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wilson\Desktop\"/>
    </mc:Choice>
  </mc:AlternateContent>
  <xr:revisionPtr revIDLastSave="0" documentId="13_ncr:1_{362EAE69-5BF7-4FF4-ACE1-03C64DC70EB2}" xr6:coauthVersionLast="47" xr6:coauthVersionMax="47" xr10:uidLastSave="{00000000-0000-0000-0000-000000000000}"/>
  <bookViews>
    <workbookView xWindow="-120" yWindow="-120" windowWidth="29040" windowHeight="15720" xr2:uid="{9483B574-334B-4852-AF53-68F00624C23B}"/>
  </bookViews>
  <sheets>
    <sheet name="release group summary" sheetId="8" r:id="rId1"/>
    <sheet name="raw oto pivot" sheetId="14" r:id="rId2"/>
    <sheet name="raw Mark ID data" sheetId="13" r:id="rId3"/>
    <sheet name="Sheet2" sheetId="16" r:id="rId4"/>
    <sheet name="Sheet3" sheetId="17" r:id="rId5"/>
    <sheet name="Sheet1" sheetId="15" r:id="rId6"/>
    <sheet name="CP" sheetId="1" r:id="rId7"/>
    <sheet name="CR" sheetId="10" r:id="rId8"/>
    <sheet name="Term" sheetId="11" r:id="rId9"/>
    <sheet name="Egg" sheetId="12" r:id="rId10"/>
    <sheet name="2023 return" sheetId="9" r:id="rId11"/>
    <sheet name="MIC" sheetId="5" r:id="rId12"/>
    <sheet name="MIC otos" sheetId="6" r:id="rId13"/>
  </sheets>
  <definedNames>
    <definedName name="_xlnm._FilterDatabase" localSheetId="2" hidden="1">'raw Mark ID data'!$A$1:$AP$1546</definedName>
    <definedName name="_xlnm._FilterDatabase" localSheetId="3" hidden="1">Sheet2!$A$2:$D$187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9" r:id="rId23"/>
    <pivotCache cacheId="10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8" l="1"/>
  <c r="I15" i="8"/>
  <c r="J15" i="8"/>
  <c r="K37" i="8"/>
  <c r="M9" i="8"/>
  <c r="K36" i="8"/>
  <c r="C36" i="8"/>
  <c r="B36" i="8"/>
  <c r="I18" i="8"/>
  <c r="N9" i="8"/>
  <c r="N6" i="8"/>
  <c r="I17" i="8"/>
  <c r="I16" i="8"/>
  <c r="M6" i="8"/>
  <c r="E37" i="8"/>
  <c r="D6" i="8"/>
  <c r="E6" i="8"/>
  <c r="F6" i="8"/>
  <c r="G6" i="8"/>
  <c r="C50" i="8"/>
  <c r="L27" i="8" s="1"/>
  <c r="C49" i="8"/>
  <c r="K27" i="8" s="1"/>
  <c r="I27" i="8"/>
  <c r="L28" i="8"/>
  <c r="K28" i="8"/>
  <c r="I37" i="8"/>
  <c r="I36" i="8"/>
  <c r="H37" i="8"/>
  <c r="H36" i="8"/>
  <c r="B37" i="8"/>
  <c r="G44" i="8"/>
  <c r="G43" i="8"/>
  <c r="I42" i="8"/>
  <c r="H42" i="8"/>
  <c r="J36" i="8"/>
  <c r="C37" i="8"/>
  <c r="D36" i="8"/>
  <c r="D37" i="8"/>
  <c r="C38" i="8"/>
  <c r="A44" i="8"/>
  <c r="A43" i="8"/>
  <c r="C42" i="8"/>
  <c r="B42" i="8"/>
  <c r="H6" i="8" l="1"/>
  <c r="K6" i="8" s="1"/>
  <c r="I38" i="8"/>
  <c r="J37" i="8"/>
  <c r="J38" i="8" s="1"/>
  <c r="I39" i="8" s="1"/>
  <c r="H38" i="8"/>
  <c r="D38" i="8"/>
  <c r="C39" i="8" s="1"/>
  <c r="B38" i="8"/>
  <c r="I44" i="8" l="1"/>
  <c r="I47" i="8" s="1"/>
  <c r="I43" i="8"/>
  <c r="I46" i="8" s="1"/>
  <c r="H39" i="8"/>
  <c r="B39" i="8"/>
  <c r="C44" i="8"/>
  <c r="C47" i="8" s="1"/>
  <c r="C43" i="8"/>
  <c r="C46" i="8" s="1"/>
  <c r="B43" i="8"/>
  <c r="B44" i="8"/>
  <c r="B47" i="8" s="1"/>
  <c r="H44" i="8" l="1"/>
  <c r="H47" i="8" s="1"/>
  <c r="H43" i="8"/>
  <c r="B46" i="8"/>
  <c r="I50" i="8" l="1"/>
  <c r="H46" i="8"/>
  <c r="I49" i="8" s="1"/>
  <c r="I26" i="8" l="1"/>
  <c r="I28" i="8"/>
  <c r="J28" i="8"/>
  <c r="J27" i="8"/>
  <c r="H26" i="8"/>
  <c r="G26" i="8"/>
  <c r="F26" i="8"/>
  <c r="J18" i="8"/>
  <c r="J17" i="8"/>
  <c r="J16" i="8"/>
  <c r="R626" i="13" l="1"/>
  <c r="R627" i="13"/>
  <c r="R628" i="13"/>
  <c r="R629" i="13"/>
  <c r="R630" i="13"/>
  <c r="R631" i="13"/>
  <c r="R632" i="13"/>
  <c r="R633" i="13"/>
  <c r="R634" i="13"/>
  <c r="R635" i="13"/>
  <c r="R636" i="13"/>
  <c r="R637" i="13"/>
  <c r="R638" i="13"/>
  <c r="R639" i="13"/>
  <c r="R640" i="13"/>
  <c r="R641" i="13"/>
  <c r="R642" i="13"/>
  <c r="R643" i="13"/>
  <c r="R644" i="13"/>
  <c r="R645" i="13"/>
  <c r="R646" i="13"/>
  <c r="R647" i="13"/>
  <c r="R648" i="13"/>
  <c r="R649" i="13"/>
  <c r="R650" i="13"/>
  <c r="R651" i="13"/>
  <c r="R652" i="13"/>
  <c r="R653" i="13"/>
  <c r="R654" i="13"/>
  <c r="R655" i="13"/>
  <c r="R656" i="13"/>
  <c r="R657" i="13"/>
  <c r="R658" i="13"/>
  <c r="R659" i="13"/>
  <c r="R660" i="13"/>
  <c r="R661" i="13"/>
  <c r="R662" i="13"/>
  <c r="R663" i="13"/>
  <c r="R664" i="13"/>
  <c r="R665" i="13"/>
  <c r="R666" i="13"/>
  <c r="R667" i="13"/>
  <c r="R668" i="13"/>
  <c r="R669" i="13"/>
  <c r="R670" i="13"/>
  <c r="R671" i="13"/>
  <c r="R672" i="13"/>
  <c r="R673" i="13"/>
  <c r="R674" i="13"/>
  <c r="R675" i="13"/>
  <c r="R676" i="13"/>
  <c r="R677" i="13"/>
  <c r="R678" i="13"/>
  <c r="R679" i="13"/>
  <c r="R680" i="13"/>
  <c r="R681" i="13"/>
  <c r="R682" i="13"/>
  <c r="R683" i="13"/>
  <c r="R684" i="13"/>
  <c r="R685" i="13"/>
  <c r="R686" i="13"/>
  <c r="R687" i="13"/>
  <c r="R688" i="13"/>
  <c r="R907" i="13"/>
  <c r="R908" i="13"/>
  <c r="R909" i="13"/>
  <c r="R910" i="13"/>
  <c r="R911" i="13"/>
  <c r="R912" i="13"/>
  <c r="R913" i="13"/>
  <c r="R914" i="13"/>
  <c r="R915" i="13"/>
  <c r="R916" i="13"/>
  <c r="R917" i="13"/>
  <c r="R918" i="13"/>
  <c r="R919" i="13"/>
  <c r="R920" i="13"/>
  <c r="R921" i="13"/>
  <c r="R922" i="13"/>
  <c r="R923" i="13"/>
  <c r="R924" i="13"/>
  <c r="R925" i="13"/>
  <c r="R926" i="13"/>
  <c r="R927" i="13"/>
  <c r="R928" i="13"/>
  <c r="R929" i="13"/>
  <c r="R930" i="13"/>
  <c r="R931" i="13"/>
  <c r="R932" i="13"/>
  <c r="R933" i="13"/>
  <c r="R934" i="13"/>
  <c r="R935" i="13"/>
  <c r="R936" i="13"/>
  <c r="R937" i="13"/>
  <c r="R938" i="13"/>
  <c r="R939" i="13"/>
  <c r="R952" i="13"/>
  <c r="R953" i="13"/>
  <c r="R954" i="13"/>
  <c r="R955" i="13"/>
  <c r="R956" i="13"/>
  <c r="R957" i="13"/>
  <c r="R958" i="13"/>
  <c r="R959" i="13"/>
  <c r="R960" i="13"/>
  <c r="R961" i="13"/>
  <c r="R962" i="13"/>
  <c r="R963" i="13"/>
  <c r="R964" i="13"/>
  <c r="R965" i="13"/>
  <c r="R966" i="13"/>
  <c r="R967" i="13"/>
  <c r="R968" i="13"/>
  <c r="R969" i="13"/>
  <c r="R970" i="13"/>
  <c r="R971" i="13"/>
  <c r="R972" i="13"/>
  <c r="R973" i="13"/>
  <c r="R974" i="13"/>
  <c r="R975" i="13"/>
  <c r="R976" i="13"/>
  <c r="R977" i="13"/>
  <c r="R978" i="13"/>
  <c r="R979" i="13"/>
  <c r="R980" i="13"/>
  <c r="R981" i="13"/>
  <c r="R982" i="13"/>
  <c r="R983" i="13"/>
  <c r="R984" i="13"/>
  <c r="R985" i="13"/>
  <c r="R986" i="13"/>
  <c r="R987" i="13"/>
  <c r="R988" i="13"/>
  <c r="R989" i="13"/>
  <c r="R990" i="13"/>
  <c r="R991" i="13"/>
  <c r="R992" i="13"/>
  <c r="R993" i="13"/>
  <c r="R994" i="13"/>
  <c r="R995" i="13"/>
  <c r="R996" i="13"/>
  <c r="R997" i="13"/>
  <c r="R998" i="13"/>
  <c r="R999" i="13"/>
  <c r="R1000" i="13"/>
  <c r="R1001" i="13"/>
  <c r="R1002" i="13"/>
  <c r="R1003" i="13"/>
  <c r="R1004" i="13"/>
  <c r="R1005" i="13"/>
  <c r="R1006" i="13"/>
  <c r="R1007" i="13"/>
  <c r="R1008" i="13"/>
  <c r="R1009" i="13"/>
  <c r="R1010" i="13"/>
  <c r="R1011" i="13"/>
  <c r="R1012" i="13"/>
  <c r="R1013" i="13"/>
  <c r="R1014" i="13"/>
  <c r="R1015" i="13"/>
  <c r="R1016" i="13"/>
  <c r="R1017" i="13"/>
  <c r="R1018" i="13"/>
  <c r="R1019" i="13"/>
  <c r="R1020" i="13"/>
  <c r="R1021" i="13"/>
  <c r="R1022" i="13"/>
  <c r="R1023" i="13"/>
  <c r="R1024" i="13"/>
  <c r="R1025" i="13"/>
  <c r="R1026" i="13"/>
  <c r="R1027" i="13"/>
  <c r="R1028" i="13"/>
  <c r="R1029" i="13"/>
  <c r="R1030" i="13"/>
  <c r="R1031" i="13"/>
  <c r="R1032" i="13"/>
  <c r="R1033" i="13"/>
  <c r="R1034" i="13"/>
  <c r="R1035" i="13"/>
  <c r="R1036" i="13"/>
  <c r="R1037" i="13"/>
  <c r="R1038" i="13"/>
  <c r="R1039" i="13"/>
  <c r="R1040" i="13"/>
  <c r="R1041" i="13"/>
  <c r="R1042" i="13"/>
  <c r="R1043" i="13"/>
  <c r="R1044" i="13"/>
  <c r="R1045" i="13"/>
  <c r="R1046" i="13"/>
  <c r="R1047" i="13"/>
  <c r="R1048" i="13"/>
  <c r="R1049" i="13"/>
  <c r="R1061" i="13"/>
  <c r="R1062" i="13"/>
  <c r="R1063" i="13"/>
  <c r="R1064" i="13"/>
  <c r="R1065" i="13"/>
  <c r="R1066" i="13"/>
  <c r="R1067" i="13"/>
  <c r="R1068" i="13"/>
  <c r="R1069" i="13"/>
  <c r="R1070" i="13"/>
  <c r="R1071" i="13"/>
  <c r="R1072" i="13"/>
  <c r="R1073" i="13"/>
  <c r="R1074" i="13"/>
  <c r="R1075" i="13"/>
  <c r="R1076" i="13"/>
  <c r="R1077" i="13"/>
  <c r="R1078" i="13"/>
  <c r="R1079" i="13"/>
  <c r="R1080" i="13"/>
  <c r="R1081" i="13"/>
  <c r="R1082" i="13"/>
  <c r="R1083" i="13"/>
  <c r="R1084" i="13"/>
  <c r="R1085" i="13"/>
  <c r="R1086" i="13"/>
  <c r="R1087" i="13"/>
  <c r="R1088" i="13"/>
  <c r="R1089" i="13"/>
  <c r="R1090" i="13"/>
  <c r="R1091" i="13"/>
  <c r="R1092" i="13"/>
  <c r="R1093" i="13"/>
  <c r="R1094" i="13"/>
  <c r="R1095" i="13"/>
  <c r="R1096" i="13"/>
  <c r="R1097" i="13"/>
  <c r="R1098" i="13"/>
  <c r="R1099" i="13"/>
  <c r="R1100" i="13"/>
  <c r="R1101" i="13"/>
  <c r="R1102" i="13"/>
  <c r="R1103" i="13"/>
  <c r="R1104" i="13"/>
  <c r="R1105" i="13"/>
  <c r="R1106" i="13"/>
  <c r="R1107" i="13"/>
  <c r="R1108" i="13"/>
  <c r="R1109" i="13"/>
  <c r="R1110" i="13"/>
  <c r="R1111" i="13"/>
  <c r="R1112" i="13"/>
  <c r="R1113" i="13"/>
  <c r="R1114" i="13"/>
  <c r="R1115" i="13"/>
  <c r="R1116" i="13"/>
  <c r="R1117" i="13"/>
  <c r="R1118" i="13"/>
  <c r="R1119" i="13"/>
  <c r="R1120" i="13"/>
  <c r="R1121" i="13"/>
  <c r="R1122" i="13"/>
  <c r="R1123" i="13"/>
  <c r="R1124" i="13"/>
  <c r="R1125" i="13"/>
  <c r="R1126" i="13"/>
  <c r="R1127" i="13"/>
  <c r="R1128" i="13"/>
  <c r="R1129" i="13"/>
  <c r="R1130" i="13"/>
  <c r="R1131" i="13"/>
  <c r="R1132" i="13"/>
  <c r="R1133" i="13"/>
  <c r="R1134" i="13"/>
  <c r="R1135" i="13"/>
  <c r="R1136" i="13"/>
  <c r="R1137" i="13"/>
  <c r="R1138" i="13"/>
  <c r="R1139" i="13"/>
  <c r="R1140" i="13"/>
  <c r="R1141" i="13"/>
  <c r="R1142" i="13"/>
  <c r="R1143" i="13"/>
  <c r="R1169" i="13"/>
  <c r="R1170" i="13"/>
  <c r="R1171" i="13"/>
  <c r="R1172" i="13"/>
  <c r="R1173" i="13"/>
  <c r="R1174" i="13"/>
  <c r="R1175" i="13"/>
  <c r="R1176" i="13"/>
  <c r="R1177" i="13"/>
  <c r="R1178" i="13"/>
  <c r="R1179" i="13"/>
  <c r="R1180" i="13"/>
  <c r="R1181" i="13"/>
  <c r="R1182" i="13"/>
  <c r="R1183" i="13"/>
  <c r="R1184" i="13"/>
  <c r="R1185" i="13"/>
  <c r="R1186" i="13"/>
  <c r="R1187" i="13"/>
  <c r="R1188" i="13"/>
  <c r="R1189" i="13"/>
  <c r="R1190" i="13"/>
  <c r="R1191" i="13"/>
  <c r="R1192" i="13"/>
  <c r="R1193" i="13"/>
  <c r="R1194" i="13"/>
  <c r="R1195" i="13"/>
  <c r="R1196" i="13"/>
  <c r="R1197" i="13"/>
  <c r="R1198" i="13"/>
  <c r="R1199" i="13"/>
  <c r="R1200" i="13"/>
  <c r="R1201" i="13"/>
  <c r="R1202" i="13"/>
  <c r="R1203" i="13"/>
  <c r="R1204" i="13"/>
  <c r="R1205" i="13"/>
  <c r="R1206" i="13"/>
  <c r="R1207" i="13"/>
  <c r="R1208" i="13"/>
  <c r="R1209" i="13"/>
  <c r="R1210" i="13"/>
  <c r="R1211" i="13"/>
  <c r="R1212" i="13"/>
  <c r="R1213" i="13"/>
  <c r="R1214" i="13"/>
  <c r="R1215" i="13"/>
  <c r="R1216" i="13"/>
  <c r="R1217" i="13"/>
  <c r="R1218" i="13"/>
  <c r="R1219" i="13"/>
  <c r="R1220" i="13"/>
  <c r="R1221" i="13"/>
  <c r="R1222" i="13"/>
  <c r="R1223" i="13"/>
  <c r="R1224" i="13"/>
  <c r="R1225" i="13"/>
  <c r="R1226" i="13"/>
  <c r="R1227" i="13"/>
  <c r="R1228" i="13"/>
  <c r="R1229" i="13"/>
  <c r="R1230" i="13"/>
  <c r="R1231" i="13"/>
  <c r="R1232" i="13"/>
  <c r="R1233" i="13"/>
  <c r="R1234" i="13"/>
  <c r="R1235" i="13"/>
  <c r="R1236" i="13"/>
  <c r="R1237" i="13"/>
  <c r="R1238" i="13"/>
  <c r="R1239" i="13"/>
  <c r="R1240" i="13"/>
  <c r="R1241" i="13"/>
  <c r="R1242" i="13"/>
  <c r="R1243" i="13"/>
  <c r="R1244" i="13"/>
  <c r="R1245" i="13"/>
  <c r="R1246" i="13"/>
  <c r="R1247" i="13"/>
  <c r="R1248" i="13"/>
  <c r="R1249" i="13"/>
  <c r="R1250" i="13"/>
  <c r="R1251" i="13"/>
  <c r="R1252" i="13"/>
  <c r="R1253" i="13"/>
  <c r="R1254" i="13"/>
  <c r="R1255" i="13"/>
  <c r="R1256" i="13"/>
  <c r="R1257" i="13"/>
  <c r="R1258" i="13"/>
  <c r="R1259" i="13"/>
  <c r="R1260" i="13"/>
  <c r="R1261" i="13"/>
  <c r="R1262" i="13"/>
  <c r="R1263" i="13"/>
  <c r="R1264" i="13"/>
  <c r="R1265" i="13"/>
  <c r="R1266" i="13"/>
  <c r="R1267" i="13"/>
  <c r="R1268" i="13"/>
  <c r="R1269" i="13"/>
  <c r="R1270" i="13"/>
  <c r="R1271" i="13"/>
  <c r="R1272" i="13"/>
  <c r="R1273" i="13"/>
  <c r="R1274" i="13"/>
  <c r="R1275" i="13"/>
  <c r="R1276" i="13"/>
  <c r="R1277" i="13"/>
  <c r="R1278" i="13"/>
  <c r="R1279" i="13"/>
  <c r="R1280" i="13"/>
  <c r="R1281" i="13"/>
  <c r="R1282" i="13"/>
  <c r="R1283" i="13"/>
  <c r="R1284" i="13"/>
  <c r="R1285" i="13"/>
  <c r="R1286" i="13"/>
  <c r="R1287" i="13"/>
  <c r="R1288" i="13"/>
  <c r="R1289" i="13"/>
  <c r="R1290" i="13"/>
  <c r="R1291" i="13"/>
  <c r="R1292" i="13"/>
  <c r="R1293" i="13"/>
  <c r="R1294" i="13"/>
  <c r="R1295" i="13"/>
  <c r="R1296" i="13"/>
  <c r="R1297" i="13"/>
  <c r="R1298" i="13"/>
  <c r="R1299" i="13"/>
  <c r="R1300" i="13"/>
  <c r="R1301" i="13"/>
  <c r="R1302" i="13"/>
  <c r="R1303" i="13"/>
  <c r="R1304" i="13"/>
  <c r="R1305" i="13"/>
  <c r="R1306" i="13"/>
  <c r="R1307" i="13"/>
  <c r="R1308" i="13"/>
  <c r="R1309" i="13"/>
  <c r="R1310" i="13"/>
  <c r="R1311" i="13"/>
  <c r="R1312" i="13"/>
  <c r="R1313" i="13"/>
  <c r="R1314" i="13"/>
  <c r="R1315" i="13"/>
  <c r="R1316" i="13"/>
  <c r="R1317" i="13"/>
  <c r="R1318" i="13"/>
  <c r="R1319" i="13"/>
  <c r="R1320" i="13"/>
  <c r="R1321" i="13"/>
  <c r="R1322" i="13"/>
  <c r="R1323" i="13"/>
  <c r="R1324" i="13"/>
  <c r="R1325" i="13"/>
  <c r="R1326" i="13"/>
  <c r="R1327" i="13"/>
  <c r="R1328" i="13"/>
  <c r="R1329" i="13"/>
  <c r="R1330" i="13"/>
  <c r="R1331" i="13"/>
  <c r="R1332" i="13"/>
  <c r="R1333" i="13"/>
  <c r="R1334" i="13"/>
  <c r="R1335" i="13"/>
  <c r="R1336" i="13"/>
  <c r="R1337" i="13"/>
  <c r="R1338" i="13"/>
  <c r="R1339" i="13"/>
  <c r="R1340" i="13"/>
  <c r="R1341" i="13"/>
  <c r="R1342" i="13"/>
  <c r="R1343" i="13"/>
  <c r="R1344" i="13"/>
  <c r="R1345" i="13"/>
  <c r="R1346" i="13"/>
  <c r="R1347" i="13"/>
  <c r="R1348" i="13"/>
  <c r="R1349" i="13"/>
  <c r="R1350" i="13"/>
  <c r="R1351" i="13"/>
  <c r="R1352" i="13"/>
  <c r="R1353" i="13"/>
  <c r="R1354" i="13"/>
  <c r="R1355" i="13"/>
  <c r="R1356" i="13"/>
  <c r="R1357" i="13"/>
  <c r="R1358" i="13"/>
  <c r="R1359" i="13"/>
  <c r="R1360" i="13"/>
  <c r="R1361" i="13"/>
  <c r="R1362" i="13"/>
  <c r="R1363" i="13"/>
  <c r="R1364" i="13"/>
  <c r="R1365" i="13"/>
  <c r="R1366" i="13"/>
  <c r="R1367" i="13"/>
  <c r="R1368" i="13"/>
  <c r="R1369" i="13"/>
  <c r="R1370" i="13"/>
  <c r="R1371" i="13"/>
  <c r="R1372" i="13"/>
  <c r="R1373" i="13"/>
  <c r="R1374" i="13"/>
  <c r="R1375" i="13"/>
  <c r="R1376" i="13"/>
  <c r="R1377" i="13"/>
  <c r="R1378" i="13"/>
  <c r="R1379" i="13"/>
  <c r="R1534" i="13"/>
  <c r="R1535" i="13"/>
  <c r="R1536" i="13"/>
  <c r="R1537" i="13"/>
  <c r="R1538" i="13"/>
  <c r="R1539" i="13"/>
  <c r="R1540" i="13"/>
  <c r="R1541" i="13"/>
  <c r="R1542" i="13"/>
  <c r="R1543" i="13"/>
  <c r="R1544" i="13"/>
  <c r="R1545" i="13"/>
  <c r="R1546" i="13"/>
  <c r="P1546" i="13"/>
  <c r="P1545" i="13"/>
  <c r="P1544" i="13"/>
  <c r="P1543" i="13"/>
  <c r="P1542" i="13"/>
  <c r="P1541" i="13"/>
  <c r="P1540" i="13"/>
  <c r="P1539" i="13"/>
  <c r="P1538" i="13"/>
  <c r="P1537" i="13"/>
  <c r="P1536" i="13"/>
  <c r="P1535" i="13"/>
  <c r="P1534" i="13"/>
  <c r="P1379" i="13"/>
  <c r="P1378" i="13"/>
  <c r="P1377" i="13"/>
  <c r="P1376" i="13"/>
  <c r="P1375" i="13"/>
  <c r="P1374" i="13"/>
  <c r="P1373" i="13"/>
  <c r="P1372" i="13"/>
  <c r="P1371" i="13"/>
  <c r="P1370" i="13"/>
  <c r="P1369" i="13"/>
  <c r="P1368" i="13"/>
  <c r="P1367" i="13"/>
  <c r="P1366" i="13"/>
  <c r="P1365" i="13"/>
  <c r="P1364" i="13"/>
  <c r="P1363" i="13"/>
  <c r="P1362" i="13"/>
  <c r="P1361" i="13"/>
  <c r="P1360" i="13"/>
  <c r="P1359" i="13"/>
  <c r="P1358" i="13"/>
  <c r="P1357" i="13"/>
  <c r="P1356" i="13"/>
  <c r="P1355" i="13"/>
  <c r="P1354" i="13"/>
  <c r="P1353" i="13"/>
  <c r="P1352" i="13"/>
  <c r="P1351" i="13"/>
  <c r="P1350" i="13"/>
  <c r="P1349" i="13"/>
  <c r="P1348" i="13"/>
  <c r="P1347" i="13"/>
  <c r="P1346" i="13"/>
  <c r="P1345" i="13"/>
  <c r="P1344" i="13"/>
  <c r="P1343" i="13"/>
  <c r="P1342" i="13"/>
  <c r="P1341" i="13"/>
  <c r="P1340" i="13"/>
  <c r="P1339" i="13"/>
  <c r="P1338" i="13"/>
  <c r="P1337" i="13"/>
  <c r="P1336" i="13"/>
  <c r="P1335" i="13"/>
  <c r="P1334" i="13"/>
  <c r="P1333" i="13"/>
  <c r="P1332" i="13"/>
  <c r="P1331" i="13"/>
  <c r="P1330" i="13"/>
  <c r="P1329" i="13"/>
  <c r="P1328" i="13"/>
  <c r="P1327" i="13"/>
  <c r="P1326" i="13"/>
  <c r="P1325" i="13"/>
  <c r="P1324" i="13"/>
  <c r="P1323" i="13"/>
  <c r="P1322" i="13"/>
  <c r="P1321" i="13"/>
  <c r="P1320" i="13"/>
  <c r="P1319" i="13"/>
  <c r="P1318" i="13"/>
  <c r="P1317" i="13"/>
  <c r="P1316" i="13"/>
  <c r="P1315" i="13"/>
  <c r="P1314" i="13"/>
  <c r="P1313" i="13"/>
  <c r="P1312" i="13"/>
  <c r="P1311" i="13"/>
  <c r="P1310" i="13"/>
  <c r="P1309" i="13"/>
  <c r="P1308" i="13"/>
  <c r="P1307" i="13"/>
  <c r="P1306" i="13"/>
  <c r="P1305" i="13"/>
  <c r="P1304" i="13"/>
  <c r="P1303" i="13"/>
  <c r="P1302" i="13"/>
  <c r="P1301" i="13"/>
  <c r="P1300" i="13"/>
  <c r="P1299" i="13"/>
  <c r="P1298" i="13"/>
  <c r="P1297" i="13"/>
  <c r="P1296" i="13"/>
  <c r="P1295" i="13"/>
  <c r="P1294" i="13"/>
  <c r="P1293" i="13"/>
  <c r="P1292" i="13"/>
  <c r="P1291" i="13"/>
  <c r="P1290" i="13"/>
  <c r="P1289" i="13"/>
  <c r="P1288" i="13"/>
  <c r="P1287" i="13"/>
  <c r="P1286" i="13"/>
  <c r="P1285" i="13"/>
  <c r="P1284" i="13"/>
  <c r="P1283" i="13"/>
  <c r="P1282" i="13"/>
  <c r="P1281" i="13"/>
  <c r="P1280" i="13"/>
  <c r="P1279" i="13"/>
  <c r="P1278" i="13"/>
  <c r="P1277" i="13"/>
  <c r="P1276" i="13"/>
  <c r="P1275" i="13"/>
  <c r="P1274" i="13"/>
  <c r="P1273" i="13"/>
  <c r="P1272" i="13"/>
  <c r="P1271" i="13"/>
  <c r="P1270" i="13"/>
  <c r="P1269" i="13"/>
  <c r="P1268" i="13"/>
  <c r="P1267" i="13"/>
  <c r="P1266" i="13"/>
  <c r="P1265" i="13"/>
  <c r="P1264" i="13"/>
  <c r="P1263" i="13"/>
  <c r="P1262" i="13"/>
  <c r="P1261" i="13"/>
  <c r="P1260" i="13"/>
  <c r="P1259" i="13"/>
  <c r="P1258" i="13"/>
  <c r="P1257" i="13"/>
  <c r="P1256" i="13"/>
  <c r="P1255" i="13"/>
  <c r="P1254" i="13"/>
  <c r="P1253" i="13"/>
  <c r="P1252" i="13"/>
  <c r="P1251" i="13"/>
  <c r="P1250" i="13"/>
  <c r="P1249" i="13"/>
  <c r="P1248" i="13"/>
  <c r="P1247" i="13"/>
  <c r="P1246" i="13"/>
  <c r="P1245" i="13"/>
  <c r="P1244" i="13"/>
  <c r="P1243" i="13"/>
  <c r="P1242" i="13"/>
  <c r="P1241" i="13"/>
  <c r="P1240" i="13"/>
  <c r="P1239" i="13"/>
  <c r="P1238" i="13"/>
  <c r="P1237" i="13"/>
  <c r="P1236" i="13"/>
  <c r="P1235" i="13"/>
  <c r="P1234" i="13"/>
  <c r="P1233" i="13"/>
  <c r="P1232" i="13"/>
  <c r="P1231" i="13"/>
  <c r="P1230" i="13"/>
  <c r="P1229" i="13"/>
  <c r="P1228" i="13"/>
  <c r="P1227" i="13"/>
  <c r="P1226" i="13"/>
  <c r="P1225" i="13"/>
  <c r="P1224" i="13"/>
  <c r="P1223" i="13"/>
  <c r="P1222" i="13"/>
  <c r="P1221" i="13"/>
  <c r="P1220" i="13"/>
  <c r="P1219" i="13"/>
  <c r="P1218" i="13"/>
  <c r="P1217" i="13"/>
  <c r="P1216" i="13"/>
  <c r="P1215" i="13"/>
  <c r="P1214" i="13"/>
  <c r="P1213" i="13"/>
  <c r="P1212" i="13"/>
  <c r="P1211" i="13"/>
  <c r="P1210" i="13"/>
  <c r="P1209" i="13"/>
  <c r="P1208" i="13"/>
  <c r="P1207" i="13"/>
  <c r="P1206" i="13"/>
  <c r="P1205" i="13"/>
  <c r="P1204" i="13"/>
  <c r="P1203" i="13"/>
  <c r="P1202" i="13"/>
  <c r="P1201" i="13"/>
  <c r="P1200" i="13"/>
  <c r="P1199" i="13"/>
  <c r="P1198" i="13"/>
  <c r="P1197" i="13"/>
  <c r="P1196" i="13"/>
  <c r="P1195" i="13"/>
  <c r="P1194" i="13"/>
  <c r="P1193" i="13"/>
  <c r="P1192" i="13"/>
  <c r="P1191" i="13"/>
  <c r="P1190" i="13"/>
  <c r="P1189" i="13"/>
  <c r="P1188" i="13"/>
  <c r="P1187" i="13"/>
  <c r="P1186" i="13"/>
  <c r="P1185" i="13"/>
  <c r="P1184" i="13"/>
  <c r="P1183" i="13"/>
  <c r="P1182" i="13"/>
  <c r="P1181" i="13"/>
  <c r="P1180" i="13"/>
  <c r="P1179" i="13"/>
  <c r="P1178" i="13"/>
  <c r="P1177" i="13"/>
  <c r="P1176" i="13"/>
  <c r="P1175" i="13"/>
  <c r="P1174" i="13"/>
  <c r="P1173" i="13"/>
  <c r="P1172" i="13"/>
  <c r="P1171" i="13"/>
  <c r="P1170" i="13"/>
  <c r="P1169" i="13"/>
  <c r="P1143" i="13"/>
  <c r="P1142" i="13"/>
  <c r="P1141" i="13"/>
  <c r="P1140" i="13"/>
  <c r="P1139" i="13"/>
  <c r="P1138" i="13"/>
  <c r="P1137" i="13"/>
  <c r="P1136" i="13"/>
  <c r="P1135" i="13"/>
  <c r="P1134" i="13"/>
  <c r="P1133" i="13"/>
  <c r="P1132" i="13"/>
  <c r="P1131" i="13"/>
  <c r="P1130" i="13"/>
  <c r="P1129" i="13"/>
  <c r="P1128" i="13"/>
  <c r="P1127" i="13"/>
  <c r="P1126" i="13"/>
  <c r="P1125" i="13"/>
  <c r="P1124" i="13"/>
  <c r="P1123" i="13"/>
  <c r="P1122" i="13"/>
  <c r="P1121" i="13"/>
  <c r="P1120" i="13"/>
  <c r="P1119" i="13"/>
  <c r="P1118" i="13"/>
  <c r="P1117" i="13"/>
  <c r="P1116" i="13"/>
  <c r="P1115" i="13"/>
  <c r="P1114" i="13"/>
  <c r="P1113" i="13"/>
  <c r="P1112" i="13"/>
  <c r="P1111" i="13"/>
  <c r="P1110" i="13"/>
  <c r="P1109" i="13"/>
  <c r="P1108" i="13"/>
  <c r="P1107" i="13"/>
  <c r="P1106" i="13"/>
  <c r="P1105" i="13"/>
  <c r="P1104" i="13"/>
  <c r="P1103" i="13"/>
  <c r="P1102" i="13"/>
  <c r="P1101" i="13"/>
  <c r="P1100" i="13"/>
  <c r="P1099" i="13"/>
  <c r="P1098" i="13"/>
  <c r="P1097" i="13"/>
  <c r="P1096" i="13"/>
  <c r="P1095" i="13"/>
  <c r="P1094" i="13"/>
  <c r="P1093" i="13"/>
  <c r="P1092" i="13"/>
  <c r="P1091" i="13"/>
  <c r="P1090" i="13"/>
  <c r="P1089" i="13"/>
  <c r="P1088" i="13"/>
  <c r="P1087" i="13"/>
  <c r="P1086" i="13"/>
  <c r="P1085" i="13"/>
  <c r="P1084" i="13"/>
  <c r="P1083" i="13"/>
  <c r="P1082" i="13"/>
  <c r="P1081" i="13"/>
  <c r="P1080" i="13"/>
  <c r="P1079" i="13"/>
  <c r="P1078" i="13"/>
  <c r="P1077" i="13"/>
  <c r="P1076" i="13"/>
  <c r="P1075" i="13"/>
  <c r="P1074" i="13"/>
  <c r="P1073" i="13"/>
  <c r="P1072" i="13"/>
  <c r="P1071" i="13"/>
  <c r="P1070" i="13"/>
  <c r="P1069" i="13"/>
  <c r="P1068" i="13"/>
  <c r="P1067" i="13"/>
  <c r="P1066" i="13"/>
  <c r="P1065" i="13"/>
  <c r="P1064" i="13"/>
  <c r="P1063" i="13"/>
  <c r="P1062" i="13"/>
  <c r="P1061" i="13"/>
  <c r="P1049" i="13"/>
  <c r="P1048" i="13"/>
  <c r="P1047" i="13"/>
  <c r="P1046" i="13"/>
  <c r="P1045" i="13"/>
  <c r="P1044" i="13"/>
  <c r="P1043" i="13"/>
  <c r="P1042" i="13"/>
  <c r="P1041" i="13"/>
  <c r="P1040" i="13"/>
  <c r="P1039" i="13"/>
  <c r="P1038" i="13"/>
  <c r="P1037" i="13"/>
  <c r="P1036" i="13"/>
  <c r="P1035" i="13"/>
  <c r="P1034" i="13"/>
  <c r="P1033" i="13"/>
  <c r="P1032" i="13"/>
  <c r="P1031" i="13"/>
  <c r="P1030" i="13"/>
  <c r="P1029" i="13"/>
  <c r="P1028" i="13"/>
  <c r="P1027" i="13"/>
  <c r="P1026" i="13"/>
  <c r="P1025" i="13"/>
  <c r="P1024" i="13"/>
  <c r="P1023" i="13"/>
  <c r="P1022" i="13"/>
  <c r="P1021" i="13"/>
  <c r="P1020" i="13"/>
  <c r="P1019" i="13"/>
  <c r="P1018" i="13"/>
  <c r="P1017" i="13"/>
  <c r="P1016" i="13"/>
  <c r="P1015" i="13"/>
  <c r="P1014" i="13"/>
  <c r="P1013" i="13"/>
  <c r="P1012" i="13"/>
  <c r="P1011" i="13"/>
  <c r="P1010" i="13"/>
  <c r="P1009" i="13"/>
  <c r="P1008" i="13"/>
  <c r="P1007" i="13"/>
  <c r="P1006" i="13"/>
  <c r="P1005" i="13"/>
  <c r="P1004" i="13"/>
  <c r="P1003" i="13"/>
  <c r="P1002" i="13"/>
  <c r="P1001" i="13"/>
  <c r="P1000" i="13"/>
  <c r="P999" i="13"/>
  <c r="P998" i="13"/>
  <c r="P997" i="13"/>
  <c r="P996" i="13"/>
  <c r="P995" i="13"/>
  <c r="P994" i="13"/>
  <c r="P993" i="13"/>
  <c r="P992" i="13"/>
  <c r="P991" i="13"/>
  <c r="P990" i="13"/>
  <c r="P989" i="13"/>
  <c r="P988" i="13"/>
  <c r="P987" i="13"/>
  <c r="P986" i="13"/>
  <c r="P985" i="13"/>
  <c r="P984" i="13"/>
  <c r="P983" i="13"/>
  <c r="P982" i="13"/>
  <c r="P981" i="13"/>
  <c r="P980" i="13"/>
  <c r="P979" i="13"/>
  <c r="P978" i="13"/>
  <c r="P977" i="13"/>
  <c r="P976" i="13"/>
  <c r="P975" i="13"/>
  <c r="P974" i="13"/>
  <c r="P973" i="13"/>
  <c r="P972" i="13"/>
  <c r="P971" i="13"/>
  <c r="P970" i="13"/>
  <c r="P969" i="13"/>
  <c r="P968" i="13"/>
  <c r="P967" i="13"/>
  <c r="P966" i="13"/>
  <c r="P965" i="13"/>
  <c r="P964" i="13"/>
  <c r="P963" i="13"/>
  <c r="P962" i="13"/>
  <c r="P961" i="13"/>
  <c r="P960" i="13"/>
  <c r="P959" i="13"/>
  <c r="P958" i="13"/>
  <c r="P957" i="13"/>
  <c r="P956" i="13"/>
  <c r="P955" i="13"/>
  <c r="P954" i="13"/>
  <c r="P953" i="13"/>
  <c r="P952" i="13"/>
  <c r="P939" i="13"/>
  <c r="P938" i="13"/>
  <c r="P937" i="13"/>
  <c r="P936" i="13"/>
  <c r="P935" i="13"/>
  <c r="P934" i="13"/>
  <c r="P933" i="13"/>
  <c r="P932" i="13"/>
  <c r="P931" i="13"/>
  <c r="P930" i="13"/>
  <c r="P929" i="13"/>
  <c r="P928" i="13"/>
  <c r="P927" i="13"/>
  <c r="P926" i="13"/>
  <c r="P925" i="13"/>
  <c r="P924" i="13"/>
  <c r="P923" i="13"/>
  <c r="P922" i="13"/>
  <c r="P921" i="13"/>
  <c r="P920" i="13"/>
  <c r="P919" i="13"/>
  <c r="P918" i="13"/>
  <c r="P917" i="13"/>
  <c r="P916" i="13"/>
  <c r="P915" i="13"/>
  <c r="P914" i="13"/>
  <c r="P913" i="13"/>
  <c r="P912" i="13"/>
  <c r="P911" i="13"/>
  <c r="P910" i="13"/>
  <c r="P909" i="13"/>
  <c r="P908" i="13"/>
  <c r="P907" i="13"/>
  <c r="P688" i="13"/>
  <c r="P687" i="13"/>
  <c r="P686" i="13"/>
  <c r="P685" i="13"/>
  <c r="P684" i="13"/>
  <c r="P683" i="13"/>
  <c r="P682" i="13"/>
  <c r="P681" i="13"/>
  <c r="P680" i="13"/>
  <c r="P679" i="13"/>
  <c r="P678" i="13"/>
  <c r="P677" i="13"/>
  <c r="P676" i="13"/>
  <c r="P675" i="13"/>
  <c r="P674" i="13"/>
  <c r="P673" i="13"/>
  <c r="P672" i="13"/>
  <c r="P671" i="13"/>
  <c r="P670" i="13"/>
  <c r="P669" i="13"/>
  <c r="P668" i="13"/>
  <c r="P667" i="13"/>
  <c r="P666" i="13"/>
  <c r="P665" i="13"/>
  <c r="P664" i="13"/>
  <c r="P663" i="13"/>
  <c r="P662" i="13"/>
  <c r="P661" i="13"/>
  <c r="P660" i="13"/>
  <c r="P659" i="13"/>
  <c r="P658" i="13"/>
  <c r="P657" i="13"/>
  <c r="P656" i="13"/>
  <c r="P655" i="13"/>
  <c r="P654" i="13"/>
  <c r="P653" i="13"/>
  <c r="P652" i="13"/>
  <c r="P651" i="13"/>
  <c r="P650" i="13"/>
  <c r="P649" i="13"/>
  <c r="P648" i="13"/>
  <c r="P647" i="13"/>
  <c r="P646" i="13"/>
  <c r="P645" i="13"/>
  <c r="P644" i="13"/>
  <c r="P643" i="13"/>
  <c r="P642" i="13"/>
  <c r="P641" i="13"/>
  <c r="P640" i="13"/>
  <c r="P639" i="13"/>
  <c r="P638" i="13"/>
  <c r="P637" i="13"/>
  <c r="P636" i="13"/>
  <c r="P635" i="13"/>
  <c r="P634" i="13"/>
  <c r="P633" i="13"/>
  <c r="P632" i="13"/>
  <c r="P631" i="13"/>
  <c r="P630" i="13"/>
  <c r="P629" i="13"/>
  <c r="P628" i="13"/>
  <c r="P627" i="13"/>
  <c r="P626" i="13"/>
  <c r="O3" i="13"/>
  <c r="P3" i="13" s="1"/>
  <c r="R3" i="13" s="1"/>
  <c r="O4" i="13"/>
  <c r="P4" i="13" s="1"/>
  <c r="R4" i="13" s="1"/>
  <c r="O5" i="13"/>
  <c r="P5" i="13" s="1"/>
  <c r="R5" i="13" s="1"/>
  <c r="O6" i="13"/>
  <c r="P6" i="13" s="1"/>
  <c r="R6" i="13" s="1"/>
  <c r="O7" i="13"/>
  <c r="P7" i="13" s="1"/>
  <c r="R7" i="13" s="1"/>
  <c r="O8" i="13"/>
  <c r="P8" i="13" s="1"/>
  <c r="R8" i="13" s="1"/>
  <c r="O9" i="13"/>
  <c r="P9" i="13" s="1"/>
  <c r="R9" i="13" s="1"/>
  <c r="O10" i="13"/>
  <c r="P10" i="13" s="1"/>
  <c r="R10" i="13" s="1"/>
  <c r="O11" i="13"/>
  <c r="P11" i="13" s="1"/>
  <c r="R11" i="13" s="1"/>
  <c r="O12" i="13"/>
  <c r="P12" i="13" s="1"/>
  <c r="R12" i="13" s="1"/>
  <c r="O13" i="13"/>
  <c r="P13" i="13" s="1"/>
  <c r="R13" i="13" s="1"/>
  <c r="O14" i="13"/>
  <c r="P14" i="13" s="1"/>
  <c r="R14" i="13" s="1"/>
  <c r="O15" i="13"/>
  <c r="P15" i="13" s="1"/>
  <c r="O16" i="13"/>
  <c r="P16" i="13" s="1"/>
  <c r="O17" i="13"/>
  <c r="P17" i="13" s="1"/>
  <c r="O18" i="13"/>
  <c r="P18" i="13" s="1"/>
  <c r="R18" i="13" s="1"/>
  <c r="O19" i="13"/>
  <c r="P19" i="13" s="1"/>
  <c r="O20" i="13"/>
  <c r="P20" i="13" s="1"/>
  <c r="O21" i="13"/>
  <c r="P21" i="13" s="1"/>
  <c r="O22" i="13"/>
  <c r="P22" i="13" s="1"/>
  <c r="O23" i="13"/>
  <c r="P23" i="13" s="1"/>
  <c r="O24" i="13"/>
  <c r="P24" i="13" s="1"/>
  <c r="O25" i="13"/>
  <c r="P25" i="13" s="1"/>
  <c r="R25" i="13" s="1"/>
  <c r="O26" i="13"/>
  <c r="P26" i="13" s="1"/>
  <c r="R26" i="13" s="1"/>
  <c r="O27" i="13"/>
  <c r="P27" i="13" s="1"/>
  <c r="R27" i="13" s="1"/>
  <c r="O28" i="13"/>
  <c r="P28" i="13" s="1"/>
  <c r="R28" i="13" s="1"/>
  <c r="O29" i="13"/>
  <c r="P29" i="13" s="1"/>
  <c r="R29" i="13" s="1"/>
  <c r="O30" i="13"/>
  <c r="P30" i="13" s="1"/>
  <c r="R30" i="13" s="1"/>
  <c r="O31" i="13"/>
  <c r="P31" i="13" s="1"/>
  <c r="R31" i="13" s="1"/>
  <c r="O32" i="13"/>
  <c r="P32" i="13" s="1"/>
  <c r="R32" i="13" s="1"/>
  <c r="O33" i="13"/>
  <c r="P33" i="13" s="1"/>
  <c r="R33" i="13" s="1"/>
  <c r="O34" i="13"/>
  <c r="P34" i="13" s="1"/>
  <c r="R34" i="13" s="1"/>
  <c r="O35" i="13"/>
  <c r="P35" i="13" s="1"/>
  <c r="R35" i="13" s="1"/>
  <c r="O36" i="13"/>
  <c r="P36" i="13" s="1"/>
  <c r="R36" i="13" s="1"/>
  <c r="O37" i="13"/>
  <c r="P37" i="13" s="1"/>
  <c r="R37" i="13" s="1"/>
  <c r="O38" i="13"/>
  <c r="P38" i="13" s="1"/>
  <c r="O39" i="13"/>
  <c r="P39" i="13" s="1"/>
  <c r="O40" i="13"/>
  <c r="P40" i="13" s="1"/>
  <c r="O41" i="13"/>
  <c r="P41" i="13" s="1"/>
  <c r="O42" i="13"/>
  <c r="P42" i="13" s="1"/>
  <c r="O43" i="13"/>
  <c r="P43" i="13" s="1"/>
  <c r="O44" i="13"/>
  <c r="P44" i="13" s="1"/>
  <c r="O45" i="13"/>
  <c r="P45" i="13" s="1"/>
  <c r="O46" i="13"/>
  <c r="P46" i="13" s="1"/>
  <c r="O47" i="13"/>
  <c r="P47" i="13" s="1"/>
  <c r="O48" i="13"/>
  <c r="P48" i="13" s="1"/>
  <c r="O49" i="13"/>
  <c r="P49" i="13" s="1"/>
  <c r="O50" i="13"/>
  <c r="P50" i="13" s="1"/>
  <c r="R50" i="13" s="1"/>
  <c r="O51" i="13"/>
  <c r="P51" i="13" s="1"/>
  <c r="R51" i="13" s="1"/>
  <c r="O52" i="13"/>
  <c r="P52" i="13" s="1"/>
  <c r="R52" i="13" s="1"/>
  <c r="O53" i="13"/>
  <c r="P53" i="13" s="1"/>
  <c r="R53" i="13" s="1"/>
  <c r="O54" i="13"/>
  <c r="P54" i="13" s="1"/>
  <c r="R54" i="13" s="1"/>
  <c r="O55" i="13"/>
  <c r="P55" i="13" s="1"/>
  <c r="R55" i="13" s="1"/>
  <c r="O56" i="13"/>
  <c r="P56" i="13" s="1"/>
  <c r="O57" i="13"/>
  <c r="P57" i="13" s="1"/>
  <c r="O58" i="13"/>
  <c r="P58" i="13" s="1"/>
  <c r="R58" i="13" s="1"/>
  <c r="O59" i="13"/>
  <c r="P59" i="13" s="1"/>
  <c r="R59" i="13" s="1"/>
  <c r="O60" i="13"/>
  <c r="P60" i="13" s="1"/>
  <c r="R60" i="13" s="1"/>
  <c r="O61" i="13"/>
  <c r="P61" i="13" s="1"/>
  <c r="R61" i="13" s="1"/>
  <c r="O62" i="13"/>
  <c r="P62" i="13" s="1"/>
  <c r="R62" i="13" s="1"/>
  <c r="O63" i="13"/>
  <c r="P63" i="13" s="1"/>
  <c r="R63" i="13" s="1"/>
  <c r="O64" i="13"/>
  <c r="P64" i="13" s="1"/>
  <c r="R64" i="13" s="1"/>
  <c r="O65" i="13"/>
  <c r="P65" i="13" s="1"/>
  <c r="R65" i="13" s="1"/>
  <c r="O66" i="13"/>
  <c r="P66" i="13" s="1"/>
  <c r="R66" i="13" s="1"/>
  <c r="O67" i="13"/>
  <c r="P67" i="13" s="1"/>
  <c r="R67" i="13" s="1"/>
  <c r="O68" i="13"/>
  <c r="P68" i="13" s="1"/>
  <c r="R68" i="13" s="1"/>
  <c r="O69" i="13"/>
  <c r="P69" i="13" s="1"/>
  <c r="O70" i="13"/>
  <c r="P70" i="13" s="1"/>
  <c r="R70" i="13" s="1"/>
  <c r="O71" i="13"/>
  <c r="P71" i="13" s="1"/>
  <c r="R71" i="13" s="1"/>
  <c r="O72" i="13"/>
  <c r="P72" i="13" s="1"/>
  <c r="R72" i="13" s="1"/>
  <c r="O73" i="13"/>
  <c r="P73" i="13" s="1"/>
  <c r="R73" i="13" s="1"/>
  <c r="O74" i="13"/>
  <c r="P74" i="13" s="1"/>
  <c r="R74" i="13" s="1"/>
  <c r="O75" i="13"/>
  <c r="P75" i="13" s="1"/>
  <c r="R75" i="13" s="1"/>
  <c r="O76" i="13"/>
  <c r="P76" i="13" s="1"/>
  <c r="R76" i="13" s="1"/>
  <c r="O77" i="13"/>
  <c r="P77" i="13" s="1"/>
  <c r="R77" i="13" s="1"/>
  <c r="O78" i="13"/>
  <c r="P78" i="13" s="1"/>
  <c r="O79" i="13"/>
  <c r="P79" i="13" s="1"/>
  <c r="R79" i="13" s="1"/>
  <c r="O80" i="13"/>
  <c r="P80" i="13" s="1"/>
  <c r="R80" i="13" s="1"/>
  <c r="O81" i="13"/>
  <c r="P81" i="13" s="1"/>
  <c r="R81" i="13" s="1"/>
  <c r="O82" i="13"/>
  <c r="P82" i="13" s="1"/>
  <c r="R82" i="13" s="1"/>
  <c r="O83" i="13"/>
  <c r="P83" i="13" s="1"/>
  <c r="R83" i="13" s="1"/>
  <c r="O84" i="13"/>
  <c r="P84" i="13" s="1"/>
  <c r="R84" i="13" s="1"/>
  <c r="O85" i="13"/>
  <c r="P85" i="13" s="1"/>
  <c r="R85" i="13" s="1"/>
  <c r="O86" i="13"/>
  <c r="P86" i="13" s="1"/>
  <c r="R86" i="13" s="1"/>
  <c r="O87" i="13"/>
  <c r="P87" i="13" s="1"/>
  <c r="R87" i="13" s="1"/>
  <c r="O88" i="13"/>
  <c r="P88" i="13" s="1"/>
  <c r="R88" i="13" s="1"/>
  <c r="O89" i="13"/>
  <c r="P89" i="13" s="1"/>
  <c r="O90" i="13"/>
  <c r="P90" i="13" s="1"/>
  <c r="O91" i="13"/>
  <c r="P91" i="13" s="1"/>
  <c r="O92" i="13"/>
  <c r="P92" i="13" s="1"/>
  <c r="O93" i="13"/>
  <c r="P93" i="13" s="1"/>
  <c r="R93" i="13" s="1"/>
  <c r="O94" i="13"/>
  <c r="P94" i="13" s="1"/>
  <c r="R94" i="13" s="1"/>
  <c r="O95" i="13"/>
  <c r="P95" i="13" s="1"/>
  <c r="R95" i="13" s="1"/>
  <c r="O96" i="13"/>
  <c r="P96" i="13" s="1"/>
  <c r="R96" i="13" s="1"/>
  <c r="O97" i="13"/>
  <c r="P97" i="13" s="1"/>
  <c r="R97" i="13" s="1"/>
  <c r="O98" i="13"/>
  <c r="P98" i="13" s="1"/>
  <c r="R98" i="13" s="1"/>
  <c r="O99" i="13"/>
  <c r="P99" i="13" s="1"/>
  <c r="R99" i="13" s="1"/>
  <c r="O100" i="13"/>
  <c r="P100" i="13" s="1"/>
  <c r="R100" i="13" s="1"/>
  <c r="O101" i="13"/>
  <c r="P101" i="13" s="1"/>
  <c r="R101" i="13" s="1"/>
  <c r="O102" i="13"/>
  <c r="P102" i="13" s="1"/>
  <c r="R102" i="13" s="1"/>
  <c r="O103" i="13"/>
  <c r="P103" i="13" s="1"/>
  <c r="R103" i="13" s="1"/>
  <c r="O104" i="13"/>
  <c r="P104" i="13" s="1"/>
  <c r="R104" i="13" s="1"/>
  <c r="O105" i="13"/>
  <c r="P105" i="13" s="1"/>
  <c r="R105" i="13" s="1"/>
  <c r="O106" i="13"/>
  <c r="P106" i="13" s="1"/>
  <c r="R106" i="13" s="1"/>
  <c r="O107" i="13"/>
  <c r="P107" i="13" s="1"/>
  <c r="R107" i="13" s="1"/>
  <c r="O108" i="13"/>
  <c r="P108" i="13" s="1"/>
  <c r="R108" i="13" s="1"/>
  <c r="O109" i="13"/>
  <c r="P109" i="13" s="1"/>
  <c r="R109" i="13" s="1"/>
  <c r="O110" i="13"/>
  <c r="P110" i="13" s="1"/>
  <c r="R110" i="13" s="1"/>
  <c r="O111" i="13"/>
  <c r="P111" i="13" s="1"/>
  <c r="R111" i="13" s="1"/>
  <c r="O112" i="13"/>
  <c r="P112" i="13" s="1"/>
  <c r="R112" i="13" s="1"/>
  <c r="O113" i="13"/>
  <c r="P113" i="13" s="1"/>
  <c r="R113" i="13" s="1"/>
  <c r="O114" i="13"/>
  <c r="P114" i="13" s="1"/>
  <c r="R114" i="13" s="1"/>
  <c r="O115" i="13"/>
  <c r="P115" i="13" s="1"/>
  <c r="R115" i="13" s="1"/>
  <c r="O116" i="13"/>
  <c r="P116" i="13" s="1"/>
  <c r="R116" i="13" s="1"/>
  <c r="O117" i="13"/>
  <c r="P117" i="13" s="1"/>
  <c r="R117" i="13" s="1"/>
  <c r="O118" i="13"/>
  <c r="P118" i="13" s="1"/>
  <c r="R118" i="13" s="1"/>
  <c r="O119" i="13"/>
  <c r="P119" i="13" s="1"/>
  <c r="R119" i="13" s="1"/>
  <c r="O120" i="13"/>
  <c r="P120" i="13" s="1"/>
  <c r="R120" i="13" s="1"/>
  <c r="O121" i="13"/>
  <c r="P121" i="13" s="1"/>
  <c r="R121" i="13" s="1"/>
  <c r="O122" i="13"/>
  <c r="P122" i="13" s="1"/>
  <c r="R122" i="13" s="1"/>
  <c r="O123" i="13"/>
  <c r="P123" i="13" s="1"/>
  <c r="R123" i="13" s="1"/>
  <c r="O124" i="13"/>
  <c r="P124" i="13" s="1"/>
  <c r="R124" i="13" s="1"/>
  <c r="O125" i="13"/>
  <c r="P125" i="13" s="1"/>
  <c r="R125" i="13" s="1"/>
  <c r="O126" i="13"/>
  <c r="P126" i="13" s="1"/>
  <c r="R126" i="13" s="1"/>
  <c r="O127" i="13"/>
  <c r="P127" i="13" s="1"/>
  <c r="R127" i="13" s="1"/>
  <c r="O128" i="13"/>
  <c r="P128" i="13" s="1"/>
  <c r="R128" i="13" s="1"/>
  <c r="O129" i="13"/>
  <c r="P129" i="13" s="1"/>
  <c r="R129" i="13" s="1"/>
  <c r="O130" i="13"/>
  <c r="P130" i="13" s="1"/>
  <c r="R130" i="13" s="1"/>
  <c r="O131" i="13"/>
  <c r="P131" i="13" s="1"/>
  <c r="O132" i="13"/>
  <c r="P132" i="13" s="1"/>
  <c r="O133" i="13"/>
  <c r="P133" i="13" s="1"/>
  <c r="O134" i="13"/>
  <c r="P134" i="13" s="1"/>
  <c r="O135" i="13"/>
  <c r="P135" i="13" s="1"/>
  <c r="O136" i="13"/>
  <c r="P136" i="13" s="1"/>
  <c r="O137" i="13"/>
  <c r="P137" i="13" s="1"/>
  <c r="O138" i="13"/>
  <c r="P138" i="13" s="1"/>
  <c r="R138" i="13" s="1"/>
  <c r="O139" i="13"/>
  <c r="P139" i="13" s="1"/>
  <c r="R139" i="13" s="1"/>
  <c r="O140" i="13"/>
  <c r="P140" i="13" s="1"/>
  <c r="O141" i="13"/>
  <c r="P141" i="13" s="1"/>
  <c r="R141" i="13" s="1"/>
  <c r="O142" i="13"/>
  <c r="P142" i="13" s="1"/>
  <c r="R142" i="13" s="1"/>
  <c r="O143" i="13"/>
  <c r="P143" i="13" s="1"/>
  <c r="R143" i="13" s="1"/>
  <c r="O144" i="13"/>
  <c r="P144" i="13" s="1"/>
  <c r="R144" i="13" s="1"/>
  <c r="O145" i="13"/>
  <c r="P145" i="13" s="1"/>
  <c r="R145" i="13" s="1"/>
  <c r="O146" i="13"/>
  <c r="P146" i="13" s="1"/>
  <c r="R146" i="13" s="1"/>
  <c r="O147" i="13"/>
  <c r="P147" i="13" s="1"/>
  <c r="R147" i="13" s="1"/>
  <c r="O148" i="13"/>
  <c r="P148" i="13" s="1"/>
  <c r="R148" i="13" s="1"/>
  <c r="O149" i="13"/>
  <c r="P149" i="13" s="1"/>
  <c r="R149" i="13" s="1"/>
  <c r="O150" i="13"/>
  <c r="P150" i="13" s="1"/>
  <c r="R150" i="13" s="1"/>
  <c r="O151" i="13"/>
  <c r="P151" i="13" s="1"/>
  <c r="R151" i="13" s="1"/>
  <c r="O152" i="13"/>
  <c r="P152" i="13" s="1"/>
  <c r="R152" i="13" s="1"/>
  <c r="O153" i="13"/>
  <c r="P153" i="13" s="1"/>
  <c r="R153" i="13" s="1"/>
  <c r="O154" i="13"/>
  <c r="P154" i="13" s="1"/>
  <c r="R154" i="13" s="1"/>
  <c r="O155" i="13"/>
  <c r="P155" i="13" s="1"/>
  <c r="R155" i="13" s="1"/>
  <c r="O156" i="13"/>
  <c r="P156" i="13" s="1"/>
  <c r="R156" i="13" s="1"/>
  <c r="O157" i="13"/>
  <c r="P157" i="13" s="1"/>
  <c r="R157" i="13" s="1"/>
  <c r="O158" i="13"/>
  <c r="P158" i="13" s="1"/>
  <c r="R158" i="13" s="1"/>
  <c r="O159" i="13"/>
  <c r="P159" i="13" s="1"/>
  <c r="R159" i="13" s="1"/>
  <c r="O160" i="13"/>
  <c r="P160" i="13" s="1"/>
  <c r="R160" i="13" s="1"/>
  <c r="O161" i="13"/>
  <c r="P161" i="13" s="1"/>
  <c r="R161" i="13" s="1"/>
  <c r="O162" i="13"/>
  <c r="P162" i="13" s="1"/>
  <c r="R162" i="13" s="1"/>
  <c r="O163" i="13"/>
  <c r="P163" i="13" s="1"/>
  <c r="R163" i="13" s="1"/>
  <c r="O164" i="13"/>
  <c r="P164" i="13" s="1"/>
  <c r="O165" i="13"/>
  <c r="P165" i="13" s="1"/>
  <c r="R165" i="13" s="1"/>
  <c r="O166" i="13"/>
  <c r="P166" i="13" s="1"/>
  <c r="R166" i="13" s="1"/>
  <c r="O167" i="13"/>
  <c r="P167" i="13" s="1"/>
  <c r="R167" i="13" s="1"/>
  <c r="O168" i="13"/>
  <c r="P168" i="13" s="1"/>
  <c r="R168" i="13" s="1"/>
  <c r="O169" i="13"/>
  <c r="P169" i="13" s="1"/>
  <c r="R169" i="13" s="1"/>
  <c r="O170" i="13"/>
  <c r="P170" i="13" s="1"/>
  <c r="R170" i="13" s="1"/>
  <c r="O171" i="13"/>
  <c r="P171" i="13" s="1"/>
  <c r="R171" i="13" s="1"/>
  <c r="O172" i="13"/>
  <c r="P172" i="13" s="1"/>
  <c r="R172" i="13" s="1"/>
  <c r="O173" i="13"/>
  <c r="P173" i="13" s="1"/>
  <c r="R173" i="13" s="1"/>
  <c r="O174" i="13"/>
  <c r="P174" i="13" s="1"/>
  <c r="R174" i="13" s="1"/>
  <c r="O175" i="13"/>
  <c r="P175" i="13" s="1"/>
  <c r="R175" i="13" s="1"/>
  <c r="O176" i="13"/>
  <c r="P176" i="13" s="1"/>
  <c r="R176" i="13" s="1"/>
  <c r="O177" i="13"/>
  <c r="P177" i="13" s="1"/>
  <c r="R177" i="13" s="1"/>
  <c r="O178" i="13"/>
  <c r="P178" i="13" s="1"/>
  <c r="R178" i="13" s="1"/>
  <c r="O179" i="13"/>
  <c r="P179" i="13" s="1"/>
  <c r="O180" i="13"/>
  <c r="P180" i="13" s="1"/>
  <c r="O181" i="13"/>
  <c r="P181" i="13" s="1"/>
  <c r="R181" i="13" s="1"/>
  <c r="O182" i="13"/>
  <c r="P182" i="13" s="1"/>
  <c r="R182" i="13" s="1"/>
  <c r="O183" i="13"/>
  <c r="P183" i="13" s="1"/>
  <c r="R183" i="13" s="1"/>
  <c r="O184" i="13"/>
  <c r="P184" i="13" s="1"/>
  <c r="O185" i="13"/>
  <c r="P185" i="13" s="1"/>
  <c r="O186" i="13"/>
  <c r="P186" i="13" s="1"/>
  <c r="O187" i="13"/>
  <c r="P187" i="13" s="1"/>
  <c r="O188" i="13"/>
  <c r="P188" i="13" s="1"/>
  <c r="O189" i="13"/>
  <c r="P189" i="13" s="1"/>
  <c r="O190" i="13"/>
  <c r="P190" i="13" s="1"/>
  <c r="O191" i="13"/>
  <c r="P191" i="13" s="1"/>
  <c r="O192" i="13"/>
  <c r="P192" i="13" s="1"/>
  <c r="O193" i="13"/>
  <c r="P193" i="13" s="1"/>
  <c r="O194" i="13"/>
  <c r="P194" i="13" s="1"/>
  <c r="O195" i="13"/>
  <c r="P195" i="13" s="1"/>
  <c r="O196" i="13"/>
  <c r="P196" i="13" s="1"/>
  <c r="O197" i="13"/>
  <c r="P197" i="13" s="1"/>
  <c r="O198" i="13"/>
  <c r="P198" i="13" s="1"/>
  <c r="O199" i="13"/>
  <c r="P199" i="13" s="1"/>
  <c r="O200" i="13"/>
  <c r="P200" i="13" s="1"/>
  <c r="O201" i="13"/>
  <c r="P201" i="13" s="1"/>
  <c r="O202" i="13"/>
  <c r="P202" i="13" s="1"/>
  <c r="R202" i="13" s="1"/>
  <c r="O203" i="13"/>
  <c r="P203" i="13" s="1"/>
  <c r="R203" i="13" s="1"/>
  <c r="O204" i="13"/>
  <c r="P204" i="13" s="1"/>
  <c r="R204" i="13" s="1"/>
  <c r="O205" i="13"/>
  <c r="P205" i="13" s="1"/>
  <c r="R205" i="13" s="1"/>
  <c r="O206" i="13"/>
  <c r="P206" i="13" s="1"/>
  <c r="R206" i="13" s="1"/>
  <c r="O207" i="13"/>
  <c r="P207" i="13" s="1"/>
  <c r="R207" i="13" s="1"/>
  <c r="O208" i="13"/>
  <c r="P208" i="13" s="1"/>
  <c r="R208" i="13" s="1"/>
  <c r="O209" i="13"/>
  <c r="P209" i="13" s="1"/>
  <c r="R209" i="13" s="1"/>
  <c r="O210" i="13"/>
  <c r="P210" i="13" s="1"/>
  <c r="R210" i="13" s="1"/>
  <c r="O211" i="13"/>
  <c r="P211" i="13" s="1"/>
  <c r="R211" i="13" s="1"/>
  <c r="O212" i="13"/>
  <c r="P212" i="13" s="1"/>
  <c r="R212" i="13" s="1"/>
  <c r="O213" i="13"/>
  <c r="P213" i="13" s="1"/>
  <c r="R213" i="13" s="1"/>
  <c r="O214" i="13"/>
  <c r="P214" i="13" s="1"/>
  <c r="R214" i="13" s="1"/>
  <c r="O215" i="13"/>
  <c r="P215" i="13" s="1"/>
  <c r="R215" i="13" s="1"/>
  <c r="O216" i="13"/>
  <c r="P216" i="13" s="1"/>
  <c r="R216" i="13" s="1"/>
  <c r="O217" i="13"/>
  <c r="P217" i="13" s="1"/>
  <c r="R217" i="13" s="1"/>
  <c r="O218" i="13"/>
  <c r="P218" i="13" s="1"/>
  <c r="R218" i="13" s="1"/>
  <c r="O219" i="13"/>
  <c r="P219" i="13" s="1"/>
  <c r="R219" i="13" s="1"/>
  <c r="O220" i="13"/>
  <c r="P220" i="13" s="1"/>
  <c r="R220" i="13" s="1"/>
  <c r="O221" i="13"/>
  <c r="P221" i="13" s="1"/>
  <c r="R221" i="13" s="1"/>
  <c r="O222" i="13"/>
  <c r="P222" i="13" s="1"/>
  <c r="R222" i="13" s="1"/>
  <c r="O223" i="13"/>
  <c r="P223" i="13" s="1"/>
  <c r="R223" i="13" s="1"/>
  <c r="O224" i="13"/>
  <c r="P224" i="13" s="1"/>
  <c r="R224" i="13" s="1"/>
  <c r="O225" i="13"/>
  <c r="P225" i="13" s="1"/>
  <c r="R225" i="13" s="1"/>
  <c r="O226" i="13"/>
  <c r="P226" i="13" s="1"/>
  <c r="R226" i="13" s="1"/>
  <c r="O227" i="13"/>
  <c r="P227" i="13" s="1"/>
  <c r="R227" i="13" s="1"/>
  <c r="O228" i="13"/>
  <c r="P228" i="13" s="1"/>
  <c r="R228" i="13" s="1"/>
  <c r="O229" i="13"/>
  <c r="P229" i="13" s="1"/>
  <c r="R229" i="13" s="1"/>
  <c r="O230" i="13"/>
  <c r="P230" i="13" s="1"/>
  <c r="R230" i="13" s="1"/>
  <c r="O231" i="13"/>
  <c r="P231" i="13" s="1"/>
  <c r="R231" i="13" s="1"/>
  <c r="O232" i="13"/>
  <c r="P232" i="13" s="1"/>
  <c r="R232" i="13" s="1"/>
  <c r="O233" i="13"/>
  <c r="P233" i="13" s="1"/>
  <c r="R233" i="13" s="1"/>
  <c r="O234" i="13"/>
  <c r="P234" i="13" s="1"/>
  <c r="R234" i="13" s="1"/>
  <c r="O235" i="13"/>
  <c r="P235" i="13" s="1"/>
  <c r="R235" i="13" s="1"/>
  <c r="O236" i="13"/>
  <c r="P236" i="13" s="1"/>
  <c r="R236" i="13" s="1"/>
  <c r="O237" i="13"/>
  <c r="P237" i="13" s="1"/>
  <c r="R237" i="13" s="1"/>
  <c r="O238" i="13"/>
  <c r="P238" i="13" s="1"/>
  <c r="R238" i="13" s="1"/>
  <c r="O239" i="13"/>
  <c r="P239" i="13" s="1"/>
  <c r="R239" i="13" s="1"/>
  <c r="O240" i="13"/>
  <c r="P240" i="13" s="1"/>
  <c r="R240" i="13" s="1"/>
  <c r="O241" i="13"/>
  <c r="P241" i="13" s="1"/>
  <c r="R241" i="13" s="1"/>
  <c r="O242" i="13"/>
  <c r="P242" i="13" s="1"/>
  <c r="R242" i="13" s="1"/>
  <c r="O243" i="13"/>
  <c r="P243" i="13" s="1"/>
  <c r="R243" i="13" s="1"/>
  <c r="O244" i="13"/>
  <c r="P244" i="13" s="1"/>
  <c r="R244" i="13" s="1"/>
  <c r="O245" i="13"/>
  <c r="P245" i="13" s="1"/>
  <c r="R245" i="13" s="1"/>
  <c r="O246" i="13"/>
  <c r="P246" i="13" s="1"/>
  <c r="R246" i="13" s="1"/>
  <c r="O247" i="13"/>
  <c r="P247" i="13" s="1"/>
  <c r="R247" i="13" s="1"/>
  <c r="O248" i="13"/>
  <c r="P248" i="13" s="1"/>
  <c r="R248" i="13" s="1"/>
  <c r="O249" i="13"/>
  <c r="P249" i="13" s="1"/>
  <c r="R249" i="13" s="1"/>
  <c r="O250" i="13"/>
  <c r="P250" i="13" s="1"/>
  <c r="R250" i="13" s="1"/>
  <c r="O251" i="13"/>
  <c r="P251" i="13" s="1"/>
  <c r="R251" i="13" s="1"/>
  <c r="O252" i="13"/>
  <c r="P252" i="13" s="1"/>
  <c r="R252" i="13" s="1"/>
  <c r="O253" i="13"/>
  <c r="P253" i="13" s="1"/>
  <c r="O254" i="13"/>
  <c r="P254" i="13" s="1"/>
  <c r="R254" i="13" s="1"/>
  <c r="O255" i="13"/>
  <c r="P255" i="13" s="1"/>
  <c r="R255" i="13" s="1"/>
  <c r="O256" i="13"/>
  <c r="P256" i="13" s="1"/>
  <c r="R256" i="13" s="1"/>
  <c r="O257" i="13"/>
  <c r="P257" i="13" s="1"/>
  <c r="R257" i="13" s="1"/>
  <c r="O258" i="13"/>
  <c r="P258" i="13" s="1"/>
  <c r="R258" i="13" s="1"/>
  <c r="O259" i="13"/>
  <c r="P259" i="13" s="1"/>
  <c r="R259" i="13" s="1"/>
  <c r="O260" i="13"/>
  <c r="P260" i="13" s="1"/>
  <c r="R260" i="13" s="1"/>
  <c r="O261" i="13"/>
  <c r="P261" i="13" s="1"/>
  <c r="R261" i="13" s="1"/>
  <c r="O262" i="13"/>
  <c r="P262" i="13" s="1"/>
  <c r="R262" i="13" s="1"/>
  <c r="O263" i="13"/>
  <c r="P263" i="13" s="1"/>
  <c r="R263" i="13" s="1"/>
  <c r="O264" i="13"/>
  <c r="P264" i="13" s="1"/>
  <c r="R264" i="13" s="1"/>
  <c r="O265" i="13"/>
  <c r="P265" i="13" s="1"/>
  <c r="R265" i="13" s="1"/>
  <c r="O266" i="13"/>
  <c r="P266" i="13" s="1"/>
  <c r="R266" i="13" s="1"/>
  <c r="O267" i="13"/>
  <c r="P267" i="13" s="1"/>
  <c r="R267" i="13" s="1"/>
  <c r="O268" i="13"/>
  <c r="P268" i="13" s="1"/>
  <c r="R268" i="13" s="1"/>
  <c r="O269" i="13"/>
  <c r="P269" i="13" s="1"/>
  <c r="R269" i="13" s="1"/>
  <c r="O270" i="13"/>
  <c r="P270" i="13" s="1"/>
  <c r="R270" i="13" s="1"/>
  <c r="O271" i="13"/>
  <c r="P271" i="13" s="1"/>
  <c r="R271" i="13" s="1"/>
  <c r="O272" i="13"/>
  <c r="P272" i="13" s="1"/>
  <c r="R272" i="13" s="1"/>
  <c r="O273" i="13"/>
  <c r="P273" i="13" s="1"/>
  <c r="R273" i="13" s="1"/>
  <c r="O274" i="13"/>
  <c r="P274" i="13" s="1"/>
  <c r="R274" i="13" s="1"/>
  <c r="O275" i="13"/>
  <c r="P275" i="13" s="1"/>
  <c r="R275" i="13" s="1"/>
  <c r="O276" i="13"/>
  <c r="P276" i="13" s="1"/>
  <c r="R276" i="13" s="1"/>
  <c r="O277" i="13"/>
  <c r="P277" i="13" s="1"/>
  <c r="R277" i="13" s="1"/>
  <c r="O278" i="13"/>
  <c r="P278" i="13" s="1"/>
  <c r="R278" i="13" s="1"/>
  <c r="O279" i="13"/>
  <c r="P279" i="13" s="1"/>
  <c r="R279" i="13" s="1"/>
  <c r="O280" i="13"/>
  <c r="P280" i="13" s="1"/>
  <c r="R280" i="13" s="1"/>
  <c r="O281" i="13"/>
  <c r="P281" i="13" s="1"/>
  <c r="R281" i="13" s="1"/>
  <c r="O282" i="13"/>
  <c r="P282" i="13" s="1"/>
  <c r="R282" i="13" s="1"/>
  <c r="O283" i="13"/>
  <c r="P283" i="13" s="1"/>
  <c r="R283" i="13" s="1"/>
  <c r="O284" i="13"/>
  <c r="P284" i="13" s="1"/>
  <c r="R284" i="13" s="1"/>
  <c r="O285" i="13"/>
  <c r="P285" i="13" s="1"/>
  <c r="R285" i="13" s="1"/>
  <c r="O286" i="13"/>
  <c r="P286" i="13" s="1"/>
  <c r="R286" i="13" s="1"/>
  <c r="O287" i="13"/>
  <c r="P287" i="13" s="1"/>
  <c r="R287" i="13" s="1"/>
  <c r="O288" i="13"/>
  <c r="P288" i="13" s="1"/>
  <c r="R288" i="13" s="1"/>
  <c r="O289" i="13"/>
  <c r="P289" i="13" s="1"/>
  <c r="O290" i="13"/>
  <c r="P290" i="13" s="1"/>
  <c r="O291" i="13"/>
  <c r="P291" i="13" s="1"/>
  <c r="O292" i="13"/>
  <c r="P292" i="13" s="1"/>
  <c r="O293" i="13"/>
  <c r="P293" i="13" s="1"/>
  <c r="O294" i="13"/>
  <c r="P294" i="13" s="1"/>
  <c r="O295" i="13"/>
  <c r="P295" i="13" s="1"/>
  <c r="O296" i="13"/>
  <c r="P296" i="13" s="1"/>
  <c r="O297" i="13"/>
  <c r="P297" i="13" s="1"/>
  <c r="O298" i="13"/>
  <c r="P298" i="13" s="1"/>
  <c r="O299" i="13"/>
  <c r="P299" i="13" s="1"/>
  <c r="O300" i="13"/>
  <c r="P300" i="13" s="1"/>
  <c r="O301" i="13"/>
  <c r="P301" i="13" s="1"/>
  <c r="O302" i="13"/>
  <c r="P302" i="13" s="1"/>
  <c r="O303" i="13"/>
  <c r="P303" i="13" s="1"/>
  <c r="O304" i="13"/>
  <c r="P304" i="13" s="1"/>
  <c r="O305" i="13"/>
  <c r="P305" i="13" s="1"/>
  <c r="O306" i="13"/>
  <c r="P306" i="13" s="1"/>
  <c r="O307" i="13"/>
  <c r="P307" i="13" s="1"/>
  <c r="O308" i="13"/>
  <c r="P308" i="13" s="1"/>
  <c r="O309" i="13"/>
  <c r="P309" i="13" s="1"/>
  <c r="O310" i="13"/>
  <c r="P310" i="13" s="1"/>
  <c r="O311" i="13"/>
  <c r="P311" i="13" s="1"/>
  <c r="R311" i="13" s="1"/>
  <c r="O312" i="13"/>
  <c r="P312" i="13" s="1"/>
  <c r="R312" i="13" s="1"/>
  <c r="O313" i="13"/>
  <c r="P313" i="13" s="1"/>
  <c r="R313" i="13" s="1"/>
  <c r="O314" i="13"/>
  <c r="P314" i="13" s="1"/>
  <c r="R314" i="13" s="1"/>
  <c r="O315" i="13"/>
  <c r="P315" i="13" s="1"/>
  <c r="R315" i="13" s="1"/>
  <c r="O316" i="13"/>
  <c r="P316" i="13" s="1"/>
  <c r="R316" i="13" s="1"/>
  <c r="O317" i="13"/>
  <c r="P317" i="13" s="1"/>
  <c r="R317" i="13" s="1"/>
  <c r="O318" i="13"/>
  <c r="P318" i="13" s="1"/>
  <c r="R318" i="13" s="1"/>
  <c r="O319" i="13"/>
  <c r="P319" i="13" s="1"/>
  <c r="R319" i="13" s="1"/>
  <c r="O320" i="13"/>
  <c r="P320" i="13" s="1"/>
  <c r="R320" i="13" s="1"/>
  <c r="O321" i="13"/>
  <c r="P321" i="13" s="1"/>
  <c r="R321" i="13" s="1"/>
  <c r="O322" i="13"/>
  <c r="P322" i="13" s="1"/>
  <c r="O323" i="13"/>
  <c r="P323" i="13" s="1"/>
  <c r="O324" i="13"/>
  <c r="P324" i="13" s="1"/>
  <c r="R324" i="13" s="1"/>
  <c r="O325" i="13"/>
  <c r="P325" i="13" s="1"/>
  <c r="R325" i="13" s="1"/>
  <c r="O326" i="13"/>
  <c r="P326" i="13" s="1"/>
  <c r="R326" i="13" s="1"/>
  <c r="O327" i="13"/>
  <c r="P327" i="13" s="1"/>
  <c r="R327" i="13" s="1"/>
  <c r="O328" i="13"/>
  <c r="P328" i="13" s="1"/>
  <c r="R328" i="13" s="1"/>
  <c r="O329" i="13"/>
  <c r="P329" i="13" s="1"/>
  <c r="R329" i="13" s="1"/>
  <c r="O330" i="13"/>
  <c r="P330" i="13" s="1"/>
  <c r="R330" i="13" s="1"/>
  <c r="O331" i="13"/>
  <c r="P331" i="13" s="1"/>
  <c r="R331" i="13" s="1"/>
  <c r="O332" i="13"/>
  <c r="P332" i="13" s="1"/>
  <c r="R332" i="13" s="1"/>
  <c r="O333" i="13"/>
  <c r="P333" i="13" s="1"/>
  <c r="R333" i="13" s="1"/>
  <c r="O334" i="13"/>
  <c r="P334" i="13" s="1"/>
  <c r="R334" i="13" s="1"/>
  <c r="O335" i="13"/>
  <c r="P335" i="13" s="1"/>
  <c r="R335" i="13" s="1"/>
  <c r="O336" i="13"/>
  <c r="P336" i="13" s="1"/>
  <c r="R336" i="13" s="1"/>
  <c r="O337" i="13"/>
  <c r="P337" i="13" s="1"/>
  <c r="R337" i="13" s="1"/>
  <c r="O338" i="13"/>
  <c r="P338" i="13" s="1"/>
  <c r="R338" i="13" s="1"/>
  <c r="O339" i="13"/>
  <c r="P339" i="13" s="1"/>
  <c r="R339" i="13" s="1"/>
  <c r="O340" i="13"/>
  <c r="P340" i="13" s="1"/>
  <c r="R340" i="13" s="1"/>
  <c r="O341" i="13"/>
  <c r="P341" i="13" s="1"/>
  <c r="R341" i="13" s="1"/>
  <c r="O342" i="13"/>
  <c r="P342" i="13" s="1"/>
  <c r="R342" i="13" s="1"/>
  <c r="O343" i="13"/>
  <c r="P343" i="13" s="1"/>
  <c r="R343" i="13" s="1"/>
  <c r="O344" i="13"/>
  <c r="P344" i="13" s="1"/>
  <c r="R344" i="13" s="1"/>
  <c r="O345" i="13"/>
  <c r="P345" i="13" s="1"/>
  <c r="R345" i="13" s="1"/>
  <c r="O346" i="13"/>
  <c r="P346" i="13" s="1"/>
  <c r="R346" i="13" s="1"/>
  <c r="O347" i="13"/>
  <c r="P347" i="13" s="1"/>
  <c r="O348" i="13"/>
  <c r="P348" i="13" s="1"/>
  <c r="O349" i="13"/>
  <c r="P349" i="13" s="1"/>
  <c r="O350" i="13"/>
  <c r="P350" i="13" s="1"/>
  <c r="O351" i="13"/>
  <c r="P351" i="13" s="1"/>
  <c r="O352" i="13"/>
  <c r="P352" i="13" s="1"/>
  <c r="O353" i="13"/>
  <c r="P353" i="13" s="1"/>
  <c r="O354" i="13"/>
  <c r="P354" i="13" s="1"/>
  <c r="O355" i="13"/>
  <c r="P355" i="13" s="1"/>
  <c r="O356" i="13"/>
  <c r="P356" i="13" s="1"/>
  <c r="O357" i="13"/>
  <c r="P357" i="13" s="1"/>
  <c r="O358" i="13"/>
  <c r="P358" i="13" s="1"/>
  <c r="O359" i="13"/>
  <c r="P359" i="13" s="1"/>
  <c r="O360" i="13"/>
  <c r="P360" i="13" s="1"/>
  <c r="O361" i="13"/>
  <c r="P361" i="13" s="1"/>
  <c r="O362" i="13"/>
  <c r="P362" i="13" s="1"/>
  <c r="O363" i="13"/>
  <c r="P363" i="13" s="1"/>
  <c r="O364" i="13"/>
  <c r="P364" i="13" s="1"/>
  <c r="O365" i="13"/>
  <c r="P365" i="13" s="1"/>
  <c r="O366" i="13"/>
  <c r="P366" i="13" s="1"/>
  <c r="O367" i="13"/>
  <c r="P367" i="13" s="1"/>
  <c r="O368" i="13"/>
  <c r="P368" i="13" s="1"/>
  <c r="O369" i="13"/>
  <c r="P369" i="13" s="1"/>
  <c r="O370" i="13"/>
  <c r="P370" i="13" s="1"/>
  <c r="O371" i="13"/>
  <c r="P371" i="13" s="1"/>
  <c r="O372" i="13"/>
  <c r="P372" i="13" s="1"/>
  <c r="O373" i="13"/>
  <c r="P373" i="13" s="1"/>
  <c r="O374" i="13"/>
  <c r="P374" i="13" s="1"/>
  <c r="O375" i="13"/>
  <c r="P375" i="13" s="1"/>
  <c r="O376" i="13"/>
  <c r="P376" i="13" s="1"/>
  <c r="O377" i="13"/>
  <c r="P377" i="13" s="1"/>
  <c r="O378" i="13"/>
  <c r="P378" i="13" s="1"/>
  <c r="O379" i="13"/>
  <c r="P379" i="13" s="1"/>
  <c r="O380" i="13"/>
  <c r="P380" i="13" s="1"/>
  <c r="R380" i="13" s="1"/>
  <c r="O381" i="13"/>
  <c r="P381" i="13" s="1"/>
  <c r="R381" i="13" s="1"/>
  <c r="O382" i="13"/>
  <c r="P382" i="13" s="1"/>
  <c r="R382" i="13" s="1"/>
  <c r="O383" i="13"/>
  <c r="P383" i="13" s="1"/>
  <c r="R383" i="13" s="1"/>
  <c r="O384" i="13"/>
  <c r="P384" i="13" s="1"/>
  <c r="R384" i="13" s="1"/>
  <c r="O385" i="13"/>
  <c r="P385" i="13" s="1"/>
  <c r="R385" i="13" s="1"/>
  <c r="O386" i="13"/>
  <c r="P386" i="13" s="1"/>
  <c r="R386" i="13" s="1"/>
  <c r="O387" i="13"/>
  <c r="P387" i="13" s="1"/>
  <c r="R387" i="13" s="1"/>
  <c r="O388" i="13"/>
  <c r="P388" i="13" s="1"/>
  <c r="R388" i="13" s="1"/>
  <c r="O389" i="13"/>
  <c r="P389" i="13" s="1"/>
  <c r="R389" i="13" s="1"/>
  <c r="O390" i="13"/>
  <c r="P390" i="13" s="1"/>
  <c r="R390" i="13" s="1"/>
  <c r="O391" i="13"/>
  <c r="P391" i="13" s="1"/>
  <c r="R391" i="13" s="1"/>
  <c r="O392" i="13"/>
  <c r="P392" i="13" s="1"/>
  <c r="R392" i="13" s="1"/>
  <c r="O393" i="13"/>
  <c r="P393" i="13" s="1"/>
  <c r="R393" i="13" s="1"/>
  <c r="O394" i="13"/>
  <c r="P394" i="13" s="1"/>
  <c r="R394" i="13" s="1"/>
  <c r="O395" i="13"/>
  <c r="P395" i="13" s="1"/>
  <c r="R395" i="13" s="1"/>
  <c r="O396" i="13"/>
  <c r="P396" i="13" s="1"/>
  <c r="R396" i="13" s="1"/>
  <c r="O397" i="13"/>
  <c r="P397" i="13" s="1"/>
  <c r="O398" i="13"/>
  <c r="P398" i="13" s="1"/>
  <c r="R398" i="13" s="1"/>
  <c r="O399" i="13"/>
  <c r="P399" i="13" s="1"/>
  <c r="R399" i="13" s="1"/>
  <c r="O400" i="13"/>
  <c r="P400" i="13" s="1"/>
  <c r="R400" i="13" s="1"/>
  <c r="O401" i="13"/>
  <c r="P401" i="13" s="1"/>
  <c r="R401" i="13" s="1"/>
  <c r="O402" i="13"/>
  <c r="P402" i="13" s="1"/>
  <c r="R402" i="13" s="1"/>
  <c r="O403" i="13"/>
  <c r="P403" i="13" s="1"/>
  <c r="R403" i="13" s="1"/>
  <c r="O404" i="13"/>
  <c r="P404" i="13" s="1"/>
  <c r="R404" i="13" s="1"/>
  <c r="O405" i="13"/>
  <c r="P405" i="13" s="1"/>
  <c r="R405" i="13" s="1"/>
  <c r="O406" i="13"/>
  <c r="P406" i="13" s="1"/>
  <c r="R406" i="13" s="1"/>
  <c r="O407" i="13"/>
  <c r="P407" i="13" s="1"/>
  <c r="R407" i="13" s="1"/>
  <c r="O408" i="13"/>
  <c r="P408" i="13" s="1"/>
  <c r="O409" i="13"/>
  <c r="P409" i="13" s="1"/>
  <c r="R409" i="13" s="1"/>
  <c r="O410" i="13"/>
  <c r="P410" i="13" s="1"/>
  <c r="R410" i="13" s="1"/>
  <c r="O411" i="13"/>
  <c r="P411" i="13" s="1"/>
  <c r="R411" i="13" s="1"/>
  <c r="O412" i="13"/>
  <c r="P412" i="13" s="1"/>
  <c r="R412" i="13" s="1"/>
  <c r="O413" i="13"/>
  <c r="P413" i="13" s="1"/>
  <c r="R413" i="13" s="1"/>
  <c r="O414" i="13"/>
  <c r="P414" i="13" s="1"/>
  <c r="R414" i="13" s="1"/>
  <c r="O415" i="13"/>
  <c r="P415" i="13" s="1"/>
  <c r="R415" i="13" s="1"/>
  <c r="O416" i="13"/>
  <c r="P416" i="13" s="1"/>
  <c r="R416" i="13" s="1"/>
  <c r="O417" i="13"/>
  <c r="P417" i="13" s="1"/>
  <c r="R417" i="13" s="1"/>
  <c r="O418" i="13"/>
  <c r="P418" i="13" s="1"/>
  <c r="R418" i="13" s="1"/>
  <c r="O419" i="13"/>
  <c r="P419" i="13" s="1"/>
  <c r="R419" i="13" s="1"/>
  <c r="O420" i="13"/>
  <c r="P420" i="13" s="1"/>
  <c r="R420" i="13" s="1"/>
  <c r="O421" i="13"/>
  <c r="P421" i="13" s="1"/>
  <c r="R421" i="13" s="1"/>
  <c r="O422" i="13"/>
  <c r="P422" i="13" s="1"/>
  <c r="R422" i="13" s="1"/>
  <c r="O423" i="13"/>
  <c r="P423" i="13" s="1"/>
  <c r="R423" i="13" s="1"/>
  <c r="O424" i="13"/>
  <c r="P424" i="13" s="1"/>
  <c r="R424" i="13" s="1"/>
  <c r="O425" i="13"/>
  <c r="P425" i="13" s="1"/>
  <c r="R425" i="13" s="1"/>
  <c r="O426" i="13"/>
  <c r="P426" i="13" s="1"/>
  <c r="O427" i="13"/>
  <c r="P427" i="13" s="1"/>
  <c r="O428" i="13"/>
  <c r="P428" i="13" s="1"/>
  <c r="O429" i="13"/>
  <c r="P429" i="13" s="1"/>
  <c r="O430" i="13"/>
  <c r="P430" i="13" s="1"/>
  <c r="O431" i="13"/>
  <c r="P431" i="13" s="1"/>
  <c r="O432" i="13"/>
  <c r="P432" i="13" s="1"/>
  <c r="O433" i="13"/>
  <c r="P433" i="13" s="1"/>
  <c r="O434" i="13"/>
  <c r="P434" i="13" s="1"/>
  <c r="O435" i="13"/>
  <c r="P435" i="13" s="1"/>
  <c r="O436" i="13"/>
  <c r="P436" i="13" s="1"/>
  <c r="O437" i="13"/>
  <c r="P437" i="13" s="1"/>
  <c r="O438" i="13"/>
  <c r="P438" i="13" s="1"/>
  <c r="O439" i="13"/>
  <c r="P439" i="13" s="1"/>
  <c r="O440" i="13"/>
  <c r="P440" i="13" s="1"/>
  <c r="O441" i="13"/>
  <c r="P441" i="13" s="1"/>
  <c r="O442" i="13"/>
  <c r="P442" i="13" s="1"/>
  <c r="O443" i="13"/>
  <c r="P443" i="13" s="1"/>
  <c r="O444" i="13"/>
  <c r="P444" i="13" s="1"/>
  <c r="O445" i="13"/>
  <c r="P445" i="13" s="1"/>
  <c r="O446" i="13"/>
  <c r="P446" i="13" s="1"/>
  <c r="O447" i="13"/>
  <c r="P447" i="13" s="1"/>
  <c r="O448" i="13"/>
  <c r="P448" i="13" s="1"/>
  <c r="O449" i="13"/>
  <c r="P449" i="13" s="1"/>
  <c r="O450" i="13"/>
  <c r="P450" i="13" s="1"/>
  <c r="O451" i="13"/>
  <c r="P451" i="13" s="1"/>
  <c r="O452" i="13"/>
  <c r="P452" i="13" s="1"/>
  <c r="R452" i="13" s="1"/>
  <c r="O453" i="13"/>
  <c r="P453" i="13" s="1"/>
  <c r="R453" i="13" s="1"/>
  <c r="O454" i="13"/>
  <c r="P454" i="13" s="1"/>
  <c r="R454" i="13" s="1"/>
  <c r="O455" i="13"/>
  <c r="P455" i="13" s="1"/>
  <c r="R455" i="13" s="1"/>
  <c r="O456" i="13"/>
  <c r="P456" i="13" s="1"/>
  <c r="R456" i="13" s="1"/>
  <c r="O457" i="13"/>
  <c r="P457" i="13" s="1"/>
  <c r="R457" i="13" s="1"/>
  <c r="O458" i="13"/>
  <c r="P458" i="13" s="1"/>
  <c r="R458" i="13" s="1"/>
  <c r="O459" i="13"/>
  <c r="P459" i="13" s="1"/>
  <c r="R459" i="13" s="1"/>
  <c r="O460" i="13"/>
  <c r="P460" i="13" s="1"/>
  <c r="O461" i="13"/>
  <c r="P461" i="13" s="1"/>
  <c r="O462" i="13"/>
  <c r="P462" i="13" s="1"/>
  <c r="O463" i="13"/>
  <c r="P463" i="13" s="1"/>
  <c r="O464" i="13"/>
  <c r="P464" i="13" s="1"/>
  <c r="O465" i="13"/>
  <c r="P465" i="13" s="1"/>
  <c r="O466" i="13"/>
  <c r="P466" i="13" s="1"/>
  <c r="O467" i="13"/>
  <c r="P467" i="13" s="1"/>
  <c r="O468" i="13"/>
  <c r="P468" i="13" s="1"/>
  <c r="O469" i="13"/>
  <c r="P469" i="13" s="1"/>
  <c r="O470" i="13"/>
  <c r="P470" i="13" s="1"/>
  <c r="O471" i="13"/>
  <c r="P471" i="13" s="1"/>
  <c r="O472" i="13"/>
  <c r="P472" i="13" s="1"/>
  <c r="O473" i="13"/>
  <c r="P473" i="13" s="1"/>
  <c r="O474" i="13"/>
  <c r="P474" i="13" s="1"/>
  <c r="O475" i="13"/>
  <c r="P475" i="13" s="1"/>
  <c r="O476" i="13"/>
  <c r="P476" i="13" s="1"/>
  <c r="O477" i="13"/>
  <c r="P477" i="13" s="1"/>
  <c r="O478" i="13"/>
  <c r="P478" i="13" s="1"/>
  <c r="O479" i="13"/>
  <c r="P479" i="13" s="1"/>
  <c r="O480" i="13"/>
  <c r="P480" i="13" s="1"/>
  <c r="O481" i="13"/>
  <c r="P481" i="13" s="1"/>
  <c r="O482" i="13"/>
  <c r="P482" i="13" s="1"/>
  <c r="O483" i="13"/>
  <c r="P483" i="13" s="1"/>
  <c r="O484" i="13"/>
  <c r="P484" i="13" s="1"/>
  <c r="O485" i="13"/>
  <c r="P485" i="13" s="1"/>
  <c r="O486" i="13"/>
  <c r="P486" i="13" s="1"/>
  <c r="O487" i="13"/>
  <c r="P487" i="13" s="1"/>
  <c r="O488" i="13"/>
  <c r="P488" i="13" s="1"/>
  <c r="O489" i="13"/>
  <c r="P489" i="13" s="1"/>
  <c r="O490" i="13"/>
  <c r="P490" i="13" s="1"/>
  <c r="O491" i="13"/>
  <c r="P491" i="13" s="1"/>
  <c r="O492" i="13"/>
  <c r="P492" i="13" s="1"/>
  <c r="O493" i="13"/>
  <c r="P493" i="13" s="1"/>
  <c r="O494" i="13"/>
  <c r="P494" i="13" s="1"/>
  <c r="R494" i="13" s="1"/>
  <c r="O495" i="13"/>
  <c r="P495" i="13" s="1"/>
  <c r="R495" i="13" s="1"/>
  <c r="O496" i="13"/>
  <c r="P496" i="13" s="1"/>
  <c r="R496" i="13" s="1"/>
  <c r="O497" i="13"/>
  <c r="P497" i="13" s="1"/>
  <c r="R497" i="13" s="1"/>
  <c r="O498" i="13"/>
  <c r="P498" i="13" s="1"/>
  <c r="R498" i="13" s="1"/>
  <c r="O499" i="13"/>
  <c r="P499" i="13" s="1"/>
  <c r="R499" i="13" s="1"/>
  <c r="O500" i="13"/>
  <c r="P500" i="13" s="1"/>
  <c r="R500" i="13" s="1"/>
  <c r="O501" i="13"/>
  <c r="P501" i="13" s="1"/>
  <c r="R501" i="13" s="1"/>
  <c r="O502" i="13"/>
  <c r="P502" i="13" s="1"/>
  <c r="R502" i="13" s="1"/>
  <c r="O503" i="13"/>
  <c r="P503" i="13" s="1"/>
  <c r="R503" i="13" s="1"/>
  <c r="O504" i="13"/>
  <c r="P504" i="13" s="1"/>
  <c r="R504" i="13" s="1"/>
  <c r="O505" i="13"/>
  <c r="P505" i="13" s="1"/>
  <c r="R505" i="13" s="1"/>
  <c r="O506" i="13"/>
  <c r="P506" i="13" s="1"/>
  <c r="R506" i="13" s="1"/>
  <c r="O507" i="13"/>
  <c r="P507" i="13" s="1"/>
  <c r="R507" i="13" s="1"/>
  <c r="O508" i="13"/>
  <c r="P508" i="13" s="1"/>
  <c r="R508" i="13" s="1"/>
  <c r="O509" i="13"/>
  <c r="P509" i="13" s="1"/>
  <c r="R509" i="13" s="1"/>
  <c r="O510" i="13"/>
  <c r="P510" i="13" s="1"/>
  <c r="R510" i="13" s="1"/>
  <c r="O511" i="13"/>
  <c r="P511" i="13" s="1"/>
  <c r="R511" i="13" s="1"/>
  <c r="O512" i="13"/>
  <c r="P512" i="13" s="1"/>
  <c r="R512" i="13" s="1"/>
  <c r="O513" i="13"/>
  <c r="P513" i="13" s="1"/>
  <c r="R513" i="13" s="1"/>
  <c r="O514" i="13"/>
  <c r="P514" i="13" s="1"/>
  <c r="R514" i="13" s="1"/>
  <c r="O515" i="13"/>
  <c r="P515" i="13" s="1"/>
  <c r="R515" i="13" s="1"/>
  <c r="O516" i="13"/>
  <c r="P516" i="13" s="1"/>
  <c r="R516" i="13" s="1"/>
  <c r="O517" i="13"/>
  <c r="P517" i="13" s="1"/>
  <c r="R517" i="13" s="1"/>
  <c r="O518" i="13"/>
  <c r="P518" i="13" s="1"/>
  <c r="R518" i="13" s="1"/>
  <c r="O519" i="13"/>
  <c r="P519" i="13" s="1"/>
  <c r="R519" i="13" s="1"/>
  <c r="O520" i="13"/>
  <c r="P520" i="13" s="1"/>
  <c r="R520" i="13" s="1"/>
  <c r="O521" i="13"/>
  <c r="P521" i="13" s="1"/>
  <c r="R521" i="13" s="1"/>
  <c r="O522" i="13"/>
  <c r="P522" i="13" s="1"/>
  <c r="R522" i="13" s="1"/>
  <c r="O523" i="13"/>
  <c r="P523" i="13" s="1"/>
  <c r="R523" i="13" s="1"/>
  <c r="O524" i="13"/>
  <c r="P524" i="13" s="1"/>
  <c r="R524" i="13" s="1"/>
  <c r="O525" i="13"/>
  <c r="P525" i="13" s="1"/>
  <c r="R525" i="13" s="1"/>
  <c r="O526" i="13"/>
  <c r="P526" i="13" s="1"/>
  <c r="R526" i="13" s="1"/>
  <c r="O527" i="13"/>
  <c r="P527" i="13" s="1"/>
  <c r="R527" i="13" s="1"/>
  <c r="O528" i="13"/>
  <c r="P528" i="13" s="1"/>
  <c r="R528" i="13" s="1"/>
  <c r="O529" i="13"/>
  <c r="P529" i="13" s="1"/>
  <c r="R529" i="13" s="1"/>
  <c r="O530" i="13"/>
  <c r="P530" i="13" s="1"/>
  <c r="R530" i="13" s="1"/>
  <c r="O531" i="13"/>
  <c r="P531" i="13" s="1"/>
  <c r="R531" i="13" s="1"/>
  <c r="O532" i="13"/>
  <c r="P532" i="13" s="1"/>
  <c r="R532" i="13" s="1"/>
  <c r="O533" i="13"/>
  <c r="P533" i="13" s="1"/>
  <c r="R533" i="13" s="1"/>
  <c r="O534" i="13"/>
  <c r="P534" i="13" s="1"/>
  <c r="R534" i="13" s="1"/>
  <c r="O535" i="13"/>
  <c r="P535" i="13" s="1"/>
  <c r="R535" i="13" s="1"/>
  <c r="O536" i="13"/>
  <c r="P536" i="13" s="1"/>
  <c r="R536" i="13" s="1"/>
  <c r="O537" i="13"/>
  <c r="P537" i="13" s="1"/>
  <c r="R537" i="13" s="1"/>
  <c r="O538" i="13"/>
  <c r="P538" i="13" s="1"/>
  <c r="R538" i="13" s="1"/>
  <c r="O539" i="13"/>
  <c r="P539" i="13" s="1"/>
  <c r="R539" i="13" s="1"/>
  <c r="O540" i="13"/>
  <c r="P540" i="13" s="1"/>
  <c r="R540" i="13" s="1"/>
  <c r="O541" i="13"/>
  <c r="P541" i="13" s="1"/>
  <c r="R541" i="13" s="1"/>
  <c r="O542" i="13"/>
  <c r="P542" i="13" s="1"/>
  <c r="R542" i="13" s="1"/>
  <c r="O543" i="13"/>
  <c r="P543" i="13" s="1"/>
  <c r="R543" i="13" s="1"/>
  <c r="O544" i="13"/>
  <c r="P544" i="13" s="1"/>
  <c r="R544" i="13" s="1"/>
  <c r="O545" i="13"/>
  <c r="P545" i="13" s="1"/>
  <c r="R545" i="13" s="1"/>
  <c r="O546" i="13"/>
  <c r="P546" i="13" s="1"/>
  <c r="R546" i="13" s="1"/>
  <c r="O547" i="13"/>
  <c r="P547" i="13" s="1"/>
  <c r="R547" i="13" s="1"/>
  <c r="O548" i="13"/>
  <c r="P548" i="13" s="1"/>
  <c r="R548" i="13" s="1"/>
  <c r="O549" i="13"/>
  <c r="P549" i="13" s="1"/>
  <c r="O550" i="13"/>
  <c r="P550" i="13" s="1"/>
  <c r="O551" i="13"/>
  <c r="P551" i="13" s="1"/>
  <c r="O552" i="13"/>
  <c r="P552" i="13" s="1"/>
  <c r="O553" i="13"/>
  <c r="P553" i="13" s="1"/>
  <c r="O554" i="13"/>
  <c r="P554" i="13" s="1"/>
  <c r="O555" i="13"/>
  <c r="P555" i="13" s="1"/>
  <c r="O556" i="13"/>
  <c r="P556" i="13" s="1"/>
  <c r="O557" i="13"/>
  <c r="P557" i="13" s="1"/>
  <c r="O558" i="13"/>
  <c r="P558" i="13" s="1"/>
  <c r="O559" i="13"/>
  <c r="P559" i="13" s="1"/>
  <c r="O560" i="13"/>
  <c r="P560" i="13" s="1"/>
  <c r="O561" i="13"/>
  <c r="P561" i="13" s="1"/>
  <c r="O562" i="13"/>
  <c r="P562" i="13" s="1"/>
  <c r="O563" i="13"/>
  <c r="P563" i="13" s="1"/>
  <c r="O564" i="13"/>
  <c r="P564" i="13" s="1"/>
  <c r="O565" i="13"/>
  <c r="P565" i="13" s="1"/>
  <c r="O566" i="13"/>
  <c r="P566" i="13" s="1"/>
  <c r="O567" i="13"/>
  <c r="P567" i="13" s="1"/>
  <c r="O568" i="13"/>
  <c r="P568" i="13" s="1"/>
  <c r="O569" i="13"/>
  <c r="P569" i="13" s="1"/>
  <c r="O570" i="13"/>
  <c r="P570" i="13" s="1"/>
  <c r="O571" i="13"/>
  <c r="P571" i="13" s="1"/>
  <c r="O572" i="13"/>
  <c r="P572" i="13" s="1"/>
  <c r="O573" i="13"/>
  <c r="P573" i="13" s="1"/>
  <c r="O574" i="13"/>
  <c r="P574" i="13" s="1"/>
  <c r="O575" i="13"/>
  <c r="P575" i="13" s="1"/>
  <c r="O576" i="13"/>
  <c r="P576" i="13" s="1"/>
  <c r="O577" i="13"/>
  <c r="P577" i="13" s="1"/>
  <c r="O578" i="13"/>
  <c r="P578" i="13" s="1"/>
  <c r="O579" i="13"/>
  <c r="P579" i="13" s="1"/>
  <c r="O580" i="13"/>
  <c r="P580" i="13" s="1"/>
  <c r="O581" i="13"/>
  <c r="P581" i="13" s="1"/>
  <c r="O582" i="13"/>
  <c r="P582" i="13" s="1"/>
  <c r="O583" i="13"/>
  <c r="P583" i="13" s="1"/>
  <c r="O584" i="13"/>
  <c r="P584" i="13" s="1"/>
  <c r="R584" i="13" s="1"/>
  <c r="O585" i="13"/>
  <c r="P585" i="13" s="1"/>
  <c r="R585" i="13" s="1"/>
  <c r="O586" i="13"/>
  <c r="P586" i="13" s="1"/>
  <c r="R586" i="13" s="1"/>
  <c r="O587" i="13"/>
  <c r="P587" i="13" s="1"/>
  <c r="R587" i="13" s="1"/>
  <c r="O588" i="13"/>
  <c r="P588" i="13" s="1"/>
  <c r="R588" i="13" s="1"/>
  <c r="O589" i="13"/>
  <c r="P589" i="13" s="1"/>
  <c r="R589" i="13" s="1"/>
  <c r="O590" i="13"/>
  <c r="P590" i="13" s="1"/>
  <c r="R590" i="13" s="1"/>
  <c r="O591" i="13"/>
  <c r="P591" i="13" s="1"/>
  <c r="R591" i="13" s="1"/>
  <c r="O592" i="13"/>
  <c r="P592" i="13" s="1"/>
  <c r="R592" i="13" s="1"/>
  <c r="O593" i="13"/>
  <c r="P593" i="13" s="1"/>
  <c r="R593" i="13" s="1"/>
  <c r="O594" i="13"/>
  <c r="P594" i="13" s="1"/>
  <c r="R594" i="13" s="1"/>
  <c r="O595" i="13"/>
  <c r="P595" i="13" s="1"/>
  <c r="R595" i="13" s="1"/>
  <c r="O596" i="13"/>
  <c r="P596" i="13" s="1"/>
  <c r="R596" i="13" s="1"/>
  <c r="O597" i="13"/>
  <c r="P597" i="13" s="1"/>
  <c r="R597" i="13" s="1"/>
  <c r="O598" i="13"/>
  <c r="P598" i="13" s="1"/>
  <c r="R598" i="13" s="1"/>
  <c r="O599" i="13"/>
  <c r="P599" i="13" s="1"/>
  <c r="R599" i="13" s="1"/>
  <c r="O600" i="13"/>
  <c r="P600" i="13" s="1"/>
  <c r="R600" i="13" s="1"/>
  <c r="O601" i="13"/>
  <c r="P601" i="13" s="1"/>
  <c r="R601" i="13" s="1"/>
  <c r="O602" i="13"/>
  <c r="P602" i="13" s="1"/>
  <c r="R602" i="13" s="1"/>
  <c r="O603" i="13"/>
  <c r="P603" i="13" s="1"/>
  <c r="R603" i="13" s="1"/>
  <c r="O604" i="13"/>
  <c r="P604" i="13" s="1"/>
  <c r="R604" i="13" s="1"/>
  <c r="O605" i="13"/>
  <c r="P605" i="13" s="1"/>
  <c r="R605" i="13" s="1"/>
  <c r="O606" i="13"/>
  <c r="P606" i="13" s="1"/>
  <c r="R606" i="13" s="1"/>
  <c r="O607" i="13"/>
  <c r="P607" i="13" s="1"/>
  <c r="R607" i="13" s="1"/>
  <c r="O608" i="13"/>
  <c r="P608" i="13" s="1"/>
  <c r="R608" i="13" s="1"/>
  <c r="O609" i="13"/>
  <c r="P609" i="13" s="1"/>
  <c r="R609" i="13" s="1"/>
  <c r="O610" i="13"/>
  <c r="P610" i="13" s="1"/>
  <c r="R610" i="13" s="1"/>
  <c r="O611" i="13"/>
  <c r="P611" i="13" s="1"/>
  <c r="R611" i="13" s="1"/>
  <c r="O612" i="13"/>
  <c r="P612" i="13" s="1"/>
  <c r="R612" i="13" s="1"/>
  <c r="O613" i="13"/>
  <c r="P613" i="13" s="1"/>
  <c r="R613" i="13" s="1"/>
  <c r="O614" i="13"/>
  <c r="P614" i="13" s="1"/>
  <c r="R614" i="13" s="1"/>
  <c r="O615" i="13"/>
  <c r="P615" i="13" s="1"/>
  <c r="R615" i="13" s="1"/>
  <c r="O616" i="13"/>
  <c r="P616" i="13" s="1"/>
  <c r="R616" i="13" s="1"/>
  <c r="O617" i="13"/>
  <c r="P617" i="13" s="1"/>
  <c r="R617" i="13" s="1"/>
  <c r="O618" i="13"/>
  <c r="P618" i="13" s="1"/>
  <c r="R618" i="13" s="1"/>
  <c r="O619" i="13"/>
  <c r="P619" i="13" s="1"/>
  <c r="R619" i="13" s="1"/>
  <c r="O620" i="13"/>
  <c r="P620" i="13" s="1"/>
  <c r="R620" i="13" s="1"/>
  <c r="O621" i="13"/>
  <c r="P621" i="13" s="1"/>
  <c r="R621" i="13" s="1"/>
  <c r="O622" i="13"/>
  <c r="P622" i="13" s="1"/>
  <c r="R622" i="13" s="1"/>
  <c r="O623" i="13"/>
  <c r="P623" i="13" s="1"/>
  <c r="R623" i="13" s="1"/>
  <c r="O624" i="13"/>
  <c r="P624" i="13" s="1"/>
  <c r="R624" i="13" s="1"/>
  <c r="O625" i="13"/>
  <c r="P625" i="13" s="1"/>
  <c r="R625" i="13" s="1"/>
  <c r="O626" i="13"/>
  <c r="O627" i="13"/>
  <c r="O628" i="13"/>
  <c r="O629" i="13"/>
  <c r="O630" i="13"/>
  <c r="O631" i="13"/>
  <c r="O632" i="13"/>
  <c r="O633" i="13"/>
  <c r="O634" i="13"/>
  <c r="O635" i="13"/>
  <c r="O636" i="13"/>
  <c r="O637" i="13"/>
  <c r="O638" i="13"/>
  <c r="O639" i="13"/>
  <c r="O640" i="13"/>
  <c r="O641" i="13"/>
  <c r="O642" i="13"/>
  <c r="O643" i="13"/>
  <c r="O644" i="13"/>
  <c r="O645" i="13"/>
  <c r="O646" i="13"/>
  <c r="O647" i="13"/>
  <c r="O648" i="13"/>
  <c r="O649" i="13"/>
  <c r="O650" i="13"/>
  <c r="O651" i="13"/>
  <c r="O652" i="13"/>
  <c r="O653" i="13"/>
  <c r="O654" i="13"/>
  <c r="O655" i="13"/>
  <c r="O656" i="13"/>
  <c r="O657" i="13"/>
  <c r="O658" i="13"/>
  <c r="O659" i="13"/>
  <c r="O660" i="13"/>
  <c r="O661" i="13"/>
  <c r="O662" i="13"/>
  <c r="O663" i="13"/>
  <c r="O664" i="13"/>
  <c r="O665" i="13"/>
  <c r="O666" i="13"/>
  <c r="O667" i="13"/>
  <c r="O668" i="13"/>
  <c r="O669" i="13"/>
  <c r="O670" i="13"/>
  <c r="O671" i="13"/>
  <c r="O672" i="13"/>
  <c r="O673" i="13"/>
  <c r="O674" i="13"/>
  <c r="O675" i="13"/>
  <c r="Q675" i="13" s="1"/>
  <c r="O676" i="13"/>
  <c r="O677" i="13"/>
  <c r="O678" i="13"/>
  <c r="O679" i="13"/>
  <c r="O680" i="13"/>
  <c r="O681" i="13"/>
  <c r="O682" i="13"/>
  <c r="O683" i="13"/>
  <c r="O684" i="13"/>
  <c r="O685" i="13"/>
  <c r="O686" i="13"/>
  <c r="O687" i="13"/>
  <c r="O688" i="13"/>
  <c r="O689" i="13"/>
  <c r="P689" i="13" s="1"/>
  <c r="O690" i="13"/>
  <c r="P690" i="13" s="1"/>
  <c r="O691" i="13"/>
  <c r="P691" i="13" s="1"/>
  <c r="O692" i="13"/>
  <c r="P692" i="13" s="1"/>
  <c r="O693" i="13"/>
  <c r="P693" i="13" s="1"/>
  <c r="O694" i="13"/>
  <c r="P694" i="13" s="1"/>
  <c r="O695" i="13"/>
  <c r="P695" i="13" s="1"/>
  <c r="O696" i="13"/>
  <c r="P696" i="13" s="1"/>
  <c r="O697" i="13"/>
  <c r="P697" i="13" s="1"/>
  <c r="O698" i="13"/>
  <c r="P698" i="13" s="1"/>
  <c r="O699" i="13"/>
  <c r="P699" i="13" s="1"/>
  <c r="O700" i="13"/>
  <c r="P700" i="13" s="1"/>
  <c r="O701" i="13"/>
  <c r="P701" i="13" s="1"/>
  <c r="O702" i="13"/>
  <c r="P702" i="13" s="1"/>
  <c r="O703" i="13"/>
  <c r="P703" i="13" s="1"/>
  <c r="O704" i="13"/>
  <c r="P704" i="13" s="1"/>
  <c r="O705" i="13"/>
  <c r="P705" i="13" s="1"/>
  <c r="O706" i="13"/>
  <c r="P706" i="13" s="1"/>
  <c r="O707" i="13"/>
  <c r="P707" i="13" s="1"/>
  <c r="O708" i="13"/>
  <c r="P708" i="13" s="1"/>
  <c r="O709" i="13"/>
  <c r="P709" i="13" s="1"/>
  <c r="O710" i="13"/>
  <c r="P710" i="13" s="1"/>
  <c r="O711" i="13"/>
  <c r="P711" i="13" s="1"/>
  <c r="O712" i="13"/>
  <c r="P712" i="13" s="1"/>
  <c r="O713" i="13"/>
  <c r="P713" i="13" s="1"/>
  <c r="O714" i="13"/>
  <c r="P714" i="13" s="1"/>
  <c r="O715" i="13"/>
  <c r="P715" i="13" s="1"/>
  <c r="O716" i="13"/>
  <c r="P716" i="13" s="1"/>
  <c r="O717" i="13"/>
  <c r="P717" i="13" s="1"/>
  <c r="O718" i="13"/>
  <c r="P718" i="13" s="1"/>
  <c r="O719" i="13"/>
  <c r="P719" i="13" s="1"/>
  <c r="O720" i="13"/>
  <c r="P720" i="13" s="1"/>
  <c r="O721" i="13"/>
  <c r="P721" i="13" s="1"/>
  <c r="O722" i="13"/>
  <c r="P722" i="13" s="1"/>
  <c r="O723" i="13"/>
  <c r="P723" i="13" s="1"/>
  <c r="O724" i="13"/>
  <c r="P724" i="13" s="1"/>
  <c r="O725" i="13"/>
  <c r="P725" i="13" s="1"/>
  <c r="O726" i="13"/>
  <c r="P726" i="13" s="1"/>
  <c r="O727" i="13"/>
  <c r="P727" i="13" s="1"/>
  <c r="O728" i="13"/>
  <c r="P728" i="13" s="1"/>
  <c r="O729" i="13"/>
  <c r="P729" i="13" s="1"/>
  <c r="O730" i="13"/>
  <c r="P730" i="13" s="1"/>
  <c r="O731" i="13"/>
  <c r="P731" i="13" s="1"/>
  <c r="O732" i="13"/>
  <c r="P732" i="13" s="1"/>
  <c r="O733" i="13"/>
  <c r="P733" i="13" s="1"/>
  <c r="O734" i="13"/>
  <c r="P734" i="13" s="1"/>
  <c r="R734" i="13" s="1"/>
  <c r="O735" i="13"/>
  <c r="P735" i="13" s="1"/>
  <c r="R735" i="13" s="1"/>
  <c r="O736" i="13"/>
  <c r="P736" i="13" s="1"/>
  <c r="R736" i="13" s="1"/>
  <c r="O737" i="13"/>
  <c r="P737" i="13" s="1"/>
  <c r="R737" i="13" s="1"/>
  <c r="O738" i="13"/>
  <c r="P738" i="13" s="1"/>
  <c r="R738" i="13" s="1"/>
  <c r="O739" i="13"/>
  <c r="P739" i="13" s="1"/>
  <c r="R739" i="13" s="1"/>
  <c r="O740" i="13"/>
  <c r="P740" i="13" s="1"/>
  <c r="R740" i="13" s="1"/>
  <c r="O741" i="13"/>
  <c r="P741" i="13" s="1"/>
  <c r="R741" i="13" s="1"/>
  <c r="O742" i="13"/>
  <c r="P742" i="13" s="1"/>
  <c r="R742" i="13" s="1"/>
  <c r="O743" i="13"/>
  <c r="P743" i="13" s="1"/>
  <c r="R743" i="13" s="1"/>
  <c r="O744" i="13"/>
  <c r="P744" i="13" s="1"/>
  <c r="R744" i="13" s="1"/>
  <c r="O745" i="13"/>
  <c r="P745" i="13" s="1"/>
  <c r="R745" i="13" s="1"/>
  <c r="O746" i="13"/>
  <c r="P746" i="13" s="1"/>
  <c r="R746" i="13" s="1"/>
  <c r="O747" i="13"/>
  <c r="P747" i="13" s="1"/>
  <c r="R747" i="13" s="1"/>
  <c r="O748" i="13"/>
  <c r="P748" i="13" s="1"/>
  <c r="R748" i="13" s="1"/>
  <c r="O749" i="13"/>
  <c r="P749" i="13" s="1"/>
  <c r="R749" i="13" s="1"/>
  <c r="O750" i="13"/>
  <c r="P750" i="13" s="1"/>
  <c r="R750" i="13" s="1"/>
  <c r="O751" i="13"/>
  <c r="P751" i="13" s="1"/>
  <c r="R751" i="13" s="1"/>
  <c r="O752" i="13"/>
  <c r="P752" i="13" s="1"/>
  <c r="R752" i="13" s="1"/>
  <c r="O753" i="13"/>
  <c r="P753" i="13" s="1"/>
  <c r="R753" i="13" s="1"/>
  <c r="O754" i="13"/>
  <c r="P754" i="13" s="1"/>
  <c r="R754" i="13" s="1"/>
  <c r="O755" i="13"/>
  <c r="P755" i="13" s="1"/>
  <c r="R755" i="13" s="1"/>
  <c r="O756" i="13"/>
  <c r="P756" i="13" s="1"/>
  <c r="R756" i="13" s="1"/>
  <c r="O757" i="13"/>
  <c r="P757" i="13" s="1"/>
  <c r="R757" i="13" s="1"/>
  <c r="O758" i="13"/>
  <c r="P758" i="13" s="1"/>
  <c r="R758" i="13" s="1"/>
  <c r="O759" i="13"/>
  <c r="P759" i="13" s="1"/>
  <c r="R759" i="13" s="1"/>
  <c r="O760" i="13"/>
  <c r="P760" i="13" s="1"/>
  <c r="R760" i="13" s="1"/>
  <c r="O761" i="13"/>
  <c r="P761" i="13" s="1"/>
  <c r="R761" i="13" s="1"/>
  <c r="O762" i="13"/>
  <c r="P762" i="13" s="1"/>
  <c r="R762" i="13" s="1"/>
  <c r="O763" i="13"/>
  <c r="P763" i="13" s="1"/>
  <c r="R763" i="13" s="1"/>
  <c r="O764" i="13"/>
  <c r="P764" i="13" s="1"/>
  <c r="R764" i="13" s="1"/>
  <c r="O765" i="13"/>
  <c r="P765" i="13" s="1"/>
  <c r="R765" i="13" s="1"/>
  <c r="O766" i="13"/>
  <c r="P766" i="13" s="1"/>
  <c r="R766" i="13" s="1"/>
  <c r="O767" i="13"/>
  <c r="P767" i="13" s="1"/>
  <c r="R767" i="13" s="1"/>
  <c r="O768" i="13"/>
  <c r="P768" i="13" s="1"/>
  <c r="R768" i="13" s="1"/>
  <c r="O769" i="13"/>
  <c r="P769" i="13" s="1"/>
  <c r="R769" i="13" s="1"/>
  <c r="O770" i="13"/>
  <c r="P770" i="13" s="1"/>
  <c r="R770" i="13" s="1"/>
  <c r="O771" i="13"/>
  <c r="P771" i="13" s="1"/>
  <c r="R771" i="13" s="1"/>
  <c r="O772" i="13"/>
  <c r="P772" i="13" s="1"/>
  <c r="R772" i="13" s="1"/>
  <c r="O773" i="13"/>
  <c r="P773" i="13" s="1"/>
  <c r="R773" i="13" s="1"/>
  <c r="O774" i="13"/>
  <c r="P774" i="13" s="1"/>
  <c r="R774" i="13" s="1"/>
  <c r="O775" i="13"/>
  <c r="P775" i="13" s="1"/>
  <c r="R775" i="13" s="1"/>
  <c r="O776" i="13"/>
  <c r="P776" i="13" s="1"/>
  <c r="R776" i="13" s="1"/>
  <c r="O777" i="13"/>
  <c r="P777" i="13" s="1"/>
  <c r="R777" i="13" s="1"/>
  <c r="O778" i="13"/>
  <c r="P778" i="13" s="1"/>
  <c r="R778" i="13" s="1"/>
  <c r="O779" i="13"/>
  <c r="P779" i="13" s="1"/>
  <c r="R779" i="13" s="1"/>
  <c r="O780" i="13"/>
  <c r="P780" i="13" s="1"/>
  <c r="R780" i="13" s="1"/>
  <c r="O781" i="13"/>
  <c r="P781" i="13" s="1"/>
  <c r="R781" i="13" s="1"/>
  <c r="O782" i="13"/>
  <c r="P782" i="13" s="1"/>
  <c r="R782" i="13" s="1"/>
  <c r="O783" i="13"/>
  <c r="P783" i="13" s="1"/>
  <c r="R783" i="13" s="1"/>
  <c r="O784" i="13"/>
  <c r="P784" i="13" s="1"/>
  <c r="R784" i="13" s="1"/>
  <c r="O785" i="13"/>
  <c r="P785" i="13" s="1"/>
  <c r="R785" i="13" s="1"/>
  <c r="O786" i="13"/>
  <c r="P786" i="13" s="1"/>
  <c r="R786" i="13" s="1"/>
  <c r="O787" i="13"/>
  <c r="P787" i="13" s="1"/>
  <c r="R787" i="13" s="1"/>
  <c r="O788" i="13"/>
  <c r="P788" i="13" s="1"/>
  <c r="R788" i="13" s="1"/>
  <c r="O789" i="13"/>
  <c r="P789" i="13" s="1"/>
  <c r="R789" i="13" s="1"/>
  <c r="O790" i="13"/>
  <c r="P790" i="13" s="1"/>
  <c r="R790" i="13" s="1"/>
  <c r="O791" i="13"/>
  <c r="P791" i="13" s="1"/>
  <c r="R791" i="13" s="1"/>
  <c r="O792" i="13"/>
  <c r="P792" i="13" s="1"/>
  <c r="R792" i="13" s="1"/>
  <c r="O793" i="13"/>
  <c r="P793" i="13" s="1"/>
  <c r="R793" i="13" s="1"/>
  <c r="O794" i="13"/>
  <c r="P794" i="13" s="1"/>
  <c r="R794" i="13" s="1"/>
  <c r="O795" i="13"/>
  <c r="P795" i="13" s="1"/>
  <c r="R795" i="13" s="1"/>
  <c r="O796" i="13"/>
  <c r="P796" i="13" s="1"/>
  <c r="R796" i="13" s="1"/>
  <c r="O797" i="13"/>
  <c r="P797" i="13" s="1"/>
  <c r="R797" i="13" s="1"/>
  <c r="O798" i="13"/>
  <c r="P798" i="13" s="1"/>
  <c r="R798" i="13" s="1"/>
  <c r="O799" i="13"/>
  <c r="P799" i="13" s="1"/>
  <c r="R799" i="13" s="1"/>
  <c r="O800" i="13"/>
  <c r="P800" i="13" s="1"/>
  <c r="R800" i="13" s="1"/>
  <c r="O801" i="13"/>
  <c r="P801" i="13" s="1"/>
  <c r="R801" i="13" s="1"/>
  <c r="O802" i="13"/>
  <c r="P802" i="13" s="1"/>
  <c r="R802" i="13" s="1"/>
  <c r="O803" i="13"/>
  <c r="P803" i="13" s="1"/>
  <c r="R803" i="13" s="1"/>
  <c r="O804" i="13"/>
  <c r="P804" i="13" s="1"/>
  <c r="R804" i="13" s="1"/>
  <c r="O805" i="13"/>
  <c r="P805" i="13" s="1"/>
  <c r="O806" i="13"/>
  <c r="P806" i="13" s="1"/>
  <c r="O807" i="13"/>
  <c r="P807" i="13" s="1"/>
  <c r="O808" i="13"/>
  <c r="P808" i="13" s="1"/>
  <c r="O809" i="13"/>
  <c r="P809" i="13" s="1"/>
  <c r="O810" i="13"/>
  <c r="P810" i="13" s="1"/>
  <c r="O811" i="13"/>
  <c r="P811" i="13" s="1"/>
  <c r="O812" i="13"/>
  <c r="P812" i="13" s="1"/>
  <c r="O813" i="13"/>
  <c r="P813" i="13" s="1"/>
  <c r="O814" i="13"/>
  <c r="P814" i="13" s="1"/>
  <c r="O815" i="13"/>
  <c r="P815" i="13" s="1"/>
  <c r="O816" i="13"/>
  <c r="P816" i="13" s="1"/>
  <c r="O817" i="13"/>
  <c r="P817" i="13" s="1"/>
  <c r="O818" i="13"/>
  <c r="P818" i="13" s="1"/>
  <c r="O819" i="13"/>
  <c r="P819" i="13" s="1"/>
  <c r="O820" i="13"/>
  <c r="P820" i="13" s="1"/>
  <c r="O821" i="13"/>
  <c r="P821" i="13" s="1"/>
  <c r="O822" i="13"/>
  <c r="P822" i="13" s="1"/>
  <c r="O823" i="13"/>
  <c r="P823" i="13" s="1"/>
  <c r="O824" i="13"/>
  <c r="P824" i="13" s="1"/>
  <c r="O825" i="13"/>
  <c r="P825" i="13" s="1"/>
  <c r="O826" i="13"/>
  <c r="P826" i="13" s="1"/>
  <c r="O827" i="13"/>
  <c r="P827" i="13" s="1"/>
  <c r="O828" i="13"/>
  <c r="P828" i="13" s="1"/>
  <c r="O829" i="13"/>
  <c r="P829" i="13" s="1"/>
  <c r="O830" i="13"/>
  <c r="P830" i="13" s="1"/>
  <c r="O831" i="13"/>
  <c r="P831" i="13" s="1"/>
  <c r="O832" i="13"/>
  <c r="P832" i="13" s="1"/>
  <c r="O833" i="13"/>
  <c r="P833" i="13" s="1"/>
  <c r="O834" i="13"/>
  <c r="P834" i="13" s="1"/>
  <c r="O835" i="13"/>
  <c r="P835" i="13" s="1"/>
  <c r="O836" i="13"/>
  <c r="P836" i="13" s="1"/>
  <c r="O837" i="13"/>
  <c r="P837" i="13" s="1"/>
  <c r="O838" i="13"/>
  <c r="P838" i="13" s="1"/>
  <c r="O839" i="13"/>
  <c r="P839" i="13" s="1"/>
  <c r="O840" i="13"/>
  <c r="P840" i="13" s="1"/>
  <c r="O841" i="13"/>
  <c r="P841" i="13" s="1"/>
  <c r="O842" i="13"/>
  <c r="P842" i="13" s="1"/>
  <c r="O843" i="13"/>
  <c r="P843" i="13" s="1"/>
  <c r="O844" i="13"/>
  <c r="P844" i="13" s="1"/>
  <c r="O845" i="13"/>
  <c r="P845" i="13" s="1"/>
  <c r="R845" i="13" s="1"/>
  <c r="O846" i="13"/>
  <c r="P846" i="13" s="1"/>
  <c r="R846" i="13" s="1"/>
  <c r="O847" i="13"/>
  <c r="P847" i="13" s="1"/>
  <c r="R847" i="13" s="1"/>
  <c r="O848" i="13"/>
  <c r="P848" i="13" s="1"/>
  <c r="R848" i="13" s="1"/>
  <c r="O849" i="13"/>
  <c r="P849" i="13" s="1"/>
  <c r="R849" i="13" s="1"/>
  <c r="O850" i="13"/>
  <c r="P850" i="13" s="1"/>
  <c r="R850" i="13" s="1"/>
  <c r="O851" i="13"/>
  <c r="P851" i="13" s="1"/>
  <c r="R851" i="13" s="1"/>
  <c r="O852" i="13"/>
  <c r="P852" i="13" s="1"/>
  <c r="R852" i="13" s="1"/>
  <c r="O853" i="13"/>
  <c r="P853" i="13" s="1"/>
  <c r="R853" i="13" s="1"/>
  <c r="O854" i="13"/>
  <c r="P854" i="13" s="1"/>
  <c r="R854" i="13" s="1"/>
  <c r="O855" i="13"/>
  <c r="P855" i="13" s="1"/>
  <c r="R855" i="13" s="1"/>
  <c r="O856" i="13"/>
  <c r="P856" i="13" s="1"/>
  <c r="R856" i="13" s="1"/>
  <c r="O857" i="13"/>
  <c r="P857" i="13" s="1"/>
  <c r="R857" i="13" s="1"/>
  <c r="O858" i="13"/>
  <c r="P858" i="13" s="1"/>
  <c r="R858" i="13" s="1"/>
  <c r="O859" i="13"/>
  <c r="P859" i="13" s="1"/>
  <c r="R859" i="13" s="1"/>
  <c r="O860" i="13"/>
  <c r="P860" i="13" s="1"/>
  <c r="R860" i="13" s="1"/>
  <c r="O861" i="13"/>
  <c r="P861" i="13" s="1"/>
  <c r="R861" i="13" s="1"/>
  <c r="O862" i="13"/>
  <c r="P862" i="13" s="1"/>
  <c r="R862" i="13" s="1"/>
  <c r="O863" i="13"/>
  <c r="P863" i="13" s="1"/>
  <c r="R863" i="13" s="1"/>
  <c r="O864" i="13"/>
  <c r="P864" i="13" s="1"/>
  <c r="R864" i="13" s="1"/>
  <c r="O865" i="13"/>
  <c r="P865" i="13" s="1"/>
  <c r="R865" i="13" s="1"/>
  <c r="O866" i="13"/>
  <c r="P866" i="13" s="1"/>
  <c r="R866" i="13" s="1"/>
  <c r="O867" i="13"/>
  <c r="P867" i="13" s="1"/>
  <c r="R867" i="13" s="1"/>
  <c r="O868" i="13"/>
  <c r="P868" i="13" s="1"/>
  <c r="R868" i="13" s="1"/>
  <c r="O869" i="13"/>
  <c r="P869" i="13" s="1"/>
  <c r="R869" i="13" s="1"/>
  <c r="O870" i="13"/>
  <c r="P870" i="13" s="1"/>
  <c r="R870" i="13" s="1"/>
  <c r="O871" i="13"/>
  <c r="P871" i="13" s="1"/>
  <c r="R871" i="13" s="1"/>
  <c r="O872" i="13"/>
  <c r="P872" i="13" s="1"/>
  <c r="R872" i="13" s="1"/>
  <c r="O873" i="13"/>
  <c r="P873" i="13" s="1"/>
  <c r="R873" i="13" s="1"/>
  <c r="O874" i="13"/>
  <c r="P874" i="13" s="1"/>
  <c r="R874" i="13" s="1"/>
  <c r="O875" i="13"/>
  <c r="P875" i="13" s="1"/>
  <c r="R875" i="13" s="1"/>
  <c r="O876" i="13"/>
  <c r="P876" i="13" s="1"/>
  <c r="R876" i="13" s="1"/>
  <c r="O877" i="13"/>
  <c r="P877" i="13" s="1"/>
  <c r="R877" i="13" s="1"/>
  <c r="O878" i="13"/>
  <c r="P878" i="13" s="1"/>
  <c r="R878" i="13" s="1"/>
  <c r="O879" i="13"/>
  <c r="P879" i="13" s="1"/>
  <c r="R879" i="13" s="1"/>
  <c r="O880" i="13"/>
  <c r="P880" i="13" s="1"/>
  <c r="R880" i="13" s="1"/>
  <c r="O881" i="13"/>
  <c r="P881" i="13" s="1"/>
  <c r="R881" i="13" s="1"/>
  <c r="O882" i="13"/>
  <c r="P882" i="13" s="1"/>
  <c r="R882" i="13" s="1"/>
  <c r="O883" i="13"/>
  <c r="P883" i="13" s="1"/>
  <c r="R883" i="13" s="1"/>
  <c r="O884" i="13"/>
  <c r="P884" i="13" s="1"/>
  <c r="R884" i="13" s="1"/>
  <c r="O885" i="13"/>
  <c r="P885" i="13" s="1"/>
  <c r="R885" i="13" s="1"/>
  <c r="O886" i="13"/>
  <c r="P886" i="13" s="1"/>
  <c r="R886" i="13" s="1"/>
  <c r="O887" i="13"/>
  <c r="P887" i="13" s="1"/>
  <c r="R887" i="13" s="1"/>
  <c r="O888" i="13"/>
  <c r="P888" i="13" s="1"/>
  <c r="R888" i="13" s="1"/>
  <c r="O889" i="13"/>
  <c r="P889" i="13" s="1"/>
  <c r="R889" i="13" s="1"/>
  <c r="O890" i="13"/>
  <c r="P890" i="13" s="1"/>
  <c r="R890" i="13" s="1"/>
  <c r="O891" i="13"/>
  <c r="P891" i="13" s="1"/>
  <c r="R891" i="13" s="1"/>
  <c r="O892" i="13"/>
  <c r="P892" i="13" s="1"/>
  <c r="R892" i="13" s="1"/>
  <c r="O893" i="13"/>
  <c r="P893" i="13" s="1"/>
  <c r="R893" i="13" s="1"/>
  <c r="O894" i="13"/>
  <c r="P894" i="13" s="1"/>
  <c r="R894" i="13" s="1"/>
  <c r="O895" i="13"/>
  <c r="P895" i="13" s="1"/>
  <c r="R895" i="13" s="1"/>
  <c r="O896" i="13"/>
  <c r="P896" i="13" s="1"/>
  <c r="R896" i="13" s="1"/>
  <c r="O897" i="13"/>
  <c r="P897" i="13" s="1"/>
  <c r="R897" i="13" s="1"/>
  <c r="O898" i="13"/>
  <c r="P898" i="13" s="1"/>
  <c r="R898" i="13" s="1"/>
  <c r="O899" i="13"/>
  <c r="P899" i="13" s="1"/>
  <c r="R899" i="13" s="1"/>
  <c r="O900" i="13"/>
  <c r="P900" i="13" s="1"/>
  <c r="R900" i="13" s="1"/>
  <c r="O901" i="13"/>
  <c r="P901" i="13" s="1"/>
  <c r="R901" i="13" s="1"/>
  <c r="O902" i="13"/>
  <c r="P902" i="13" s="1"/>
  <c r="R902" i="13" s="1"/>
  <c r="O903" i="13"/>
  <c r="P903" i="13" s="1"/>
  <c r="R903" i="13" s="1"/>
  <c r="O904" i="13"/>
  <c r="P904" i="13" s="1"/>
  <c r="R904" i="13" s="1"/>
  <c r="O905" i="13"/>
  <c r="P905" i="13" s="1"/>
  <c r="R905" i="13" s="1"/>
  <c r="O906" i="13"/>
  <c r="P906" i="13" s="1"/>
  <c r="R906" i="13" s="1"/>
  <c r="O907" i="13"/>
  <c r="O908" i="13"/>
  <c r="O909" i="13"/>
  <c r="Q909" i="13" s="1"/>
  <c r="O910" i="13"/>
  <c r="O911" i="13"/>
  <c r="O912" i="13"/>
  <c r="O913" i="13"/>
  <c r="O914" i="13"/>
  <c r="O915" i="13"/>
  <c r="O916" i="13"/>
  <c r="O917" i="13"/>
  <c r="O918" i="13"/>
  <c r="O919" i="13"/>
  <c r="O920" i="13"/>
  <c r="O921" i="13"/>
  <c r="O922" i="13"/>
  <c r="O923" i="13"/>
  <c r="O924" i="13"/>
  <c r="O925" i="13"/>
  <c r="O926" i="13"/>
  <c r="O927" i="13"/>
  <c r="O928" i="13"/>
  <c r="O929" i="13"/>
  <c r="O930" i="13"/>
  <c r="O931" i="13"/>
  <c r="O932" i="13"/>
  <c r="O933" i="13"/>
  <c r="O934" i="13"/>
  <c r="O935" i="13"/>
  <c r="O936" i="13"/>
  <c r="O937" i="13"/>
  <c r="O938" i="13"/>
  <c r="O939" i="13"/>
  <c r="O940" i="13"/>
  <c r="P940" i="13" s="1"/>
  <c r="R940" i="13" s="1"/>
  <c r="O941" i="13"/>
  <c r="P941" i="13" s="1"/>
  <c r="R941" i="13" s="1"/>
  <c r="O942" i="13"/>
  <c r="P942" i="13" s="1"/>
  <c r="R942" i="13" s="1"/>
  <c r="O943" i="13"/>
  <c r="P943" i="13" s="1"/>
  <c r="R943" i="13" s="1"/>
  <c r="O944" i="13"/>
  <c r="P944" i="13" s="1"/>
  <c r="R944" i="13" s="1"/>
  <c r="O945" i="13"/>
  <c r="P945" i="13" s="1"/>
  <c r="R945" i="13" s="1"/>
  <c r="O946" i="13"/>
  <c r="P946" i="13" s="1"/>
  <c r="R946" i="13" s="1"/>
  <c r="O947" i="13"/>
  <c r="P947" i="13" s="1"/>
  <c r="R947" i="13" s="1"/>
  <c r="O948" i="13"/>
  <c r="P948" i="13" s="1"/>
  <c r="R948" i="13" s="1"/>
  <c r="O949" i="13"/>
  <c r="P949" i="13" s="1"/>
  <c r="R949" i="13" s="1"/>
  <c r="O950" i="13"/>
  <c r="P950" i="13" s="1"/>
  <c r="R950" i="13" s="1"/>
  <c r="O951" i="13"/>
  <c r="P951" i="13" s="1"/>
  <c r="R951" i="13" s="1"/>
  <c r="O952" i="13"/>
  <c r="O953" i="13"/>
  <c r="O954" i="13"/>
  <c r="O955" i="13"/>
  <c r="O956" i="13"/>
  <c r="O957" i="13"/>
  <c r="O958" i="13"/>
  <c r="O959" i="13"/>
  <c r="O960" i="13"/>
  <c r="O961" i="13"/>
  <c r="O962" i="13"/>
  <c r="O963" i="13"/>
  <c r="O964" i="13"/>
  <c r="O965" i="13"/>
  <c r="O966" i="13"/>
  <c r="O967" i="13"/>
  <c r="O968" i="13"/>
  <c r="O969" i="13"/>
  <c r="O970" i="13"/>
  <c r="O971" i="13"/>
  <c r="O972" i="13"/>
  <c r="O973" i="13"/>
  <c r="O974" i="13"/>
  <c r="O975" i="13"/>
  <c r="O976" i="13"/>
  <c r="O977" i="13"/>
  <c r="O978" i="13"/>
  <c r="O979" i="13"/>
  <c r="O980" i="13"/>
  <c r="O981" i="13"/>
  <c r="O982" i="13"/>
  <c r="O983" i="13"/>
  <c r="O984" i="13"/>
  <c r="O985" i="13"/>
  <c r="Q985" i="13" s="1"/>
  <c r="O986" i="13"/>
  <c r="O987" i="13"/>
  <c r="O988" i="13"/>
  <c r="O989" i="13"/>
  <c r="O990" i="13"/>
  <c r="O991" i="13"/>
  <c r="O992" i="13"/>
  <c r="O993" i="13"/>
  <c r="O994" i="13"/>
  <c r="O995" i="13"/>
  <c r="O996" i="13"/>
  <c r="O997" i="13"/>
  <c r="O998" i="13"/>
  <c r="O999" i="13"/>
  <c r="O1000" i="13"/>
  <c r="O1001" i="13"/>
  <c r="O1002" i="13"/>
  <c r="O1003" i="13"/>
  <c r="O1004" i="13"/>
  <c r="O1005" i="13"/>
  <c r="O1006" i="13"/>
  <c r="O1007" i="13"/>
  <c r="O1008" i="13"/>
  <c r="O1009" i="13"/>
  <c r="O1010" i="13"/>
  <c r="O1011" i="13"/>
  <c r="O1012" i="13"/>
  <c r="O1013" i="13"/>
  <c r="O1014" i="13"/>
  <c r="O1015" i="13"/>
  <c r="O1016" i="13"/>
  <c r="O1017" i="13"/>
  <c r="O1018" i="13"/>
  <c r="O1019" i="13"/>
  <c r="O1020" i="13"/>
  <c r="O1021" i="13"/>
  <c r="O1022" i="13"/>
  <c r="O1023" i="13"/>
  <c r="O1024" i="13"/>
  <c r="O1025" i="13"/>
  <c r="O1026" i="13"/>
  <c r="O1027" i="13"/>
  <c r="O1028" i="13"/>
  <c r="O1029" i="13"/>
  <c r="O1030" i="13"/>
  <c r="O1031" i="13"/>
  <c r="O1032" i="13"/>
  <c r="O1033" i="13"/>
  <c r="O1034" i="13"/>
  <c r="O1035" i="13"/>
  <c r="O1036" i="13"/>
  <c r="O1037" i="13"/>
  <c r="O1038" i="13"/>
  <c r="O1039" i="13"/>
  <c r="O1040" i="13"/>
  <c r="O1041" i="13"/>
  <c r="O1042" i="13"/>
  <c r="O1043" i="13"/>
  <c r="O1044" i="13"/>
  <c r="O1045" i="13"/>
  <c r="O1046" i="13"/>
  <c r="O1047" i="13"/>
  <c r="O1048" i="13"/>
  <c r="O1049" i="13"/>
  <c r="Q1049" i="13" s="1"/>
  <c r="O1050" i="13"/>
  <c r="P1050" i="13" s="1"/>
  <c r="R1050" i="13" s="1"/>
  <c r="O1051" i="13"/>
  <c r="P1051" i="13" s="1"/>
  <c r="R1051" i="13" s="1"/>
  <c r="O1052" i="13"/>
  <c r="P1052" i="13" s="1"/>
  <c r="R1052" i="13" s="1"/>
  <c r="O1053" i="13"/>
  <c r="P1053" i="13" s="1"/>
  <c r="R1053" i="13" s="1"/>
  <c r="O1054" i="13"/>
  <c r="P1054" i="13" s="1"/>
  <c r="R1054" i="13" s="1"/>
  <c r="O1055" i="13"/>
  <c r="P1055" i="13" s="1"/>
  <c r="R1055" i="13" s="1"/>
  <c r="O1056" i="13"/>
  <c r="P1056" i="13" s="1"/>
  <c r="R1056" i="13" s="1"/>
  <c r="O1057" i="13"/>
  <c r="P1057" i="13" s="1"/>
  <c r="R1057" i="13" s="1"/>
  <c r="O1058" i="13"/>
  <c r="P1058" i="13" s="1"/>
  <c r="R1058" i="13" s="1"/>
  <c r="O1059" i="13"/>
  <c r="P1059" i="13" s="1"/>
  <c r="R1059" i="13" s="1"/>
  <c r="O1060" i="13"/>
  <c r="P1060" i="13" s="1"/>
  <c r="R1060" i="13" s="1"/>
  <c r="O1061" i="13"/>
  <c r="O1062" i="13"/>
  <c r="O1063" i="13"/>
  <c r="O1064" i="13"/>
  <c r="O1065" i="13"/>
  <c r="O1066" i="13"/>
  <c r="O1067" i="13"/>
  <c r="O1068" i="13"/>
  <c r="O1069" i="13"/>
  <c r="O1070" i="13"/>
  <c r="O1071" i="13"/>
  <c r="O1072" i="13"/>
  <c r="O1073" i="13"/>
  <c r="O1074" i="13"/>
  <c r="O1075" i="13"/>
  <c r="O1076" i="13"/>
  <c r="O1077" i="13"/>
  <c r="O1078" i="13"/>
  <c r="O1079" i="13"/>
  <c r="O1080" i="13"/>
  <c r="O1081" i="13"/>
  <c r="O1082" i="13"/>
  <c r="O1083" i="13"/>
  <c r="O1084" i="13"/>
  <c r="O1085" i="13"/>
  <c r="O1086" i="13"/>
  <c r="O1087" i="13"/>
  <c r="O1088" i="13"/>
  <c r="O1089" i="13"/>
  <c r="O1090" i="13"/>
  <c r="O1091" i="13"/>
  <c r="O1092" i="13"/>
  <c r="O1093" i="13"/>
  <c r="O1094" i="13"/>
  <c r="O1095" i="13"/>
  <c r="O1096" i="13"/>
  <c r="O1097" i="13"/>
  <c r="O1098" i="13"/>
  <c r="O1099" i="13"/>
  <c r="O1100" i="13"/>
  <c r="Q1100" i="13" s="1"/>
  <c r="O1101" i="13"/>
  <c r="O1102" i="13"/>
  <c r="O1103" i="13"/>
  <c r="O1104" i="13"/>
  <c r="O1105" i="13"/>
  <c r="O1106" i="13"/>
  <c r="O1107" i="13"/>
  <c r="O1108" i="13"/>
  <c r="Q1108" i="13" s="1"/>
  <c r="O1109" i="13"/>
  <c r="O1110" i="13"/>
  <c r="O1111" i="13"/>
  <c r="O1112" i="13"/>
  <c r="O1113" i="13"/>
  <c r="O1114" i="13"/>
  <c r="O1115" i="13"/>
  <c r="O1116" i="13"/>
  <c r="Q1116" i="13" s="1"/>
  <c r="O1117" i="13"/>
  <c r="O1118" i="13"/>
  <c r="O1119" i="13"/>
  <c r="O1120" i="13"/>
  <c r="O1121" i="13"/>
  <c r="O1122" i="13"/>
  <c r="O1123" i="13"/>
  <c r="O1124" i="13"/>
  <c r="Q1124" i="13" s="1"/>
  <c r="O1125" i="13"/>
  <c r="O1126" i="13"/>
  <c r="O1127" i="13"/>
  <c r="O1128" i="13"/>
  <c r="O1129" i="13"/>
  <c r="O1130" i="13"/>
  <c r="O1131" i="13"/>
  <c r="O1132" i="13"/>
  <c r="Q1132" i="13" s="1"/>
  <c r="O1133" i="13"/>
  <c r="O1134" i="13"/>
  <c r="O1135" i="13"/>
  <c r="O1136" i="13"/>
  <c r="O1137" i="13"/>
  <c r="O1138" i="13"/>
  <c r="O1139" i="13"/>
  <c r="O1140" i="13"/>
  <c r="Q1140" i="13" s="1"/>
  <c r="O1141" i="13"/>
  <c r="O1142" i="13"/>
  <c r="O1143" i="13"/>
  <c r="O1144" i="13"/>
  <c r="P1144" i="13" s="1"/>
  <c r="R1144" i="13" s="1"/>
  <c r="O1145" i="13"/>
  <c r="P1145" i="13" s="1"/>
  <c r="R1145" i="13" s="1"/>
  <c r="O1146" i="13"/>
  <c r="P1146" i="13" s="1"/>
  <c r="R1146" i="13" s="1"/>
  <c r="O1147" i="13"/>
  <c r="P1147" i="13" s="1"/>
  <c r="R1147" i="13" s="1"/>
  <c r="O1148" i="13"/>
  <c r="P1148" i="13" s="1"/>
  <c r="R1148" i="13" s="1"/>
  <c r="O1149" i="13"/>
  <c r="P1149" i="13" s="1"/>
  <c r="R1149" i="13" s="1"/>
  <c r="O1150" i="13"/>
  <c r="P1150" i="13" s="1"/>
  <c r="R1150" i="13" s="1"/>
  <c r="O1151" i="13"/>
  <c r="P1151" i="13" s="1"/>
  <c r="R1151" i="13" s="1"/>
  <c r="O1152" i="13"/>
  <c r="P1152" i="13" s="1"/>
  <c r="R1152" i="13" s="1"/>
  <c r="O1153" i="13"/>
  <c r="P1153" i="13" s="1"/>
  <c r="R1153" i="13" s="1"/>
  <c r="O1154" i="13"/>
  <c r="P1154" i="13" s="1"/>
  <c r="R1154" i="13" s="1"/>
  <c r="O1155" i="13"/>
  <c r="P1155" i="13" s="1"/>
  <c r="R1155" i="13" s="1"/>
  <c r="O1156" i="13"/>
  <c r="P1156" i="13" s="1"/>
  <c r="R1156" i="13" s="1"/>
  <c r="O1157" i="13"/>
  <c r="P1157" i="13" s="1"/>
  <c r="R1157" i="13" s="1"/>
  <c r="O1158" i="13"/>
  <c r="P1158" i="13" s="1"/>
  <c r="R1158" i="13" s="1"/>
  <c r="O1159" i="13"/>
  <c r="P1159" i="13" s="1"/>
  <c r="R1159" i="13" s="1"/>
  <c r="O1160" i="13"/>
  <c r="P1160" i="13" s="1"/>
  <c r="R1160" i="13" s="1"/>
  <c r="O1161" i="13"/>
  <c r="P1161" i="13" s="1"/>
  <c r="R1161" i="13" s="1"/>
  <c r="O1162" i="13"/>
  <c r="P1162" i="13" s="1"/>
  <c r="R1162" i="13" s="1"/>
  <c r="O1163" i="13"/>
  <c r="P1163" i="13" s="1"/>
  <c r="R1163" i="13" s="1"/>
  <c r="O1164" i="13"/>
  <c r="P1164" i="13" s="1"/>
  <c r="R1164" i="13" s="1"/>
  <c r="O1165" i="13"/>
  <c r="P1165" i="13" s="1"/>
  <c r="R1165" i="13" s="1"/>
  <c r="O1166" i="13"/>
  <c r="P1166" i="13" s="1"/>
  <c r="R1166" i="13" s="1"/>
  <c r="O1167" i="13"/>
  <c r="P1167" i="13" s="1"/>
  <c r="R1167" i="13" s="1"/>
  <c r="O1168" i="13"/>
  <c r="P1168" i="13" s="1"/>
  <c r="R1168" i="13" s="1"/>
  <c r="O1169" i="13"/>
  <c r="O1170" i="13"/>
  <c r="O1171" i="13"/>
  <c r="O1172" i="13"/>
  <c r="O1173" i="13"/>
  <c r="O1174" i="13"/>
  <c r="O1175" i="13"/>
  <c r="O1176" i="13"/>
  <c r="O1177" i="13"/>
  <c r="O1178" i="13"/>
  <c r="O1179" i="13"/>
  <c r="O1180" i="13"/>
  <c r="O1181" i="13"/>
  <c r="O1182" i="13"/>
  <c r="O1183" i="13"/>
  <c r="O1184" i="13"/>
  <c r="O1185" i="13"/>
  <c r="O1186" i="13"/>
  <c r="O1187" i="13"/>
  <c r="O1188" i="13"/>
  <c r="O1189" i="13"/>
  <c r="O1190" i="13"/>
  <c r="O1191" i="13"/>
  <c r="O1192" i="13"/>
  <c r="O1193" i="13"/>
  <c r="O1194" i="13"/>
  <c r="O1195" i="13"/>
  <c r="O1196" i="13"/>
  <c r="O1197" i="13"/>
  <c r="O1198" i="13"/>
  <c r="O1199" i="13"/>
  <c r="O1200" i="13"/>
  <c r="O1201" i="13"/>
  <c r="O1202" i="13"/>
  <c r="O1203" i="13"/>
  <c r="O1204" i="13"/>
  <c r="O1205" i="13"/>
  <c r="O1206" i="13"/>
  <c r="O1207" i="13"/>
  <c r="O1208" i="13"/>
  <c r="O1209" i="13"/>
  <c r="O1210" i="13"/>
  <c r="O1211" i="13"/>
  <c r="O1212" i="13"/>
  <c r="O1213" i="13"/>
  <c r="O1214" i="13"/>
  <c r="O1215" i="13"/>
  <c r="O1216" i="13"/>
  <c r="O1217" i="13"/>
  <c r="O1218" i="13"/>
  <c r="O1219" i="13"/>
  <c r="O1220" i="13"/>
  <c r="O1221" i="13"/>
  <c r="O1222" i="13"/>
  <c r="O1223" i="13"/>
  <c r="O1224" i="13"/>
  <c r="O1225" i="13"/>
  <c r="O1226" i="13"/>
  <c r="O1227" i="13"/>
  <c r="O1228" i="13"/>
  <c r="O1229" i="13"/>
  <c r="O1230" i="13"/>
  <c r="O1231" i="13"/>
  <c r="O1232" i="13"/>
  <c r="O1233" i="13"/>
  <c r="O1234" i="13"/>
  <c r="O1235" i="13"/>
  <c r="O1236" i="13"/>
  <c r="O1237" i="13"/>
  <c r="O1238" i="13"/>
  <c r="O1239" i="13"/>
  <c r="O1240" i="13"/>
  <c r="O1241" i="13"/>
  <c r="O1242" i="13"/>
  <c r="O1243" i="13"/>
  <c r="O1244" i="13"/>
  <c r="O1245" i="13"/>
  <c r="O1246" i="13"/>
  <c r="O1247" i="13"/>
  <c r="O1248" i="13"/>
  <c r="O1249" i="13"/>
  <c r="O1250" i="13"/>
  <c r="O1251" i="13"/>
  <c r="O1252" i="13"/>
  <c r="O1253" i="13"/>
  <c r="O1254" i="13"/>
  <c r="O1255" i="13"/>
  <c r="O1256" i="13"/>
  <c r="O1257" i="13"/>
  <c r="O1258" i="13"/>
  <c r="O1259" i="13"/>
  <c r="O1260" i="13"/>
  <c r="O1261" i="13"/>
  <c r="O1262" i="13"/>
  <c r="O1263" i="13"/>
  <c r="O1264" i="13"/>
  <c r="O1265" i="13"/>
  <c r="O1266" i="13"/>
  <c r="O1267" i="13"/>
  <c r="O1268" i="13"/>
  <c r="O1269" i="13"/>
  <c r="O1270" i="13"/>
  <c r="O1271" i="13"/>
  <c r="O1272" i="13"/>
  <c r="O1273" i="13"/>
  <c r="O1274" i="13"/>
  <c r="O1275" i="13"/>
  <c r="O1276" i="13"/>
  <c r="O1277" i="13"/>
  <c r="O1278" i="13"/>
  <c r="O1279" i="13"/>
  <c r="O1280" i="13"/>
  <c r="O1281" i="13"/>
  <c r="O1282" i="13"/>
  <c r="O1283" i="13"/>
  <c r="O1284" i="13"/>
  <c r="O1285" i="13"/>
  <c r="O1286" i="13"/>
  <c r="O1287" i="13"/>
  <c r="O1288" i="13"/>
  <c r="O1289" i="13"/>
  <c r="O1290" i="13"/>
  <c r="O1291" i="13"/>
  <c r="O1292" i="13"/>
  <c r="O1293" i="13"/>
  <c r="O1294" i="13"/>
  <c r="O1295" i="13"/>
  <c r="O1296" i="13"/>
  <c r="O1297" i="13"/>
  <c r="O1298" i="13"/>
  <c r="O1299" i="13"/>
  <c r="O1300" i="13"/>
  <c r="O1301" i="13"/>
  <c r="O1302" i="13"/>
  <c r="O1303" i="13"/>
  <c r="O1304" i="13"/>
  <c r="O1305" i="13"/>
  <c r="O1306" i="13"/>
  <c r="O1307" i="13"/>
  <c r="O1308" i="13"/>
  <c r="O1309" i="13"/>
  <c r="O1310" i="13"/>
  <c r="O1311" i="13"/>
  <c r="O1312" i="13"/>
  <c r="O1313" i="13"/>
  <c r="O1314" i="13"/>
  <c r="O1315" i="13"/>
  <c r="O1316" i="13"/>
  <c r="O1317" i="13"/>
  <c r="O1318" i="13"/>
  <c r="O1319" i="13"/>
  <c r="O1320" i="13"/>
  <c r="O1321" i="13"/>
  <c r="O1322" i="13"/>
  <c r="O1323" i="13"/>
  <c r="O1324" i="13"/>
  <c r="O1325" i="13"/>
  <c r="O1326" i="13"/>
  <c r="O1327" i="13"/>
  <c r="O1328" i="13"/>
  <c r="O1329" i="13"/>
  <c r="O1330" i="13"/>
  <c r="O1331" i="13"/>
  <c r="O1332" i="13"/>
  <c r="O1333" i="13"/>
  <c r="O1334" i="13"/>
  <c r="O1335" i="13"/>
  <c r="O1336" i="13"/>
  <c r="O1337" i="13"/>
  <c r="O1338" i="13"/>
  <c r="O1339" i="13"/>
  <c r="O1340" i="13"/>
  <c r="O1341" i="13"/>
  <c r="O1342" i="13"/>
  <c r="O1343" i="13"/>
  <c r="O1344" i="13"/>
  <c r="O1345" i="13"/>
  <c r="O1346" i="13"/>
  <c r="O1347" i="13"/>
  <c r="O1348" i="13"/>
  <c r="O1349" i="13"/>
  <c r="O1350" i="13"/>
  <c r="O1351" i="13"/>
  <c r="O1352" i="13"/>
  <c r="O1353" i="13"/>
  <c r="O1354" i="13"/>
  <c r="O1355" i="13"/>
  <c r="O1356" i="13"/>
  <c r="O1357" i="13"/>
  <c r="O1358" i="13"/>
  <c r="O1359" i="13"/>
  <c r="O1360" i="13"/>
  <c r="O1361" i="13"/>
  <c r="O1362" i="13"/>
  <c r="O1363" i="13"/>
  <c r="O1364" i="13"/>
  <c r="O1365" i="13"/>
  <c r="O1366" i="13"/>
  <c r="O1367" i="13"/>
  <c r="O1368" i="13"/>
  <c r="O1369" i="13"/>
  <c r="O1370" i="13"/>
  <c r="O1371" i="13"/>
  <c r="O1372" i="13"/>
  <c r="O1373" i="13"/>
  <c r="O1374" i="13"/>
  <c r="O1375" i="13"/>
  <c r="O1376" i="13"/>
  <c r="O1377" i="13"/>
  <c r="O1378" i="13"/>
  <c r="O1379" i="13"/>
  <c r="O1380" i="13"/>
  <c r="P1380" i="13" s="1"/>
  <c r="R1380" i="13" s="1"/>
  <c r="O1381" i="13"/>
  <c r="P1381" i="13" s="1"/>
  <c r="R1381" i="13" s="1"/>
  <c r="O1382" i="13"/>
  <c r="P1382" i="13" s="1"/>
  <c r="O1383" i="13"/>
  <c r="P1383" i="13" s="1"/>
  <c r="O1384" i="13"/>
  <c r="P1384" i="13" s="1"/>
  <c r="O1385" i="13"/>
  <c r="P1385" i="13" s="1"/>
  <c r="O1386" i="13"/>
  <c r="P1386" i="13" s="1"/>
  <c r="O1387" i="13"/>
  <c r="P1387" i="13" s="1"/>
  <c r="O1388" i="13"/>
  <c r="P1388" i="13" s="1"/>
  <c r="O1389" i="13"/>
  <c r="P1389" i="13" s="1"/>
  <c r="O1390" i="13"/>
  <c r="P1390" i="13" s="1"/>
  <c r="O1391" i="13"/>
  <c r="P1391" i="13" s="1"/>
  <c r="O1392" i="13"/>
  <c r="P1392" i="13" s="1"/>
  <c r="O1393" i="13"/>
  <c r="P1393" i="13" s="1"/>
  <c r="O1394" i="13"/>
  <c r="P1394" i="13" s="1"/>
  <c r="O1395" i="13"/>
  <c r="P1395" i="13" s="1"/>
  <c r="O1396" i="13"/>
  <c r="P1396" i="13" s="1"/>
  <c r="O1397" i="13"/>
  <c r="P1397" i="13" s="1"/>
  <c r="O1398" i="13"/>
  <c r="P1398" i="13" s="1"/>
  <c r="O1399" i="13"/>
  <c r="P1399" i="13" s="1"/>
  <c r="O1400" i="13"/>
  <c r="P1400" i="13" s="1"/>
  <c r="O1401" i="13"/>
  <c r="P1401" i="13" s="1"/>
  <c r="O1402" i="13"/>
  <c r="P1402" i="13" s="1"/>
  <c r="O1403" i="13"/>
  <c r="P1403" i="13" s="1"/>
  <c r="O1404" i="13"/>
  <c r="P1404" i="13" s="1"/>
  <c r="O1405" i="13"/>
  <c r="P1405" i="13" s="1"/>
  <c r="O1406" i="13"/>
  <c r="P1406" i="13" s="1"/>
  <c r="O1407" i="13"/>
  <c r="P1407" i="13" s="1"/>
  <c r="O1408" i="13"/>
  <c r="P1408" i="13" s="1"/>
  <c r="O1409" i="13"/>
  <c r="P1409" i="13" s="1"/>
  <c r="O1410" i="13"/>
  <c r="P1410" i="13" s="1"/>
  <c r="O1411" i="13"/>
  <c r="P1411" i="13" s="1"/>
  <c r="O1412" i="13"/>
  <c r="P1412" i="13" s="1"/>
  <c r="O1413" i="13"/>
  <c r="P1413" i="13" s="1"/>
  <c r="O1414" i="13"/>
  <c r="P1414" i="13" s="1"/>
  <c r="O1415" i="13"/>
  <c r="P1415" i="13" s="1"/>
  <c r="O1416" i="13"/>
  <c r="P1416" i="13" s="1"/>
  <c r="O1417" i="13"/>
  <c r="P1417" i="13" s="1"/>
  <c r="O1418" i="13"/>
  <c r="P1418" i="13" s="1"/>
  <c r="O1419" i="13"/>
  <c r="P1419" i="13" s="1"/>
  <c r="O1420" i="13"/>
  <c r="P1420" i="13" s="1"/>
  <c r="O1421" i="13"/>
  <c r="P1421" i="13" s="1"/>
  <c r="O1422" i="13"/>
  <c r="P1422" i="13" s="1"/>
  <c r="O1423" i="13"/>
  <c r="P1423" i="13" s="1"/>
  <c r="O1424" i="13"/>
  <c r="P1424" i="13" s="1"/>
  <c r="O1425" i="13"/>
  <c r="P1425" i="13" s="1"/>
  <c r="O1426" i="13"/>
  <c r="P1426" i="13" s="1"/>
  <c r="O1427" i="13"/>
  <c r="P1427" i="13" s="1"/>
  <c r="O1428" i="13"/>
  <c r="P1428" i="13" s="1"/>
  <c r="O1429" i="13"/>
  <c r="P1429" i="13" s="1"/>
  <c r="O1430" i="13"/>
  <c r="P1430" i="13" s="1"/>
  <c r="O1431" i="13"/>
  <c r="P1431" i="13" s="1"/>
  <c r="O1432" i="13"/>
  <c r="P1432" i="13" s="1"/>
  <c r="O1433" i="13"/>
  <c r="P1433" i="13" s="1"/>
  <c r="O1434" i="13"/>
  <c r="P1434" i="13" s="1"/>
  <c r="O1435" i="13"/>
  <c r="P1435" i="13" s="1"/>
  <c r="R1435" i="13" s="1"/>
  <c r="O1436" i="13"/>
  <c r="P1436" i="13" s="1"/>
  <c r="O1437" i="13"/>
  <c r="P1437" i="13" s="1"/>
  <c r="R1437" i="13" s="1"/>
  <c r="O1438" i="13"/>
  <c r="P1438" i="13" s="1"/>
  <c r="R1438" i="13" s="1"/>
  <c r="O1439" i="13"/>
  <c r="P1439" i="13" s="1"/>
  <c r="R1439" i="13" s="1"/>
  <c r="O1440" i="13"/>
  <c r="P1440" i="13" s="1"/>
  <c r="R1440" i="13" s="1"/>
  <c r="O1441" i="13"/>
  <c r="P1441" i="13" s="1"/>
  <c r="R1441" i="13" s="1"/>
  <c r="O1442" i="13"/>
  <c r="P1442" i="13" s="1"/>
  <c r="R1442" i="13" s="1"/>
  <c r="O1443" i="13"/>
  <c r="P1443" i="13" s="1"/>
  <c r="R1443" i="13" s="1"/>
  <c r="O1444" i="13"/>
  <c r="P1444" i="13" s="1"/>
  <c r="R1444" i="13" s="1"/>
  <c r="O1445" i="13"/>
  <c r="P1445" i="13" s="1"/>
  <c r="R1445" i="13" s="1"/>
  <c r="O1446" i="13"/>
  <c r="P1446" i="13" s="1"/>
  <c r="R1446" i="13" s="1"/>
  <c r="O1447" i="13"/>
  <c r="P1447" i="13" s="1"/>
  <c r="R1447" i="13" s="1"/>
  <c r="O1448" i="13"/>
  <c r="P1448" i="13" s="1"/>
  <c r="R1448" i="13" s="1"/>
  <c r="O1449" i="13"/>
  <c r="P1449" i="13" s="1"/>
  <c r="R1449" i="13" s="1"/>
  <c r="O1450" i="13"/>
  <c r="P1450" i="13" s="1"/>
  <c r="R1450" i="13" s="1"/>
  <c r="O1451" i="13"/>
  <c r="P1451" i="13" s="1"/>
  <c r="R1451" i="13" s="1"/>
  <c r="O1452" i="13"/>
  <c r="P1452" i="13" s="1"/>
  <c r="O1453" i="13"/>
  <c r="P1453" i="13" s="1"/>
  <c r="O1454" i="13"/>
  <c r="P1454" i="13" s="1"/>
  <c r="O1455" i="13"/>
  <c r="P1455" i="13" s="1"/>
  <c r="O1456" i="13"/>
  <c r="P1456" i="13" s="1"/>
  <c r="O1457" i="13"/>
  <c r="P1457" i="13" s="1"/>
  <c r="O1458" i="13"/>
  <c r="P1458" i="13" s="1"/>
  <c r="O1459" i="13"/>
  <c r="P1459" i="13" s="1"/>
  <c r="O1460" i="13"/>
  <c r="P1460" i="13" s="1"/>
  <c r="O1461" i="13"/>
  <c r="P1461" i="13" s="1"/>
  <c r="O1462" i="13"/>
  <c r="P1462" i="13" s="1"/>
  <c r="O1463" i="13"/>
  <c r="P1463" i="13" s="1"/>
  <c r="O1464" i="13"/>
  <c r="P1464" i="13" s="1"/>
  <c r="O1465" i="13"/>
  <c r="P1465" i="13" s="1"/>
  <c r="O1466" i="13"/>
  <c r="P1466" i="13" s="1"/>
  <c r="O1467" i="13"/>
  <c r="P1467" i="13" s="1"/>
  <c r="O1468" i="13"/>
  <c r="P1468" i="13" s="1"/>
  <c r="O1469" i="13"/>
  <c r="P1469" i="13" s="1"/>
  <c r="O1470" i="13"/>
  <c r="P1470" i="13" s="1"/>
  <c r="O1471" i="13"/>
  <c r="P1471" i="13" s="1"/>
  <c r="O1472" i="13"/>
  <c r="P1472" i="13" s="1"/>
  <c r="O1473" i="13"/>
  <c r="P1473" i="13" s="1"/>
  <c r="O1474" i="13"/>
  <c r="P1474" i="13" s="1"/>
  <c r="O1475" i="13"/>
  <c r="P1475" i="13" s="1"/>
  <c r="O1476" i="13"/>
  <c r="P1476" i="13" s="1"/>
  <c r="O1477" i="13"/>
  <c r="P1477" i="13" s="1"/>
  <c r="O1478" i="13"/>
  <c r="P1478" i="13" s="1"/>
  <c r="O1479" i="13"/>
  <c r="P1479" i="13" s="1"/>
  <c r="O1480" i="13"/>
  <c r="P1480" i="13" s="1"/>
  <c r="O1481" i="13"/>
  <c r="P1481" i="13" s="1"/>
  <c r="O1482" i="13"/>
  <c r="P1482" i="13" s="1"/>
  <c r="O1483" i="13"/>
  <c r="P1483" i="13" s="1"/>
  <c r="O1484" i="13"/>
  <c r="P1484" i="13" s="1"/>
  <c r="O1485" i="13"/>
  <c r="P1485" i="13" s="1"/>
  <c r="O1486" i="13"/>
  <c r="P1486" i="13" s="1"/>
  <c r="O1487" i="13"/>
  <c r="P1487" i="13" s="1"/>
  <c r="O1488" i="13"/>
  <c r="P1488" i="13" s="1"/>
  <c r="O1489" i="13"/>
  <c r="P1489" i="13" s="1"/>
  <c r="R1489" i="13" s="1"/>
  <c r="O1490" i="13"/>
  <c r="P1490" i="13" s="1"/>
  <c r="R1490" i="13" s="1"/>
  <c r="O1491" i="13"/>
  <c r="P1491" i="13" s="1"/>
  <c r="O1492" i="13"/>
  <c r="P1492" i="13" s="1"/>
  <c r="O1493" i="13"/>
  <c r="P1493" i="13" s="1"/>
  <c r="O1494" i="13"/>
  <c r="P1494" i="13" s="1"/>
  <c r="O1495" i="13"/>
  <c r="P1495" i="13" s="1"/>
  <c r="O1496" i="13"/>
  <c r="P1496" i="13" s="1"/>
  <c r="O1497" i="13"/>
  <c r="P1497" i="13" s="1"/>
  <c r="O1498" i="13"/>
  <c r="P1498" i="13" s="1"/>
  <c r="O1499" i="13"/>
  <c r="P1499" i="13" s="1"/>
  <c r="O1500" i="13"/>
  <c r="P1500" i="13" s="1"/>
  <c r="O1501" i="13"/>
  <c r="P1501" i="13" s="1"/>
  <c r="O1502" i="13"/>
  <c r="P1502" i="13" s="1"/>
  <c r="O1503" i="13"/>
  <c r="P1503" i="13" s="1"/>
  <c r="O1504" i="13"/>
  <c r="P1504" i="13" s="1"/>
  <c r="O1505" i="13"/>
  <c r="P1505" i="13" s="1"/>
  <c r="O1506" i="13"/>
  <c r="P1506" i="13" s="1"/>
  <c r="O1507" i="13"/>
  <c r="P1507" i="13" s="1"/>
  <c r="O1508" i="13"/>
  <c r="P1508" i="13" s="1"/>
  <c r="O1509" i="13"/>
  <c r="P1509" i="13" s="1"/>
  <c r="O1510" i="13"/>
  <c r="P1510" i="13" s="1"/>
  <c r="O1511" i="13"/>
  <c r="P1511" i="13" s="1"/>
  <c r="O1512" i="13"/>
  <c r="P1512" i="13" s="1"/>
  <c r="O1513" i="13"/>
  <c r="P1513" i="13" s="1"/>
  <c r="O1514" i="13"/>
  <c r="P1514" i="13" s="1"/>
  <c r="O1515" i="13"/>
  <c r="P1515" i="13" s="1"/>
  <c r="O1516" i="13"/>
  <c r="P1516" i="13" s="1"/>
  <c r="O1517" i="13"/>
  <c r="P1517" i="13" s="1"/>
  <c r="O1518" i="13"/>
  <c r="P1518" i="13" s="1"/>
  <c r="O1519" i="13"/>
  <c r="P1519" i="13" s="1"/>
  <c r="O1520" i="13"/>
  <c r="P1520" i="13" s="1"/>
  <c r="O1521" i="13"/>
  <c r="P1521" i="13" s="1"/>
  <c r="O1522" i="13"/>
  <c r="P1522" i="13" s="1"/>
  <c r="O1523" i="13"/>
  <c r="P1523" i="13" s="1"/>
  <c r="O1524" i="13"/>
  <c r="P1524" i="13" s="1"/>
  <c r="O1525" i="13"/>
  <c r="P1525" i="13" s="1"/>
  <c r="O1526" i="13"/>
  <c r="P1526" i="13" s="1"/>
  <c r="O1527" i="13"/>
  <c r="P1527" i="13" s="1"/>
  <c r="O1528" i="13"/>
  <c r="P1528" i="13" s="1"/>
  <c r="O1529" i="13"/>
  <c r="P1529" i="13" s="1"/>
  <c r="O1530" i="13"/>
  <c r="P1530" i="13" s="1"/>
  <c r="O1531" i="13"/>
  <c r="P1531" i="13" s="1"/>
  <c r="O1532" i="13"/>
  <c r="P1532" i="13" s="1"/>
  <c r="O1533" i="13"/>
  <c r="P1533" i="13" s="1"/>
  <c r="R1533" i="13" s="1"/>
  <c r="O1534" i="13"/>
  <c r="O1535" i="13"/>
  <c r="O1536" i="13"/>
  <c r="Q1536" i="13" s="1"/>
  <c r="O1537" i="13"/>
  <c r="O1538" i="13"/>
  <c r="O1539" i="13"/>
  <c r="O1540" i="13"/>
  <c r="Q1540" i="13" s="1"/>
  <c r="O1541" i="13"/>
  <c r="O1542" i="13"/>
  <c r="O1543" i="13"/>
  <c r="O1544" i="13"/>
  <c r="Q1544" i="13" s="1"/>
  <c r="O1545" i="13"/>
  <c r="O1546" i="13"/>
  <c r="O2" i="13"/>
  <c r="P2" i="13" s="1"/>
  <c r="R2" i="13" s="1"/>
  <c r="O1" i="13"/>
  <c r="Q1545" i="13" l="1"/>
  <c r="Q1537" i="13"/>
  <c r="Q1142" i="13"/>
  <c r="Q1134" i="13"/>
  <c r="Q1126" i="13"/>
  <c r="Q1118" i="13"/>
  <c r="Q1110" i="13"/>
  <c r="Q1102" i="13"/>
  <c r="Q1086" i="13"/>
  <c r="Q1011" i="13"/>
  <c r="Q1374" i="13"/>
  <c r="Q1366" i="13"/>
  <c r="Q1358" i="13"/>
  <c r="Q1546" i="13"/>
  <c r="Q1368" i="13"/>
  <c r="Q1352" i="13"/>
  <c r="Q1344" i="13"/>
  <c r="Q1336" i="13"/>
  <c r="Q1312" i="13"/>
  <c r="Q1296" i="13"/>
  <c r="Q1280" i="13"/>
  <c r="Q1272" i="13"/>
  <c r="Q1248" i="13"/>
  <c r="Q1232" i="13"/>
  <c r="Q1216" i="13"/>
  <c r="Q1208" i="13"/>
  <c r="Q1184" i="13"/>
  <c r="Q1150" i="13"/>
  <c r="Q942" i="13"/>
  <c r="Q1053" i="13"/>
  <c r="Q901" i="13"/>
  <c r="Q861" i="13"/>
  <c r="Q837" i="13"/>
  <c r="R837" i="13" s="1"/>
  <c r="Q797" i="13"/>
  <c r="Q773" i="13"/>
  <c r="Q741" i="13"/>
  <c r="Q709" i="13"/>
  <c r="R709" i="13" s="1"/>
  <c r="Q1166" i="13"/>
  <c r="Q878" i="13"/>
  <c r="Q710" i="13"/>
  <c r="R710" i="13" s="1"/>
  <c r="Q1052" i="13"/>
  <c r="Q948" i="13"/>
  <c r="Q884" i="13"/>
  <c r="Q860" i="13"/>
  <c r="Q820" i="13"/>
  <c r="R820" i="13" s="1"/>
  <c r="Q796" i="13"/>
  <c r="Q500" i="13"/>
  <c r="Q1155" i="13"/>
  <c r="Q742" i="13"/>
  <c r="Q586" i="13"/>
  <c r="Q498" i="13"/>
  <c r="Q838" i="13"/>
  <c r="R838" i="13" s="1"/>
  <c r="Q1529" i="13"/>
  <c r="R1529" i="13" s="1"/>
  <c r="Q1521" i="13"/>
  <c r="R1521" i="13" s="1"/>
  <c r="Q1513" i="13"/>
  <c r="R1513" i="13" s="1"/>
  <c r="Q1505" i="13"/>
  <c r="R1505" i="13" s="1"/>
  <c r="Q1497" i="13"/>
  <c r="R1497" i="13" s="1"/>
  <c r="Q1489" i="13"/>
  <c r="Q1481" i="13"/>
  <c r="R1481" i="13" s="1"/>
  <c r="Q1473" i="13"/>
  <c r="R1473" i="13" s="1"/>
  <c r="Q1465" i="13"/>
  <c r="R1465" i="13" s="1"/>
  <c r="Q1457" i="13"/>
  <c r="R1457" i="13" s="1"/>
  <c r="Q1528" i="13"/>
  <c r="R1528" i="13" s="1"/>
  <c r="Q1520" i="13"/>
  <c r="R1520" i="13" s="1"/>
  <c r="Q1512" i="13"/>
  <c r="R1512" i="13" s="1"/>
  <c r="Q1504" i="13"/>
  <c r="R1504" i="13" s="1"/>
  <c r="Q1496" i="13"/>
  <c r="R1496" i="13" s="1"/>
  <c r="Q1488" i="13"/>
  <c r="R1488" i="13" s="1"/>
  <c r="Q1480" i="13"/>
  <c r="R1480" i="13" s="1"/>
  <c r="Q1472" i="13"/>
  <c r="R1472" i="13" s="1"/>
  <c r="Q1464" i="13"/>
  <c r="R1464" i="13" s="1"/>
  <c r="Q1456" i="13"/>
  <c r="R1456" i="13" s="1"/>
  <c r="Q1448" i="13"/>
  <c r="Q1440" i="13"/>
  <c r="Q1432" i="13"/>
  <c r="R1432" i="13" s="1"/>
  <c r="Q1424" i="13"/>
  <c r="R1424" i="13" s="1"/>
  <c r="Q1416" i="13"/>
  <c r="R1416" i="13" s="1"/>
  <c r="Q1408" i="13"/>
  <c r="R1408" i="13" s="1"/>
  <c r="Q1400" i="13"/>
  <c r="R1400" i="13" s="1"/>
  <c r="Q1392" i="13"/>
  <c r="R1392" i="13" s="1"/>
  <c r="Q1384" i="13"/>
  <c r="R1384" i="13" s="1"/>
  <c r="Q584" i="13"/>
  <c r="Q902" i="13"/>
  <c r="Q814" i="13"/>
  <c r="R814" i="13" s="1"/>
  <c r="Q774" i="13"/>
  <c r="Q1527" i="13"/>
  <c r="R1527" i="13" s="1"/>
  <c r="Q1519" i="13"/>
  <c r="R1519" i="13" s="1"/>
  <c r="Q1511" i="13"/>
  <c r="R1511" i="13" s="1"/>
  <c r="Q1503" i="13"/>
  <c r="R1503" i="13" s="1"/>
  <c r="Q1495" i="13"/>
  <c r="R1495" i="13" s="1"/>
  <c r="Q1487" i="13"/>
  <c r="R1487" i="13" s="1"/>
  <c r="Q1479" i="13"/>
  <c r="R1479" i="13" s="1"/>
  <c r="Q1471" i="13"/>
  <c r="R1471" i="13" s="1"/>
  <c r="Q1463" i="13"/>
  <c r="R1463" i="13" s="1"/>
  <c r="Q1455" i="13"/>
  <c r="R1455" i="13" s="1"/>
  <c r="Q1447" i="13"/>
  <c r="Q1439" i="13"/>
  <c r="Q1431" i="13"/>
  <c r="R1431" i="13" s="1"/>
  <c r="Q1423" i="13"/>
  <c r="R1423" i="13" s="1"/>
  <c r="Q1415" i="13"/>
  <c r="R1415" i="13" s="1"/>
  <c r="Q1407" i="13"/>
  <c r="R1407" i="13" s="1"/>
  <c r="Q1399" i="13"/>
  <c r="R1399" i="13" s="1"/>
  <c r="Q1391" i="13"/>
  <c r="R1391" i="13" s="1"/>
  <c r="Q1383" i="13"/>
  <c r="R1383" i="13" s="1"/>
  <c r="Q258" i="13"/>
  <c r="Q250" i="13"/>
  <c r="Q659" i="13"/>
  <c r="Q1037" i="13"/>
  <c r="Q1377" i="13"/>
  <c r="Q1369" i="13"/>
  <c r="Q1353" i="13"/>
  <c r="Q1345" i="13"/>
  <c r="Q1337" i="13"/>
  <c r="Q1329" i="13"/>
  <c r="Q1321" i="13"/>
  <c r="Q1313" i="13"/>
  <c r="Q1305" i="13"/>
  <c r="Q1297" i="13"/>
  <c r="Q1289" i="13"/>
  <c r="Q1281" i="13"/>
  <c r="Q1273" i="13"/>
  <c r="Q1265" i="13"/>
  <c r="Q1257" i="13"/>
  <c r="Q1249" i="13"/>
  <c r="Q1241" i="13"/>
  <c r="Q1233" i="13"/>
  <c r="Q1225" i="13"/>
  <c r="Q1217" i="13"/>
  <c r="Q1209" i="13"/>
  <c r="Q1201" i="13"/>
  <c r="Q1193" i="13"/>
  <c r="Q1185" i="13"/>
  <c r="Q1177" i="13"/>
  <c r="Q1169" i="13"/>
  <c r="Q1128" i="13"/>
  <c r="Q1120" i="13"/>
  <c r="Q1112" i="13"/>
  <c r="Q1104" i="13"/>
  <c r="Q1502" i="13"/>
  <c r="R1502" i="13" s="1"/>
  <c r="Q1526" i="13"/>
  <c r="R1526" i="13" s="1"/>
  <c r="Q1462" i="13"/>
  <c r="R1462" i="13" s="1"/>
  <c r="Q1406" i="13"/>
  <c r="R1406" i="13" s="1"/>
  <c r="Q1054" i="13"/>
  <c r="Q862" i="13"/>
  <c r="Q806" i="13"/>
  <c r="R806" i="13" s="1"/>
  <c r="Q622" i="13"/>
  <c r="Q550" i="13"/>
  <c r="R550" i="13" s="1"/>
  <c r="Q502" i="13"/>
  <c r="Q446" i="13"/>
  <c r="R446" i="13" s="1"/>
  <c r="Q390" i="13"/>
  <c r="Q342" i="13"/>
  <c r="Q294" i="13"/>
  <c r="R294" i="13" s="1"/>
  <c r="Q246" i="13"/>
  <c r="Q198" i="13"/>
  <c r="R198" i="13" s="1"/>
  <c r="Q134" i="13"/>
  <c r="R134" i="13" s="1"/>
  <c r="Q86" i="13"/>
  <c r="Q38" i="13"/>
  <c r="R38" i="13" s="1"/>
  <c r="Q1405" i="13"/>
  <c r="R1405" i="13" s="1"/>
  <c r="Q1397" i="13"/>
  <c r="R1397" i="13" s="1"/>
  <c r="Q1389" i="13"/>
  <c r="R1389" i="13" s="1"/>
  <c r="Q1381" i="13"/>
  <c r="Q1165" i="13"/>
  <c r="Q1157" i="13"/>
  <c r="Q1149" i="13"/>
  <c r="Q973" i="13"/>
  <c r="Q949" i="13"/>
  <c r="Q941" i="13"/>
  <c r="Q893" i="13"/>
  <c r="Q885" i="13"/>
  <c r="Q877" i="13"/>
  <c r="Q869" i="13"/>
  <c r="Q853" i="13"/>
  <c r="Q845" i="13"/>
  <c r="Q829" i="13"/>
  <c r="R829" i="13" s="1"/>
  <c r="Q821" i="13"/>
  <c r="R821" i="13" s="1"/>
  <c r="Q813" i="13"/>
  <c r="R813" i="13" s="1"/>
  <c r="Q805" i="13"/>
  <c r="R805" i="13" s="1"/>
  <c r="Q789" i="13"/>
  <c r="Q781" i="13"/>
  <c r="Q765" i="13"/>
  <c r="Q757" i="13"/>
  <c r="Q749" i="13"/>
  <c r="Q733" i="13"/>
  <c r="R733" i="13" s="1"/>
  <c r="Q725" i="13"/>
  <c r="R725" i="13" s="1"/>
  <c r="Q717" i="13"/>
  <c r="R717" i="13" s="1"/>
  <c r="Q701" i="13"/>
  <c r="R701" i="13" s="1"/>
  <c r="Q693" i="13"/>
  <c r="R693" i="13" s="1"/>
  <c r="Q621" i="13"/>
  <c r="Q613" i="13"/>
  <c r="Q605" i="13"/>
  <c r="Q597" i="13"/>
  <c r="Q589" i="13"/>
  <c r="Q581" i="13"/>
  <c r="R581" i="13" s="1"/>
  <c r="Q573" i="13"/>
  <c r="R573" i="13" s="1"/>
  <c r="Q565" i="13"/>
  <c r="R565" i="13" s="1"/>
  <c r="Q557" i="13"/>
  <c r="R557" i="13" s="1"/>
  <c r="Q549" i="13"/>
  <c r="R549" i="13" s="1"/>
  <c r="Q541" i="13"/>
  <c r="Q533" i="13"/>
  <c r="Q525" i="13"/>
  <c r="Q517" i="13"/>
  <c r="Q509" i="13"/>
  <c r="Q501" i="13"/>
  <c r="Q493" i="13"/>
  <c r="R493" i="13" s="1"/>
  <c r="Q485" i="13"/>
  <c r="R485" i="13" s="1"/>
  <c r="Q477" i="13"/>
  <c r="R477" i="13" s="1"/>
  <c r="Q469" i="13"/>
  <c r="R469" i="13" s="1"/>
  <c r="Q461" i="13"/>
  <c r="R461" i="13" s="1"/>
  <c r="Q453" i="13"/>
  <c r="Q445" i="13"/>
  <c r="R445" i="13" s="1"/>
  <c r="Q437" i="13"/>
  <c r="R437" i="13" s="1"/>
  <c r="Q429" i="13"/>
  <c r="R429" i="13" s="1"/>
  <c r="Q421" i="13"/>
  <c r="Q413" i="13"/>
  <c r="Q405" i="13"/>
  <c r="Q397" i="13"/>
  <c r="R397" i="13" s="1"/>
  <c r="Q389" i="13"/>
  <c r="Q381" i="13"/>
  <c r="Q373" i="13"/>
  <c r="R373" i="13" s="1"/>
  <c r="Q365" i="13"/>
  <c r="R365" i="13" s="1"/>
  <c r="Q357" i="13"/>
  <c r="R357" i="13" s="1"/>
  <c r="Q349" i="13"/>
  <c r="R349" i="13" s="1"/>
  <c r="Q341" i="13"/>
  <c r="Q333" i="13"/>
  <c r="Q325" i="13"/>
  <c r="Q317" i="13"/>
  <c r="Q309" i="13"/>
  <c r="R309" i="13" s="1"/>
  <c r="Q301" i="13"/>
  <c r="R301" i="13" s="1"/>
  <c r="Q293" i="13"/>
  <c r="R293" i="13" s="1"/>
  <c r="Q285" i="13"/>
  <c r="Q277" i="13"/>
  <c r="Q269" i="13"/>
  <c r="Q261" i="13"/>
  <c r="Q253" i="13"/>
  <c r="R253" i="13" s="1"/>
  <c r="Q245" i="13"/>
  <c r="Q237" i="13"/>
  <c r="Q229" i="13"/>
  <c r="Q221" i="13"/>
  <c r="Q213" i="13"/>
  <c r="Q205" i="13"/>
  <c r="Q197" i="13"/>
  <c r="R197" i="13" s="1"/>
  <c r="Q189" i="13"/>
  <c r="R189" i="13" s="1"/>
  <c r="Q181" i="13"/>
  <c r="Q173" i="13"/>
  <c r="Q165" i="13"/>
  <c r="Q157" i="13"/>
  <c r="Q149" i="13"/>
  <c r="Q141" i="13"/>
  <c r="Q133" i="13"/>
  <c r="R133" i="13" s="1"/>
  <c r="Q125" i="13"/>
  <c r="Q117" i="13"/>
  <c r="Q109" i="13"/>
  <c r="Q101" i="13"/>
  <c r="Q93" i="13"/>
  <c r="Q85" i="13"/>
  <c r="Q77" i="13"/>
  <c r="Q69" i="13"/>
  <c r="R69" i="13" s="1"/>
  <c r="Q61" i="13"/>
  <c r="Q53" i="13"/>
  <c r="Q45" i="13"/>
  <c r="R45" i="13" s="1"/>
  <c r="Q37" i="13"/>
  <c r="Q29" i="13"/>
  <c r="Q21" i="13"/>
  <c r="R21" i="13" s="1"/>
  <c r="Q13" i="13"/>
  <c r="Q5" i="13"/>
  <c r="Q1510" i="13"/>
  <c r="R1510" i="13" s="1"/>
  <c r="Q1438" i="13"/>
  <c r="Q1382" i="13"/>
  <c r="R1382" i="13" s="1"/>
  <c r="Q790" i="13"/>
  <c r="Q750" i="13"/>
  <c r="Q694" i="13"/>
  <c r="R694" i="13" s="1"/>
  <c r="Q558" i="13"/>
  <c r="R558" i="13" s="1"/>
  <c r="Q494" i="13"/>
  <c r="Q1533" i="13"/>
  <c r="Q1501" i="13"/>
  <c r="R1501" i="13" s="1"/>
  <c r="Q1469" i="13"/>
  <c r="R1469" i="13" s="1"/>
  <c r="Q1421" i="13"/>
  <c r="R1421" i="13" s="1"/>
  <c r="Q1492" i="13"/>
  <c r="R1492" i="13" s="1"/>
  <c r="Q1428" i="13"/>
  <c r="R1428" i="13" s="1"/>
  <c r="Q1380" i="13"/>
  <c r="Q1148" i="13"/>
  <c r="Q1060" i="13"/>
  <c r="Q892" i="13"/>
  <c r="Q844" i="13"/>
  <c r="R844" i="13" s="1"/>
  <c r="Q804" i="13"/>
  <c r="Q764" i="13"/>
  <c r="Q740" i="13"/>
  <c r="Q724" i="13"/>
  <c r="R724" i="13" s="1"/>
  <c r="Q708" i="13"/>
  <c r="R708" i="13" s="1"/>
  <c r="Q692" i="13"/>
  <c r="R692" i="13" s="1"/>
  <c r="Q620" i="13"/>
  <c r="Q612" i="13"/>
  <c r="Q604" i="13"/>
  <c r="Q596" i="13"/>
  <c r="Q588" i="13"/>
  <c r="Q580" i="13"/>
  <c r="R580" i="13" s="1"/>
  <c r="Q572" i="13"/>
  <c r="R572" i="13" s="1"/>
  <c r="Q564" i="13"/>
  <c r="R564" i="13" s="1"/>
  <c r="Q556" i="13"/>
  <c r="R556" i="13" s="1"/>
  <c r="Q548" i="13"/>
  <c r="Q540" i="13"/>
  <c r="Q532" i="13"/>
  <c r="Q524" i="13"/>
  <c r="Q516" i="13"/>
  <c r="Q508" i="13"/>
  <c r="Q492" i="13"/>
  <c r="R492" i="13" s="1"/>
  <c r="Q484" i="13"/>
  <c r="R484" i="13" s="1"/>
  <c r="Q476" i="13"/>
  <c r="R476" i="13" s="1"/>
  <c r="Q468" i="13"/>
  <c r="R468" i="13" s="1"/>
  <c r="Q460" i="13"/>
  <c r="R460" i="13" s="1"/>
  <c r="Q452" i="13"/>
  <c r="Q444" i="13"/>
  <c r="R444" i="13" s="1"/>
  <c r="Q436" i="13"/>
  <c r="R436" i="13" s="1"/>
  <c r="Q428" i="13"/>
  <c r="R428" i="13" s="1"/>
  <c r="Q420" i="13"/>
  <c r="Q412" i="13"/>
  <c r="Q404" i="13"/>
  <c r="Q396" i="13"/>
  <c r="Q388" i="13"/>
  <c r="Q380" i="13"/>
  <c r="Q372" i="13"/>
  <c r="R372" i="13" s="1"/>
  <c r="Q364" i="13"/>
  <c r="R364" i="13" s="1"/>
  <c r="Q356" i="13"/>
  <c r="R356" i="13" s="1"/>
  <c r="Q348" i="13"/>
  <c r="R348" i="13" s="1"/>
  <c r="Q340" i="13"/>
  <c r="Q332" i="13"/>
  <c r="Q324" i="13"/>
  <c r="Q316" i="13"/>
  <c r="Q308" i="13"/>
  <c r="R308" i="13" s="1"/>
  <c r="Q300" i="13"/>
  <c r="R300" i="13" s="1"/>
  <c r="Q292" i="13"/>
  <c r="R292" i="13" s="1"/>
  <c r="Q284" i="13"/>
  <c r="Q276" i="13"/>
  <c r="Q268" i="13"/>
  <c r="Q260" i="13"/>
  <c r="Q252" i="13"/>
  <c r="Q244" i="13"/>
  <c r="Q236" i="13"/>
  <c r="Q228" i="13"/>
  <c r="Q220" i="13"/>
  <c r="Q212" i="13"/>
  <c r="Q204" i="13"/>
  <c r="Q196" i="13"/>
  <c r="R196" i="13" s="1"/>
  <c r="Q188" i="13"/>
  <c r="R188" i="13" s="1"/>
  <c r="Q180" i="13"/>
  <c r="R180" i="13" s="1"/>
  <c r="Q172" i="13"/>
  <c r="Q164" i="13"/>
  <c r="R164" i="13" s="1"/>
  <c r="Q156" i="13"/>
  <c r="Q148" i="13"/>
  <c r="Q140" i="13"/>
  <c r="R140" i="13" s="1"/>
  <c r="Q132" i="13"/>
  <c r="R132" i="13" s="1"/>
  <c r="Q124" i="13"/>
  <c r="Q116" i="13"/>
  <c r="Q108" i="13"/>
  <c r="Q100" i="13"/>
  <c r="Q92" i="13"/>
  <c r="R92" i="13" s="1"/>
  <c r="Q84" i="13"/>
  <c r="Q76" i="13"/>
  <c r="Q68" i="13"/>
  <c r="Q60" i="13"/>
  <c r="Q52" i="13"/>
  <c r="Q44" i="13"/>
  <c r="R44" i="13" s="1"/>
  <c r="Q36" i="13"/>
  <c r="Q28" i="13"/>
  <c r="Q20" i="13"/>
  <c r="R20" i="13" s="1"/>
  <c r="Q12" i="13"/>
  <c r="Q4" i="13"/>
  <c r="Q1494" i="13"/>
  <c r="R1494" i="13" s="1"/>
  <c r="Q1430" i="13"/>
  <c r="R1430" i="13" s="1"/>
  <c r="Q950" i="13"/>
  <c r="Q886" i="13"/>
  <c r="Q766" i="13"/>
  <c r="Q718" i="13"/>
  <c r="R718" i="13" s="1"/>
  <c r="Q574" i="13"/>
  <c r="R574" i="13" s="1"/>
  <c r="Q526" i="13"/>
  <c r="Q462" i="13"/>
  <c r="R462" i="13" s="1"/>
  <c r="Q422" i="13"/>
  <c r="Q358" i="13"/>
  <c r="R358" i="13" s="1"/>
  <c r="Q318" i="13"/>
  <c r="Q270" i="13"/>
  <c r="Q230" i="13"/>
  <c r="Q158" i="13"/>
  <c r="Q102" i="13"/>
  <c r="Q94" i="13"/>
  <c r="Q62" i="13"/>
  <c r="Q14" i="13"/>
  <c r="Q1509" i="13"/>
  <c r="R1509" i="13" s="1"/>
  <c r="Q1453" i="13"/>
  <c r="R1453" i="13" s="1"/>
  <c r="Q1429" i="13"/>
  <c r="R1429" i="13" s="1"/>
  <c r="Q1508" i="13"/>
  <c r="R1508" i="13" s="1"/>
  <c r="Q1460" i="13"/>
  <c r="R1460" i="13" s="1"/>
  <c r="Q1404" i="13"/>
  <c r="R1404" i="13" s="1"/>
  <c r="Q812" i="13"/>
  <c r="R812" i="13" s="1"/>
  <c r="Q772" i="13"/>
  <c r="Q732" i="13"/>
  <c r="R732" i="13" s="1"/>
  <c r="Q716" i="13"/>
  <c r="R716" i="13" s="1"/>
  <c r="Q700" i="13"/>
  <c r="R700" i="13" s="1"/>
  <c r="Q2" i="13"/>
  <c r="Q1531" i="13"/>
  <c r="R1531" i="13" s="1"/>
  <c r="Q1523" i="13"/>
  <c r="R1523" i="13" s="1"/>
  <c r="Q1515" i="13"/>
  <c r="R1515" i="13" s="1"/>
  <c r="Q1507" i="13"/>
  <c r="R1507" i="13" s="1"/>
  <c r="Q1499" i="13"/>
  <c r="R1499" i="13" s="1"/>
  <c r="Q1491" i="13"/>
  <c r="R1491" i="13" s="1"/>
  <c r="Q1483" i="13"/>
  <c r="R1483" i="13" s="1"/>
  <c r="Q1475" i="13"/>
  <c r="R1475" i="13" s="1"/>
  <c r="Q1467" i="13"/>
  <c r="R1467" i="13" s="1"/>
  <c r="Q1459" i="13"/>
  <c r="R1459" i="13" s="1"/>
  <c r="Q1451" i="13"/>
  <c r="Q1443" i="13"/>
  <c r="Q1435" i="13"/>
  <c r="Q1427" i="13"/>
  <c r="R1427" i="13" s="1"/>
  <c r="Q1419" i="13"/>
  <c r="R1419" i="13" s="1"/>
  <c r="Q1411" i="13"/>
  <c r="R1411" i="13" s="1"/>
  <c r="Q1403" i="13"/>
  <c r="R1403" i="13" s="1"/>
  <c r="Q1395" i="13"/>
  <c r="R1395" i="13" s="1"/>
  <c r="Q1387" i="13"/>
  <c r="R1387" i="13" s="1"/>
  <c r="Q1163" i="13"/>
  <c r="Q1147" i="13"/>
  <c r="Q1059" i="13"/>
  <c r="Q1051" i="13"/>
  <c r="Q947" i="13"/>
  <c r="Q899" i="13"/>
  <c r="Q891" i="13"/>
  <c r="Q883" i="13"/>
  <c r="Q875" i="13"/>
  <c r="Q867" i="13"/>
  <c r="Q859" i="13"/>
  <c r="Q851" i="13"/>
  <c r="Q843" i="13"/>
  <c r="R843" i="13" s="1"/>
  <c r="Q835" i="13"/>
  <c r="R835" i="13" s="1"/>
  <c r="Q827" i="13"/>
  <c r="R827" i="13" s="1"/>
  <c r="Q819" i="13"/>
  <c r="R819" i="13" s="1"/>
  <c r="Q811" i="13"/>
  <c r="R811" i="13" s="1"/>
  <c r="Q803" i="13"/>
  <c r="Q795" i="13"/>
  <c r="Q787" i="13"/>
  <c r="Q779" i="13"/>
  <c r="Q771" i="13"/>
  <c r="Q763" i="13"/>
  <c r="Q755" i="13"/>
  <c r="Q747" i="13"/>
  <c r="Q739" i="13"/>
  <c r="Q731" i="13"/>
  <c r="R731" i="13" s="1"/>
  <c r="Q723" i="13"/>
  <c r="R723" i="13" s="1"/>
  <c r="Q715" i="13"/>
  <c r="R715" i="13" s="1"/>
  <c r="Q707" i="13"/>
  <c r="R707" i="13" s="1"/>
  <c r="Q699" i="13"/>
  <c r="R699" i="13" s="1"/>
  <c r="Q691" i="13"/>
  <c r="R691" i="13" s="1"/>
  <c r="Q619" i="13"/>
  <c r="Q611" i="13"/>
  <c r="Q603" i="13"/>
  <c r="Q595" i="13"/>
  <c r="Q587" i="13"/>
  <c r="Q579" i="13"/>
  <c r="R579" i="13" s="1"/>
  <c r="Q571" i="13"/>
  <c r="R571" i="13" s="1"/>
  <c r="Q563" i="13"/>
  <c r="R563" i="13" s="1"/>
  <c r="Q555" i="13"/>
  <c r="R555" i="13" s="1"/>
  <c r="Q547" i="13"/>
  <c r="Q539" i="13"/>
  <c r="Q531" i="13"/>
  <c r="Q523" i="13"/>
  <c r="Q515" i="13"/>
  <c r="Q507" i="13"/>
  <c r="Q499" i="13"/>
  <c r="Q491" i="13"/>
  <c r="R491" i="13" s="1"/>
  <c r="Q483" i="13"/>
  <c r="R483" i="13" s="1"/>
  <c r="Q475" i="13"/>
  <c r="R475" i="13" s="1"/>
  <c r="Q467" i="13"/>
  <c r="R467" i="13" s="1"/>
  <c r="Q459" i="13"/>
  <c r="Q451" i="13"/>
  <c r="R451" i="13" s="1"/>
  <c r="Q443" i="13"/>
  <c r="R443" i="13" s="1"/>
  <c r="Q435" i="13"/>
  <c r="R435" i="13" s="1"/>
  <c r="Q427" i="13"/>
  <c r="R427" i="13" s="1"/>
  <c r="Q419" i="13"/>
  <c r="Q411" i="13"/>
  <c r="Q403" i="13"/>
  <c r="Q395" i="13"/>
  <c r="Q387" i="13"/>
  <c r="Q379" i="13"/>
  <c r="R379" i="13" s="1"/>
  <c r="Q371" i="13"/>
  <c r="R371" i="13" s="1"/>
  <c r="Q363" i="13"/>
  <c r="R363" i="13" s="1"/>
  <c r="Q355" i="13"/>
  <c r="R355" i="13" s="1"/>
  <c r="Q347" i="13"/>
  <c r="R347" i="13" s="1"/>
  <c r="Q339" i="13"/>
  <c r="Q331" i="13"/>
  <c r="Q323" i="13"/>
  <c r="R323" i="13" s="1"/>
  <c r="Q315" i="13"/>
  <c r="Q307" i="13"/>
  <c r="R307" i="13" s="1"/>
  <c r="Q299" i="13"/>
  <c r="R299" i="13" s="1"/>
  <c r="Q291" i="13"/>
  <c r="R291" i="13" s="1"/>
  <c r="Q283" i="13"/>
  <c r="Q275" i="13"/>
  <c r="Q267" i="13"/>
  <c r="Q259" i="13"/>
  <c r="Q251" i="13"/>
  <c r="Q243" i="13"/>
  <c r="Q235" i="13"/>
  <c r="Q227" i="13"/>
  <c r="Q219" i="13"/>
  <c r="Q211" i="13"/>
  <c r="Q203" i="13"/>
  <c r="Q195" i="13"/>
  <c r="R195" i="13" s="1"/>
  <c r="Q187" i="13"/>
  <c r="R187" i="13" s="1"/>
  <c r="Q179" i="13"/>
  <c r="R179" i="13" s="1"/>
  <c r="Q171" i="13"/>
  <c r="Q163" i="13"/>
  <c r="Q155" i="13"/>
  <c r="Q147" i="13"/>
  <c r="Q139" i="13"/>
  <c r="Q131" i="13"/>
  <c r="R131" i="13" s="1"/>
  <c r="Q123" i="13"/>
  <c r="Q115" i="13"/>
  <c r="Q107" i="13"/>
  <c r="Q99" i="13"/>
  <c r="Q91" i="13"/>
  <c r="R91" i="13" s="1"/>
  <c r="Q83" i="13"/>
  <c r="Q75" i="13"/>
  <c r="Q67" i="13"/>
  <c r="Q59" i="13"/>
  <c r="Q51" i="13"/>
  <c r="Q43" i="13"/>
  <c r="R43" i="13" s="1"/>
  <c r="Q35" i="13"/>
  <c r="Q27" i="13"/>
  <c r="Q19" i="13"/>
  <c r="R19" i="13" s="1"/>
  <c r="Q11" i="13"/>
  <c r="Q3" i="13"/>
  <c r="Q1486" i="13"/>
  <c r="R1486" i="13" s="1"/>
  <c r="Q1422" i="13"/>
  <c r="R1422" i="13" s="1"/>
  <c r="Q1158" i="13"/>
  <c r="Q894" i="13"/>
  <c r="Q846" i="13"/>
  <c r="Q782" i="13"/>
  <c r="Q726" i="13"/>
  <c r="R726" i="13" s="1"/>
  <c r="Q606" i="13"/>
  <c r="Q590" i="13"/>
  <c r="Q518" i="13"/>
  <c r="Q470" i="13"/>
  <c r="R470" i="13" s="1"/>
  <c r="Q414" i="13"/>
  <c r="Q366" i="13"/>
  <c r="R366" i="13" s="1"/>
  <c r="Q326" i="13"/>
  <c r="Q278" i="13"/>
  <c r="Q222" i="13"/>
  <c r="Q174" i="13"/>
  <c r="Q110" i="13"/>
  <c r="Q70" i="13"/>
  <c r="Q30" i="13"/>
  <c r="Q6" i="13"/>
  <c r="Q1493" i="13"/>
  <c r="R1493" i="13" s="1"/>
  <c r="Q1461" i="13"/>
  <c r="R1461" i="13" s="1"/>
  <c r="Q1413" i="13"/>
  <c r="R1413" i="13" s="1"/>
  <c r="Q1516" i="13"/>
  <c r="R1516" i="13" s="1"/>
  <c r="Q1468" i="13"/>
  <c r="R1468" i="13" s="1"/>
  <c r="Q1420" i="13"/>
  <c r="R1420" i="13" s="1"/>
  <c r="Q940" i="13"/>
  <c r="Q876" i="13"/>
  <c r="Q756" i="13"/>
  <c r="Q1514" i="13"/>
  <c r="R1514" i="13" s="1"/>
  <c r="Q1474" i="13"/>
  <c r="R1474" i="13" s="1"/>
  <c r="Q1466" i="13"/>
  <c r="R1466" i="13" s="1"/>
  <c r="Q1458" i="13"/>
  <c r="R1458" i="13" s="1"/>
  <c r="Q1450" i="13"/>
  <c r="Q1442" i="13"/>
  <c r="Q1434" i="13"/>
  <c r="R1434" i="13" s="1"/>
  <c r="Q1426" i="13"/>
  <c r="R1426" i="13" s="1"/>
  <c r="Q1418" i="13"/>
  <c r="R1418" i="13" s="1"/>
  <c r="Q1410" i="13"/>
  <c r="R1410" i="13" s="1"/>
  <c r="Q1402" i="13"/>
  <c r="R1402" i="13" s="1"/>
  <c r="Q1394" i="13"/>
  <c r="R1394" i="13" s="1"/>
  <c r="Q1386" i="13"/>
  <c r="R1386" i="13" s="1"/>
  <c r="Q1162" i="13"/>
  <c r="Q1154" i="13"/>
  <c r="Q1146" i="13"/>
  <c r="Q1058" i="13"/>
  <c r="Q1050" i="13"/>
  <c r="Q946" i="13"/>
  <c r="Q906" i="13"/>
  <c r="Q898" i="13"/>
  <c r="Q890" i="13"/>
  <c r="Q882" i="13"/>
  <c r="Q874" i="13"/>
  <c r="Q866" i="13"/>
  <c r="Q858" i="13"/>
  <c r="Q850" i="13"/>
  <c r="Q842" i="13"/>
  <c r="R842" i="13" s="1"/>
  <c r="Q834" i="13"/>
  <c r="R834" i="13" s="1"/>
  <c r="Q826" i="13"/>
  <c r="R826" i="13" s="1"/>
  <c r="Q818" i="13"/>
  <c r="R818" i="13" s="1"/>
  <c r="Q810" i="13"/>
  <c r="R810" i="13" s="1"/>
  <c r="Q802" i="13"/>
  <c r="Q794" i="13"/>
  <c r="Q786" i="13"/>
  <c r="Q778" i="13"/>
  <c r="Q770" i="13"/>
  <c r="Q762" i="13"/>
  <c r="Q754" i="13"/>
  <c r="Q746" i="13"/>
  <c r="Q738" i="13"/>
  <c r="Q730" i="13"/>
  <c r="R730" i="13" s="1"/>
  <c r="Q722" i="13"/>
  <c r="R722" i="13" s="1"/>
  <c r="Q714" i="13"/>
  <c r="R714" i="13" s="1"/>
  <c r="Q706" i="13"/>
  <c r="R706" i="13" s="1"/>
  <c r="Q698" i="13"/>
  <c r="R698" i="13" s="1"/>
  <c r="Q690" i="13"/>
  <c r="R690" i="13" s="1"/>
  <c r="Q618" i="13"/>
  <c r="Q610" i="13"/>
  <c r="Q602" i="13"/>
  <c r="Q594" i="13"/>
  <c r="Q578" i="13"/>
  <c r="R578" i="13" s="1"/>
  <c r="Q570" i="13"/>
  <c r="R570" i="13" s="1"/>
  <c r="Q562" i="13"/>
  <c r="R562" i="13" s="1"/>
  <c r="Q554" i="13"/>
  <c r="R554" i="13" s="1"/>
  <c r="Q546" i="13"/>
  <c r="Q538" i="13"/>
  <c r="Q530" i="13"/>
  <c r="Q522" i="13"/>
  <c r="Q514" i="13"/>
  <c r="Q506" i="13"/>
  <c r="Q490" i="13"/>
  <c r="R490" i="13" s="1"/>
  <c r="Q482" i="13"/>
  <c r="R482" i="13" s="1"/>
  <c r="Q474" i="13"/>
  <c r="R474" i="13" s="1"/>
  <c r="Q466" i="13"/>
  <c r="R466" i="13" s="1"/>
  <c r="Q458" i="13"/>
  <c r="Q450" i="13"/>
  <c r="R450" i="13" s="1"/>
  <c r="Q442" i="13"/>
  <c r="R442" i="13" s="1"/>
  <c r="Q434" i="13"/>
  <c r="R434" i="13" s="1"/>
  <c r="Q426" i="13"/>
  <c r="R426" i="13" s="1"/>
  <c r="Q418" i="13"/>
  <c r="Q410" i="13"/>
  <c r="Q402" i="13"/>
  <c r="Q394" i="13"/>
  <c r="Q386" i="13"/>
  <c r="Q378" i="13"/>
  <c r="R378" i="13" s="1"/>
  <c r="Q370" i="13"/>
  <c r="R370" i="13" s="1"/>
  <c r="Q362" i="13"/>
  <c r="R362" i="13" s="1"/>
  <c r="Q354" i="13"/>
  <c r="R354" i="13" s="1"/>
  <c r="Q346" i="13"/>
  <c r="Q338" i="13"/>
  <c r="Q330" i="13"/>
  <c r="Q322" i="13"/>
  <c r="R322" i="13" s="1"/>
  <c r="Q314" i="13"/>
  <c r="Q306" i="13"/>
  <c r="R306" i="13" s="1"/>
  <c r="Q298" i="13"/>
  <c r="R298" i="13" s="1"/>
  <c r="Q290" i="13"/>
  <c r="R290" i="13" s="1"/>
  <c r="Q282" i="13"/>
  <c r="Q274" i="13"/>
  <c r="Q266" i="13"/>
  <c r="Q242" i="13"/>
  <c r="Q234" i="13"/>
  <c r="Q226" i="13"/>
  <c r="Q218" i="13"/>
  <c r="Q210" i="13"/>
  <c r="Q202" i="13"/>
  <c r="Q194" i="13"/>
  <c r="R194" i="13" s="1"/>
  <c r="Q186" i="13"/>
  <c r="R186" i="13" s="1"/>
  <c r="Q178" i="13"/>
  <c r="Q170" i="13"/>
  <c r="Q162" i="13"/>
  <c r="Q154" i="13"/>
  <c r="Q146" i="13"/>
  <c r="Q138" i="13"/>
  <c r="Q130" i="13"/>
  <c r="Q122" i="13"/>
  <c r="Q114" i="13"/>
  <c r="Q106" i="13"/>
  <c r="Q98" i="13"/>
  <c r="Q90" i="13"/>
  <c r="R90" i="13" s="1"/>
  <c r="Q82" i="13"/>
  <c r="Q74" i="13"/>
  <c r="Q66" i="13"/>
  <c r="Q58" i="13"/>
  <c r="Q50" i="13"/>
  <c r="Q42" i="13"/>
  <c r="R42" i="13" s="1"/>
  <c r="Q34" i="13"/>
  <c r="Q26" i="13"/>
  <c r="Q18" i="13"/>
  <c r="Q10" i="13"/>
  <c r="Q1478" i="13"/>
  <c r="R1478" i="13" s="1"/>
  <c r="Q1446" i="13"/>
  <c r="Q1390" i="13"/>
  <c r="R1390" i="13" s="1"/>
  <c r="Q870" i="13"/>
  <c r="Q822" i="13"/>
  <c r="R822" i="13" s="1"/>
  <c r="Q758" i="13"/>
  <c r="Q702" i="13"/>
  <c r="R702" i="13" s="1"/>
  <c r="Q582" i="13"/>
  <c r="R582" i="13" s="1"/>
  <c r="Q534" i="13"/>
  <c r="Q478" i="13"/>
  <c r="R478" i="13" s="1"/>
  <c r="Q430" i="13"/>
  <c r="R430" i="13" s="1"/>
  <c r="Q374" i="13"/>
  <c r="R374" i="13" s="1"/>
  <c r="Q310" i="13"/>
  <c r="R310" i="13" s="1"/>
  <c r="Q262" i="13"/>
  <c r="Q214" i="13"/>
  <c r="Q166" i="13"/>
  <c r="Q142" i="13"/>
  <c r="Q118" i="13"/>
  <c r="Q22" i="13"/>
  <c r="R22" i="13" s="1"/>
  <c r="Q1532" i="13"/>
  <c r="R1532" i="13" s="1"/>
  <c r="Q1476" i="13"/>
  <c r="R1476" i="13" s="1"/>
  <c r="Q1444" i="13"/>
  <c r="Q1388" i="13"/>
  <c r="R1388" i="13" s="1"/>
  <c r="Q828" i="13"/>
  <c r="R828" i="13" s="1"/>
  <c r="Q788" i="13"/>
  <c r="Q1530" i="13"/>
  <c r="R1530" i="13" s="1"/>
  <c r="Q1498" i="13"/>
  <c r="R1498" i="13" s="1"/>
  <c r="Q1449" i="13"/>
  <c r="Q1441" i="13"/>
  <c r="Q1433" i="13"/>
  <c r="R1433" i="13" s="1"/>
  <c r="Q1425" i="13"/>
  <c r="R1425" i="13" s="1"/>
  <c r="Q1417" i="13"/>
  <c r="R1417" i="13" s="1"/>
  <c r="Q1409" i="13"/>
  <c r="R1409" i="13" s="1"/>
  <c r="Q1401" i="13"/>
  <c r="R1401" i="13" s="1"/>
  <c r="Q1393" i="13"/>
  <c r="R1393" i="13" s="1"/>
  <c r="Q1385" i="13"/>
  <c r="R1385" i="13" s="1"/>
  <c r="Q1161" i="13"/>
  <c r="Q1153" i="13"/>
  <c r="Q1145" i="13"/>
  <c r="Q1057" i="13"/>
  <c r="Q945" i="13"/>
  <c r="Q921" i="13"/>
  <c r="Q905" i="13"/>
  <c r="Q897" i="13"/>
  <c r="Q889" i="13"/>
  <c r="Q881" i="13"/>
  <c r="Q873" i="13"/>
  <c r="Q865" i="13"/>
  <c r="Q857" i="13"/>
  <c r="Q849" i="13"/>
  <c r="Q841" i="13"/>
  <c r="R841" i="13" s="1"/>
  <c r="Q833" i="13"/>
  <c r="R833" i="13" s="1"/>
  <c r="Q825" i="13"/>
  <c r="R825" i="13" s="1"/>
  <c r="Q817" i="13"/>
  <c r="R817" i="13" s="1"/>
  <c r="Q809" i="13"/>
  <c r="R809" i="13" s="1"/>
  <c r="Q801" i="13"/>
  <c r="Q793" i="13"/>
  <c r="Q785" i="13"/>
  <c r="Q777" i="13"/>
  <c r="Q769" i="13"/>
  <c r="Q761" i="13"/>
  <c r="Q753" i="13"/>
  <c r="Q745" i="13"/>
  <c r="Q737" i="13"/>
  <c r="Q729" i="13"/>
  <c r="R729" i="13" s="1"/>
  <c r="Q721" i="13"/>
  <c r="R721" i="13" s="1"/>
  <c r="Q713" i="13"/>
  <c r="R713" i="13" s="1"/>
  <c r="Q705" i="13"/>
  <c r="R705" i="13" s="1"/>
  <c r="Q697" i="13"/>
  <c r="R697" i="13" s="1"/>
  <c r="Q689" i="13"/>
  <c r="R689" i="13" s="1"/>
  <c r="Q625" i="13"/>
  <c r="Q617" i="13"/>
  <c r="Q609" i="13"/>
  <c r="Q601" i="13"/>
  <c r="Q593" i="13"/>
  <c r="Q585" i="13"/>
  <c r="Q577" i="13"/>
  <c r="R577" i="13" s="1"/>
  <c r="Q569" i="13"/>
  <c r="R569" i="13" s="1"/>
  <c r="Q561" i="13"/>
  <c r="R561" i="13" s="1"/>
  <c r="Q553" i="13"/>
  <c r="R553" i="13" s="1"/>
  <c r="Q545" i="13"/>
  <c r="Q537" i="13"/>
  <c r="Q529" i="13"/>
  <c r="Q521" i="13"/>
  <c r="Q513" i="13"/>
  <c r="Q505" i="13"/>
  <c r="Q497" i="13"/>
  <c r="Q489" i="13"/>
  <c r="R489" i="13" s="1"/>
  <c r="Q481" i="13"/>
  <c r="R481" i="13" s="1"/>
  <c r="Q473" i="13"/>
  <c r="R473" i="13" s="1"/>
  <c r="Q465" i="13"/>
  <c r="R465" i="13" s="1"/>
  <c r="Q457" i="13"/>
  <c r="Q449" i="13"/>
  <c r="R449" i="13" s="1"/>
  <c r="Q441" i="13"/>
  <c r="R441" i="13" s="1"/>
  <c r="Q433" i="13"/>
  <c r="R433" i="13" s="1"/>
  <c r="Q425" i="13"/>
  <c r="Q417" i="13"/>
  <c r="Q409" i="13"/>
  <c r="Q401" i="13"/>
  <c r="Q393" i="13"/>
  <c r="Q385" i="13"/>
  <c r="Q377" i="13"/>
  <c r="R377" i="13" s="1"/>
  <c r="Q369" i="13"/>
  <c r="R369" i="13" s="1"/>
  <c r="Q361" i="13"/>
  <c r="R361" i="13" s="1"/>
  <c r="Q353" i="13"/>
  <c r="R353" i="13" s="1"/>
  <c r="Q345" i="13"/>
  <c r="Q337" i="13"/>
  <c r="Q329" i="13"/>
  <c r="Q321" i="13"/>
  <c r="Q313" i="13"/>
  <c r="Q305" i="13"/>
  <c r="R305" i="13" s="1"/>
  <c r="Q297" i="13"/>
  <c r="R297" i="13" s="1"/>
  <c r="Q289" i="13"/>
  <c r="R289" i="13" s="1"/>
  <c r="Q281" i="13"/>
  <c r="Q273" i="13"/>
  <c r="Q265" i="13"/>
  <c r="Q257" i="13"/>
  <c r="Q249" i="13"/>
  <c r="Q241" i="13"/>
  <c r="Q233" i="13"/>
  <c r="Q225" i="13"/>
  <c r="Q217" i="13"/>
  <c r="Q209" i="13"/>
  <c r="Q201" i="13"/>
  <c r="R201" i="13" s="1"/>
  <c r="Q193" i="13"/>
  <c r="R193" i="13" s="1"/>
  <c r="Q185" i="13"/>
  <c r="R185" i="13" s="1"/>
  <c r="Q177" i="13"/>
  <c r="Q169" i="13"/>
  <c r="Q161" i="13"/>
  <c r="Q153" i="13"/>
  <c r="Q145" i="13"/>
  <c r="Q137" i="13"/>
  <c r="R137" i="13" s="1"/>
  <c r="Q129" i="13"/>
  <c r="Q121" i="13"/>
  <c r="Q113" i="13"/>
  <c r="Q105" i="13"/>
  <c r="Q97" i="13"/>
  <c r="Q89" i="13"/>
  <c r="R89" i="13" s="1"/>
  <c r="Q81" i="13"/>
  <c r="Q73" i="13"/>
  <c r="Q65" i="13"/>
  <c r="Q57" i="13"/>
  <c r="R57" i="13" s="1"/>
  <c r="Q49" i="13"/>
  <c r="R49" i="13" s="1"/>
  <c r="Q41" i="13"/>
  <c r="R41" i="13" s="1"/>
  <c r="Q33" i="13"/>
  <c r="Q25" i="13"/>
  <c r="Q17" i="13"/>
  <c r="R17" i="13" s="1"/>
  <c r="Q9" i="13"/>
  <c r="Q1518" i="13"/>
  <c r="R1518" i="13" s="1"/>
  <c r="Q1454" i="13"/>
  <c r="R1454" i="13" s="1"/>
  <c r="Q1398" i="13"/>
  <c r="R1398" i="13" s="1"/>
  <c r="Q830" i="13"/>
  <c r="R830" i="13" s="1"/>
  <c r="Q566" i="13"/>
  <c r="R566" i="13" s="1"/>
  <c r="Q510" i="13"/>
  <c r="Q454" i="13"/>
  <c r="Q406" i="13"/>
  <c r="Q398" i="13"/>
  <c r="Q350" i="13"/>
  <c r="R350" i="13" s="1"/>
  <c r="Q302" i="13"/>
  <c r="R302" i="13" s="1"/>
  <c r="Q238" i="13"/>
  <c r="Q190" i="13"/>
  <c r="R190" i="13" s="1"/>
  <c r="Q182" i="13"/>
  <c r="Q126" i="13"/>
  <c r="Q78" i="13"/>
  <c r="R78" i="13" s="1"/>
  <c r="Q46" i="13"/>
  <c r="R46" i="13" s="1"/>
  <c r="Q1525" i="13"/>
  <c r="R1525" i="13" s="1"/>
  <c r="Q1485" i="13"/>
  <c r="R1485" i="13" s="1"/>
  <c r="Q1445" i="13"/>
  <c r="Q1524" i="13"/>
  <c r="R1524" i="13" s="1"/>
  <c r="Q1484" i="13"/>
  <c r="R1484" i="13" s="1"/>
  <c r="Q1436" i="13"/>
  <c r="R1436" i="13" s="1"/>
  <c r="Q1412" i="13"/>
  <c r="R1412" i="13" s="1"/>
  <c r="Q1164" i="13"/>
  <c r="Q900" i="13"/>
  <c r="Q868" i="13"/>
  <c r="Q836" i="13"/>
  <c r="R836" i="13" s="1"/>
  <c r="Q780" i="13"/>
  <c r="Q1522" i="13"/>
  <c r="R1522" i="13" s="1"/>
  <c r="Q1482" i="13"/>
  <c r="R1482" i="13" s="1"/>
  <c r="Q1168" i="13"/>
  <c r="Q1160" i="13"/>
  <c r="Q1152" i="13"/>
  <c r="Q1144" i="13"/>
  <c r="Q1056" i="13"/>
  <c r="Q944" i="13"/>
  <c r="Q904" i="13"/>
  <c r="Q896" i="13"/>
  <c r="Q888" i="13"/>
  <c r="Q880" i="13"/>
  <c r="Q872" i="13"/>
  <c r="Q864" i="13"/>
  <c r="Q856" i="13"/>
  <c r="Q848" i="13"/>
  <c r="Q840" i="13"/>
  <c r="R840" i="13" s="1"/>
  <c r="Q832" i="13"/>
  <c r="R832" i="13" s="1"/>
  <c r="Q824" i="13"/>
  <c r="R824" i="13" s="1"/>
  <c r="Q816" i="13"/>
  <c r="R816" i="13" s="1"/>
  <c r="Q808" i="13"/>
  <c r="R808" i="13" s="1"/>
  <c r="Q800" i="13"/>
  <c r="Q792" i="13"/>
  <c r="Q784" i="13"/>
  <c r="Q776" i="13"/>
  <c r="Q768" i="13"/>
  <c r="Q760" i="13"/>
  <c r="Q752" i="13"/>
  <c r="Q744" i="13"/>
  <c r="Q736" i="13"/>
  <c r="Q728" i="13"/>
  <c r="R728" i="13" s="1"/>
  <c r="Q720" i="13"/>
  <c r="R720" i="13" s="1"/>
  <c r="Q712" i="13"/>
  <c r="R712" i="13" s="1"/>
  <c r="Q704" i="13"/>
  <c r="R704" i="13" s="1"/>
  <c r="Q696" i="13"/>
  <c r="R696" i="13" s="1"/>
  <c r="Q624" i="13"/>
  <c r="Q616" i="13"/>
  <c r="Q608" i="13"/>
  <c r="Q600" i="13"/>
  <c r="Q592" i="13"/>
  <c r="Q576" i="13"/>
  <c r="R576" i="13" s="1"/>
  <c r="Q568" i="13"/>
  <c r="R568" i="13" s="1"/>
  <c r="Q560" i="13"/>
  <c r="R560" i="13" s="1"/>
  <c r="Q552" i="13"/>
  <c r="R552" i="13" s="1"/>
  <c r="Q544" i="13"/>
  <c r="Q536" i="13"/>
  <c r="Q528" i="13"/>
  <c r="Q520" i="13"/>
  <c r="Q512" i="13"/>
  <c r="Q504" i="13"/>
  <c r="Q496" i="13"/>
  <c r="Q488" i="13"/>
  <c r="R488" i="13" s="1"/>
  <c r="Q480" i="13"/>
  <c r="R480" i="13" s="1"/>
  <c r="Q472" i="13"/>
  <c r="R472" i="13" s="1"/>
  <c r="Q464" i="13"/>
  <c r="R464" i="13" s="1"/>
  <c r="Q456" i="13"/>
  <c r="Q448" i="13"/>
  <c r="R448" i="13" s="1"/>
  <c r="Q440" i="13"/>
  <c r="R440" i="13" s="1"/>
  <c r="Q432" i="13"/>
  <c r="R432" i="13" s="1"/>
  <c r="Q424" i="13"/>
  <c r="Q416" i="13"/>
  <c r="Q408" i="13"/>
  <c r="R408" i="13" s="1"/>
  <c r="Q400" i="13"/>
  <c r="Q392" i="13"/>
  <c r="Q384" i="13"/>
  <c r="Q376" i="13"/>
  <c r="R376" i="13" s="1"/>
  <c r="Q368" i="13"/>
  <c r="R368" i="13" s="1"/>
  <c r="Q360" i="13"/>
  <c r="R360" i="13" s="1"/>
  <c r="Q352" i="13"/>
  <c r="R352" i="13" s="1"/>
  <c r="Q344" i="13"/>
  <c r="Q336" i="13"/>
  <c r="Q328" i="13"/>
  <c r="Q320" i="13"/>
  <c r="Q312" i="13"/>
  <c r="Q304" i="13"/>
  <c r="R304" i="13" s="1"/>
  <c r="Q296" i="13"/>
  <c r="R296" i="13" s="1"/>
  <c r="Q288" i="13"/>
  <c r="Q280" i="13"/>
  <c r="Q272" i="13"/>
  <c r="Q264" i="13"/>
  <c r="Q256" i="13"/>
  <c r="Q248" i="13"/>
  <c r="Q240" i="13"/>
  <c r="Q232" i="13"/>
  <c r="Q224" i="13"/>
  <c r="Q216" i="13"/>
  <c r="Q208" i="13"/>
  <c r="Q200" i="13"/>
  <c r="R200" i="13" s="1"/>
  <c r="Q192" i="13"/>
  <c r="R192" i="13" s="1"/>
  <c r="Q184" i="13"/>
  <c r="R184" i="13" s="1"/>
  <c r="Q176" i="13"/>
  <c r="Q168" i="13"/>
  <c r="Q160" i="13"/>
  <c r="Q152" i="13"/>
  <c r="Q144" i="13"/>
  <c r="Q136" i="13"/>
  <c r="R136" i="13" s="1"/>
  <c r="Q128" i="13"/>
  <c r="Q120" i="13"/>
  <c r="Q112" i="13"/>
  <c r="Q104" i="13"/>
  <c r="Q96" i="13"/>
  <c r="Q88" i="13"/>
  <c r="Q80" i="13"/>
  <c r="Q72" i="13"/>
  <c r="Q64" i="13"/>
  <c r="Q56" i="13"/>
  <c r="R56" i="13" s="1"/>
  <c r="Q48" i="13"/>
  <c r="R48" i="13" s="1"/>
  <c r="Q40" i="13"/>
  <c r="R40" i="13" s="1"/>
  <c r="Q32" i="13"/>
  <c r="Q24" i="13"/>
  <c r="R24" i="13" s="1"/>
  <c r="Q16" i="13"/>
  <c r="R16" i="13" s="1"/>
  <c r="Q8" i="13"/>
  <c r="Q1470" i="13"/>
  <c r="R1470" i="13" s="1"/>
  <c r="Q1414" i="13"/>
  <c r="R1414" i="13" s="1"/>
  <c r="Q854" i="13"/>
  <c r="Q798" i="13"/>
  <c r="Q734" i="13"/>
  <c r="Q614" i="13"/>
  <c r="Q598" i="13"/>
  <c r="Q542" i="13"/>
  <c r="Q486" i="13"/>
  <c r="R486" i="13" s="1"/>
  <c r="Q438" i="13"/>
  <c r="R438" i="13" s="1"/>
  <c r="Q382" i="13"/>
  <c r="Q334" i="13"/>
  <c r="Q286" i="13"/>
  <c r="Q254" i="13"/>
  <c r="Q206" i="13"/>
  <c r="Q150" i="13"/>
  <c r="Q54" i="13"/>
  <c r="Q1517" i="13"/>
  <c r="R1517" i="13" s="1"/>
  <c r="Q1477" i="13"/>
  <c r="R1477" i="13" s="1"/>
  <c r="Q1437" i="13"/>
  <c r="Q1500" i="13"/>
  <c r="R1500" i="13" s="1"/>
  <c r="Q1452" i="13"/>
  <c r="R1452" i="13" s="1"/>
  <c r="Q1396" i="13"/>
  <c r="R1396" i="13" s="1"/>
  <c r="Q1156" i="13"/>
  <c r="Q852" i="13"/>
  <c r="Q748" i="13"/>
  <c r="Q1506" i="13"/>
  <c r="R1506" i="13" s="1"/>
  <c r="Q1490" i="13"/>
  <c r="Q1167" i="13"/>
  <c r="Q1159" i="13"/>
  <c r="Q1151" i="13"/>
  <c r="Q1055" i="13"/>
  <c r="Q951" i="13"/>
  <c r="Q943" i="13"/>
  <c r="Q903" i="13"/>
  <c r="Q895" i="13"/>
  <c r="Q887" i="13"/>
  <c r="Q879" i="13"/>
  <c r="Q871" i="13"/>
  <c r="Q863" i="13"/>
  <c r="Q855" i="13"/>
  <c r="Q847" i="13"/>
  <c r="Q839" i="13"/>
  <c r="R839" i="13" s="1"/>
  <c r="Q831" i="13"/>
  <c r="R831" i="13" s="1"/>
  <c r="Q823" i="13"/>
  <c r="R823" i="13" s="1"/>
  <c r="Q815" i="13"/>
  <c r="R815" i="13" s="1"/>
  <c r="Q807" i="13"/>
  <c r="R807" i="13" s="1"/>
  <c r="Q799" i="13"/>
  <c r="Q791" i="13"/>
  <c r="Q783" i="13"/>
  <c r="Q775" i="13"/>
  <c r="Q767" i="13"/>
  <c r="Q759" i="13"/>
  <c r="Q751" i="13"/>
  <c r="Q743" i="13"/>
  <c r="Q735" i="13"/>
  <c r="Q727" i="13"/>
  <c r="R727" i="13" s="1"/>
  <c r="Q719" i="13"/>
  <c r="R719" i="13" s="1"/>
  <c r="Q711" i="13"/>
  <c r="R711" i="13" s="1"/>
  <c r="Q703" i="13"/>
  <c r="R703" i="13" s="1"/>
  <c r="Q695" i="13"/>
  <c r="R695" i="13" s="1"/>
  <c r="Q623" i="13"/>
  <c r="Q615" i="13"/>
  <c r="Q607" i="13"/>
  <c r="Q599" i="13"/>
  <c r="Q591" i="13"/>
  <c r="Q583" i="13"/>
  <c r="R583" i="13" s="1"/>
  <c r="Q575" i="13"/>
  <c r="R575" i="13" s="1"/>
  <c r="Q567" i="13"/>
  <c r="R567" i="13" s="1"/>
  <c r="Q559" i="13"/>
  <c r="R559" i="13" s="1"/>
  <c r="Q551" i="13"/>
  <c r="R551" i="13" s="1"/>
  <c r="Q543" i="13"/>
  <c r="Q535" i="13"/>
  <c r="Q527" i="13"/>
  <c r="Q519" i="13"/>
  <c r="Q511" i="13"/>
  <c r="Q503" i="13"/>
  <c r="Q495" i="13"/>
  <c r="Q487" i="13"/>
  <c r="R487" i="13" s="1"/>
  <c r="Q479" i="13"/>
  <c r="R479" i="13" s="1"/>
  <c r="Q471" i="13"/>
  <c r="R471" i="13" s="1"/>
  <c r="Q463" i="13"/>
  <c r="R463" i="13" s="1"/>
  <c r="Q455" i="13"/>
  <c r="Q447" i="13"/>
  <c r="R447" i="13" s="1"/>
  <c r="Q439" i="13"/>
  <c r="R439" i="13" s="1"/>
  <c r="Q431" i="13"/>
  <c r="R431" i="13" s="1"/>
  <c r="Q423" i="13"/>
  <c r="Q415" i="13"/>
  <c r="Q407" i="13"/>
  <c r="Q399" i="13"/>
  <c r="Q391" i="13"/>
  <c r="Q383" i="13"/>
  <c r="Q375" i="13"/>
  <c r="R375" i="13" s="1"/>
  <c r="Q367" i="13"/>
  <c r="R367" i="13" s="1"/>
  <c r="Q359" i="13"/>
  <c r="R359" i="13" s="1"/>
  <c r="Q351" i="13"/>
  <c r="R351" i="13" s="1"/>
  <c r="Q343" i="13"/>
  <c r="Q335" i="13"/>
  <c r="Q327" i="13"/>
  <c r="Q319" i="13"/>
  <c r="Q311" i="13"/>
  <c r="Q303" i="13"/>
  <c r="R303" i="13" s="1"/>
  <c r="Q295" i="13"/>
  <c r="R295" i="13" s="1"/>
  <c r="Q287" i="13"/>
  <c r="Q279" i="13"/>
  <c r="Q271" i="13"/>
  <c r="Q263" i="13"/>
  <c r="Q255" i="13"/>
  <c r="Q247" i="13"/>
  <c r="Q239" i="13"/>
  <c r="Q231" i="13"/>
  <c r="Q223" i="13"/>
  <c r="Q215" i="13"/>
  <c r="Q207" i="13"/>
  <c r="Q199" i="13"/>
  <c r="R199" i="13" s="1"/>
  <c r="Q191" i="13"/>
  <c r="R191" i="13" s="1"/>
  <c r="Q183" i="13"/>
  <c r="Q175" i="13"/>
  <c r="Q167" i="13"/>
  <c r="Q159" i="13"/>
  <c r="Q151" i="13"/>
  <c r="Q143" i="13"/>
  <c r="Q135" i="13"/>
  <c r="R135" i="13" s="1"/>
  <c r="Q127" i="13"/>
  <c r="Q119" i="13"/>
  <c r="Q111" i="13"/>
  <c r="Q103" i="13"/>
  <c r="Q95" i="13"/>
  <c r="Q87" i="13"/>
  <c r="Q79" i="13"/>
  <c r="Q71" i="13"/>
  <c r="Q63" i="13"/>
  <c r="Q55" i="13"/>
  <c r="Q47" i="13"/>
  <c r="R47" i="13" s="1"/>
  <c r="Q39" i="13"/>
  <c r="R39" i="13" s="1"/>
  <c r="Q31" i="13"/>
  <c r="Q23" i="13"/>
  <c r="R23" i="13" s="1"/>
  <c r="Q15" i="13"/>
  <c r="R15" i="13" s="1"/>
  <c r="Q7" i="13"/>
  <c r="Q1136" i="13"/>
  <c r="Q1361" i="13"/>
  <c r="Q959" i="13"/>
  <c r="Q1062" i="13"/>
  <c r="Q1200" i="13"/>
  <c r="Q1264" i="13"/>
  <c r="Q1328" i="13"/>
  <c r="Q998" i="13"/>
  <c r="Q1023" i="13"/>
  <c r="Q1075" i="13"/>
  <c r="Q1534" i="13"/>
  <c r="Q1542" i="13"/>
  <c r="Q627" i="13"/>
  <c r="Q635" i="13"/>
  <c r="Q643" i="13"/>
  <c r="Q651" i="13"/>
  <c r="Q917" i="13"/>
  <c r="Q925" i="13"/>
  <c r="Q933" i="13"/>
  <c r="Q953" i="13"/>
  <c r="Q961" i="13"/>
  <c r="Q969" i="13"/>
  <c r="Q977" i="13"/>
  <c r="Q993" i="13"/>
  <c r="Q1001" i="13"/>
  <c r="Q1009" i="13"/>
  <c r="Q1017" i="13"/>
  <c r="Q1025" i="13"/>
  <c r="Q1033" i="13"/>
  <c r="Q1041" i="13"/>
  <c r="Q1092" i="13"/>
  <c r="Q1173" i="13"/>
  <c r="Q1181" i="13"/>
  <c r="Q1189" i="13"/>
  <c r="Q1197" i="13"/>
  <c r="Q1205" i="13"/>
  <c r="Q1213" i="13"/>
  <c r="Q1221" i="13"/>
  <c r="Q1229" i="13"/>
  <c r="Q1237" i="13"/>
  <c r="Q1245" i="13"/>
  <c r="Q1253" i="13"/>
  <c r="Q1261" i="13"/>
  <c r="Q1269" i="13"/>
  <c r="Q1277" i="13"/>
  <c r="Q1285" i="13"/>
  <c r="Q1293" i="13"/>
  <c r="Q1301" i="13"/>
  <c r="Q1309" i="13"/>
  <c r="Q1317" i="13"/>
  <c r="Q1325" i="13"/>
  <c r="Q1333" i="13"/>
  <c r="Q1341" i="13"/>
  <c r="Q1349" i="13"/>
  <c r="Q1357" i="13"/>
  <c r="Q1365" i="13"/>
  <c r="Q1373" i="13"/>
  <c r="Q1535" i="13"/>
  <c r="Q1543" i="13"/>
  <c r="Q934" i="13"/>
  <c r="Q1095" i="13"/>
  <c r="Q1176" i="13"/>
  <c r="Q1192" i="13"/>
  <c r="Q1224" i="13"/>
  <c r="Q1240" i="13"/>
  <c r="Q1256" i="13"/>
  <c r="Q1288" i="13"/>
  <c r="Q1304" i="13"/>
  <c r="Q1320" i="13"/>
  <c r="Q1360" i="13"/>
  <c r="Q1376" i="13"/>
  <c r="Q1538" i="13"/>
  <c r="Q628" i="13"/>
  <c r="Q636" i="13"/>
  <c r="Q644" i="13"/>
  <c r="Q652" i="13"/>
  <c r="Q660" i="13"/>
  <c r="Q668" i="13"/>
  <c r="Q676" i="13"/>
  <c r="Q684" i="13"/>
  <c r="Q910" i="13"/>
  <c r="Q918" i="13"/>
  <c r="Q926" i="13"/>
  <c r="Q954" i="13"/>
  <c r="Q962" i="13"/>
  <c r="Q970" i="13"/>
  <c r="Q978" i="13"/>
  <c r="Q986" i="13"/>
  <c r="Q994" i="13"/>
  <c r="Q1002" i="13"/>
  <c r="Q1010" i="13"/>
  <c r="Q1018" i="13"/>
  <c r="Q1026" i="13"/>
  <c r="Q1034" i="13"/>
  <c r="Q1042" i="13"/>
  <c r="Q1061" i="13"/>
  <c r="Q1069" i="13"/>
  <c r="Q1077" i="13"/>
  <c r="Q1085" i="13"/>
  <c r="Q1093" i="13"/>
  <c r="Q1101" i="13"/>
  <c r="Q1109" i="13"/>
  <c r="Q1117" i="13"/>
  <c r="Q1125" i="13"/>
  <c r="Q1133" i="13"/>
  <c r="Q1141" i="13"/>
  <c r="Q1174" i="13"/>
  <c r="Q1182" i="13"/>
  <c r="Q1190" i="13"/>
  <c r="Q1198" i="13"/>
  <c r="Q1206" i="13"/>
  <c r="Q1214" i="13"/>
  <c r="Q1222" i="13"/>
  <c r="Q1230" i="13"/>
  <c r="Q1238" i="13"/>
  <c r="Q1246" i="13"/>
  <c r="Q1254" i="13"/>
  <c r="Q1262" i="13"/>
  <c r="Q1270" i="13"/>
  <c r="Q1278" i="13"/>
  <c r="Q1286" i="13"/>
  <c r="Q1294" i="13"/>
  <c r="Q1302" i="13"/>
  <c r="Q1310" i="13"/>
  <c r="Q1318" i="13"/>
  <c r="Q1326" i="13"/>
  <c r="Q1334" i="13"/>
  <c r="Q1342" i="13"/>
  <c r="Q1350" i="13"/>
  <c r="Q629" i="13"/>
  <c r="Q637" i="13"/>
  <c r="Q645" i="13"/>
  <c r="Q653" i="13"/>
  <c r="Q661" i="13"/>
  <c r="Q685" i="13"/>
  <c r="Q911" i="13"/>
  <c r="Q919" i="13"/>
  <c r="Q927" i="13"/>
  <c r="Q935" i="13"/>
  <c r="Q955" i="13"/>
  <c r="Q963" i="13"/>
  <c r="Q971" i="13"/>
  <c r="Q979" i="13"/>
  <c r="Q987" i="13"/>
  <c r="Q995" i="13"/>
  <c r="Q1003" i="13"/>
  <c r="Q1019" i="13"/>
  <c r="Q1027" i="13"/>
  <c r="Q1035" i="13"/>
  <c r="Q1043" i="13"/>
  <c r="Q1070" i="13"/>
  <c r="Q1078" i="13"/>
  <c r="Q1094" i="13"/>
  <c r="Q1175" i="13"/>
  <c r="Q1183" i="13"/>
  <c r="Q1191" i="13"/>
  <c r="Q1199" i="13"/>
  <c r="Q1207" i="13"/>
  <c r="Q1215" i="13"/>
  <c r="Q1223" i="13"/>
  <c r="Q1231" i="13"/>
  <c r="Q1239" i="13"/>
  <c r="Q1247" i="13"/>
  <c r="Q1255" i="13"/>
  <c r="Q1263" i="13"/>
  <c r="Q1271" i="13"/>
  <c r="Q1279" i="13"/>
  <c r="Q1287" i="13"/>
  <c r="Q1295" i="13"/>
  <c r="Q1303" i="13"/>
  <c r="Q1311" i="13"/>
  <c r="Q1319" i="13"/>
  <c r="Q1327" i="13"/>
  <c r="Q1335" i="13"/>
  <c r="Q1343" i="13"/>
  <c r="Q1351" i="13"/>
  <c r="Q1359" i="13"/>
  <c r="Q1367" i="13"/>
  <c r="Q1375" i="13"/>
  <c r="Q630" i="13"/>
  <c r="Q638" i="13"/>
  <c r="Q646" i="13"/>
  <c r="Q654" i="13"/>
  <c r="Q662" i="13"/>
  <c r="Q670" i="13"/>
  <c r="Q678" i="13"/>
  <c r="Q686" i="13"/>
  <c r="Q912" i="13"/>
  <c r="Q920" i="13"/>
  <c r="Q928" i="13"/>
  <c r="Q936" i="13"/>
  <c r="Q956" i="13"/>
  <c r="Q964" i="13"/>
  <c r="Q972" i="13"/>
  <c r="Q980" i="13"/>
  <c r="Q988" i="13"/>
  <c r="Q996" i="13"/>
  <c r="Q1004" i="13"/>
  <c r="Q1012" i="13"/>
  <c r="Q1020" i="13"/>
  <c r="Q1028" i="13"/>
  <c r="Q1036" i="13"/>
  <c r="Q1044" i="13"/>
  <c r="Q1063" i="13"/>
  <c r="Q1071" i="13"/>
  <c r="Q1079" i="13"/>
  <c r="Q1087" i="13"/>
  <c r="Q1103" i="13"/>
  <c r="Q1111" i="13"/>
  <c r="Q1119" i="13"/>
  <c r="Q1127" i="13"/>
  <c r="Q1135" i="13"/>
  <c r="Q1143" i="13"/>
  <c r="Q631" i="13"/>
  <c r="Q639" i="13"/>
  <c r="Q647" i="13"/>
  <c r="Q655" i="13"/>
  <c r="Q663" i="13"/>
  <c r="Q671" i="13"/>
  <c r="Q679" i="13"/>
  <c r="Q913" i="13"/>
  <c r="Q929" i="13"/>
  <c r="Q937" i="13"/>
  <c r="Q957" i="13"/>
  <c r="Q965" i="13"/>
  <c r="Q981" i="13"/>
  <c r="Q989" i="13"/>
  <c r="Q997" i="13"/>
  <c r="Q1005" i="13"/>
  <c r="Q1013" i="13"/>
  <c r="Q1021" i="13"/>
  <c r="Q1029" i="13"/>
  <c r="Q1045" i="13"/>
  <c r="Q1539" i="13"/>
  <c r="Q632" i="13"/>
  <c r="Q640" i="13"/>
  <c r="Q648" i="13"/>
  <c r="Q656" i="13"/>
  <c r="Q664" i="13"/>
  <c r="Q672" i="13"/>
  <c r="Q680" i="13"/>
  <c r="Q688" i="13"/>
  <c r="Q914" i="13"/>
  <c r="Q922" i="13"/>
  <c r="Q930" i="13"/>
  <c r="Q938" i="13"/>
  <c r="Q958" i="13"/>
  <c r="Q966" i="13"/>
  <c r="Q974" i="13"/>
  <c r="Q982" i="13"/>
  <c r="Q990" i="13"/>
  <c r="Q1006" i="13"/>
  <c r="Q1014" i="13"/>
  <c r="Q1022" i="13"/>
  <c r="Q1030" i="13"/>
  <c r="Q1038" i="13"/>
  <c r="Q1046" i="13"/>
  <c r="Q1065" i="13"/>
  <c r="Q1073" i="13"/>
  <c r="Q1081" i="13"/>
  <c r="Q1089" i="13"/>
  <c r="Q1097" i="13"/>
  <c r="Q1105" i="13"/>
  <c r="Q1113" i="13"/>
  <c r="Q1121" i="13"/>
  <c r="Q1129" i="13"/>
  <c r="Q1137" i="13"/>
  <c r="Q1170" i="13"/>
  <c r="Q1178" i="13"/>
  <c r="Q1186" i="13"/>
  <c r="Q1194" i="13"/>
  <c r="Q1202" i="13"/>
  <c r="Q1210" i="13"/>
  <c r="Q1218" i="13"/>
  <c r="Q1226" i="13"/>
  <c r="Q1234" i="13"/>
  <c r="Q1242" i="13"/>
  <c r="Q1250" i="13"/>
  <c r="Q1258" i="13"/>
  <c r="Q1266" i="13"/>
  <c r="Q1274" i="13"/>
  <c r="Q1282" i="13"/>
  <c r="Q1290" i="13"/>
  <c r="Q1298" i="13"/>
  <c r="Q1306" i="13"/>
  <c r="Q1314" i="13"/>
  <c r="Q1322" i="13"/>
  <c r="Q1330" i="13"/>
  <c r="Q1338" i="13"/>
  <c r="Q1346" i="13"/>
  <c r="Q1354" i="13"/>
  <c r="Q1362" i="13"/>
  <c r="Q1370" i="13"/>
  <c r="Q1378" i="13"/>
  <c r="Q633" i="13"/>
  <c r="Q641" i="13"/>
  <c r="Q649" i="13"/>
  <c r="Q657" i="13"/>
  <c r="Q665" i="13"/>
  <c r="Q673" i="13"/>
  <c r="Q681" i="13"/>
  <c r="Q907" i="13"/>
  <c r="Q915" i="13"/>
  <c r="Q923" i="13"/>
  <c r="Q931" i="13"/>
  <c r="Q939" i="13"/>
  <c r="Q967" i="13"/>
  <c r="Q975" i="13"/>
  <c r="Q983" i="13"/>
  <c r="Q991" i="13"/>
  <c r="Q999" i="13"/>
  <c r="Q1007" i="13"/>
  <c r="Q1015" i="13"/>
  <c r="Q1031" i="13"/>
  <c r="Q1039" i="13"/>
  <c r="Q1047" i="13"/>
  <c r="Q1066" i="13"/>
  <c r="Q1074" i="13"/>
  <c r="Q1082" i="13"/>
  <c r="Q1090" i="13"/>
  <c r="Q1098" i="13"/>
  <c r="Q1106" i="13"/>
  <c r="Q1114" i="13"/>
  <c r="Q1122" i="13"/>
  <c r="Q1130" i="13"/>
  <c r="Q1138" i="13"/>
  <c r="Q1171" i="13"/>
  <c r="Q1179" i="13"/>
  <c r="Q1187" i="13"/>
  <c r="Q1195" i="13"/>
  <c r="Q1203" i="13"/>
  <c r="Q1211" i="13"/>
  <c r="Q1219" i="13"/>
  <c r="Q1227" i="13"/>
  <c r="Q1235" i="13"/>
  <c r="Q1243" i="13"/>
  <c r="Q1251" i="13"/>
  <c r="Q1259" i="13"/>
  <c r="Q1267" i="13"/>
  <c r="Q1275" i="13"/>
  <c r="Q1283" i="13"/>
  <c r="Q1291" i="13"/>
  <c r="Q1299" i="13"/>
  <c r="Q1307" i="13"/>
  <c r="Q1315" i="13"/>
  <c r="Q1323" i="13"/>
  <c r="Q1331" i="13"/>
  <c r="Q1339" i="13"/>
  <c r="Q1347" i="13"/>
  <c r="Q1355" i="13"/>
  <c r="Q1363" i="13"/>
  <c r="Q1371" i="13"/>
  <c r="Q1379" i="13"/>
  <c r="Q1541" i="13"/>
  <c r="Q626" i="13"/>
  <c r="Q634" i="13"/>
  <c r="Q642" i="13"/>
  <c r="Q650" i="13"/>
  <c r="Q658" i="13"/>
  <c r="Q666" i="13"/>
  <c r="Q674" i="13"/>
  <c r="Q682" i="13"/>
  <c r="Q908" i="13"/>
  <c r="Q916" i="13"/>
  <c r="Q924" i="13"/>
  <c r="Q932" i="13"/>
  <c r="Q952" i="13"/>
  <c r="Q960" i="13"/>
  <c r="Q968" i="13"/>
  <c r="Q976" i="13"/>
  <c r="Q984" i="13"/>
  <c r="Q992" i="13"/>
  <c r="Q1000" i="13"/>
  <c r="Q1008" i="13"/>
  <c r="Q1016" i="13"/>
  <c r="Q1024" i="13"/>
  <c r="Q1032" i="13"/>
  <c r="Q1040" i="13"/>
  <c r="Q1048" i="13"/>
  <c r="Q1067" i="13"/>
  <c r="Q1083" i="13"/>
  <c r="Q1091" i="13"/>
  <c r="Q1099" i="13"/>
  <c r="Q1107" i="13"/>
  <c r="Q1115" i="13"/>
  <c r="Q1123" i="13"/>
  <c r="Q1131" i="13"/>
  <c r="Q1139" i="13"/>
  <c r="Q1172" i="13"/>
  <c r="Q1180" i="13"/>
  <c r="Q1188" i="13"/>
  <c r="Q1196" i="13"/>
  <c r="Q1204" i="13"/>
  <c r="Q1212" i="13"/>
  <c r="Q1220" i="13"/>
  <c r="Q1228" i="13"/>
  <c r="Q1236" i="13"/>
  <c r="Q1244" i="13"/>
  <c r="Q1252" i="13"/>
  <c r="Q1260" i="13"/>
  <c r="Q1268" i="13"/>
  <c r="Q1276" i="13"/>
  <c r="Q1284" i="13"/>
  <c r="Q1292" i="13"/>
  <c r="Q1300" i="13"/>
  <c r="Q1308" i="13"/>
  <c r="Q1316" i="13"/>
  <c r="Q1324" i="13"/>
  <c r="Q1332" i="13"/>
  <c r="Q1340" i="13"/>
  <c r="Q1348" i="13"/>
  <c r="Q1356" i="13"/>
  <c r="Q1364" i="13"/>
  <c r="Q1372" i="13"/>
  <c r="Q667" i="13"/>
  <c r="Q683" i="13"/>
  <c r="Q1068" i="13"/>
  <c r="Q1076" i="13"/>
  <c r="Q1084" i="13"/>
  <c r="Q669" i="13"/>
  <c r="Q677" i="13"/>
  <c r="Q687" i="13"/>
  <c r="Q1064" i="13"/>
  <c r="Q1072" i="13"/>
  <c r="Q1080" i="13"/>
  <c r="Q1088" i="13"/>
  <c r="Q1096" i="13"/>
  <c r="G4" i="8"/>
  <c r="G5" i="8"/>
  <c r="G7" i="8"/>
  <c r="G8" i="8"/>
  <c r="G9" i="8"/>
  <c r="G3" i="8"/>
  <c r="K236" i="12"/>
  <c r="I236" i="12"/>
  <c r="J236" i="12" s="1"/>
  <c r="K235" i="12"/>
  <c r="I235" i="12"/>
  <c r="J235" i="12" s="1"/>
  <c r="K234" i="12"/>
  <c r="I234" i="12"/>
  <c r="J234" i="12" s="1"/>
  <c r="K233" i="12"/>
  <c r="J233" i="12"/>
  <c r="I233" i="12"/>
  <c r="K232" i="12"/>
  <c r="I232" i="12"/>
  <c r="J232" i="12" s="1"/>
  <c r="K231" i="12"/>
  <c r="I231" i="12"/>
  <c r="J231" i="12" s="1"/>
  <c r="K230" i="12"/>
  <c r="I230" i="12"/>
  <c r="J230" i="12" s="1"/>
  <c r="K229" i="12"/>
  <c r="I229" i="12"/>
  <c r="J229" i="12" s="1"/>
  <c r="K228" i="12"/>
  <c r="I228" i="12"/>
  <c r="J228" i="12" s="1"/>
  <c r="K227" i="12"/>
  <c r="I227" i="12"/>
  <c r="J227" i="12" s="1"/>
  <c r="K226" i="12"/>
  <c r="I226" i="12"/>
  <c r="J226" i="12" s="1"/>
  <c r="K225" i="12"/>
  <c r="J225" i="12"/>
  <c r="I225" i="12"/>
  <c r="K224" i="12"/>
  <c r="I224" i="12"/>
  <c r="J224" i="12" s="1"/>
  <c r="K223" i="12"/>
  <c r="I223" i="12"/>
  <c r="J223" i="12" s="1"/>
  <c r="K222" i="12"/>
  <c r="I222" i="12"/>
  <c r="J222" i="12" s="1"/>
  <c r="K221" i="12"/>
  <c r="J221" i="12"/>
  <c r="I221" i="12"/>
  <c r="K220" i="12"/>
  <c r="I220" i="12"/>
  <c r="J220" i="12" s="1"/>
  <c r="K219" i="12"/>
  <c r="I219" i="12"/>
  <c r="J219" i="12" s="1"/>
  <c r="K218" i="12"/>
  <c r="I218" i="12"/>
  <c r="J218" i="12" s="1"/>
  <c r="K217" i="12"/>
  <c r="J217" i="12"/>
  <c r="I217" i="12"/>
  <c r="K216" i="12"/>
  <c r="I216" i="12"/>
  <c r="J216" i="12" s="1"/>
  <c r="K215" i="12"/>
  <c r="I215" i="12"/>
  <c r="J215" i="12" s="1"/>
  <c r="K214" i="12"/>
  <c r="I214" i="12"/>
  <c r="J214" i="12" s="1"/>
  <c r="K213" i="12"/>
  <c r="I213" i="12"/>
  <c r="J213" i="12" s="1"/>
  <c r="K212" i="12"/>
  <c r="I212" i="12"/>
  <c r="J212" i="12" s="1"/>
  <c r="K211" i="12"/>
  <c r="I211" i="12"/>
  <c r="J211" i="12" s="1"/>
  <c r="K210" i="12"/>
  <c r="I210" i="12"/>
  <c r="J210" i="12" s="1"/>
  <c r="K209" i="12"/>
  <c r="J209" i="12"/>
  <c r="I209" i="12"/>
  <c r="K208" i="12"/>
  <c r="I208" i="12"/>
  <c r="J208" i="12" s="1"/>
  <c r="K207" i="12"/>
  <c r="I207" i="12"/>
  <c r="J207" i="12" s="1"/>
  <c r="K206" i="12"/>
  <c r="J206" i="12"/>
  <c r="I206" i="12"/>
  <c r="K205" i="12"/>
  <c r="I205" i="12"/>
  <c r="J205" i="12" s="1"/>
  <c r="K204" i="12"/>
  <c r="I204" i="12"/>
  <c r="J204" i="12" s="1"/>
  <c r="K203" i="12"/>
  <c r="I203" i="12"/>
  <c r="J203" i="12" s="1"/>
  <c r="K202" i="12"/>
  <c r="I202" i="12"/>
  <c r="J202" i="12" s="1"/>
  <c r="K201" i="12"/>
  <c r="J201" i="12"/>
  <c r="I201" i="12"/>
  <c r="K200" i="12"/>
  <c r="I200" i="12"/>
  <c r="J200" i="12" s="1"/>
  <c r="K199" i="12"/>
  <c r="I199" i="12"/>
  <c r="J199" i="12" s="1"/>
  <c r="K198" i="12"/>
  <c r="I198" i="12"/>
  <c r="J198" i="12" s="1"/>
  <c r="K197" i="12"/>
  <c r="I197" i="12"/>
  <c r="J197" i="12" s="1"/>
  <c r="K196" i="12"/>
  <c r="I196" i="12"/>
  <c r="J196" i="12" s="1"/>
  <c r="K195" i="12"/>
  <c r="I195" i="12"/>
  <c r="J195" i="12" s="1"/>
  <c r="K194" i="12"/>
  <c r="I194" i="12"/>
  <c r="J194" i="12" s="1"/>
  <c r="K193" i="12"/>
  <c r="J193" i="12"/>
  <c r="I193" i="12"/>
  <c r="K192" i="12"/>
  <c r="I192" i="12"/>
  <c r="J192" i="12" s="1"/>
  <c r="K191" i="12"/>
  <c r="I191" i="12"/>
  <c r="J191" i="12" s="1"/>
  <c r="K190" i="12"/>
  <c r="I190" i="12"/>
  <c r="J190" i="12" s="1"/>
  <c r="K189" i="12"/>
  <c r="I189" i="12"/>
  <c r="J189" i="12" s="1"/>
  <c r="K188" i="12"/>
  <c r="I188" i="12"/>
  <c r="J188" i="12" s="1"/>
  <c r="K187" i="12"/>
  <c r="I187" i="12"/>
  <c r="J187" i="12" s="1"/>
  <c r="K186" i="12"/>
  <c r="I186" i="12"/>
  <c r="J186" i="12" s="1"/>
  <c r="K185" i="12"/>
  <c r="J185" i="12"/>
  <c r="I185" i="12"/>
  <c r="K184" i="12"/>
  <c r="I184" i="12"/>
  <c r="J184" i="12" s="1"/>
  <c r="K183" i="12"/>
  <c r="I183" i="12"/>
  <c r="J183" i="12" s="1"/>
  <c r="K182" i="12"/>
  <c r="I182" i="12"/>
  <c r="J182" i="12" s="1"/>
  <c r="K181" i="12"/>
  <c r="I181" i="12"/>
  <c r="J181" i="12" s="1"/>
  <c r="K180" i="12"/>
  <c r="I180" i="12"/>
  <c r="J180" i="12" s="1"/>
  <c r="K179" i="12"/>
  <c r="I179" i="12"/>
  <c r="J179" i="12" s="1"/>
  <c r="K178" i="12"/>
  <c r="I178" i="12"/>
  <c r="J178" i="12" s="1"/>
  <c r="K177" i="12"/>
  <c r="J177" i="12"/>
  <c r="I177" i="12"/>
  <c r="K176" i="12"/>
  <c r="I176" i="12"/>
  <c r="J176" i="12" s="1"/>
  <c r="K175" i="12"/>
  <c r="I175" i="12"/>
  <c r="J175" i="12" s="1"/>
  <c r="K174" i="12"/>
  <c r="I174" i="12"/>
  <c r="J174" i="12" s="1"/>
  <c r="K173" i="12"/>
  <c r="I173" i="12"/>
  <c r="J173" i="12" s="1"/>
  <c r="K172" i="12"/>
  <c r="I172" i="12"/>
  <c r="J172" i="12" s="1"/>
  <c r="K171" i="12"/>
  <c r="I171" i="12"/>
  <c r="J171" i="12" s="1"/>
  <c r="K170" i="12"/>
  <c r="I170" i="12"/>
  <c r="J170" i="12" s="1"/>
  <c r="K169" i="12"/>
  <c r="J169" i="12"/>
  <c r="I169" i="12"/>
  <c r="K168" i="12"/>
  <c r="I168" i="12"/>
  <c r="J168" i="12" s="1"/>
  <c r="K167" i="12"/>
  <c r="I167" i="12"/>
  <c r="J167" i="12" s="1"/>
  <c r="K166" i="12"/>
  <c r="I166" i="12"/>
  <c r="J166" i="12" s="1"/>
  <c r="K165" i="12"/>
  <c r="I165" i="12"/>
  <c r="J165" i="12" s="1"/>
  <c r="K164" i="12"/>
  <c r="I164" i="12"/>
  <c r="J164" i="12" s="1"/>
  <c r="K163" i="12"/>
  <c r="I163" i="12"/>
  <c r="J163" i="12" s="1"/>
  <c r="K162" i="12"/>
  <c r="I162" i="12"/>
  <c r="J162" i="12" s="1"/>
  <c r="K161" i="12"/>
  <c r="J161" i="12"/>
  <c r="I161" i="12"/>
  <c r="K160" i="12"/>
  <c r="I160" i="12"/>
  <c r="J160" i="12" s="1"/>
  <c r="K159" i="12"/>
  <c r="I159" i="12"/>
  <c r="J159" i="12" s="1"/>
  <c r="K158" i="12"/>
  <c r="I158" i="12"/>
  <c r="J158" i="12" s="1"/>
  <c r="K157" i="12"/>
  <c r="I157" i="12"/>
  <c r="J157" i="12" s="1"/>
  <c r="K156" i="12"/>
  <c r="I156" i="12"/>
  <c r="J156" i="12" s="1"/>
  <c r="K155" i="12"/>
  <c r="I155" i="12"/>
  <c r="J155" i="12" s="1"/>
  <c r="K154" i="12"/>
  <c r="I154" i="12"/>
  <c r="J154" i="12" s="1"/>
  <c r="K153" i="12"/>
  <c r="J153" i="12"/>
  <c r="I153" i="12"/>
  <c r="K152" i="12"/>
  <c r="I152" i="12"/>
  <c r="J152" i="12" s="1"/>
  <c r="K151" i="12"/>
  <c r="I151" i="12"/>
  <c r="J151" i="12" s="1"/>
  <c r="K150" i="12"/>
  <c r="J150" i="12"/>
  <c r="I150" i="12"/>
  <c r="K149" i="12"/>
  <c r="I149" i="12"/>
  <c r="J149" i="12" s="1"/>
  <c r="K148" i="12"/>
  <c r="I148" i="12"/>
  <c r="J148" i="12" s="1"/>
  <c r="K147" i="12"/>
  <c r="I147" i="12"/>
  <c r="J147" i="12" s="1"/>
  <c r="K146" i="12"/>
  <c r="I146" i="12"/>
  <c r="J146" i="12" s="1"/>
  <c r="K145" i="12"/>
  <c r="J145" i="12"/>
  <c r="I145" i="12"/>
  <c r="K144" i="12"/>
  <c r="I144" i="12"/>
  <c r="J144" i="12" s="1"/>
  <c r="K143" i="12"/>
  <c r="I143" i="12"/>
  <c r="J143" i="12" s="1"/>
  <c r="K142" i="12"/>
  <c r="I142" i="12"/>
  <c r="J142" i="12" s="1"/>
  <c r="K141" i="12"/>
  <c r="I141" i="12"/>
  <c r="J141" i="12" s="1"/>
  <c r="K140" i="12"/>
  <c r="I140" i="12"/>
  <c r="J140" i="12" s="1"/>
  <c r="K139" i="12"/>
  <c r="I139" i="12"/>
  <c r="J139" i="12" s="1"/>
  <c r="K138" i="12"/>
  <c r="I138" i="12"/>
  <c r="J138" i="12" s="1"/>
  <c r="K137" i="12"/>
  <c r="J137" i="12"/>
  <c r="I137" i="12"/>
  <c r="K136" i="12"/>
  <c r="I136" i="12"/>
  <c r="J136" i="12" s="1"/>
  <c r="K135" i="12"/>
  <c r="I135" i="12"/>
  <c r="J135" i="12" s="1"/>
  <c r="K134" i="12"/>
  <c r="I134" i="12"/>
  <c r="J134" i="12" s="1"/>
  <c r="K133" i="12"/>
  <c r="I133" i="12"/>
  <c r="J133" i="12" s="1"/>
  <c r="K132" i="12"/>
  <c r="I132" i="12"/>
  <c r="J132" i="12" s="1"/>
  <c r="K131" i="12"/>
  <c r="I131" i="12"/>
  <c r="J131" i="12" s="1"/>
  <c r="K130" i="12"/>
  <c r="I130" i="12"/>
  <c r="J130" i="12" s="1"/>
  <c r="K129" i="12"/>
  <c r="J129" i="12"/>
  <c r="I129" i="12"/>
  <c r="K128" i="12"/>
  <c r="I128" i="12"/>
  <c r="J128" i="12" s="1"/>
  <c r="K127" i="12"/>
  <c r="I127" i="12"/>
  <c r="J127" i="12" s="1"/>
  <c r="K126" i="12"/>
  <c r="I126" i="12"/>
  <c r="J126" i="12" s="1"/>
  <c r="K125" i="12"/>
  <c r="I125" i="12"/>
  <c r="J125" i="12" s="1"/>
  <c r="K124" i="12"/>
  <c r="I124" i="12"/>
  <c r="J124" i="12" s="1"/>
  <c r="K123" i="12"/>
  <c r="I123" i="12"/>
  <c r="J123" i="12" s="1"/>
  <c r="K122" i="12"/>
  <c r="I122" i="12"/>
  <c r="J122" i="12" s="1"/>
  <c r="K121" i="12"/>
  <c r="J121" i="12"/>
  <c r="I121" i="12"/>
  <c r="K120" i="12"/>
  <c r="I120" i="12"/>
  <c r="J120" i="12" s="1"/>
  <c r="K119" i="12"/>
  <c r="I119" i="12"/>
  <c r="J119" i="12" s="1"/>
  <c r="K118" i="12"/>
  <c r="I118" i="12"/>
  <c r="J118" i="12" s="1"/>
  <c r="K117" i="12"/>
  <c r="I117" i="12"/>
  <c r="J117" i="12" s="1"/>
  <c r="K116" i="12"/>
  <c r="I116" i="12"/>
  <c r="J116" i="12" s="1"/>
  <c r="K115" i="12"/>
  <c r="I115" i="12"/>
  <c r="J115" i="12" s="1"/>
  <c r="K114" i="12"/>
  <c r="I114" i="12"/>
  <c r="J114" i="12" s="1"/>
  <c r="K113" i="12"/>
  <c r="J113" i="12"/>
  <c r="I113" i="12"/>
  <c r="K112" i="12"/>
  <c r="I112" i="12"/>
  <c r="J112" i="12" s="1"/>
  <c r="K111" i="12"/>
  <c r="I111" i="12"/>
  <c r="J111" i="12" s="1"/>
  <c r="K110" i="12"/>
  <c r="I110" i="12"/>
  <c r="J110" i="12" s="1"/>
  <c r="K109" i="12"/>
  <c r="I109" i="12"/>
  <c r="J109" i="12" s="1"/>
  <c r="K108" i="12"/>
  <c r="I108" i="12"/>
  <c r="J108" i="12" s="1"/>
  <c r="K107" i="12"/>
  <c r="I107" i="12"/>
  <c r="J107" i="12" s="1"/>
  <c r="K106" i="12"/>
  <c r="I106" i="12"/>
  <c r="J106" i="12" s="1"/>
  <c r="K105" i="12"/>
  <c r="J105" i="12"/>
  <c r="I105" i="12"/>
  <c r="K104" i="12"/>
  <c r="I104" i="12"/>
  <c r="J104" i="12" s="1"/>
  <c r="K103" i="12"/>
  <c r="I103" i="12"/>
  <c r="J103" i="12" s="1"/>
  <c r="K102" i="12"/>
  <c r="I102" i="12"/>
  <c r="J102" i="12" s="1"/>
  <c r="K101" i="12"/>
  <c r="I101" i="12"/>
  <c r="J101" i="12" s="1"/>
  <c r="K100" i="12"/>
  <c r="I100" i="12"/>
  <c r="J100" i="12" s="1"/>
  <c r="K99" i="12"/>
  <c r="I99" i="12"/>
  <c r="J99" i="12" s="1"/>
  <c r="K98" i="12"/>
  <c r="I98" i="12"/>
  <c r="J98" i="12" s="1"/>
  <c r="K97" i="12"/>
  <c r="J97" i="12"/>
  <c r="I97" i="12"/>
  <c r="K96" i="12"/>
  <c r="I96" i="12"/>
  <c r="J96" i="12" s="1"/>
  <c r="K95" i="12"/>
  <c r="I95" i="12"/>
  <c r="J95" i="12" s="1"/>
  <c r="K94" i="12"/>
  <c r="I94" i="12"/>
  <c r="J94" i="12" s="1"/>
  <c r="K93" i="12"/>
  <c r="I93" i="12"/>
  <c r="J93" i="12" s="1"/>
  <c r="K92" i="12"/>
  <c r="I92" i="12"/>
  <c r="J92" i="12" s="1"/>
  <c r="K91" i="12"/>
  <c r="I91" i="12"/>
  <c r="J91" i="12" s="1"/>
  <c r="K90" i="12"/>
  <c r="I90" i="12"/>
  <c r="J90" i="12" s="1"/>
  <c r="K89" i="12"/>
  <c r="J89" i="12"/>
  <c r="I89" i="12"/>
  <c r="K88" i="12"/>
  <c r="I88" i="12"/>
  <c r="J88" i="12" s="1"/>
  <c r="K87" i="12"/>
  <c r="I87" i="12"/>
  <c r="J87" i="12" s="1"/>
  <c r="K86" i="12"/>
  <c r="I86" i="12"/>
  <c r="J86" i="12" s="1"/>
  <c r="K85" i="12"/>
  <c r="J85" i="12"/>
  <c r="I85" i="12"/>
  <c r="K84" i="12"/>
  <c r="I84" i="12"/>
  <c r="J84" i="12" s="1"/>
  <c r="K83" i="12"/>
  <c r="I83" i="12"/>
  <c r="J83" i="12" s="1"/>
  <c r="K82" i="12"/>
  <c r="I82" i="12"/>
  <c r="J82" i="12" s="1"/>
  <c r="K81" i="12"/>
  <c r="J81" i="12"/>
  <c r="I81" i="12"/>
  <c r="K80" i="12"/>
  <c r="I80" i="12"/>
  <c r="J80" i="12" s="1"/>
  <c r="K79" i="12"/>
  <c r="I79" i="12"/>
  <c r="J79" i="12" s="1"/>
  <c r="K78" i="12"/>
  <c r="I78" i="12"/>
  <c r="J78" i="12" s="1"/>
  <c r="K77" i="12"/>
  <c r="I77" i="12"/>
  <c r="J77" i="12" s="1"/>
  <c r="K76" i="12"/>
  <c r="I76" i="12"/>
  <c r="J76" i="12" s="1"/>
  <c r="K75" i="12"/>
  <c r="I75" i="12"/>
  <c r="J75" i="12" s="1"/>
  <c r="K74" i="12"/>
  <c r="I74" i="12"/>
  <c r="J74" i="12" s="1"/>
  <c r="K73" i="12"/>
  <c r="J73" i="12"/>
  <c r="I73" i="12"/>
  <c r="K72" i="12"/>
  <c r="I72" i="12"/>
  <c r="J72" i="12" s="1"/>
  <c r="K71" i="12"/>
  <c r="I71" i="12"/>
  <c r="J71" i="12" s="1"/>
  <c r="K70" i="12"/>
  <c r="I70" i="12"/>
  <c r="J70" i="12" s="1"/>
  <c r="K69" i="12"/>
  <c r="I69" i="12"/>
  <c r="J69" i="12" s="1"/>
  <c r="K68" i="12"/>
  <c r="I68" i="12"/>
  <c r="J68" i="12" s="1"/>
  <c r="K67" i="12"/>
  <c r="I67" i="12"/>
  <c r="J67" i="12" s="1"/>
  <c r="K66" i="12"/>
  <c r="I66" i="12"/>
  <c r="J66" i="12" s="1"/>
  <c r="K65" i="12"/>
  <c r="J65" i="12"/>
  <c r="I65" i="12"/>
  <c r="K64" i="12"/>
  <c r="I64" i="12"/>
  <c r="J64" i="12" s="1"/>
  <c r="K63" i="12"/>
  <c r="I63" i="12"/>
  <c r="J63" i="12" s="1"/>
  <c r="K62" i="12"/>
  <c r="I62" i="12"/>
  <c r="J62" i="12" s="1"/>
  <c r="K61" i="12"/>
  <c r="I61" i="12"/>
  <c r="J61" i="12" s="1"/>
  <c r="K60" i="12"/>
  <c r="I60" i="12"/>
  <c r="J60" i="12" s="1"/>
  <c r="K59" i="12"/>
  <c r="I59" i="12"/>
  <c r="J59" i="12" s="1"/>
  <c r="K58" i="12"/>
  <c r="I58" i="12"/>
  <c r="J58" i="12" s="1"/>
  <c r="K57" i="12"/>
  <c r="J57" i="12"/>
  <c r="I57" i="12"/>
  <c r="K56" i="12"/>
  <c r="I56" i="12"/>
  <c r="J56" i="12" s="1"/>
  <c r="K55" i="12"/>
  <c r="I55" i="12"/>
  <c r="J55" i="12" s="1"/>
  <c r="K54" i="12"/>
  <c r="I54" i="12"/>
  <c r="J54" i="12" s="1"/>
  <c r="K53" i="12"/>
  <c r="I53" i="12"/>
  <c r="J53" i="12" s="1"/>
  <c r="K52" i="12"/>
  <c r="I52" i="12"/>
  <c r="J52" i="12" s="1"/>
  <c r="K51" i="12"/>
  <c r="I51" i="12"/>
  <c r="J51" i="12" s="1"/>
  <c r="K50" i="12"/>
  <c r="I50" i="12"/>
  <c r="J50" i="12" s="1"/>
  <c r="K49" i="12"/>
  <c r="J49" i="12"/>
  <c r="I49" i="12"/>
  <c r="K48" i="12"/>
  <c r="I48" i="12"/>
  <c r="J48" i="12" s="1"/>
  <c r="K47" i="12"/>
  <c r="I47" i="12"/>
  <c r="J47" i="12" s="1"/>
  <c r="K46" i="12"/>
  <c r="I46" i="12"/>
  <c r="J46" i="12" s="1"/>
  <c r="K45" i="12"/>
  <c r="I45" i="12"/>
  <c r="J45" i="12" s="1"/>
  <c r="K44" i="12"/>
  <c r="I44" i="12"/>
  <c r="J44" i="12" s="1"/>
  <c r="K43" i="12"/>
  <c r="I43" i="12"/>
  <c r="J43" i="12" s="1"/>
  <c r="K42" i="12"/>
  <c r="I42" i="12"/>
  <c r="J42" i="12" s="1"/>
  <c r="K41" i="12"/>
  <c r="J41" i="12"/>
  <c r="I41" i="12"/>
  <c r="K40" i="12"/>
  <c r="I40" i="12"/>
  <c r="J40" i="12" s="1"/>
  <c r="K39" i="12"/>
  <c r="I39" i="12"/>
  <c r="J39" i="12" s="1"/>
  <c r="K38" i="12"/>
  <c r="I38" i="12"/>
  <c r="J38" i="12" s="1"/>
  <c r="K37" i="12"/>
  <c r="I37" i="12"/>
  <c r="J37" i="12" s="1"/>
  <c r="K36" i="12"/>
  <c r="I36" i="12"/>
  <c r="J36" i="12" s="1"/>
  <c r="K35" i="12"/>
  <c r="I35" i="12"/>
  <c r="J35" i="12" s="1"/>
  <c r="K34" i="12"/>
  <c r="I34" i="12"/>
  <c r="J34" i="12" s="1"/>
  <c r="K33" i="12"/>
  <c r="J33" i="12"/>
  <c r="I33" i="12"/>
  <c r="K32" i="12"/>
  <c r="I32" i="12"/>
  <c r="J32" i="12" s="1"/>
  <c r="C32" i="12"/>
  <c r="K31" i="12"/>
  <c r="I31" i="12"/>
  <c r="J31" i="12" s="1"/>
  <c r="E31" i="12"/>
  <c r="C31" i="12"/>
  <c r="K30" i="12"/>
  <c r="J30" i="12"/>
  <c r="I30" i="12"/>
  <c r="C30" i="12"/>
  <c r="K29" i="12"/>
  <c r="I29" i="12"/>
  <c r="J29" i="12" s="1"/>
  <c r="E29" i="12"/>
  <c r="C29" i="12"/>
  <c r="K28" i="12"/>
  <c r="I28" i="12"/>
  <c r="J28" i="12" s="1"/>
  <c r="K27" i="12"/>
  <c r="J27" i="12"/>
  <c r="I27" i="12"/>
  <c r="K26" i="12"/>
  <c r="I26" i="12"/>
  <c r="J26" i="12" s="1"/>
  <c r="K25" i="12"/>
  <c r="I25" i="12"/>
  <c r="J25" i="12" s="1"/>
  <c r="E25" i="12"/>
  <c r="K24" i="12"/>
  <c r="I24" i="12"/>
  <c r="J24" i="12" s="1"/>
  <c r="K23" i="12"/>
  <c r="J23" i="12"/>
  <c r="I23" i="12"/>
  <c r="K22" i="12"/>
  <c r="I22" i="12"/>
  <c r="J22" i="12" s="1"/>
  <c r="K21" i="12"/>
  <c r="I21" i="12"/>
  <c r="J21" i="12" s="1"/>
  <c r="K20" i="12"/>
  <c r="I20" i="12"/>
  <c r="J20" i="12" s="1"/>
  <c r="K19" i="12"/>
  <c r="I19" i="12"/>
  <c r="J19" i="12" s="1"/>
  <c r="K18" i="12"/>
  <c r="I18" i="12"/>
  <c r="J18" i="12" s="1"/>
  <c r="K17" i="12"/>
  <c r="I17" i="12"/>
  <c r="J17" i="12" s="1"/>
  <c r="K16" i="12"/>
  <c r="I16" i="12"/>
  <c r="J16" i="12" s="1"/>
  <c r="K15" i="12"/>
  <c r="J15" i="12"/>
  <c r="I15" i="12"/>
  <c r="K14" i="12"/>
  <c r="I14" i="12"/>
  <c r="J14" i="12" s="1"/>
  <c r="K13" i="12"/>
  <c r="I13" i="12"/>
  <c r="J13" i="12" s="1"/>
  <c r="K12" i="12"/>
  <c r="J12" i="12"/>
  <c r="I12" i="12"/>
  <c r="K11" i="12"/>
  <c r="I11" i="12"/>
  <c r="J11" i="12" s="1"/>
  <c r="K10" i="12"/>
  <c r="I10" i="12"/>
  <c r="J10" i="12" s="1"/>
  <c r="K9" i="12"/>
  <c r="I9" i="12"/>
  <c r="J9" i="12" s="1"/>
  <c r="K8" i="12"/>
  <c r="I8" i="12"/>
  <c r="J8" i="12" s="1"/>
  <c r="K7" i="12"/>
  <c r="J7" i="12"/>
  <c r="I7" i="12"/>
  <c r="K6" i="12"/>
  <c r="I6" i="12"/>
  <c r="J6" i="12" s="1"/>
  <c r="K5" i="12"/>
  <c r="I5" i="12"/>
  <c r="J5" i="12" s="1"/>
  <c r="K4" i="12"/>
  <c r="I4" i="12"/>
  <c r="J4" i="12" s="1"/>
  <c r="K3" i="12"/>
  <c r="I3" i="12"/>
  <c r="J3" i="12" s="1"/>
  <c r="K2" i="12"/>
  <c r="I2" i="12"/>
  <c r="J2" i="12" s="1"/>
  <c r="E4" i="8" l="1"/>
  <c r="E5" i="8"/>
  <c r="E7" i="8"/>
  <c r="E8" i="8"/>
  <c r="E9" i="8"/>
  <c r="E3" i="8"/>
  <c r="F69" i="11"/>
  <c r="E69" i="11"/>
  <c r="G68" i="11"/>
  <c r="D68" i="11"/>
  <c r="G67" i="11"/>
  <c r="D67" i="11"/>
  <c r="H67" i="11" s="1"/>
  <c r="H66" i="11"/>
  <c r="G66" i="11"/>
  <c r="H65" i="11"/>
  <c r="G65" i="11"/>
  <c r="H64" i="11"/>
  <c r="G64" i="11"/>
  <c r="H63" i="11"/>
  <c r="G63" i="11"/>
  <c r="H62" i="11"/>
  <c r="G62" i="11"/>
  <c r="H61" i="11"/>
  <c r="G61" i="11"/>
  <c r="H60" i="11"/>
  <c r="G60" i="11"/>
  <c r="H59" i="11"/>
  <c r="G59" i="11"/>
  <c r="H58" i="11"/>
  <c r="G48" i="11"/>
  <c r="D48" i="11"/>
  <c r="G47" i="11"/>
  <c r="D47" i="11"/>
  <c r="G46" i="11"/>
  <c r="G45" i="11"/>
  <c r="G44" i="11"/>
  <c r="G43" i="11"/>
  <c r="G42" i="11"/>
  <c r="G41" i="11"/>
  <c r="G40" i="11"/>
  <c r="G39" i="11"/>
  <c r="G38" i="11"/>
  <c r="G58" i="11" s="1"/>
  <c r="G69" i="11" s="1"/>
  <c r="F4" i="8" l="1"/>
  <c r="F5" i="8"/>
  <c r="F7" i="8"/>
  <c r="F8" i="8"/>
  <c r="F9" i="8"/>
  <c r="F3" i="8"/>
  <c r="D4" i="8"/>
  <c r="H4" i="8" s="1"/>
  <c r="D5" i="8"/>
  <c r="H5" i="8" s="1"/>
  <c r="D7" i="8"/>
  <c r="D8" i="8"/>
  <c r="D9" i="8"/>
  <c r="D3" i="8"/>
  <c r="H3" i="8" s="1"/>
  <c r="J3" i="8" s="1"/>
  <c r="K3" i="8" s="1"/>
  <c r="H9" i="8" l="1"/>
  <c r="H8" i="8"/>
  <c r="N8" i="8" s="1"/>
  <c r="H7" i="8"/>
  <c r="N7" i="8" s="1"/>
  <c r="E3" i="9"/>
  <c r="E4" i="9"/>
  <c r="E2" i="9"/>
  <c r="M7" i="8" l="1"/>
  <c r="K7" i="8"/>
  <c r="K8" i="8"/>
  <c r="M8" i="8"/>
  <c r="J4" i="8"/>
  <c r="K4" i="8" s="1"/>
  <c r="J5" i="8"/>
  <c r="K5" i="8" s="1"/>
  <c r="K9" i="8"/>
  <c r="F59" i="5" l="1"/>
  <c r="F60" i="5"/>
  <c r="F61" i="5"/>
  <c r="F62" i="5"/>
  <c r="F63" i="5"/>
  <c r="F64" i="5"/>
  <c r="F65" i="5"/>
  <c r="F58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C64" i="5"/>
  <c r="D64" i="5"/>
  <c r="E64" i="5"/>
  <c r="C65" i="5"/>
  <c r="D65" i="5"/>
  <c r="E65" i="5"/>
  <c r="B59" i="5"/>
  <c r="B60" i="5"/>
  <c r="B61" i="5"/>
  <c r="B62" i="5"/>
  <c r="B63" i="5"/>
  <c r="B64" i="5"/>
  <c r="B65" i="5"/>
  <c r="B5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Wilson, Lorna I (DFG)</author>
  </authors>
  <commentList>
    <comment ref="G15" authorId="0" shapeId="0" xr:uid="{F88A2995-214A-42C6-BD75-DDB93C65D678}">
      <text>
        <r>
          <rPr>
            <b/>
            <sz val="9"/>
            <color indexed="81"/>
            <rFont val="Tahoma"/>
            <family val="2"/>
          </rPr>
          <t>Wilson, Lorna I (DFG):</t>
        </r>
        <r>
          <rPr>
            <sz val="9"/>
            <color indexed="81"/>
            <rFont val="Tahoma"/>
            <family val="2"/>
          </rPr>
          <t xml:space="preserve">
Total in this column includes MIC </t>
        </r>
      </text>
    </comment>
    <comment ref="A22" authorId="0" shapeId="0" xr:uid="{5A43F7F0-DF96-425F-AA73-E6E45C6FFFBC}">
      <text>
        <r>
          <rPr>
            <b/>
            <sz val="9"/>
            <color indexed="81"/>
            <rFont val="Tahoma"/>
            <family val="2"/>
          </rPr>
          <t>Wilson, Lorna I (DFG):</t>
        </r>
        <r>
          <rPr>
            <sz val="9"/>
            <color indexed="81"/>
            <rFont val="Tahoma"/>
            <family val="2"/>
          </rPr>
          <t xml:space="preserve">
https://mtalab.adfg.alaska.gov/Reports/SSRAA%20ROP%202022%20NBH%20chum%20release%20plan_Final.pdf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tc={34A20E51-1D0B-41F5-8EEE-068672945788}</author>
    <author>tc={FF0FF0CF-0D02-43EA-B09D-B90428FDF473}</author>
  </authors>
  <commentList>
    <comment ref="B25" authorId="0" shapeId="0" xr:uid="{34A20E51-1D0B-41F5-8EEE-068672945788}">
      <text>
        <t>[Threaded comment]
Your version of Excel allows you to read this threaded comment; however, any edits to it will get removed if the file is opened in a newer version of Excel. Learn more: https://go.microsoft.com/fwlink/?linkid=870924
Comment:
    8/30 harvest, already accounted for in CR spreadsheet</t>
      </text>
    </comment>
    <comment ref="A29" authorId="1" shapeId="0" xr:uid="{FF0FF0CF-0D02-43EA-B09D-B90428FDF47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FC lots are combined with harvest from the same day</t>
      </text>
    </comment>
  </commentList>
</comments>
</file>

<file path=xl/sharedStrings.xml><?xml version="1.0" encoding="utf-8"?>
<sst xmlns="http://schemas.openxmlformats.org/spreadsheetml/2006/main" count="57293" uniqueCount="3000">
  <si>
    <t>Gear</t>
  </si>
  <si>
    <t>District</t>
  </si>
  <si>
    <t>ValidatedAgency</t>
  </si>
  <si>
    <t>ValidatedMarkID</t>
  </si>
  <si>
    <t>StatWeek</t>
  </si>
  <si>
    <t>SumOfExpanded</t>
  </si>
  <si>
    <t>ValidatedBroodYear</t>
  </si>
  <si>
    <t>ValidatedReleaseSite</t>
  </si>
  <si>
    <t>GN</t>
  </si>
  <si>
    <t>SSRAA</t>
  </si>
  <si>
    <t>NEETSBAYT21</t>
  </si>
  <si>
    <t>2021</t>
  </si>
  <si>
    <t>Neets Bay</t>
  </si>
  <si>
    <t>NEETSBAYNP21</t>
  </si>
  <si>
    <t>NEETSBAYB21</t>
  </si>
  <si>
    <t>NEETSBAYB20</t>
  </si>
  <si>
    <t>2020</t>
  </si>
  <si>
    <t>NEETSBAYA20</t>
  </si>
  <si>
    <t>NEETSBAY20</t>
  </si>
  <si>
    <t>NEETSBAY19</t>
  </si>
  <si>
    <t>2019</t>
  </si>
  <si>
    <t>NEETSBAYA21</t>
  </si>
  <si>
    <t>NEETSBAYA19</t>
  </si>
  <si>
    <t>SN</t>
  </si>
  <si>
    <t>TR</t>
  </si>
  <si>
    <t>NEETSBAY18</t>
  </si>
  <si>
    <t>2018</t>
  </si>
  <si>
    <t>ReadYear</t>
  </si>
  <si>
    <t>Species</t>
  </si>
  <si>
    <t>DeliverySite</t>
  </si>
  <si>
    <t>Processor</t>
  </si>
  <si>
    <t>Sampler</t>
  </si>
  <si>
    <t>Vessel</t>
  </si>
  <si>
    <t>TrayID</t>
  </si>
  <si>
    <t>TrayCell</t>
  </si>
  <si>
    <t>Source</t>
  </si>
  <si>
    <t>SourceType</t>
  </si>
  <si>
    <t>WeightsTaken</t>
  </si>
  <si>
    <t>SubDistricts</t>
  </si>
  <si>
    <t>SlideID</t>
  </si>
  <si>
    <t>HarvestWeek</t>
  </si>
  <si>
    <t>SlideSetComments</t>
  </si>
  <si>
    <t>ValidatedRead</t>
  </si>
  <si>
    <t>ValidatedReadDate</t>
  </si>
  <si>
    <t>ValidatedReader</t>
  </si>
  <si>
    <t>ValidatedHatchCode</t>
  </si>
  <si>
    <t>ValidatedSeason</t>
  </si>
  <si>
    <t>ValidatedComments</t>
  </si>
  <si>
    <t>1stHatchCode</t>
  </si>
  <si>
    <t>1stReader</t>
  </si>
  <si>
    <t>2ndHatchCode</t>
  </si>
  <si>
    <t>2ndReader</t>
  </si>
  <si>
    <t>Sex</t>
  </si>
  <si>
    <t>WeightPounds</t>
  </si>
  <si>
    <t>CHUM</t>
  </si>
  <si>
    <t>KTN</t>
  </si>
  <si>
    <t>SBS</t>
  </si>
  <si>
    <t>JJM</t>
  </si>
  <si>
    <t>BOAT</t>
  </si>
  <si>
    <t>A1</t>
  </si>
  <si>
    <t>T</t>
  </si>
  <si>
    <t/>
  </si>
  <si>
    <t>95</t>
  </si>
  <si>
    <t>SKS</t>
  </si>
  <si>
    <t>4,4H4</t>
  </si>
  <si>
    <t>Summer</t>
  </si>
  <si>
    <t>BY20</t>
  </si>
  <si>
    <t>A2</t>
  </si>
  <si>
    <t>A3</t>
  </si>
  <si>
    <t>6,4H4</t>
  </si>
  <si>
    <t>A4</t>
  </si>
  <si>
    <t>4,4H6</t>
  </si>
  <si>
    <t>BY19</t>
  </si>
  <si>
    <t>A5</t>
  </si>
  <si>
    <t>U</t>
  </si>
  <si>
    <t>A6</t>
  </si>
  <si>
    <t>4,2,2H4</t>
  </si>
  <si>
    <t>A7</t>
  </si>
  <si>
    <t>A8</t>
  </si>
  <si>
    <t>A9</t>
  </si>
  <si>
    <t>4,4H2,3</t>
  </si>
  <si>
    <t>A10</t>
  </si>
  <si>
    <t>A11</t>
  </si>
  <si>
    <t>A12</t>
  </si>
  <si>
    <t>THIN FOR AGING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</si>
  <si>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</si>
  <si>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</si>
  <si>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</si>
  <si>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</si>
  <si>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</si>
  <si>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</si>
  <si>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</si>
  <si>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</si>
  <si>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</si>
  <si>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</si>
  <si>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</si>
  <si>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</si>
  <si>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</si>
  <si>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</si>
  <si>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</si>
  <si>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</si>
  <si>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</si>
  <si>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</si>
  <si>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</si>
  <si>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</si>
  <si>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</si>
  <si>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</si>
  <si>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</si>
  <si>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</si>
  <si>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</si>
  <si>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</si>
  <si>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</si>
  <si>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</si>
  <si>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</si>
  <si>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</si>
  <si>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</si>
  <si>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</si>
  <si>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</si>
  <si>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</si>
  <si>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</si>
  <si>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</si>
  <si>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</si>
  <si>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BY21</t>
  </si>
  <si>
    <t>E2</t>
  </si>
  <si>
    <t>E3</t>
  </si>
  <si>
    <t>E4</t>
  </si>
  <si>
    <t>E5</t>
  </si>
  <si>
    <t>E6</t>
  </si>
  <si>
    <t>E7</t>
  </si>
  <si>
    <t>E8</t>
  </si>
  <si>
    <t>3,2,4H</t>
  </si>
  <si>
    <t>ANITABAY20</t>
  </si>
  <si>
    <t>Anita Bay</t>
  </si>
  <si>
    <t>E9</t>
  </si>
  <si>
    <t>E10</t>
  </si>
  <si>
    <t>E11</t>
  </si>
  <si>
    <t>E12</t>
  </si>
  <si>
    <t>F1</t>
  </si>
  <si>
    <t>F2</t>
  </si>
  <si>
    <t>5,5H5</t>
  </si>
  <si>
    <t>F3</t>
  </si>
  <si>
    <t>MM; BY19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</si>
  <si>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</si>
  <si>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</si>
  <si>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</si>
  <si>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</si>
  <si>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</si>
  <si>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</si>
  <si>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</si>
  <si>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</si>
  <si>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</si>
  <si>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</si>
  <si>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</si>
  <si>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</si>
  <si>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</si>
  <si>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</si>
  <si>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</si>
  <si>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</si>
  <si>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</si>
  <si>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</si>
  <si>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</si>
  <si>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</si>
  <si>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</si>
  <si>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4,2,2H</t>
  </si>
  <si>
    <t>H1</t>
  </si>
  <si>
    <t>H2</t>
  </si>
  <si>
    <t>H3</t>
  </si>
  <si>
    <t>H4</t>
  </si>
  <si>
    <t>H5</t>
  </si>
  <si>
    <t>H6</t>
  </si>
  <si>
    <t>H7</t>
  </si>
  <si>
    <t>3n,4,4nH</t>
  </si>
  <si>
    <t>KENDRICKS20</t>
  </si>
  <si>
    <t>Kendrick Bay</t>
  </si>
  <si>
    <t>H8</t>
  </si>
  <si>
    <t>ECP</t>
  </si>
  <si>
    <t>LML</t>
  </si>
  <si>
    <t>DIPAC20</t>
  </si>
  <si>
    <t>Multi-Release Sites</t>
  </si>
  <si>
    <t>DIPAC</t>
  </si>
  <si>
    <t>CR</t>
  </si>
  <si>
    <t>AGS</t>
  </si>
  <si>
    <t>TNDR</t>
  </si>
  <si>
    <t>H9</t>
  </si>
  <si>
    <t>H10</t>
  </si>
  <si>
    <t>H11</t>
  </si>
  <si>
    <t>H12</t>
  </si>
  <si>
    <t>UNABLE TO AGE</t>
  </si>
  <si>
    <t>MICROMARK; BY19</t>
  </si>
  <si>
    <t>4,4H</t>
  </si>
  <si>
    <t>Row Labels</t>
  </si>
  <si>
    <t>Grand Total</t>
  </si>
  <si>
    <t>Sum of SumOfExpanded</t>
  </si>
  <si>
    <t>Column Labels</t>
  </si>
  <si>
    <t>(All)</t>
  </si>
  <si>
    <t>(Multiple Items)</t>
  </si>
  <si>
    <t>Count of ValidatedMarkID</t>
  </si>
  <si>
    <t>Count</t>
  </si>
  <si>
    <t>Brood Year</t>
  </si>
  <si>
    <t>Fish</t>
  </si>
  <si>
    <t>%</t>
  </si>
  <si>
    <t>Expansion</t>
  </si>
  <si>
    <t>7/4/2024 Total</t>
  </si>
  <si>
    <t>7/9/2024 Total</t>
  </si>
  <si>
    <t>7/10/2024 Total</t>
  </si>
  <si>
    <t>7/12/2024 Total</t>
  </si>
  <si>
    <t>Year</t>
  </si>
  <si>
    <t>Harvest</t>
  </si>
  <si>
    <t>Gear Class</t>
  </si>
  <si>
    <t>Time Code</t>
  </si>
  <si>
    <t>Time Value</t>
  </si>
  <si>
    <t>Area Code</t>
  </si>
  <si>
    <t>Area Value</t>
  </si>
  <si>
    <t>N Catch</t>
  </si>
  <si>
    <t>M-I-C</t>
  </si>
  <si>
    <t>PURSE</t>
  </si>
  <si>
    <t>W</t>
  </si>
  <si>
    <t>D</t>
  </si>
  <si>
    <t>DRIFT</t>
  </si>
  <si>
    <t>AWE</t>
  </si>
  <si>
    <t>106221</t>
  </si>
  <si>
    <t>MIC</t>
  </si>
  <si>
    <t>01288193</t>
  </si>
  <si>
    <t>01288194</t>
  </si>
  <si>
    <t>NONE</t>
  </si>
  <si>
    <t>01288195</t>
  </si>
  <si>
    <t>01288196</t>
  </si>
  <si>
    <t>BY20; PH DIFFICULT TO SEE</t>
  </si>
  <si>
    <t>01288197</t>
  </si>
  <si>
    <t>01288198</t>
  </si>
  <si>
    <t>01288199</t>
  </si>
  <si>
    <t>01288200</t>
  </si>
  <si>
    <t>3,2,3H</t>
  </si>
  <si>
    <t>NAKATINLET20</t>
  </si>
  <si>
    <t>Nakat Inlet</t>
  </si>
  <si>
    <t>01288201</t>
  </si>
  <si>
    <t>01288202</t>
  </si>
  <si>
    <t>01288203</t>
  </si>
  <si>
    <t>01288204</t>
  </si>
  <si>
    <t>01288205</t>
  </si>
  <si>
    <t>01288206</t>
  </si>
  <si>
    <t>01288207</t>
  </si>
  <si>
    <t>01288208</t>
  </si>
  <si>
    <t>3,1,4H</t>
  </si>
  <si>
    <t>NAKATINLET21</t>
  </si>
  <si>
    <t>BY21; AGE NOT CLEAR</t>
  </si>
  <si>
    <t>01288209</t>
  </si>
  <si>
    <t>01288210</t>
  </si>
  <si>
    <t>106981</t>
  </si>
  <si>
    <t>01288211</t>
  </si>
  <si>
    <t>Double stuff, Cell B9 and B10 weights deleted.</t>
  </si>
  <si>
    <t>01288212</t>
  </si>
  <si>
    <t>UNABLE TO AGE, SOME RINGS NEAR PRIMORDIA.</t>
  </si>
  <si>
    <t>01288213</t>
  </si>
  <si>
    <t>4,1,3H</t>
  </si>
  <si>
    <t>NAKATINLET19</t>
  </si>
  <si>
    <t>01288214</t>
  </si>
  <si>
    <t>01288215</t>
  </si>
  <si>
    <t>01288216</t>
  </si>
  <si>
    <t>01288217</t>
  </si>
  <si>
    <t>01288218</t>
  </si>
  <si>
    <t>01288219</t>
  </si>
  <si>
    <t>01288220</t>
  </si>
  <si>
    <t>01288221</t>
  </si>
  <si>
    <t>01288222</t>
  </si>
  <si>
    <t>01288223</t>
  </si>
  <si>
    <t>01288224</t>
  </si>
  <si>
    <t>4,1,2,1H</t>
  </si>
  <si>
    <t>ANITABAYLL20</t>
  </si>
  <si>
    <t>01288225</t>
  </si>
  <si>
    <t>4n,2n,2H</t>
  </si>
  <si>
    <t>KENDRICK19</t>
  </si>
  <si>
    <t>01288226</t>
  </si>
  <si>
    <t>01288227</t>
  </si>
  <si>
    <t>01288228</t>
  </si>
  <si>
    <t>01288229</t>
  </si>
  <si>
    <t>01288230</t>
  </si>
  <si>
    <t>01288231</t>
  </si>
  <si>
    <t>01288232</t>
  </si>
  <si>
    <t>01288233</t>
  </si>
  <si>
    <t>7,3H</t>
  </si>
  <si>
    <t>MCLEAN19</t>
  </si>
  <si>
    <t>01288234</t>
  </si>
  <si>
    <t>THIN FOR AGING; NO PH SEEN</t>
  </si>
  <si>
    <t>01288235</t>
  </si>
  <si>
    <t>01288236</t>
  </si>
  <si>
    <t>01288237</t>
  </si>
  <si>
    <t>01288238</t>
  </si>
  <si>
    <t>01288239</t>
  </si>
  <si>
    <t>01288240</t>
  </si>
  <si>
    <t>7,4H</t>
  </si>
  <si>
    <t>BURNETTINLET20</t>
  </si>
  <si>
    <t>Burnett Inlet</t>
  </si>
  <si>
    <t>BY20; VAR 2,5,4H</t>
  </si>
  <si>
    <t>01288241</t>
  </si>
  <si>
    <t>01288242</t>
  </si>
  <si>
    <t>01288243</t>
  </si>
  <si>
    <t>3,6,2H</t>
  </si>
  <si>
    <t>KENDRICKN20</t>
  </si>
  <si>
    <t>01288244</t>
  </si>
  <si>
    <t>01288245</t>
  </si>
  <si>
    <t>01288246</t>
  </si>
  <si>
    <t>01288247</t>
  </si>
  <si>
    <t>3,3,5H</t>
  </si>
  <si>
    <t>BURNETTINLET19</t>
  </si>
  <si>
    <t>THIN FOR AGING; VAR</t>
  </si>
  <si>
    <t>01288248</t>
  </si>
  <si>
    <t>01288249</t>
  </si>
  <si>
    <t>01288250</t>
  </si>
  <si>
    <t>01288251</t>
  </si>
  <si>
    <t>01288252</t>
  </si>
  <si>
    <t>01288253</t>
  </si>
  <si>
    <t>01288254</t>
  </si>
  <si>
    <t>01288255</t>
  </si>
  <si>
    <t>01288256</t>
  </si>
  <si>
    <t>01288257</t>
  </si>
  <si>
    <t>01288258</t>
  </si>
  <si>
    <t>01288547</t>
  </si>
  <si>
    <t>01288548</t>
  </si>
  <si>
    <t>01288549</t>
  </si>
  <si>
    <t>01288550</t>
  </si>
  <si>
    <t>FALL; BY19</t>
  </si>
  <si>
    <t>01288551</t>
  </si>
  <si>
    <t>01288552</t>
  </si>
  <si>
    <t>01288553</t>
  </si>
  <si>
    <t>01288554</t>
  </si>
  <si>
    <t>01288555</t>
  </si>
  <si>
    <t>01288556</t>
  </si>
  <si>
    <t>01288557</t>
  </si>
  <si>
    <t>01288558</t>
  </si>
  <si>
    <t>01288559</t>
  </si>
  <si>
    <t>BY20; VAR 4,3,4H</t>
  </si>
  <si>
    <t>01288560</t>
  </si>
  <si>
    <t>01288561</t>
  </si>
  <si>
    <t>BY19; VAR 7,2H</t>
  </si>
  <si>
    <t>01288562</t>
  </si>
  <si>
    <t>01288563</t>
  </si>
  <si>
    <t>01288564</t>
  </si>
  <si>
    <t>01288565</t>
  </si>
  <si>
    <t>01288566</t>
  </si>
  <si>
    <t>01288567</t>
  </si>
  <si>
    <t>4n,4H</t>
  </si>
  <si>
    <t>ANITABAY21</t>
  </si>
  <si>
    <t>01288568</t>
  </si>
  <si>
    <t>01288569</t>
  </si>
  <si>
    <t>01288570</t>
  </si>
  <si>
    <t>01288571</t>
  </si>
  <si>
    <t>01288572</t>
  </si>
  <si>
    <t>01288573</t>
  </si>
  <si>
    <t>01288574</t>
  </si>
  <si>
    <t>01288575</t>
  </si>
  <si>
    <t>01288576</t>
  </si>
  <si>
    <t>01288577</t>
  </si>
  <si>
    <t>01288578</t>
  </si>
  <si>
    <t>01288579</t>
  </si>
  <si>
    <t>01288580</t>
  </si>
  <si>
    <t>01288581</t>
  </si>
  <si>
    <t>01288582</t>
  </si>
  <si>
    <t>01288583</t>
  </si>
  <si>
    <t>01288584</t>
  </si>
  <si>
    <t>BY19; DAILY RINGS, NO MARK</t>
  </si>
  <si>
    <t>01288585</t>
  </si>
  <si>
    <t>01288586</t>
  </si>
  <si>
    <t>01288587</t>
  </si>
  <si>
    <t>01288588</t>
  </si>
  <si>
    <t>01288589</t>
  </si>
  <si>
    <t>01288590</t>
  </si>
  <si>
    <t>01288591</t>
  </si>
  <si>
    <t>01288592</t>
  </si>
  <si>
    <t>01288593</t>
  </si>
  <si>
    <t>01288594</t>
  </si>
  <si>
    <t>01288595</t>
  </si>
  <si>
    <t>01288596</t>
  </si>
  <si>
    <t>01288597</t>
  </si>
  <si>
    <t>01288598</t>
  </si>
  <si>
    <t>01288599</t>
  </si>
  <si>
    <t>01288600</t>
  </si>
  <si>
    <t>01288601</t>
  </si>
  <si>
    <t>01288602</t>
  </si>
  <si>
    <t>01288603</t>
  </si>
  <si>
    <t>01288604</t>
  </si>
  <si>
    <t>01288605</t>
  </si>
  <si>
    <t>01288606</t>
  </si>
  <si>
    <t>106896</t>
  </si>
  <si>
    <t>01288787</t>
  </si>
  <si>
    <t>01288788</t>
  </si>
  <si>
    <t>01288789</t>
  </si>
  <si>
    <t>01288790</t>
  </si>
  <si>
    <t>01288791</t>
  </si>
  <si>
    <t>01288792</t>
  </si>
  <si>
    <t>01288793</t>
  </si>
  <si>
    <t>01288794</t>
  </si>
  <si>
    <t>01288795</t>
  </si>
  <si>
    <t>01288796</t>
  </si>
  <si>
    <t>01288797</t>
  </si>
  <si>
    <t>01288798</t>
  </si>
  <si>
    <t>01288799</t>
  </si>
  <si>
    <t>01288800</t>
  </si>
  <si>
    <t>01288801</t>
  </si>
  <si>
    <t>01288802</t>
  </si>
  <si>
    <t>01288803</t>
  </si>
  <si>
    <t>01288804</t>
  </si>
  <si>
    <t>01288805</t>
  </si>
  <si>
    <t>01288806</t>
  </si>
  <si>
    <t>01288807</t>
  </si>
  <si>
    <t>01288808</t>
  </si>
  <si>
    <t>01288809</t>
  </si>
  <si>
    <t>01288810</t>
  </si>
  <si>
    <t>01288811</t>
  </si>
  <si>
    <t>01288812</t>
  </si>
  <si>
    <t>4,5H</t>
  </si>
  <si>
    <t>PORTASUMCION19</t>
  </si>
  <si>
    <t>Port Asumcion</t>
  </si>
  <si>
    <t>01288813</t>
  </si>
  <si>
    <t>01288814</t>
  </si>
  <si>
    <t>01288815</t>
  </si>
  <si>
    <t>01288816</t>
  </si>
  <si>
    <t>01288817</t>
  </si>
  <si>
    <t>01288818</t>
  </si>
  <si>
    <t>01288819</t>
  </si>
  <si>
    <t>01288820</t>
  </si>
  <si>
    <t>01288821</t>
  </si>
  <si>
    <t>01288822</t>
  </si>
  <si>
    <t>01288823</t>
  </si>
  <si>
    <t>4H4</t>
  </si>
  <si>
    <t>DIPACB20</t>
  </si>
  <si>
    <t>01288824</t>
  </si>
  <si>
    <t>01288825</t>
  </si>
  <si>
    <t>01288826</t>
  </si>
  <si>
    <t>01288827</t>
  </si>
  <si>
    <t>01288828</t>
  </si>
  <si>
    <t>01288829</t>
  </si>
  <si>
    <t>01288830</t>
  </si>
  <si>
    <t>01288831</t>
  </si>
  <si>
    <t>01288832</t>
  </si>
  <si>
    <t>01288833</t>
  </si>
  <si>
    <t>01288834</t>
  </si>
  <si>
    <t>01288835</t>
  </si>
  <si>
    <t>01288836</t>
  </si>
  <si>
    <t>01288837</t>
  </si>
  <si>
    <t>01288838</t>
  </si>
  <si>
    <t>01288839</t>
  </si>
  <si>
    <t>3,5,3H</t>
  </si>
  <si>
    <t>BURNETTINLET21</t>
  </si>
  <si>
    <t>01288840</t>
  </si>
  <si>
    <t>01288841</t>
  </si>
  <si>
    <t>01288842</t>
  </si>
  <si>
    <t>01288843</t>
  </si>
  <si>
    <t>01288844</t>
  </si>
  <si>
    <t>01288845</t>
  </si>
  <si>
    <t>01288846</t>
  </si>
  <si>
    <t>01288847</t>
  </si>
  <si>
    <t>01288848</t>
  </si>
  <si>
    <t>01288849</t>
  </si>
  <si>
    <t>01288850</t>
  </si>
  <si>
    <t>01288851</t>
  </si>
  <si>
    <t>01288852</t>
  </si>
  <si>
    <t>01288853</t>
  </si>
  <si>
    <t>01288854</t>
  </si>
  <si>
    <t>01288855</t>
  </si>
  <si>
    <t>BY19 OR BY18; AGE NOT CLEAR</t>
  </si>
  <si>
    <t>01288856</t>
  </si>
  <si>
    <t>01288857</t>
  </si>
  <si>
    <t>01288858</t>
  </si>
  <si>
    <t>5,3H</t>
  </si>
  <si>
    <t>KENDRICKS21</t>
  </si>
  <si>
    <t>107161</t>
  </si>
  <si>
    <t>01288955</t>
  </si>
  <si>
    <t>01288956</t>
  </si>
  <si>
    <t>01288957</t>
  </si>
  <si>
    <t>01288958</t>
  </si>
  <si>
    <t>01288959</t>
  </si>
  <si>
    <t>01288960</t>
  </si>
  <si>
    <t>01288961</t>
  </si>
  <si>
    <t>01288962</t>
  </si>
  <si>
    <t>4,3,4H</t>
  </si>
  <si>
    <t>SECOVELLA20</t>
  </si>
  <si>
    <t>SE Cove</t>
  </si>
  <si>
    <t>NSRAA</t>
  </si>
  <si>
    <t>BY20; SPACING BETWEEN B2 AND B3 SEEMS A BIT NARROWER THAN I WOULD EXPECT</t>
  </si>
  <si>
    <t>01288963</t>
  </si>
  <si>
    <t>01288964</t>
  </si>
  <si>
    <t>01288965</t>
  </si>
  <si>
    <t>01288966</t>
  </si>
  <si>
    <t>01288967</t>
  </si>
  <si>
    <t>01288968</t>
  </si>
  <si>
    <t>6,3,2H20</t>
  </si>
  <si>
    <t>DEEPINLETMVLL20</t>
  </si>
  <si>
    <t>Deep Inlet</t>
  </si>
  <si>
    <t>01288969</t>
  </si>
  <si>
    <t>01288970</t>
  </si>
  <si>
    <t>01288971</t>
  </si>
  <si>
    <t>01288972</t>
  </si>
  <si>
    <t>01288973</t>
  </si>
  <si>
    <t>01288974</t>
  </si>
  <si>
    <t>01288975</t>
  </si>
  <si>
    <t>01288976</t>
  </si>
  <si>
    <t>01288977</t>
  </si>
  <si>
    <t>01288978</t>
  </si>
  <si>
    <t>01288979</t>
  </si>
  <si>
    <t>01288980</t>
  </si>
  <si>
    <t>01288981</t>
  </si>
  <si>
    <t>01288982</t>
  </si>
  <si>
    <t>01288983</t>
  </si>
  <si>
    <t>01288984</t>
  </si>
  <si>
    <t>01288985</t>
  </si>
  <si>
    <t>01288986</t>
  </si>
  <si>
    <t>3,2,6H</t>
  </si>
  <si>
    <t>KENDRICKLL19</t>
  </si>
  <si>
    <t>01288987</t>
  </si>
  <si>
    <t>01288988</t>
  </si>
  <si>
    <t>01288989</t>
  </si>
  <si>
    <t>01288990</t>
  </si>
  <si>
    <t>01288991</t>
  </si>
  <si>
    <t>01288992</t>
  </si>
  <si>
    <t>BY20; VAR 6,1,4H</t>
  </si>
  <si>
    <t>01288993</t>
  </si>
  <si>
    <t>01288994</t>
  </si>
  <si>
    <t>01288995</t>
  </si>
  <si>
    <t>01288996</t>
  </si>
  <si>
    <t>01288997</t>
  </si>
  <si>
    <t>BY20; MALFORMED PRIMORDIA DIDN’T TAKE THE MARK WELL. ONLY BARELY LEGIBLE ON THE REMOUNT</t>
  </si>
  <si>
    <t>01288998</t>
  </si>
  <si>
    <t>01288999</t>
  </si>
  <si>
    <t>01289000</t>
  </si>
  <si>
    <t>01289001</t>
  </si>
  <si>
    <t>01289002</t>
  </si>
  <si>
    <t>106226</t>
  </si>
  <si>
    <t>01289003</t>
  </si>
  <si>
    <t>01289004</t>
  </si>
  <si>
    <t>01289005</t>
  </si>
  <si>
    <t>01289006</t>
  </si>
  <si>
    <t>01289007</t>
  </si>
  <si>
    <t>01289008</t>
  </si>
  <si>
    <t>01289009</t>
  </si>
  <si>
    <t>01289010</t>
  </si>
  <si>
    <t>01289011</t>
  </si>
  <si>
    <t>01289012</t>
  </si>
  <si>
    <t>01289013</t>
  </si>
  <si>
    <t>01289014</t>
  </si>
  <si>
    <t>01289015</t>
  </si>
  <si>
    <t>01289016</t>
  </si>
  <si>
    <t>01289017</t>
  </si>
  <si>
    <t>01289018</t>
  </si>
  <si>
    <t>01289019</t>
  </si>
  <si>
    <t>01289020</t>
  </si>
  <si>
    <t>01289021</t>
  </si>
  <si>
    <t>01289022</t>
  </si>
  <si>
    <t>01289023</t>
  </si>
  <si>
    <t>BY19; VAR</t>
  </si>
  <si>
    <t>01289024</t>
  </si>
  <si>
    <t>01289025</t>
  </si>
  <si>
    <t>01289026</t>
  </si>
  <si>
    <t>01289027</t>
  </si>
  <si>
    <t>01289028</t>
  </si>
  <si>
    <t>01289029</t>
  </si>
  <si>
    <t>01289030</t>
  </si>
  <si>
    <t>01289031</t>
  </si>
  <si>
    <t>01289032</t>
  </si>
  <si>
    <t>01289033</t>
  </si>
  <si>
    <t>01289034</t>
  </si>
  <si>
    <t>01289035</t>
  </si>
  <si>
    <t>01289036</t>
  </si>
  <si>
    <t>6,3,2H</t>
  </si>
  <si>
    <t>KENDRICKN21</t>
  </si>
  <si>
    <t>01289037</t>
  </si>
  <si>
    <t>01289038</t>
  </si>
  <si>
    <t>01289039</t>
  </si>
  <si>
    <t>01289040</t>
  </si>
  <si>
    <t>01289041</t>
  </si>
  <si>
    <t>01289042</t>
  </si>
  <si>
    <t>01289043</t>
  </si>
  <si>
    <t>01289044</t>
  </si>
  <si>
    <t>01289045</t>
  </si>
  <si>
    <t>01289046</t>
  </si>
  <si>
    <t>01289047</t>
  </si>
  <si>
    <t>01289048</t>
  </si>
  <si>
    <t>01289049</t>
  </si>
  <si>
    <t>01289050</t>
  </si>
  <si>
    <t>106944</t>
  </si>
  <si>
    <t>01289394</t>
  </si>
  <si>
    <t>01289395</t>
  </si>
  <si>
    <t>01289396</t>
  </si>
  <si>
    <t>01289397</t>
  </si>
  <si>
    <t>01289398</t>
  </si>
  <si>
    <t>01289399</t>
  </si>
  <si>
    <t>01289400</t>
  </si>
  <si>
    <t>01289401</t>
  </si>
  <si>
    <t>01289402</t>
  </si>
  <si>
    <t>01289403</t>
  </si>
  <si>
    <t>01289404</t>
  </si>
  <si>
    <t>01289405</t>
  </si>
  <si>
    <t>01289406</t>
  </si>
  <si>
    <t>01289407</t>
  </si>
  <si>
    <t>01289408</t>
  </si>
  <si>
    <t>01289409</t>
  </si>
  <si>
    <t>01289410</t>
  </si>
  <si>
    <t>01289411</t>
  </si>
  <si>
    <t>01289412</t>
  </si>
  <si>
    <t>01289413</t>
  </si>
  <si>
    <t>01289414</t>
  </si>
  <si>
    <t>01289415</t>
  </si>
  <si>
    <t>01289416</t>
  </si>
  <si>
    <t>01289417</t>
  </si>
  <si>
    <t>01289418</t>
  </si>
  <si>
    <t>01289419</t>
  </si>
  <si>
    <t>01289420</t>
  </si>
  <si>
    <t>01289421</t>
  </si>
  <si>
    <t>01289422</t>
  </si>
  <si>
    <t>01289423</t>
  </si>
  <si>
    <t>01289424</t>
  </si>
  <si>
    <t>01289425</t>
  </si>
  <si>
    <t>01289426</t>
  </si>
  <si>
    <t>01289427</t>
  </si>
  <si>
    <t>01289428</t>
  </si>
  <si>
    <t>01289429</t>
  </si>
  <si>
    <t>01289430</t>
  </si>
  <si>
    <t>01289431</t>
  </si>
  <si>
    <t>01289432</t>
  </si>
  <si>
    <t>01289433</t>
  </si>
  <si>
    <t>01289434</t>
  </si>
  <si>
    <t>01289435</t>
  </si>
  <si>
    <t>01289436</t>
  </si>
  <si>
    <t>01289437</t>
  </si>
  <si>
    <t>01289438</t>
  </si>
  <si>
    <t>01289439</t>
  </si>
  <si>
    <t>01289440</t>
  </si>
  <si>
    <t>01289441</t>
  </si>
  <si>
    <t>01289442</t>
  </si>
  <si>
    <t>01289443</t>
  </si>
  <si>
    <t>01289444</t>
  </si>
  <si>
    <t>01289445</t>
  </si>
  <si>
    <t>01289446</t>
  </si>
  <si>
    <t>01289447</t>
  </si>
  <si>
    <t>01289448</t>
  </si>
  <si>
    <t>01289449</t>
  </si>
  <si>
    <t>01289450</t>
  </si>
  <si>
    <t>01289451</t>
  </si>
  <si>
    <t>01289452</t>
  </si>
  <si>
    <t>01289453</t>
  </si>
  <si>
    <t>01289454</t>
  </si>
  <si>
    <t>01289455</t>
  </si>
  <si>
    <t>01289456</t>
  </si>
  <si>
    <t>01289457</t>
  </si>
  <si>
    <t>01289458</t>
  </si>
  <si>
    <t>01289459</t>
  </si>
  <si>
    <t>01289460</t>
  </si>
  <si>
    <t>01289461</t>
  </si>
  <si>
    <t>01289462</t>
  </si>
  <si>
    <t>01289463</t>
  </si>
  <si>
    <t>01289464</t>
  </si>
  <si>
    <t>01289465</t>
  </si>
  <si>
    <t>01289466</t>
  </si>
  <si>
    <t>01289467</t>
  </si>
  <si>
    <t>01289468</t>
  </si>
  <si>
    <t>01289469</t>
  </si>
  <si>
    <t>01289470</t>
  </si>
  <si>
    <t>01289471</t>
  </si>
  <si>
    <t>01289472</t>
  </si>
  <si>
    <t>01289473</t>
  </si>
  <si>
    <t>01289474</t>
  </si>
  <si>
    <t>01289475</t>
  </si>
  <si>
    <t>01289476</t>
  </si>
  <si>
    <t>01289477</t>
  </si>
  <si>
    <t>01289478</t>
  </si>
  <si>
    <t>01289479</t>
  </si>
  <si>
    <t>01289480</t>
  </si>
  <si>
    <t>01289481</t>
  </si>
  <si>
    <t>01289482</t>
  </si>
  <si>
    <t>01289483</t>
  </si>
  <si>
    <t>01289484</t>
  </si>
  <si>
    <t>01289485</t>
  </si>
  <si>
    <t>01289486</t>
  </si>
  <si>
    <t>01289487</t>
  </si>
  <si>
    <t>01289488</t>
  </si>
  <si>
    <t>01289489</t>
  </si>
  <si>
    <t>106946</t>
  </si>
  <si>
    <t>01289770</t>
  </si>
  <si>
    <t>01289771</t>
  </si>
  <si>
    <t>01289772</t>
  </si>
  <si>
    <t>01289773</t>
  </si>
  <si>
    <t>01289774</t>
  </si>
  <si>
    <t>01289775</t>
  </si>
  <si>
    <t>01289776</t>
  </si>
  <si>
    <t>01289777</t>
  </si>
  <si>
    <t>01289778</t>
  </si>
  <si>
    <t>01289779</t>
  </si>
  <si>
    <t>01289780</t>
  </si>
  <si>
    <t>01289781</t>
  </si>
  <si>
    <t>01289782</t>
  </si>
  <si>
    <t>01289783</t>
  </si>
  <si>
    <t>01289784</t>
  </si>
  <si>
    <t>01289785</t>
  </si>
  <si>
    <t>01289786</t>
  </si>
  <si>
    <t>01289787</t>
  </si>
  <si>
    <t>01289788</t>
  </si>
  <si>
    <t>01289789</t>
  </si>
  <si>
    <t>01289790</t>
  </si>
  <si>
    <t>01289791</t>
  </si>
  <si>
    <t>01289792</t>
  </si>
  <si>
    <t>01289793</t>
  </si>
  <si>
    <t>01289794</t>
  </si>
  <si>
    <t>01289795</t>
  </si>
  <si>
    <t>01289796</t>
  </si>
  <si>
    <t>01289797</t>
  </si>
  <si>
    <t>01289798</t>
  </si>
  <si>
    <t>01289799</t>
  </si>
  <si>
    <t>01289800</t>
  </si>
  <si>
    <t>01289801</t>
  </si>
  <si>
    <t>01289802</t>
  </si>
  <si>
    <t>01289803</t>
  </si>
  <si>
    <t>01289804</t>
  </si>
  <si>
    <t>01289805</t>
  </si>
  <si>
    <t>106231</t>
  </si>
  <si>
    <t>01289945</t>
  </si>
  <si>
    <t>01289946</t>
  </si>
  <si>
    <t>01289947</t>
  </si>
  <si>
    <t>01289948</t>
  </si>
  <si>
    <t>01289949</t>
  </si>
  <si>
    <t>01289950</t>
  </si>
  <si>
    <t>01289951</t>
  </si>
  <si>
    <t>01289952</t>
  </si>
  <si>
    <t>01289953</t>
  </si>
  <si>
    <t>01289954</t>
  </si>
  <si>
    <t>01289955</t>
  </si>
  <si>
    <t>01289956</t>
  </si>
  <si>
    <t>01289957</t>
  </si>
  <si>
    <t>01289958</t>
  </si>
  <si>
    <t>01289959</t>
  </si>
  <si>
    <t>01289960</t>
  </si>
  <si>
    <t>01289961</t>
  </si>
  <si>
    <t>01289962</t>
  </si>
  <si>
    <t>01289963</t>
  </si>
  <si>
    <t>01289964</t>
  </si>
  <si>
    <t>01289965</t>
  </si>
  <si>
    <t>01289966</t>
  </si>
  <si>
    <t>01289967</t>
  </si>
  <si>
    <t>01289968</t>
  </si>
  <si>
    <t>01289969</t>
  </si>
  <si>
    <t>01289970</t>
  </si>
  <si>
    <t>01289971</t>
  </si>
  <si>
    <t>01289972</t>
  </si>
  <si>
    <t>01289973</t>
  </si>
  <si>
    <t>01289974</t>
  </si>
  <si>
    <t>01289975</t>
  </si>
  <si>
    <t>01289976</t>
  </si>
  <si>
    <t>01289977</t>
  </si>
  <si>
    <t>01289978</t>
  </si>
  <si>
    <t>01289979</t>
  </si>
  <si>
    <t>01289980</t>
  </si>
  <si>
    <t>107205</t>
  </si>
  <si>
    <t>01292458</t>
  </si>
  <si>
    <t>01292459</t>
  </si>
  <si>
    <t>01292460</t>
  </si>
  <si>
    <t>01292461</t>
  </si>
  <si>
    <t>01292462</t>
  </si>
  <si>
    <t>01292463</t>
  </si>
  <si>
    <t>01292464</t>
  </si>
  <si>
    <t>01292465</t>
  </si>
  <si>
    <t>01292466</t>
  </si>
  <si>
    <t>01292467</t>
  </si>
  <si>
    <t>01292468</t>
  </si>
  <si>
    <t>01292469</t>
  </si>
  <si>
    <t>01292470</t>
  </si>
  <si>
    <t>01292471</t>
  </si>
  <si>
    <t>01292472</t>
  </si>
  <si>
    <t>01292473</t>
  </si>
  <si>
    <t>01292474</t>
  </si>
  <si>
    <t>01292475</t>
  </si>
  <si>
    <t>01292476</t>
  </si>
  <si>
    <t>01292477</t>
  </si>
  <si>
    <t>01292478</t>
  </si>
  <si>
    <t>BY20; VAR</t>
  </si>
  <si>
    <t>01292479</t>
  </si>
  <si>
    <t>01292480</t>
  </si>
  <si>
    <t>01292481</t>
  </si>
  <si>
    <t>107016</t>
  </si>
  <si>
    <t>01292362</t>
  </si>
  <si>
    <t>01292363</t>
  </si>
  <si>
    <t>01292364</t>
  </si>
  <si>
    <t>01292365</t>
  </si>
  <si>
    <t>01292366</t>
  </si>
  <si>
    <t>01292367</t>
  </si>
  <si>
    <t>01292368</t>
  </si>
  <si>
    <t>01292369</t>
  </si>
  <si>
    <t>01292370</t>
  </si>
  <si>
    <t>01292371</t>
  </si>
  <si>
    <t>01292372</t>
  </si>
  <si>
    <t>01292373</t>
  </si>
  <si>
    <t>01292374</t>
  </si>
  <si>
    <t>01292375</t>
  </si>
  <si>
    <t>01292376</t>
  </si>
  <si>
    <t>01292377</t>
  </si>
  <si>
    <t>01292378</t>
  </si>
  <si>
    <t>01292379</t>
  </si>
  <si>
    <t>01292380</t>
  </si>
  <si>
    <t>01292381</t>
  </si>
  <si>
    <t>01292382</t>
  </si>
  <si>
    <t>01292383</t>
  </si>
  <si>
    <t>01292384</t>
  </si>
  <si>
    <t>01292385</t>
  </si>
  <si>
    <t>01292386</t>
  </si>
  <si>
    <t>01292387</t>
  </si>
  <si>
    <t>01292388</t>
  </si>
  <si>
    <t>01292389</t>
  </si>
  <si>
    <t>01292390</t>
  </si>
  <si>
    <t>01292391</t>
  </si>
  <si>
    <t>01292392</t>
  </si>
  <si>
    <t>01292393</t>
  </si>
  <si>
    <t>01292394</t>
  </si>
  <si>
    <t>01292395</t>
  </si>
  <si>
    <t>01292396</t>
  </si>
  <si>
    <t>01292397</t>
  </si>
  <si>
    <t>01292398</t>
  </si>
  <si>
    <t>01292399</t>
  </si>
  <si>
    <t>01292400</t>
  </si>
  <si>
    <t>01292401</t>
  </si>
  <si>
    <t>01292402</t>
  </si>
  <si>
    <t>01292403</t>
  </si>
  <si>
    <t>01292404</t>
  </si>
  <si>
    <t>01292405</t>
  </si>
  <si>
    <t>01292406</t>
  </si>
  <si>
    <t>01292407</t>
  </si>
  <si>
    <t>01292408</t>
  </si>
  <si>
    <t>01292409</t>
  </si>
  <si>
    <t>107167</t>
  </si>
  <si>
    <t>01292194</t>
  </si>
  <si>
    <t>01292195</t>
  </si>
  <si>
    <t>01292196</t>
  </si>
  <si>
    <t>01292197</t>
  </si>
  <si>
    <t>01292198</t>
  </si>
  <si>
    <t>01292199</t>
  </si>
  <si>
    <t>01292200</t>
  </si>
  <si>
    <t>01292201</t>
  </si>
  <si>
    <t>01292202</t>
  </si>
  <si>
    <t>01292203</t>
  </si>
  <si>
    <t>01292204</t>
  </si>
  <si>
    <t>01292205</t>
  </si>
  <si>
    <t>01292206</t>
  </si>
  <si>
    <t>01292207</t>
  </si>
  <si>
    <t>01292208</t>
  </si>
  <si>
    <t>01292209</t>
  </si>
  <si>
    <t>01292210</t>
  </si>
  <si>
    <t>01292211</t>
  </si>
  <si>
    <t>01292212</t>
  </si>
  <si>
    <t>01292213</t>
  </si>
  <si>
    <t>01292214</t>
  </si>
  <si>
    <t>01292215</t>
  </si>
  <si>
    <t>01292216</t>
  </si>
  <si>
    <t>01292217</t>
  </si>
  <si>
    <t>Sum of N Catch</t>
  </si>
  <si>
    <t>Mark ID</t>
  </si>
  <si>
    <t>% of column tota</t>
  </si>
  <si>
    <t>Total</t>
  </si>
  <si>
    <t>Sum of Total</t>
  </si>
  <si>
    <t>CP</t>
  </si>
  <si>
    <t>NEETSBAY19FALL</t>
  </si>
  <si>
    <t>(blank)</t>
  </si>
  <si>
    <t>CP Catch</t>
  </si>
  <si>
    <t>Release Size</t>
  </si>
  <si>
    <t>7/16/2024 Total</t>
  </si>
  <si>
    <t>7/15/2024 Total</t>
  </si>
  <si>
    <t>7/23/2024 Total</t>
  </si>
  <si>
    <t>T Catch</t>
  </si>
  <si>
    <t>CR Catch</t>
  </si>
  <si>
    <t>Survival</t>
  </si>
  <si>
    <t>NEETSBAY20SUM</t>
  </si>
  <si>
    <t>NEETSBAY20SUMA</t>
  </si>
  <si>
    <t>NEETSBAY20SUMB</t>
  </si>
  <si>
    <t>Eggtake</t>
  </si>
  <si>
    <t>2023 return</t>
  </si>
  <si>
    <t>2024 Total</t>
  </si>
  <si>
    <t>BY Total</t>
  </si>
  <si>
    <t>Hatch Code</t>
  </si>
  <si>
    <t>Date</t>
  </si>
  <si>
    <t>% Mark ID</t>
  </si>
  <si>
    <t>Expanded MarkID</t>
  </si>
  <si>
    <t>7/27/2024 Total</t>
  </si>
  <si>
    <t>Sum of Count of ValidatedMarkID</t>
  </si>
  <si>
    <t>CP Catch Expan</t>
  </si>
  <si>
    <t>7/29/2024 Total</t>
  </si>
  <si>
    <t>Sum of Expanded MarkID</t>
  </si>
  <si>
    <t>Fall</t>
  </si>
  <si>
    <t>Age</t>
  </si>
  <si>
    <t>3</t>
  </si>
  <si>
    <t>4</t>
  </si>
  <si>
    <t>5</t>
  </si>
  <si>
    <t>7/14/2024 Total</t>
  </si>
  <si>
    <t>7/31/2024 Total</t>
  </si>
  <si>
    <t>8/3/2024 Total</t>
  </si>
  <si>
    <t>8/6/2024 Total</t>
  </si>
  <si>
    <t>8/11/2024 Total</t>
  </si>
  <si>
    <t>8/23/2024 Total</t>
  </si>
  <si>
    <t>8/30/2024 Total</t>
  </si>
  <si>
    <t>9/4/2024 Total</t>
  </si>
  <si>
    <t>9/8/2024 Total</t>
  </si>
  <si>
    <t>Number of Otoliths</t>
  </si>
  <si>
    <t>SN Total</t>
  </si>
  <si>
    <t>% of Catch</t>
  </si>
  <si>
    <t>ADFG Catch Data</t>
  </si>
  <si>
    <t>Expanded Catch</t>
  </si>
  <si>
    <t>Sum of 27</t>
  </si>
  <si>
    <t>Lot</t>
  </si>
  <si>
    <t>read?</t>
  </si>
  <si>
    <t>MarkID</t>
  </si>
  <si>
    <t>Expanded Fish</t>
  </si>
  <si>
    <t>y</t>
  </si>
  <si>
    <t>Sum of Expanded Fish</t>
  </si>
  <si>
    <t>8/1/2024 Total</t>
  </si>
  <si>
    <t>DIPACB21</t>
  </si>
  <si>
    <t>Excess 1</t>
  </si>
  <si>
    <t>Excess 2</t>
  </si>
  <si>
    <t>Excess/Harvest 1</t>
  </si>
  <si>
    <t>8/2/2024 Total</t>
  </si>
  <si>
    <t>Harvest #2</t>
  </si>
  <si>
    <t>Harvest #3</t>
  </si>
  <si>
    <t>Fall Lot 1</t>
  </si>
  <si>
    <t>Fall Lot 2</t>
  </si>
  <si>
    <t>Fall Lot 3</t>
  </si>
  <si>
    <t>n</t>
  </si>
  <si>
    <t>Fall Lot 4</t>
  </si>
  <si>
    <t>andrew sample</t>
  </si>
  <si>
    <t>Fall Lot 5</t>
  </si>
  <si>
    <t>Fall Lot 6</t>
  </si>
  <si>
    <t>Andrew took the 9/21 sample of ~12k lbs, guessing it was egg and CR combo</t>
  </si>
  <si>
    <t>8/4/2024 Total</t>
  </si>
  <si>
    <t>8/5/2024 Total</t>
  </si>
  <si>
    <t>8/7/2024 Total</t>
  </si>
  <si>
    <t>8/8/2024 Total</t>
  </si>
  <si>
    <t>8/10/2024 Total</t>
  </si>
  <si>
    <t>8/12/2024 Total</t>
  </si>
  <si>
    <t>8/13/2024 Total</t>
  </si>
  <si>
    <t>8/14/2024 Total</t>
  </si>
  <si>
    <t>8/15/2024 Total</t>
  </si>
  <si>
    <t>8/16/2024 Total</t>
  </si>
  <si>
    <t>8/17/2024 Total</t>
  </si>
  <si>
    <t>8/18/2024 Total</t>
  </si>
  <si>
    <t>8/19/2024 Total</t>
  </si>
  <si>
    <t>8/20/2024 Total</t>
  </si>
  <si>
    <t>8/21/2024 Total</t>
  </si>
  <si>
    <t>8/22/2024 Total</t>
  </si>
  <si>
    <t>8/26/2024 Total</t>
  </si>
  <si>
    <t>9/15/2024 Total</t>
  </si>
  <si>
    <t>9/17/2024 Total</t>
  </si>
  <si>
    <t>9/19/2024 Total</t>
  </si>
  <si>
    <t>9/21/2024 Total</t>
  </si>
  <si>
    <t>Table 1. Expanded number of fish</t>
  </si>
  <si>
    <t>5H5</t>
  </si>
  <si>
    <t>CP ratio</t>
  </si>
  <si>
    <t>T ratio</t>
  </si>
  <si>
    <t>Table 2. Number of otoliths collected</t>
  </si>
  <si>
    <t>CatchDateFrom</t>
  </si>
  <si>
    <t>CatchDateTo</t>
  </si>
  <si>
    <t>CatchDays</t>
  </si>
  <si>
    <t>SampleDate</t>
  </si>
  <si>
    <t>28</t>
  </si>
  <si>
    <t>106223</t>
  </si>
  <si>
    <t>11</t>
  </si>
  <si>
    <t>01288311</t>
  </si>
  <si>
    <t>01288320</t>
  </si>
  <si>
    <t>2428</t>
  </si>
  <si>
    <t>106224</t>
  </si>
  <si>
    <t>01288542</t>
  </si>
  <si>
    <t>No available scale</t>
  </si>
  <si>
    <t>242842</t>
  </si>
  <si>
    <t>106560</t>
  </si>
  <si>
    <t>01288932</t>
  </si>
  <si>
    <t>98.2% Treepoint, 1.8% Nakat</t>
  </si>
  <si>
    <t>42</t>
  </si>
  <si>
    <t>DGK</t>
  </si>
  <si>
    <t>107009</t>
  </si>
  <si>
    <t>90</t>
  </si>
  <si>
    <t>01289848</t>
  </si>
  <si>
    <t>106948</t>
  </si>
  <si>
    <t>01290305</t>
  </si>
  <si>
    <t>4 Females= 33.3%; 8 Males= 66.7%</t>
  </si>
  <si>
    <t>01290319</t>
  </si>
  <si>
    <t>2 Females= 16.7%; 10 Males= 83.3%</t>
  </si>
  <si>
    <t>107201</t>
  </si>
  <si>
    <t>01290260</t>
  </si>
  <si>
    <t>17 Females= 36.2%; 30 Males= 63.8%</t>
  </si>
  <si>
    <t>01290269</t>
  </si>
  <si>
    <t>01290280</t>
  </si>
  <si>
    <t>106233</t>
  </si>
  <si>
    <t>30</t>
  </si>
  <si>
    <t>01290249</t>
  </si>
  <si>
    <t>WRG</t>
  </si>
  <si>
    <t>TRI</t>
  </si>
  <si>
    <t>SLM</t>
  </si>
  <si>
    <t>107021</t>
  </si>
  <si>
    <t>01291208</t>
  </si>
  <si>
    <t>Sex ratio from samples: Male 57% (55), Female 43% (42); Sex ratio from production: Male 58% (280), Female 42% (199)</t>
  </si>
  <si>
    <t>SAW</t>
  </si>
  <si>
    <t>01291216</t>
  </si>
  <si>
    <t>01291223</t>
  </si>
  <si>
    <t>01291235</t>
  </si>
  <si>
    <t>01291252</t>
  </si>
  <si>
    <t>01291292</t>
  </si>
  <si>
    <t>JAM</t>
  </si>
  <si>
    <t>106951</t>
  </si>
  <si>
    <t>01290506</t>
  </si>
  <si>
    <t>01290541</t>
  </si>
  <si>
    <t>107010</t>
  </si>
  <si>
    <t>01290661</t>
  </si>
  <si>
    <t>B9 Weight deleted, double stuffed; G9-H12 were sockeye</t>
  </si>
  <si>
    <t>01290675</t>
  </si>
  <si>
    <t>106235</t>
  </si>
  <si>
    <t>01293829</t>
  </si>
  <si>
    <t>01293830</t>
  </si>
  <si>
    <t>01293834</t>
  </si>
  <si>
    <t>01293838</t>
  </si>
  <si>
    <t>01293847</t>
  </si>
  <si>
    <t>01293857</t>
  </si>
  <si>
    <t>01293869</t>
  </si>
  <si>
    <t>106238</t>
  </si>
  <si>
    <t>41</t>
  </si>
  <si>
    <t>01291123</t>
  </si>
  <si>
    <t>Weight for D12 is missing. Permit # 17726</t>
  </si>
  <si>
    <t>BY21; NO PH</t>
  </si>
  <si>
    <t>53</t>
  </si>
  <si>
    <t>01291147</t>
  </si>
  <si>
    <t>106237</t>
  </si>
  <si>
    <t>01290814</t>
  </si>
  <si>
    <t>51% Male; 49% Female</t>
  </si>
  <si>
    <t>THIN FOE AGING</t>
  </si>
  <si>
    <t>01290820</t>
  </si>
  <si>
    <t>01290821</t>
  </si>
  <si>
    <t>01290824</t>
  </si>
  <si>
    <t>01290827</t>
  </si>
  <si>
    <t>01290834</t>
  </si>
  <si>
    <t>01290838</t>
  </si>
  <si>
    <t>01290845</t>
  </si>
  <si>
    <t>01290847</t>
  </si>
  <si>
    <t>01290869</t>
  </si>
  <si>
    <t>01290886</t>
  </si>
  <si>
    <t>01290896</t>
  </si>
  <si>
    <t>107203</t>
  </si>
  <si>
    <t>23</t>
  </si>
  <si>
    <t>01290908</t>
  </si>
  <si>
    <t>107163</t>
  </si>
  <si>
    <t>01290978</t>
  </si>
  <si>
    <t>01290981</t>
  </si>
  <si>
    <t>01290985</t>
  </si>
  <si>
    <t>THIN FOR AGING; NO PH</t>
  </si>
  <si>
    <t>01290986</t>
  </si>
  <si>
    <t>01291043</t>
  </si>
  <si>
    <t>PSG</t>
  </si>
  <si>
    <t>106121</t>
  </si>
  <si>
    <t>01291575</t>
  </si>
  <si>
    <t>55% M, 45% F</t>
  </si>
  <si>
    <t>01291594</t>
  </si>
  <si>
    <t>107204</t>
  </si>
  <si>
    <t>01291343</t>
  </si>
  <si>
    <t>51% M</t>
  </si>
  <si>
    <t>01291351</t>
  </si>
  <si>
    <t>01291357</t>
  </si>
  <si>
    <t>01291361</t>
  </si>
  <si>
    <t>01291373</t>
  </si>
  <si>
    <t>01291380</t>
  </si>
  <si>
    <t>01291382</t>
  </si>
  <si>
    <t>01291384</t>
  </si>
  <si>
    <t>01291390</t>
  </si>
  <si>
    <t>01291394</t>
  </si>
  <si>
    <t>106955</t>
  </si>
  <si>
    <t>01291516</t>
  </si>
  <si>
    <t>107029</t>
  </si>
  <si>
    <t>01291746</t>
  </si>
  <si>
    <t>SLS</t>
  </si>
  <si>
    <t>107026</t>
  </si>
  <si>
    <t>01291604</t>
  </si>
  <si>
    <t>01291626</t>
  </si>
  <si>
    <t>01291629</t>
  </si>
  <si>
    <t>01291634</t>
  </si>
  <si>
    <t>01291650</t>
  </si>
  <si>
    <t>01291679</t>
  </si>
  <si>
    <t>01291685</t>
  </si>
  <si>
    <t>01291693</t>
  </si>
  <si>
    <t>107165</t>
  </si>
  <si>
    <t>01291780</t>
  </si>
  <si>
    <t>50% M</t>
  </si>
  <si>
    <t>2842</t>
  </si>
  <si>
    <t>107018</t>
  </si>
  <si>
    <t>01291939</t>
  </si>
  <si>
    <t>107020</t>
  </si>
  <si>
    <t>01292138</t>
  </si>
  <si>
    <t>01292140</t>
  </si>
  <si>
    <t>01292144</t>
  </si>
  <si>
    <t>01292152</t>
  </si>
  <si>
    <t>01292158</t>
  </si>
  <si>
    <t>01292168</t>
  </si>
  <si>
    <t>01292172</t>
  </si>
  <si>
    <t>01292183</t>
  </si>
  <si>
    <t>107168</t>
  </si>
  <si>
    <t>01292093</t>
  </si>
  <si>
    <t>01292109</t>
  </si>
  <si>
    <t>01292116</t>
  </si>
  <si>
    <t>01292123</t>
  </si>
  <si>
    <t>107206</t>
  </si>
  <si>
    <t>01293633</t>
  </si>
  <si>
    <t>Fish tickets for 3 of the 5 deliveries had CP written as sub-districts; Two were 101-25 and one 101-27</t>
  </si>
  <si>
    <t>01293636</t>
  </si>
  <si>
    <t>01293641</t>
  </si>
  <si>
    <t>01292317</t>
  </si>
  <si>
    <t>01292326</t>
  </si>
  <si>
    <t>01292328</t>
  </si>
  <si>
    <t>01292334</t>
  </si>
  <si>
    <t>01292352</t>
  </si>
  <si>
    <t>01292356</t>
  </si>
  <si>
    <t>01292361</t>
  </si>
  <si>
    <t>107207</t>
  </si>
  <si>
    <t>01292492</t>
  </si>
  <si>
    <t>01292508</t>
  </si>
  <si>
    <t>01293022</t>
  </si>
  <si>
    <t>01293041</t>
  </si>
  <si>
    <t>107166</t>
  </si>
  <si>
    <t>01293744</t>
  </si>
  <si>
    <t>106957</t>
  </si>
  <si>
    <t>01292935</t>
  </si>
  <si>
    <t>01292936</t>
  </si>
  <si>
    <t>01292937</t>
  </si>
  <si>
    <t>01292947</t>
  </si>
  <si>
    <t>107170</t>
  </si>
  <si>
    <t>01292699</t>
  </si>
  <si>
    <t>01292709</t>
  </si>
  <si>
    <t>01292713</t>
  </si>
  <si>
    <t>01292715</t>
  </si>
  <si>
    <t>01292732</t>
  </si>
  <si>
    <t>107172</t>
  </si>
  <si>
    <t>10</t>
  </si>
  <si>
    <t>01293225</t>
  </si>
  <si>
    <t>107173</t>
  </si>
  <si>
    <t>01293192</t>
  </si>
  <si>
    <t>01293194</t>
  </si>
  <si>
    <t>107169</t>
  </si>
  <si>
    <t>01293242</t>
  </si>
  <si>
    <t>01293245</t>
  </si>
  <si>
    <t>01293250</t>
  </si>
  <si>
    <t>01293254</t>
  </si>
  <si>
    <t>01293262</t>
  </si>
  <si>
    <t>01293264</t>
  </si>
  <si>
    <t>01293274</t>
  </si>
  <si>
    <t>01293280</t>
  </si>
  <si>
    <t>01293306</t>
  </si>
  <si>
    <t>01293309</t>
  </si>
  <si>
    <t>01293332</t>
  </si>
  <si>
    <t>106941</t>
  </si>
  <si>
    <t>01292609</t>
  </si>
  <si>
    <t>57% M</t>
  </si>
  <si>
    <t>01292622</t>
  </si>
  <si>
    <t>01292630</t>
  </si>
  <si>
    <t>01292640</t>
  </si>
  <si>
    <t>01292651</t>
  </si>
  <si>
    <t>01292656</t>
  </si>
  <si>
    <t>01292661</t>
  </si>
  <si>
    <t>107222</t>
  </si>
  <si>
    <t>01292759</t>
  </si>
  <si>
    <t>Emily Nicole</t>
  </si>
  <si>
    <t>01292769</t>
  </si>
  <si>
    <t>107019</t>
  </si>
  <si>
    <t>15</t>
  </si>
  <si>
    <t>01293116</t>
  </si>
  <si>
    <t>107208</t>
  </si>
  <si>
    <t>2341</t>
  </si>
  <si>
    <t>01292799</t>
  </si>
  <si>
    <t>01292810</t>
  </si>
  <si>
    <t>01292817</t>
  </si>
  <si>
    <t>01292819</t>
  </si>
  <si>
    <t>01292821</t>
  </si>
  <si>
    <t>01292835</t>
  </si>
  <si>
    <t>01292860</t>
  </si>
  <si>
    <t>01292861</t>
  </si>
  <si>
    <t>01292879</t>
  </si>
  <si>
    <t>107221</t>
  </si>
  <si>
    <t>01293149</t>
  </si>
  <si>
    <t>01293150</t>
  </si>
  <si>
    <t>01293152</t>
  </si>
  <si>
    <t>01293165</t>
  </si>
  <si>
    <t>01293169</t>
  </si>
  <si>
    <t>01293180</t>
  </si>
  <si>
    <t>106958</t>
  </si>
  <si>
    <t>01293486</t>
  </si>
  <si>
    <t>Scale died, no weights for D6-D12</t>
  </si>
  <si>
    <t>01293496</t>
  </si>
  <si>
    <t>106959</t>
  </si>
  <si>
    <t>20</t>
  </si>
  <si>
    <t>01293367</t>
  </si>
  <si>
    <t>107209</t>
  </si>
  <si>
    <t>01293335</t>
  </si>
  <si>
    <t>01293337</t>
  </si>
  <si>
    <t>25</t>
  </si>
  <si>
    <t>01293516</t>
  </si>
  <si>
    <t>01293526</t>
  </si>
  <si>
    <t>01293529</t>
  </si>
  <si>
    <t>01293554</t>
  </si>
  <si>
    <t>106960</t>
  </si>
  <si>
    <t>01293432</t>
  </si>
  <si>
    <t>01293446</t>
  </si>
  <si>
    <t>107211</t>
  </si>
  <si>
    <t>01293678</t>
  </si>
  <si>
    <t>01293680</t>
  </si>
  <si>
    <t>01293683</t>
  </si>
  <si>
    <t>01293685</t>
  </si>
  <si>
    <t>01293686</t>
  </si>
  <si>
    <t>01293689</t>
  </si>
  <si>
    <t>01293699</t>
  </si>
  <si>
    <t>01293706</t>
  </si>
  <si>
    <t>01293712</t>
  </si>
  <si>
    <t>01293713</t>
  </si>
  <si>
    <t>01293714</t>
  </si>
  <si>
    <t>01293717</t>
  </si>
  <si>
    <t>107224</t>
  </si>
  <si>
    <t>01293774</t>
  </si>
  <si>
    <t>01293804</t>
  </si>
  <si>
    <t>107243</t>
  </si>
  <si>
    <t>01293894</t>
  </si>
  <si>
    <t>01293898</t>
  </si>
  <si>
    <t>01293902</t>
  </si>
  <si>
    <t>107174</t>
  </si>
  <si>
    <t>01294137</t>
  </si>
  <si>
    <t>01294142</t>
  </si>
  <si>
    <t>01294143</t>
  </si>
  <si>
    <t>01294151</t>
  </si>
  <si>
    <t>01294154</t>
  </si>
  <si>
    <t>01294165</t>
  </si>
  <si>
    <t>01294169</t>
  </si>
  <si>
    <t>01294172</t>
  </si>
  <si>
    <t>01294188</t>
  </si>
  <si>
    <t>01294192</t>
  </si>
  <si>
    <t>01294194</t>
  </si>
  <si>
    <t>01294199</t>
  </si>
  <si>
    <t>01294206</t>
  </si>
  <si>
    <t>01294210</t>
  </si>
  <si>
    <t>01294211</t>
  </si>
  <si>
    <t>01294219</t>
  </si>
  <si>
    <t>01294221</t>
  </si>
  <si>
    <t>01294224</t>
  </si>
  <si>
    <t>107244</t>
  </si>
  <si>
    <t>01294271</t>
  </si>
  <si>
    <t>98%CP; 2%T</t>
  </si>
  <si>
    <t>107175</t>
  </si>
  <si>
    <t>01294326</t>
  </si>
  <si>
    <t>01294327</t>
  </si>
  <si>
    <t>01294330</t>
  </si>
  <si>
    <t>01294331</t>
  </si>
  <si>
    <t>01294333</t>
  </si>
  <si>
    <t>01294354</t>
  </si>
  <si>
    <t>01294355</t>
  </si>
  <si>
    <t>01294456</t>
  </si>
  <si>
    <t>01294462</t>
  </si>
  <si>
    <t>01294370</t>
  </si>
  <si>
    <t>01294376</t>
  </si>
  <si>
    <t>107225</t>
  </si>
  <si>
    <t>01294387</t>
  </si>
  <si>
    <t>01294390</t>
  </si>
  <si>
    <t>01294392</t>
  </si>
  <si>
    <t>01294399</t>
  </si>
  <si>
    <t>01294413</t>
  </si>
  <si>
    <t>01294416</t>
  </si>
  <si>
    <t>01294424</t>
  </si>
  <si>
    <t>01294427</t>
  </si>
  <si>
    <t>01294430</t>
  </si>
  <si>
    <t>01294433</t>
  </si>
  <si>
    <t>107177</t>
  </si>
  <si>
    <t>01294548</t>
  </si>
  <si>
    <t>01294555</t>
  </si>
  <si>
    <t>01294571</t>
  </si>
  <si>
    <t>01294580</t>
  </si>
  <si>
    <t>01294583</t>
  </si>
  <si>
    <t>01294595</t>
  </si>
  <si>
    <t>01294603</t>
  </si>
  <si>
    <t>01294605</t>
  </si>
  <si>
    <t>01294609</t>
  </si>
  <si>
    <t>01294636</t>
  </si>
  <si>
    <t>107226</t>
  </si>
  <si>
    <t>01294466</t>
  </si>
  <si>
    <t>107213</t>
  </si>
  <si>
    <t>01294501</t>
  </si>
  <si>
    <t>01294505</t>
  </si>
  <si>
    <t>01294509</t>
  </si>
  <si>
    <t>01294515</t>
  </si>
  <si>
    <t>01294516</t>
  </si>
  <si>
    <t>01294522</t>
  </si>
  <si>
    <t>107219</t>
  </si>
  <si>
    <t>29</t>
  </si>
  <si>
    <t>01294679</t>
  </si>
  <si>
    <t>01294681</t>
  </si>
  <si>
    <t>01294687</t>
  </si>
  <si>
    <t>01294691</t>
  </si>
  <si>
    <t>01294697</t>
  </si>
  <si>
    <t>01294699</t>
  </si>
  <si>
    <t>01294713</t>
  </si>
  <si>
    <t>01294721</t>
  </si>
  <si>
    <t>107220</t>
  </si>
  <si>
    <t>01294651</t>
  </si>
  <si>
    <t>01294656</t>
  </si>
  <si>
    <t>01294660</t>
  </si>
  <si>
    <t>01294666</t>
  </si>
  <si>
    <t>107178</t>
  </si>
  <si>
    <t>01306333</t>
  </si>
  <si>
    <t>107179</t>
  </si>
  <si>
    <t>01294761</t>
  </si>
  <si>
    <t>107234</t>
  </si>
  <si>
    <t>3540</t>
  </si>
  <si>
    <t>01294844</t>
  </si>
  <si>
    <t>01294856</t>
  </si>
  <si>
    <t>107246</t>
  </si>
  <si>
    <t>01294893</t>
  </si>
  <si>
    <t>01294901</t>
  </si>
  <si>
    <t>107217</t>
  </si>
  <si>
    <t>01294915</t>
  </si>
  <si>
    <t>01294932</t>
  </si>
  <si>
    <t>01294938</t>
  </si>
  <si>
    <t>01294945</t>
  </si>
  <si>
    <t>01294946</t>
  </si>
  <si>
    <t>01294949</t>
  </si>
  <si>
    <t>01294950</t>
  </si>
  <si>
    <t>107218</t>
  </si>
  <si>
    <t>01294994</t>
  </si>
  <si>
    <t>01294997</t>
  </si>
  <si>
    <t>01295007</t>
  </si>
  <si>
    <t>01295016</t>
  </si>
  <si>
    <t>01295037</t>
  </si>
  <si>
    <t>107230</t>
  </si>
  <si>
    <t>01295096</t>
  </si>
  <si>
    <t>01295115</t>
  </si>
  <si>
    <t>01295116</t>
  </si>
  <si>
    <t>01295123</t>
  </si>
  <si>
    <t>01295127</t>
  </si>
  <si>
    <t>01295129</t>
  </si>
  <si>
    <t>01295140</t>
  </si>
  <si>
    <t>01295162</t>
  </si>
  <si>
    <t>01295175</t>
  </si>
  <si>
    <t>107281</t>
  </si>
  <si>
    <t>01308887</t>
  </si>
  <si>
    <t>01308896</t>
  </si>
  <si>
    <t>01308897</t>
  </si>
  <si>
    <t>01308912</t>
  </si>
  <si>
    <t>107232</t>
  </si>
  <si>
    <t>01300126</t>
  </si>
  <si>
    <t>01300130</t>
  </si>
  <si>
    <t>01300156</t>
  </si>
  <si>
    <t>01300165</t>
  </si>
  <si>
    <t>107233</t>
  </si>
  <si>
    <t>01294989</t>
  </si>
  <si>
    <t>107235</t>
  </si>
  <si>
    <t>01295182</t>
  </si>
  <si>
    <t>by21</t>
  </si>
  <si>
    <t>01295185</t>
  </si>
  <si>
    <t>01295189</t>
  </si>
  <si>
    <t>01295192</t>
  </si>
  <si>
    <t>01295195</t>
  </si>
  <si>
    <t>01295197</t>
  </si>
  <si>
    <t>01295199</t>
  </si>
  <si>
    <t>01295203</t>
  </si>
  <si>
    <t>01295207</t>
  </si>
  <si>
    <t>01295208</t>
  </si>
  <si>
    <t>01295210</t>
  </si>
  <si>
    <t>01295211</t>
  </si>
  <si>
    <t>01295214</t>
  </si>
  <si>
    <t>01295218</t>
  </si>
  <si>
    <t>01295225</t>
  </si>
  <si>
    <t>01295227</t>
  </si>
  <si>
    <t>01295229</t>
  </si>
  <si>
    <t>01295233</t>
  </si>
  <si>
    <t>01295257</t>
  </si>
  <si>
    <t>01295258</t>
  </si>
  <si>
    <t>01295260</t>
  </si>
  <si>
    <t>01295264</t>
  </si>
  <si>
    <t>107242</t>
  </si>
  <si>
    <t>01295615</t>
  </si>
  <si>
    <t>01295659</t>
  </si>
  <si>
    <t>OBI</t>
  </si>
  <si>
    <t>106550</t>
  </si>
  <si>
    <t>01295391</t>
  </si>
  <si>
    <t>01295415</t>
  </si>
  <si>
    <t>106932</t>
  </si>
  <si>
    <t>01295434</t>
  </si>
  <si>
    <t>01295461</t>
  </si>
  <si>
    <t>01295472</t>
  </si>
  <si>
    <t>01295474</t>
  </si>
  <si>
    <t>01295479</t>
  </si>
  <si>
    <t>106152</t>
  </si>
  <si>
    <t>01295382</t>
  </si>
  <si>
    <t>106554</t>
  </si>
  <si>
    <t>35</t>
  </si>
  <si>
    <t>01296096</t>
  </si>
  <si>
    <t>106551</t>
  </si>
  <si>
    <t>01297011</t>
  </si>
  <si>
    <t>01297037</t>
  </si>
  <si>
    <t>106548</t>
  </si>
  <si>
    <t>01299116</t>
  </si>
  <si>
    <t>106553</t>
  </si>
  <si>
    <t>01295508</t>
  </si>
  <si>
    <t>01295531</t>
  </si>
  <si>
    <t>106546</t>
  </si>
  <si>
    <t>01295559</t>
  </si>
  <si>
    <t>01295562</t>
  </si>
  <si>
    <t>01295566</t>
  </si>
  <si>
    <t>01295570</t>
  </si>
  <si>
    <t>107251</t>
  </si>
  <si>
    <t>24</t>
  </si>
  <si>
    <t>01308024</t>
  </si>
  <si>
    <t>01308041</t>
  </si>
  <si>
    <t>107252</t>
  </si>
  <si>
    <t>01296976</t>
  </si>
  <si>
    <t>01296997</t>
  </si>
  <si>
    <t>107250</t>
  </si>
  <si>
    <t>01308255</t>
  </si>
  <si>
    <t>01308267</t>
  </si>
  <si>
    <t>01308275</t>
  </si>
  <si>
    <t>01308277</t>
  </si>
  <si>
    <t>01308282</t>
  </si>
  <si>
    <t>01308285</t>
  </si>
  <si>
    <t>107282</t>
  </si>
  <si>
    <t>01300034</t>
  </si>
  <si>
    <t>107283</t>
  </si>
  <si>
    <t>01296617</t>
  </si>
  <si>
    <t>B8 Weight deleted, 3 otoliths in well</t>
  </si>
  <si>
    <t>107059</t>
  </si>
  <si>
    <t>01297066</t>
  </si>
  <si>
    <t>Total chum weight was 16,410 lbs. 3 deliveries total. 1 delivery from 102-20 with 291 lbs of chum (1.7%)</t>
  </si>
  <si>
    <t>01297071</t>
  </si>
  <si>
    <t>01297082</t>
  </si>
  <si>
    <t>107060</t>
  </si>
  <si>
    <t>01295846</t>
  </si>
  <si>
    <t>107253</t>
  </si>
  <si>
    <t>01295916</t>
  </si>
  <si>
    <t>01295918</t>
  </si>
  <si>
    <t>01295923</t>
  </si>
  <si>
    <t>01295927</t>
  </si>
  <si>
    <t>01295934</t>
  </si>
  <si>
    <t>01295936</t>
  </si>
  <si>
    <t>01295938</t>
  </si>
  <si>
    <t>01295940</t>
  </si>
  <si>
    <t>01295942</t>
  </si>
  <si>
    <t>01295944</t>
  </si>
  <si>
    <t>01295946</t>
  </si>
  <si>
    <t>01295947</t>
  </si>
  <si>
    <t>01295952</t>
  </si>
  <si>
    <t>01295954</t>
  </si>
  <si>
    <t>01295957</t>
  </si>
  <si>
    <t>01295963</t>
  </si>
  <si>
    <t>01295965</t>
  </si>
  <si>
    <t>01295966</t>
  </si>
  <si>
    <t>01295969</t>
  </si>
  <si>
    <t>01295970</t>
  </si>
  <si>
    <t>01295974</t>
  </si>
  <si>
    <t>01295981</t>
  </si>
  <si>
    <t>01295983</t>
  </si>
  <si>
    <t>01295986</t>
  </si>
  <si>
    <t>01295987</t>
  </si>
  <si>
    <t>01295991</t>
  </si>
  <si>
    <t>01295992</t>
  </si>
  <si>
    <t>01295995</t>
  </si>
  <si>
    <t>01295996</t>
  </si>
  <si>
    <t>01295999</t>
  </si>
  <si>
    <t>01296003</t>
  </si>
  <si>
    <t>01296005</t>
  </si>
  <si>
    <t>01296006</t>
  </si>
  <si>
    <t>107254</t>
  </si>
  <si>
    <t>45</t>
  </si>
  <si>
    <t>01296013</t>
  </si>
  <si>
    <t>01296035</t>
  </si>
  <si>
    <t>01296066</t>
  </si>
  <si>
    <t>107286</t>
  </si>
  <si>
    <t>01296198</t>
  </si>
  <si>
    <t>01296201</t>
  </si>
  <si>
    <t>01296202</t>
  </si>
  <si>
    <t>01296207</t>
  </si>
  <si>
    <t>01296208</t>
  </si>
  <si>
    <t>01296210</t>
  </si>
  <si>
    <t>01296212</t>
  </si>
  <si>
    <t>01296213</t>
  </si>
  <si>
    <t>01296215</t>
  </si>
  <si>
    <t>01296218</t>
  </si>
  <si>
    <t>01296219</t>
  </si>
  <si>
    <t>01296220</t>
  </si>
  <si>
    <t>01296223</t>
  </si>
  <si>
    <t>01296228</t>
  </si>
  <si>
    <t>107285</t>
  </si>
  <si>
    <t>01296935</t>
  </si>
  <si>
    <t>107256</t>
  </si>
  <si>
    <t>2941</t>
  </si>
  <si>
    <t>01296246</t>
  </si>
  <si>
    <t>UNABLE TO AGE; NO PH</t>
  </si>
  <si>
    <t>01296248</t>
  </si>
  <si>
    <t>01296255</t>
  </si>
  <si>
    <t>01296270</t>
  </si>
  <si>
    <t>106935</t>
  </si>
  <si>
    <t>01297612</t>
  </si>
  <si>
    <t>106155</t>
  </si>
  <si>
    <t>40</t>
  </si>
  <si>
    <t>01306262</t>
  </si>
  <si>
    <t>01306308</t>
  </si>
  <si>
    <t>106549</t>
  </si>
  <si>
    <t>01297353</t>
  </si>
  <si>
    <t>01297360</t>
  </si>
  <si>
    <t>01297370</t>
  </si>
  <si>
    <t>01297382</t>
  </si>
  <si>
    <t>107257</t>
  </si>
  <si>
    <t>01308870</t>
  </si>
  <si>
    <t>BY21; MARK IS NARROW</t>
  </si>
  <si>
    <t>01308872</t>
  </si>
  <si>
    <t>01308886</t>
  </si>
  <si>
    <t>01296291</t>
  </si>
  <si>
    <t>01296293</t>
  </si>
  <si>
    <t>01296296</t>
  </si>
  <si>
    <t>01296298</t>
  </si>
  <si>
    <t>01296300</t>
  </si>
  <si>
    <t>01296303</t>
  </si>
  <si>
    <t>01296308</t>
  </si>
  <si>
    <t>01296310</t>
  </si>
  <si>
    <t>01296317</t>
  </si>
  <si>
    <t>01296334</t>
  </si>
  <si>
    <t>01296337</t>
  </si>
  <si>
    <t>CGA</t>
  </si>
  <si>
    <t>107239</t>
  </si>
  <si>
    <t>01296375</t>
  </si>
  <si>
    <t>107240</t>
  </si>
  <si>
    <t>01296527</t>
  </si>
  <si>
    <t>01296535</t>
  </si>
  <si>
    <t>107301</t>
  </si>
  <si>
    <t>01296606</t>
  </si>
  <si>
    <t>107258</t>
  </si>
  <si>
    <t>01296425</t>
  </si>
  <si>
    <t>01296426</t>
  </si>
  <si>
    <t>01296430</t>
  </si>
  <si>
    <t>01296433</t>
  </si>
  <si>
    <t>01296435</t>
  </si>
  <si>
    <t>01296436</t>
  </si>
  <si>
    <t>01296439</t>
  </si>
  <si>
    <t>01296451</t>
  </si>
  <si>
    <t>01296452</t>
  </si>
  <si>
    <t>01296457</t>
  </si>
  <si>
    <t>01296458</t>
  </si>
  <si>
    <t>01296459</t>
  </si>
  <si>
    <t>01296464</t>
  </si>
  <si>
    <t>01296467</t>
  </si>
  <si>
    <t>01296468</t>
  </si>
  <si>
    <t>01296470</t>
  </si>
  <si>
    <t>01296473</t>
  </si>
  <si>
    <t>01296477</t>
  </si>
  <si>
    <t>01296478</t>
  </si>
  <si>
    <t>01296480</t>
  </si>
  <si>
    <t>01296485</t>
  </si>
  <si>
    <t>01296490</t>
  </si>
  <si>
    <t>01296492</t>
  </si>
  <si>
    <t>01296494</t>
  </si>
  <si>
    <t>01296496</t>
  </si>
  <si>
    <t>107288</t>
  </si>
  <si>
    <t>01296580</t>
  </si>
  <si>
    <t>01296581</t>
  </si>
  <si>
    <t>107032</t>
  </si>
  <si>
    <t>01296747</t>
  </si>
  <si>
    <t>107259</t>
  </si>
  <si>
    <t>01298985</t>
  </si>
  <si>
    <t>01298996</t>
  </si>
  <si>
    <t>01299005</t>
  </si>
  <si>
    <t>107291</t>
  </si>
  <si>
    <t>01299718</t>
  </si>
  <si>
    <t>01299728</t>
  </si>
  <si>
    <t>107260</t>
  </si>
  <si>
    <t>01297097</t>
  </si>
  <si>
    <t>01297100</t>
  </si>
  <si>
    <t>01297102</t>
  </si>
  <si>
    <t>01297103</t>
  </si>
  <si>
    <t>01297104</t>
  </si>
  <si>
    <t>01297106</t>
  </si>
  <si>
    <t>01297107</t>
  </si>
  <si>
    <t>01297109</t>
  </si>
  <si>
    <t>01297117</t>
  </si>
  <si>
    <t>01297118</t>
  </si>
  <si>
    <t>01297119</t>
  </si>
  <si>
    <t>01297125</t>
  </si>
  <si>
    <t>01297127</t>
  </si>
  <si>
    <t>01297128</t>
  </si>
  <si>
    <t>01297130</t>
  </si>
  <si>
    <t>01297133</t>
  </si>
  <si>
    <t>01297135</t>
  </si>
  <si>
    <t>01297136</t>
  </si>
  <si>
    <t>01297140</t>
  </si>
  <si>
    <t>01297141</t>
  </si>
  <si>
    <t>01297144</t>
  </si>
  <si>
    <t>01297145</t>
  </si>
  <si>
    <t>01297147</t>
  </si>
  <si>
    <t>01297148</t>
  </si>
  <si>
    <t>01297150</t>
  </si>
  <si>
    <t>01297152</t>
  </si>
  <si>
    <t>01297153</t>
  </si>
  <si>
    <t>01297154</t>
  </si>
  <si>
    <t>01297155</t>
  </si>
  <si>
    <t>01297159</t>
  </si>
  <si>
    <t>01297161</t>
  </si>
  <si>
    <t>01297163</t>
  </si>
  <si>
    <t>01297166</t>
  </si>
  <si>
    <t>01297167</t>
  </si>
  <si>
    <t>107323</t>
  </si>
  <si>
    <t>01308188</t>
  </si>
  <si>
    <t>01308193</t>
  </si>
  <si>
    <t>01308210</t>
  </si>
  <si>
    <t>01308215</t>
  </si>
  <si>
    <t>01308216</t>
  </si>
  <si>
    <t>01308239</t>
  </si>
  <si>
    <t>106159</t>
  </si>
  <si>
    <t>01299464</t>
  </si>
  <si>
    <t>01299473</t>
  </si>
  <si>
    <t>01299484</t>
  </si>
  <si>
    <t>107292</t>
  </si>
  <si>
    <t>01297344</t>
  </si>
  <si>
    <t>01297347</t>
  </si>
  <si>
    <t>106940</t>
  </si>
  <si>
    <t>01297573</t>
  </si>
  <si>
    <t>107326</t>
  </si>
  <si>
    <t>232945</t>
  </si>
  <si>
    <t>01297906</t>
  </si>
  <si>
    <t>01297907</t>
  </si>
  <si>
    <t>01297909</t>
  </si>
  <si>
    <t>107325</t>
  </si>
  <si>
    <t>01297952</t>
  </si>
  <si>
    <t>01297964</t>
  </si>
  <si>
    <t>01297987</t>
  </si>
  <si>
    <t>01298001</t>
  </si>
  <si>
    <t>01298005</t>
  </si>
  <si>
    <t>01298024</t>
  </si>
  <si>
    <t>107305</t>
  </si>
  <si>
    <t>294146</t>
  </si>
  <si>
    <t>01299059</t>
  </si>
  <si>
    <t>01299066</t>
  </si>
  <si>
    <t>107303</t>
  </si>
  <si>
    <t>01298107</t>
  </si>
  <si>
    <t>01298116</t>
  </si>
  <si>
    <t>01298129</t>
  </si>
  <si>
    <t>01298154</t>
  </si>
  <si>
    <t>107304</t>
  </si>
  <si>
    <t>01299820</t>
  </si>
  <si>
    <t>01299830</t>
  </si>
  <si>
    <t>01299833</t>
  </si>
  <si>
    <t>27</t>
  </si>
  <si>
    <t>01299844</t>
  </si>
  <si>
    <t>01299850</t>
  </si>
  <si>
    <t>01299855</t>
  </si>
  <si>
    <t>01299856</t>
  </si>
  <si>
    <t>01299861</t>
  </si>
  <si>
    <t>4145</t>
  </si>
  <si>
    <t>01299875</t>
  </si>
  <si>
    <t>01299880</t>
  </si>
  <si>
    <t>01299889</t>
  </si>
  <si>
    <t>01299901</t>
  </si>
  <si>
    <t>01299902</t>
  </si>
  <si>
    <t>107302</t>
  </si>
  <si>
    <t>01299741</t>
  </si>
  <si>
    <t>01299751</t>
  </si>
  <si>
    <t>01299756</t>
  </si>
  <si>
    <t>01299758</t>
  </si>
  <si>
    <t>01299761</t>
  </si>
  <si>
    <t>01299763</t>
  </si>
  <si>
    <t>01299764</t>
  </si>
  <si>
    <t>01299767</t>
  </si>
  <si>
    <t>01299779</t>
  </si>
  <si>
    <t>01299783</t>
  </si>
  <si>
    <t>01299786</t>
  </si>
  <si>
    <t>01299789</t>
  </si>
  <si>
    <t>01299794</t>
  </si>
  <si>
    <t>01299798</t>
  </si>
  <si>
    <t>01299818</t>
  </si>
  <si>
    <t>107328</t>
  </si>
  <si>
    <t>01297723</t>
  </si>
  <si>
    <t>01297724</t>
  </si>
  <si>
    <t>01297726</t>
  </si>
  <si>
    <t>01297728</t>
  </si>
  <si>
    <t>01297730</t>
  </si>
  <si>
    <t>01297732</t>
  </si>
  <si>
    <t>01297733</t>
  </si>
  <si>
    <t>01297736</t>
  </si>
  <si>
    <t>01297738</t>
  </si>
  <si>
    <t>01297742</t>
  </si>
  <si>
    <t>01297743</t>
  </si>
  <si>
    <t>01297744</t>
  </si>
  <si>
    <t>01297749</t>
  </si>
  <si>
    <t>01297751</t>
  </si>
  <si>
    <t>01297752</t>
  </si>
  <si>
    <t>01297760</t>
  </si>
  <si>
    <t>01297761</t>
  </si>
  <si>
    <t>01297762</t>
  </si>
  <si>
    <t>01297763</t>
  </si>
  <si>
    <t>01297764</t>
  </si>
  <si>
    <t>01297768</t>
  </si>
  <si>
    <t>01297770</t>
  </si>
  <si>
    <t>01297773</t>
  </si>
  <si>
    <t>01297774</t>
  </si>
  <si>
    <t>01297776</t>
  </si>
  <si>
    <t>01297778</t>
  </si>
  <si>
    <t>01297779</t>
  </si>
  <si>
    <t>01297781</t>
  </si>
  <si>
    <t>01297782</t>
  </si>
  <si>
    <t>01297784</t>
  </si>
  <si>
    <t>01297785</t>
  </si>
  <si>
    <t>01297786</t>
  </si>
  <si>
    <t>01297793</t>
  </si>
  <si>
    <t>107306</t>
  </si>
  <si>
    <t>01297809</t>
  </si>
  <si>
    <t>01297831</t>
  </si>
  <si>
    <t>107329</t>
  </si>
  <si>
    <t>01297848</t>
  </si>
  <si>
    <t>01297850</t>
  </si>
  <si>
    <t>01297851</t>
  </si>
  <si>
    <t>01297852</t>
  </si>
  <si>
    <t>01297853</t>
  </si>
  <si>
    <t>01297854</t>
  </si>
  <si>
    <t>107263</t>
  </si>
  <si>
    <t>4546</t>
  </si>
  <si>
    <t>01298069</t>
  </si>
  <si>
    <t>01298081</t>
  </si>
  <si>
    <t>2529</t>
  </si>
  <si>
    <t>01298083</t>
  </si>
  <si>
    <t>01298084</t>
  </si>
  <si>
    <t>01298090</t>
  </si>
  <si>
    <t>01298094</t>
  </si>
  <si>
    <t>01298096</t>
  </si>
  <si>
    <t>01298098</t>
  </si>
  <si>
    <t>01298099</t>
  </si>
  <si>
    <t>01298102</t>
  </si>
  <si>
    <t>01298105</t>
  </si>
  <si>
    <t>107330</t>
  </si>
  <si>
    <t>01298180</t>
  </si>
  <si>
    <t>01298181</t>
  </si>
  <si>
    <t>01298195</t>
  </si>
  <si>
    <t>01298213</t>
  </si>
  <si>
    <t>01298234</t>
  </si>
  <si>
    <t>01298243</t>
  </si>
  <si>
    <t>01298267</t>
  </si>
  <si>
    <t>01298270</t>
  </si>
  <si>
    <t>01298273</t>
  </si>
  <si>
    <t>107264</t>
  </si>
  <si>
    <t>01298808</t>
  </si>
  <si>
    <t>01298829</t>
  </si>
  <si>
    <t>01298840</t>
  </si>
  <si>
    <t>107295</t>
  </si>
  <si>
    <t>01298302</t>
  </si>
  <si>
    <t>01298304</t>
  </si>
  <si>
    <t>01298307</t>
  </si>
  <si>
    <t>01298310</t>
  </si>
  <si>
    <t>01298312</t>
  </si>
  <si>
    <t>107293</t>
  </si>
  <si>
    <t>01298906</t>
  </si>
  <si>
    <t>01298908</t>
  </si>
  <si>
    <t>01298910</t>
  </si>
  <si>
    <t>01298914</t>
  </si>
  <si>
    <t>01298917</t>
  </si>
  <si>
    <t>01298921</t>
  </si>
  <si>
    <t>01298925</t>
  </si>
  <si>
    <t>01298948</t>
  </si>
  <si>
    <t>NB</t>
  </si>
  <si>
    <t>Hatchery</t>
  </si>
  <si>
    <t>NBH</t>
  </si>
  <si>
    <t>EGG</t>
  </si>
  <si>
    <t>107181</t>
  </si>
  <si>
    <t>01299587</t>
  </si>
  <si>
    <t>Lot 1</t>
  </si>
  <si>
    <t>01299591</t>
  </si>
  <si>
    <t>01299597</t>
  </si>
  <si>
    <t>01299601</t>
  </si>
  <si>
    <t>01299606</t>
  </si>
  <si>
    <t>01299619</t>
  </si>
  <si>
    <t>01299625</t>
  </si>
  <si>
    <t>Lot 2</t>
  </si>
  <si>
    <t>01299626</t>
  </si>
  <si>
    <t>01299637</t>
  </si>
  <si>
    <t>01299638</t>
  </si>
  <si>
    <t>01299640</t>
  </si>
  <si>
    <t>01299651</t>
  </si>
  <si>
    <t>01299655</t>
  </si>
  <si>
    <t>01299656</t>
  </si>
  <si>
    <t>01299660</t>
  </si>
  <si>
    <t>01299661</t>
  </si>
  <si>
    <t>01299665</t>
  </si>
  <si>
    <t>107187</t>
  </si>
  <si>
    <t>01298324</t>
  </si>
  <si>
    <t>Lot 5</t>
  </si>
  <si>
    <t>01298327</t>
  </si>
  <si>
    <t>01298332</t>
  </si>
  <si>
    <t>01298333</t>
  </si>
  <si>
    <t>01298336</t>
  </si>
  <si>
    <t>01298338</t>
  </si>
  <si>
    <t>01298341</t>
  </si>
  <si>
    <t>01298342</t>
  </si>
  <si>
    <t>01298344</t>
  </si>
  <si>
    <t>01298348</t>
  </si>
  <si>
    <t>01298349</t>
  </si>
  <si>
    <t>01298351</t>
  </si>
  <si>
    <t>01298360</t>
  </si>
  <si>
    <t>01298368</t>
  </si>
  <si>
    <t>01298369</t>
  </si>
  <si>
    <t>01298370</t>
  </si>
  <si>
    <t>01298381</t>
  </si>
  <si>
    <t>Lot 6</t>
  </si>
  <si>
    <t>01298385</t>
  </si>
  <si>
    <t>01298394</t>
  </si>
  <si>
    <t>01298399</t>
  </si>
  <si>
    <t>01298401</t>
  </si>
  <si>
    <t>01298402</t>
  </si>
  <si>
    <t>01298407</t>
  </si>
  <si>
    <t>01298409</t>
  </si>
  <si>
    <t>01298414</t>
  </si>
  <si>
    <t>01298418</t>
  </si>
  <si>
    <t>107186</t>
  </si>
  <si>
    <t>01299491</t>
  </si>
  <si>
    <t>Lot 3</t>
  </si>
  <si>
    <t>01299498</t>
  </si>
  <si>
    <t>01299501</t>
  </si>
  <si>
    <t>01299509</t>
  </si>
  <si>
    <t>01299515</t>
  </si>
  <si>
    <t>01299518</t>
  </si>
  <si>
    <t>01299519</t>
  </si>
  <si>
    <t>01299529</t>
  </si>
  <si>
    <t>01299532</t>
  </si>
  <si>
    <t>01299536</t>
  </si>
  <si>
    <t>01299542</t>
  </si>
  <si>
    <t>Lot 4</t>
  </si>
  <si>
    <t>01299547</t>
  </si>
  <si>
    <t>01299551</t>
  </si>
  <si>
    <t>01299552</t>
  </si>
  <si>
    <t>01299559</t>
  </si>
  <si>
    <t>01299564</t>
  </si>
  <si>
    <t>01299565</t>
  </si>
  <si>
    <t>01299567</t>
  </si>
  <si>
    <t>01299579</t>
  </si>
  <si>
    <t>01299583</t>
  </si>
  <si>
    <t>107309</t>
  </si>
  <si>
    <t>01298421</t>
  </si>
  <si>
    <t>01298422</t>
  </si>
  <si>
    <t>01298423</t>
  </si>
  <si>
    <t>01298425</t>
  </si>
  <si>
    <t>01298426</t>
  </si>
  <si>
    <t>01298428</t>
  </si>
  <si>
    <t>01298429</t>
  </si>
  <si>
    <t>01298432</t>
  </si>
  <si>
    <t>01298434</t>
  </si>
  <si>
    <t>01298436</t>
  </si>
  <si>
    <t>01298437</t>
  </si>
  <si>
    <t>01298440</t>
  </si>
  <si>
    <t>01298441</t>
  </si>
  <si>
    <t>01298445</t>
  </si>
  <si>
    <t>01298449</t>
  </si>
  <si>
    <t>01298452</t>
  </si>
  <si>
    <t>01298454</t>
  </si>
  <si>
    <t>01298456</t>
  </si>
  <si>
    <t>01298457</t>
  </si>
  <si>
    <t>01298460</t>
  </si>
  <si>
    <t>01298461</t>
  </si>
  <si>
    <t>01298462</t>
  </si>
  <si>
    <t>01298463</t>
  </si>
  <si>
    <t>01298464</t>
  </si>
  <si>
    <t>01298465</t>
  </si>
  <si>
    <t>01298467</t>
  </si>
  <si>
    <t>01298468</t>
  </si>
  <si>
    <t>01298469</t>
  </si>
  <si>
    <t>01298471</t>
  </si>
  <si>
    <t>01298472</t>
  </si>
  <si>
    <t>01298473</t>
  </si>
  <si>
    <t>01298478</t>
  </si>
  <si>
    <t>01298481</t>
  </si>
  <si>
    <t>01298484</t>
  </si>
  <si>
    <t>01298486</t>
  </si>
  <si>
    <t>01298487</t>
  </si>
  <si>
    <t>01298488</t>
  </si>
  <si>
    <t>01298489</t>
  </si>
  <si>
    <t>01298491</t>
  </si>
  <si>
    <t>01298496</t>
  </si>
  <si>
    <t>01298500</t>
  </si>
  <si>
    <t>01298503</t>
  </si>
  <si>
    <t>01298504</t>
  </si>
  <si>
    <t>01298511</t>
  </si>
  <si>
    <t>01298512</t>
  </si>
  <si>
    <t>107298</t>
  </si>
  <si>
    <t>01298675</t>
  </si>
  <si>
    <t>107266</t>
  </si>
  <si>
    <t>01298550</t>
  </si>
  <si>
    <t>Offload also contained Nakat fish. Total offload had 25 total deliveries and total 50,633 lbs of chum.</t>
  </si>
  <si>
    <t>01298568</t>
  </si>
  <si>
    <t>01298600</t>
  </si>
  <si>
    <t>107310</t>
  </si>
  <si>
    <t>01298746</t>
  </si>
  <si>
    <t>01298750</t>
  </si>
  <si>
    <t>01298755</t>
  </si>
  <si>
    <t>01298759</t>
  </si>
  <si>
    <t>01298764</t>
  </si>
  <si>
    <t>107255</t>
  </si>
  <si>
    <t>60</t>
  </si>
  <si>
    <t>01298886</t>
  </si>
  <si>
    <t>01298890</t>
  </si>
  <si>
    <t>107334</t>
  </si>
  <si>
    <t>01298714</t>
  </si>
  <si>
    <t>01298724</t>
  </si>
  <si>
    <t>107299</t>
  </si>
  <si>
    <t>01299205</t>
  </si>
  <si>
    <t>01299214</t>
  </si>
  <si>
    <t>01299215</t>
  </si>
  <si>
    <t>107300</t>
  </si>
  <si>
    <t>01300303</t>
  </si>
  <si>
    <t>01300307</t>
  </si>
  <si>
    <t>01300311</t>
  </si>
  <si>
    <t>01300314</t>
  </si>
  <si>
    <t>106158</t>
  </si>
  <si>
    <t>01301634</t>
  </si>
  <si>
    <t>01301639</t>
  </si>
  <si>
    <t>01301647</t>
  </si>
  <si>
    <t>01301654</t>
  </si>
  <si>
    <t>01301657</t>
  </si>
  <si>
    <t>01301686</t>
  </si>
  <si>
    <t>01301688</t>
  </si>
  <si>
    <t>01301700</t>
  </si>
  <si>
    <t>106939</t>
  </si>
  <si>
    <t>01301718</t>
  </si>
  <si>
    <t>01301730</t>
  </si>
  <si>
    <t>01301739</t>
  </si>
  <si>
    <t>106154</t>
  </si>
  <si>
    <t>01304139</t>
  </si>
  <si>
    <t>01304161</t>
  </si>
  <si>
    <t>01304194</t>
  </si>
  <si>
    <t>106157</t>
  </si>
  <si>
    <t>01300866</t>
  </si>
  <si>
    <t>01300885</t>
  </si>
  <si>
    <t>01300886</t>
  </si>
  <si>
    <t>01300897</t>
  </si>
  <si>
    <t>01300909</t>
  </si>
  <si>
    <t>01300925</t>
  </si>
  <si>
    <t>01300936</t>
  </si>
  <si>
    <t>106570</t>
  </si>
  <si>
    <t>01303416</t>
  </si>
  <si>
    <t>01303427</t>
  </si>
  <si>
    <t>01303431</t>
  </si>
  <si>
    <t>01303433</t>
  </si>
  <si>
    <t>01303443</t>
  </si>
  <si>
    <t>106577</t>
  </si>
  <si>
    <t>01303271</t>
  </si>
  <si>
    <t>01303288</t>
  </si>
  <si>
    <t>01303289</t>
  </si>
  <si>
    <t>01303293</t>
  </si>
  <si>
    <t>01303294</t>
  </si>
  <si>
    <t>01303302</t>
  </si>
  <si>
    <t>01303315</t>
  </si>
  <si>
    <t>106578</t>
  </si>
  <si>
    <t>1020</t>
  </si>
  <si>
    <t>01301784</t>
  </si>
  <si>
    <t>106579</t>
  </si>
  <si>
    <t>01303715</t>
  </si>
  <si>
    <t>01303730</t>
  </si>
  <si>
    <t>107307</t>
  </si>
  <si>
    <t>01309025</t>
  </si>
  <si>
    <t>01309036</t>
  </si>
  <si>
    <t>106929</t>
  </si>
  <si>
    <t>304146</t>
  </si>
  <si>
    <t>01302729</t>
  </si>
  <si>
    <t>01302740</t>
  </si>
  <si>
    <t>01302741</t>
  </si>
  <si>
    <t>106156</t>
  </si>
  <si>
    <t>01303196</t>
  </si>
  <si>
    <t>01300460</t>
  </si>
  <si>
    <t>01300467</t>
  </si>
  <si>
    <t>01300469</t>
  </si>
  <si>
    <t>01300473</t>
  </si>
  <si>
    <t>107270</t>
  </si>
  <si>
    <t>01300475</t>
  </si>
  <si>
    <t>01300483</t>
  </si>
  <si>
    <t>01300496</t>
  </si>
  <si>
    <t>01300502</t>
  </si>
  <si>
    <t>234145</t>
  </si>
  <si>
    <t>01300564</t>
  </si>
  <si>
    <t>107339</t>
  </si>
  <si>
    <t>01300618</t>
  </si>
  <si>
    <t>67% M</t>
  </si>
  <si>
    <t>01300627</t>
  </si>
  <si>
    <t>01300629</t>
  </si>
  <si>
    <t>01300633</t>
  </si>
  <si>
    <t>01300634</t>
  </si>
  <si>
    <t>01300637</t>
  </si>
  <si>
    <t>01300639</t>
  </si>
  <si>
    <t>01300641</t>
  </si>
  <si>
    <t>01300643</t>
  </si>
  <si>
    <t>01300645</t>
  </si>
  <si>
    <t>01300647</t>
  </si>
  <si>
    <t>01300649</t>
  </si>
  <si>
    <t>01300652</t>
  </si>
  <si>
    <t>01300657</t>
  </si>
  <si>
    <t>01300659</t>
  </si>
  <si>
    <t>01300663</t>
  </si>
  <si>
    <t>01300664</t>
  </si>
  <si>
    <t>01300665</t>
  </si>
  <si>
    <t>01300666</t>
  </si>
  <si>
    <t>01300667</t>
  </si>
  <si>
    <t>01300668</t>
  </si>
  <si>
    <t>01300669</t>
  </si>
  <si>
    <t>01300670</t>
  </si>
  <si>
    <t>01300671</t>
  </si>
  <si>
    <t>01300675</t>
  </si>
  <si>
    <t>01300683</t>
  </si>
  <si>
    <t>01300686</t>
  </si>
  <si>
    <t>01300687</t>
  </si>
  <si>
    <t>01300690</t>
  </si>
  <si>
    <t>01300692</t>
  </si>
  <si>
    <t>01300696</t>
  </si>
  <si>
    <t>01300699</t>
  </si>
  <si>
    <t>01300701</t>
  </si>
  <si>
    <t>01300704</t>
  </si>
  <si>
    <t>01300705</t>
  </si>
  <si>
    <t>01300706</t>
  </si>
  <si>
    <t>01300708</t>
  </si>
  <si>
    <t>01300709</t>
  </si>
  <si>
    <t>01300711</t>
  </si>
  <si>
    <t>01300712</t>
  </si>
  <si>
    <t>01300859</t>
  </si>
  <si>
    <t>107312</t>
  </si>
  <si>
    <t>01309095</t>
  </si>
  <si>
    <t>107271</t>
  </si>
  <si>
    <t>01309072</t>
  </si>
  <si>
    <t>106566</t>
  </si>
  <si>
    <t>01301068</t>
  </si>
  <si>
    <t>70</t>
  </si>
  <si>
    <t>01301095</t>
  </si>
  <si>
    <t>107385</t>
  </si>
  <si>
    <t>01301181</t>
  </si>
  <si>
    <t>01301185</t>
  </si>
  <si>
    <t>01301191</t>
  </si>
  <si>
    <t>01301192</t>
  </si>
  <si>
    <t>BY21; BASE MARK FAINT</t>
  </si>
  <si>
    <t>01301199</t>
  </si>
  <si>
    <t>107340</t>
  </si>
  <si>
    <t>01301416</t>
  </si>
  <si>
    <t>01301459</t>
  </si>
  <si>
    <t>106507</t>
  </si>
  <si>
    <t>01301327</t>
  </si>
  <si>
    <t>Trident toted the samples for us; Miss Danica offloaded to the Controller Bay which then transferred the tote of chum to the Lady Rosemary.</t>
  </si>
  <si>
    <t>01301341</t>
  </si>
  <si>
    <t>01301343</t>
  </si>
  <si>
    <t>107121</t>
  </si>
  <si>
    <t>01303137</t>
  </si>
  <si>
    <t>01303141</t>
  </si>
  <si>
    <t>01303143</t>
  </si>
  <si>
    <t>01303145</t>
  </si>
  <si>
    <t>106509</t>
  </si>
  <si>
    <t>294548</t>
  </si>
  <si>
    <t>01303922</t>
  </si>
  <si>
    <t>01303926</t>
  </si>
  <si>
    <t>01303936</t>
  </si>
  <si>
    <t>01303950</t>
  </si>
  <si>
    <t>01303963</t>
  </si>
  <si>
    <t>01303965</t>
  </si>
  <si>
    <t>01303967</t>
  </si>
  <si>
    <t>01303969</t>
  </si>
  <si>
    <t>01303970</t>
  </si>
  <si>
    <t>01303976</t>
  </si>
  <si>
    <t>106506</t>
  </si>
  <si>
    <t>1525294145</t>
  </si>
  <si>
    <t>01303251</t>
  </si>
  <si>
    <t>01303263</t>
  </si>
  <si>
    <t>01303266</t>
  </si>
  <si>
    <t>106508</t>
  </si>
  <si>
    <t>01303810</t>
  </si>
  <si>
    <t>01303813</t>
  </si>
  <si>
    <t>01303821</t>
  </si>
  <si>
    <t>01303825</t>
  </si>
  <si>
    <t>01303827</t>
  </si>
  <si>
    <t>01303843</t>
  </si>
  <si>
    <t>01303857</t>
  </si>
  <si>
    <t>01303861</t>
  </si>
  <si>
    <t>107314</t>
  </si>
  <si>
    <t>01301580</t>
  </si>
  <si>
    <t>01301584</t>
  </si>
  <si>
    <t>01301590</t>
  </si>
  <si>
    <t>01301601</t>
  </si>
  <si>
    <t>01301609</t>
  </si>
  <si>
    <t>01301612</t>
  </si>
  <si>
    <t>01301614</t>
  </si>
  <si>
    <t>01301621</t>
  </si>
  <si>
    <t>01301624</t>
  </si>
  <si>
    <t>01301626</t>
  </si>
  <si>
    <t>01301630</t>
  </si>
  <si>
    <t>106510</t>
  </si>
  <si>
    <t>3035</t>
  </si>
  <si>
    <t>01304026</t>
  </si>
  <si>
    <t>01304048</t>
  </si>
  <si>
    <t>107335</t>
  </si>
  <si>
    <t>01304088</t>
  </si>
  <si>
    <t>01304109</t>
  </si>
  <si>
    <t>01304119</t>
  </si>
  <si>
    <t>107337</t>
  </si>
  <si>
    <t>01303155</t>
  </si>
  <si>
    <t>01303162</t>
  </si>
  <si>
    <t>107274</t>
  </si>
  <si>
    <t>01301742</t>
  </si>
  <si>
    <t>01301745</t>
  </si>
  <si>
    <t>01301746</t>
  </si>
  <si>
    <t>01301750</t>
  </si>
  <si>
    <t>TS</t>
  </si>
  <si>
    <t>107182</t>
  </si>
  <si>
    <t>01302083</t>
  </si>
  <si>
    <t>LOT 7</t>
  </si>
  <si>
    <t>01302085</t>
  </si>
  <si>
    <t>01302090</t>
  </si>
  <si>
    <t>01302093</t>
  </si>
  <si>
    <t>01302097</t>
  </si>
  <si>
    <t>01302098</t>
  </si>
  <si>
    <t>01302100</t>
  </si>
  <si>
    <t>01302105</t>
  </si>
  <si>
    <t>01302108</t>
  </si>
  <si>
    <t>01302117</t>
  </si>
  <si>
    <t>01302119</t>
  </si>
  <si>
    <t>01302120</t>
  </si>
  <si>
    <t>01302124</t>
  </si>
  <si>
    <t>BY21; POST HATCH LOOKS A LITTLE STRANGE FIRST RING DROPS OFF</t>
  </si>
  <si>
    <t>01302125</t>
  </si>
  <si>
    <t>01302129</t>
  </si>
  <si>
    <t>01302137</t>
  </si>
  <si>
    <t>Lot 8</t>
  </si>
  <si>
    <t>01302146</t>
  </si>
  <si>
    <t>01302148</t>
  </si>
  <si>
    <t>01302149</t>
  </si>
  <si>
    <t>01302152</t>
  </si>
  <si>
    <t>01302154</t>
  </si>
  <si>
    <t>01302155</t>
  </si>
  <si>
    <t>01302157</t>
  </si>
  <si>
    <t>01302159</t>
  </si>
  <si>
    <t>01302160</t>
  </si>
  <si>
    <t>01302162</t>
  </si>
  <si>
    <t>01302164</t>
  </si>
  <si>
    <t>01302172</t>
  </si>
  <si>
    <t>01302173</t>
  </si>
  <si>
    <t>01302174</t>
  </si>
  <si>
    <t>01302175</t>
  </si>
  <si>
    <t>01302176</t>
  </si>
  <si>
    <t>01302177</t>
  </si>
  <si>
    <t>107316</t>
  </si>
  <si>
    <t>01301835</t>
  </si>
  <si>
    <t>107315</t>
  </si>
  <si>
    <t>01301854</t>
  </si>
  <si>
    <t>01301875</t>
  </si>
  <si>
    <t>01301926</t>
  </si>
  <si>
    <t>107405</t>
  </si>
  <si>
    <t>01301955</t>
  </si>
  <si>
    <t>107403</t>
  </si>
  <si>
    <t>01302031</t>
  </si>
  <si>
    <t>01301998</t>
  </si>
  <si>
    <t>01301999</t>
  </si>
  <si>
    <t>107404</t>
  </si>
  <si>
    <t>01302063</t>
  </si>
  <si>
    <t>01302066</t>
  </si>
  <si>
    <t>01302075</t>
  </si>
  <si>
    <t>107407</t>
  </si>
  <si>
    <t>01301984</t>
  </si>
  <si>
    <t>107183</t>
  </si>
  <si>
    <t>01302227</t>
  </si>
  <si>
    <t>LOT 9</t>
  </si>
  <si>
    <t>01302228</t>
  </si>
  <si>
    <t>01302229</t>
  </si>
  <si>
    <t>01302230</t>
  </si>
  <si>
    <t>01302232</t>
  </si>
  <si>
    <t>01302233</t>
  </si>
  <si>
    <t>01302236</t>
  </si>
  <si>
    <t>01302238</t>
  </si>
  <si>
    <t>01302240</t>
  </si>
  <si>
    <t>01302241</t>
  </si>
  <si>
    <t>01302245</t>
  </si>
  <si>
    <t>01302246</t>
  </si>
  <si>
    <t>01302248</t>
  </si>
  <si>
    <t>01302249</t>
  </si>
  <si>
    <t>01302253</t>
  </si>
  <si>
    <t>01302254</t>
  </si>
  <si>
    <t>01302255</t>
  </si>
  <si>
    <t>01302256</t>
  </si>
  <si>
    <t>01302257</t>
  </si>
  <si>
    <t>01302259</t>
  </si>
  <si>
    <t>01302260</t>
  </si>
  <si>
    <t>01302261</t>
  </si>
  <si>
    <t>01302262</t>
  </si>
  <si>
    <t>01302263</t>
  </si>
  <si>
    <t>01302264</t>
  </si>
  <si>
    <t>01302266</t>
  </si>
  <si>
    <t>01302268</t>
  </si>
  <si>
    <t>01302269</t>
  </si>
  <si>
    <t>01302270</t>
  </si>
  <si>
    <t>01302271</t>
  </si>
  <si>
    <t>01302273</t>
  </si>
  <si>
    <t>01302277</t>
  </si>
  <si>
    <t>LOT 10</t>
  </si>
  <si>
    <t>01302278</t>
  </si>
  <si>
    <t>01302280</t>
  </si>
  <si>
    <t>01302281</t>
  </si>
  <si>
    <t>01302282</t>
  </si>
  <si>
    <t>01302286</t>
  </si>
  <si>
    <t>01302291</t>
  </si>
  <si>
    <t>01302297</t>
  </si>
  <si>
    <t>01302298</t>
  </si>
  <si>
    <t>01302301</t>
  </si>
  <si>
    <t>01302302</t>
  </si>
  <si>
    <t>01302304</t>
  </si>
  <si>
    <t>01302306</t>
  </si>
  <si>
    <t>01302308</t>
  </si>
  <si>
    <t>01302310</t>
  </si>
  <si>
    <t>01302312</t>
  </si>
  <si>
    <t>01302313</t>
  </si>
  <si>
    <t>01302317</t>
  </si>
  <si>
    <t>01302318</t>
  </si>
  <si>
    <t>01302319</t>
  </si>
  <si>
    <t>107188</t>
  </si>
  <si>
    <t>01302327</t>
  </si>
  <si>
    <t>LOT 11</t>
  </si>
  <si>
    <t>01302329</t>
  </si>
  <si>
    <t>01302330</t>
  </si>
  <si>
    <t>01302334</t>
  </si>
  <si>
    <t>01302335</t>
  </si>
  <si>
    <t>01302338</t>
  </si>
  <si>
    <t>01302341</t>
  </si>
  <si>
    <t>01302345</t>
  </si>
  <si>
    <t>01302346</t>
  </si>
  <si>
    <t>01302349</t>
  </si>
  <si>
    <t>01302352</t>
  </si>
  <si>
    <t>01302356</t>
  </si>
  <si>
    <t>01302357</t>
  </si>
  <si>
    <t>01302358</t>
  </si>
  <si>
    <t>01302359</t>
  </si>
  <si>
    <t>01302360</t>
  </si>
  <si>
    <t>01302363</t>
  </si>
  <si>
    <t>01302364</t>
  </si>
  <si>
    <t>01302366</t>
  </si>
  <si>
    <t>01302367</t>
  </si>
  <si>
    <t>01302368</t>
  </si>
  <si>
    <t>01302369</t>
  </si>
  <si>
    <t>01302372</t>
  </si>
  <si>
    <t>LOT 12</t>
  </si>
  <si>
    <t>01302373</t>
  </si>
  <si>
    <t>01302374</t>
  </si>
  <si>
    <t>01302376</t>
  </si>
  <si>
    <t>01302377</t>
  </si>
  <si>
    <t>01302384</t>
  </si>
  <si>
    <t>01302387</t>
  </si>
  <si>
    <t>01302390</t>
  </si>
  <si>
    <t>01302391</t>
  </si>
  <si>
    <t>01302392</t>
  </si>
  <si>
    <t>01302395</t>
  </si>
  <si>
    <t>01302397</t>
  </si>
  <si>
    <t>01302398</t>
  </si>
  <si>
    <t>01302400</t>
  </si>
  <si>
    <t>01302405</t>
  </si>
  <si>
    <t>01302406</t>
  </si>
  <si>
    <t>01302408</t>
  </si>
  <si>
    <t>01302409</t>
  </si>
  <si>
    <t>01302410</t>
  </si>
  <si>
    <t>01302411</t>
  </si>
  <si>
    <t>01302412</t>
  </si>
  <si>
    <t>01302413</t>
  </si>
  <si>
    <t>01302414</t>
  </si>
  <si>
    <t>01302416</t>
  </si>
  <si>
    <t>01302417</t>
  </si>
  <si>
    <t>107320</t>
  </si>
  <si>
    <t>01303182</t>
  </si>
  <si>
    <t>01303183</t>
  </si>
  <si>
    <t>01303184</t>
  </si>
  <si>
    <t>107319</t>
  </si>
  <si>
    <t>01302516</t>
  </si>
  <si>
    <t>01302585</t>
  </si>
  <si>
    <t>01302599</t>
  </si>
  <si>
    <t>01302864</t>
  </si>
  <si>
    <t>01302879</t>
  </si>
  <si>
    <t>107342</t>
  </si>
  <si>
    <t>4146</t>
  </si>
  <si>
    <t>01302814</t>
  </si>
  <si>
    <t>01302820</t>
  </si>
  <si>
    <t>01302830</t>
  </si>
  <si>
    <t>MK</t>
  </si>
  <si>
    <t>107189</t>
  </si>
  <si>
    <t>01302970</t>
  </si>
  <si>
    <t>LOT 13</t>
  </si>
  <si>
    <t>01302973</t>
  </si>
  <si>
    <t>01302978</t>
  </si>
  <si>
    <t>01302980</t>
  </si>
  <si>
    <t>01302987</t>
  </si>
  <si>
    <t>01302988</t>
  </si>
  <si>
    <t>01302989</t>
  </si>
  <si>
    <t>01302990</t>
  </si>
  <si>
    <t>01302993</t>
  </si>
  <si>
    <t>01302995</t>
  </si>
  <si>
    <t>01302996</t>
  </si>
  <si>
    <t>01302997</t>
  </si>
  <si>
    <t>01302998</t>
  </si>
  <si>
    <t>01303000</t>
  </si>
  <si>
    <t>01303002</t>
  </si>
  <si>
    <t>01303003</t>
  </si>
  <si>
    <t>01303004</t>
  </si>
  <si>
    <t>01303005</t>
  </si>
  <si>
    <t>01303007</t>
  </si>
  <si>
    <t>01303008</t>
  </si>
  <si>
    <t>01303009</t>
  </si>
  <si>
    <t>01303010</t>
  </si>
  <si>
    <t>01303013</t>
  </si>
  <si>
    <t>01303014</t>
  </si>
  <si>
    <t>01303015</t>
  </si>
  <si>
    <t>01303016</t>
  </si>
  <si>
    <t>01303018</t>
  </si>
  <si>
    <t>LOT 14</t>
  </si>
  <si>
    <t>01303019</t>
  </si>
  <si>
    <t>01303021</t>
  </si>
  <si>
    <t>01303023</t>
  </si>
  <si>
    <t>01303024</t>
  </si>
  <si>
    <t>01303025</t>
  </si>
  <si>
    <t>01303027</t>
  </si>
  <si>
    <t>01303028</t>
  </si>
  <si>
    <t>01303029</t>
  </si>
  <si>
    <t>01303030</t>
  </si>
  <si>
    <t>01303031</t>
  </si>
  <si>
    <t>01303032</t>
  </si>
  <si>
    <t>01303033</t>
  </si>
  <si>
    <t>01303034</t>
  </si>
  <si>
    <t>01303035</t>
  </si>
  <si>
    <t>01303036</t>
  </si>
  <si>
    <t>01303038</t>
  </si>
  <si>
    <t>01303039</t>
  </si>
  <si>
    <t>THIN FOR AGIGN</t>
  </si>
  <si>
    <t>01303041</t>
  </si>
  <si>
    <t>01303042</t>
  </si>
  <si>
    <t>01303043</t>
  </si>
  <si>
    <t>01303044</t>
  </si>
  <si>
    <t>01303047</t>
  </si>
  <si>
    <t>01303048</t>
  </si>
  <si>
    <t>01303049</t>
  </si>
  <si>
    <t>01303050</t>
  </si>
  <si>
    <t>01303051</t>
  </si>
  <si>
    <t>01303052</t>
  </si>
  <si>
    <t>01303053</t>
  </si>
  <si>
    <t>01303055</t>
  </si>
  <si>
    <t>01303057</t>
  </si>
  <si>
    <t>01303062</t>
  </si>
  <si>
    <t>01303064</t>
  </si>
  <si>
    <t>107184</t>
  </si>
  <si>
    <t>01302930</t>
  </si>
  <si>
    <t>LOT15</t>
  </si>
  <si>
    <t>01302932</t>
  </si>
  <si>
    <t>01302934</t>
  </si>
  <si>
    <t>01302937</t>
  </si>
  <si>
    <t>01302939</t>
  </si>
  <si>
    <t>01302942</t>
  </si>
  <si>
    <t>01302943</t>
  </si>
  <si>
    <t>01302945</t>
  </si>
  <si>
    <t>01302947</t>
  </si>
  <si>
    <t>01302948</t>
  </si>
  <si>
    <t>01302950</t>
  </si>
  <si>
    <t>01302952</t>
  </si>
  <si>
    <t>01302955</t>
  </si>
  <si>
    <t>01302956</t>
  </si>
  <si>
    <t>01302957</t>
  </si>
  <si>
    <t>01302959</t>
  </si>
  <si>
    <t>01302962</t>
  </si>
  <si>
    <t>01302963</t>
  </si>
  <si>
    <t>01302964</t>
  </si>
  <si>
    <t>01302965</t>
  </si>
  <si>
    <t>01302966</t>
  </si>
  <si>
    <t>01302967</t>
  </si>
  <si>
    <t>01302968</t>
  </si>
  <si>
    <t>01302969</t>
  </si>
  <si>
    <t>2329304145</t>
  </si>
  <si>
    <t>01303072</t>
  </si>
  <si>
    <t>01303075</t>
  </si>
  <si>
    <t>01303084</t>
  </si>
  <si>
    <t>BY21; AGES WEIRD</t>
  </si>
  <si>
    <t>01303090</t>
  </si>
  <si>
    <t>01303108</t>
  </si>
  <si>
    <t>107072</t>
  </si>
  <si>
    <t>01303504</t>
  </si>
  <si>
    <t>01303510</t>
  </si>
  <si>
    <t>106561</t>
  </si>
  <si>
    <t>01303659</t>
  </si>
  <si>
    <t>Weights deleted. Tray dropped when removing parafilm….Sara did this…boo</t>
  </si>
  <si>
    <t>107336</t>
  </si>
  <si>
    <t>01304399</t>
  </si>
  <si>
    <t>107347</t>
  </si>
  <si>
    <t>01306169</t>
  </si>
  <si>
    <t>107386</t>
  </si>
  <si>
    <t>23294143</t>
  </si>
  <si>
    <t>01304461</t>
  </si>
  <si>
    <t>01304464</t>
  </si>
  <si>
    <t>01304467</t>
  </si>
  <si>
    <t>107349</t>
  </si>
  <si>
    <t>01304230</t>
  </si>
  <si>
    <t>01304272</t>
  </si>
  <si>
    <t>01304301</t>
  </si>
  <si>
    <t>107412</t>
  </si>
  <si>
    <t>46</t>
  </si>
  <si>
    <t>01304317</t>
  </si>
  <si>
    <t>01304352</t>
  </si>
  <si>
    <t>01304355</t>
  </si>
  <si>
    <t>01304361</t>
  </si>
  <si>
    <t>01304378</t>
  </si>
  <si>
    <t>01304389</t>
  </si>
  <si>
    <t>01304390</t>
  </si>
  <si>
    <t>107273</t>
  </si>
  <si>
    <t>01304839</t>
  </si>
  <si>
    <t>01304845</t>
  </si>
  <si>
    <t>107190</t>
  </si>
  <si>
    <t>01305220</t>
  </si>
  <si>
    <t>LOT #16</t>
  </si>
  <si>
    <t>01305223</t>
  </si>
  <si>
    <t>01305226</t>
  </si>
  <si>
    <t>01305227</t>
  </si>
  <si>
    <t>01305228</t>
  </si>
  <si>
    <t>01305231</t>
  </si>
  <si>
    <t>01305232</t>
  </si>
  <si>
    <t>01305233</t>
  </si>
  <si>
    <t>01305234</t>
  </si>
  <si>
    <t>01305238</t>
  </si>
  <si>
    <t>01305239</t>
  </si>
  <si>
    <t>01305240</t>
  </si>
  <si>
    <t>01305241</t>
  </si>
  <si>
    <t>01305243</t>
  </si>
  <si>
    <t>01305244</t>
  </si>
  <si>
    <t>01305247</t>
  </si>
  <si>
    <t>01305248</t>
  </si>
  <si>
    <t>01305249</t>
  </si>
  <si>
    <t>01305252</t>
  </si>
  <si>
    <t>01305253</t>
  </si>
  <si>
    <t>01305254</t>
  </si>
  <si>
    <t>01305255</t>
  </si>
  <si>
    <t>01305257</t>
  </si>
  <si>
    <t>01305259</t>
  </si>
  <si>
    <t>01305260</t>
  </si>
  <si>
    <t>01305263</t>
  </si>
  <si>
    <t>01305265</t>
  </si>
  <si>
    <t>01305266</t>
  </si>
  <si>
    <t>01305267</t>
  </si>
  <si>
    <t>01305268</t>
  </si>
  <si>
    <t>LOT #17</t>
  </si>
  <si>
    <t>01305269</t>
  </si>
  <si>
    <t>01305271</t>
  </si>
  <si>
    <t>01305272</t>
  </si>
  <si>
    <t>01305275</t>
  </si>
  <si>
    <t>01305277</t>
  </si>
  <si>
    <t>01305278</t>
  </si>
  <si>
    <t>01305279</t>
  </si>
  <si>
    <t>01305280</t>
  </si>
  <si>
    <t>01305282</t>
  </si>
  <si>
    <t>01305284</t>
  </si>
  <si>
    <t>01305286</t>
  </si>
  <si>
    <t>01305288</t>
  </si>
  <si>
    <t>01305292</t>
  </si>
  <si>
    <t>01305293</t>
  </si>
  <si>
    <t>01305295</t>
  </si>
  <si>
    <t>01305296</t>
  </si>
  <si>
    <t>01305297</t>
  </si>
  <si>
    <t>01305298</t>
  </si>
  <si>
    <t>01305299</t>
  </si>
  <si>
    <t>01305301</t>
  </si>
  <si>
    <t>01305302</t>
  </si>
  <si>
    <t>01305305</t>
  </si>
  <si>
    <t>01305310</t>
  </si>
  <si>
    <t>01305311</t>
  </si>
  <si>
    <t>01305312</t>
  </si>
  <si>
    <t>01305313</t>
  </si>
  <si>
    <t>01305314</t>
  </si>
  <si>
    <t>107185</t>
  </si>
  <si>
    <t>01305629</t>
  </si>
  <si>
    <t>LOT #18</t>
  </si>
  <si>
    <t>01305631</t>
  </si>
  <si>
    <t>01305632</t>
  </si>
  <si>
    <t>01305634</t>
  </si>
  <si>
    <t>01305636</t>
  </si>
  <si>
    <t>01305639</t>
  </si>
  <si>
    <t>01305640</t>
  </si>
  <si>
    <t>01305642</t>
  </si>
  <si>
    <t>01305643</t>
  </si>
  <si>
    <t>01305645</t>
  </si>
  <si>
    <t>01305647</t>
  </si>
  <si>
    <t>01305648</t>
  </si>
  <si>
    <t>01305651</t>
  </si>
  <si>
    <t>01305657</t>
  </si>
  <si>
    <t>01305660</t>
  </si>
  <si>
    <t>01305661</t>
  </si>
  <si>
    <t>01305662</t>
  </si>
  <si>
    <t>01305663</t>
  </si>
  <si>
    <t>01305664</t>
  </si>
  <si>
    <t>01305666</t>
  </si>
  <si>
    <t>01305668</t>
  </si>
  <si>
    <t>01305669</t>
  </si>
  <si>
    <t>01305672</t>
  </si>
  <si>
    <t>01305673</t>
  </si>
  <si>
    <t>01305674</t>
  </si>
  <si>
    <t>01305675</t>
  </si>
  <si>
    <t>01305678</t>
  </si>
  <si>
    <t>LOT #19</t>
  </si>
  <si>
    <t>01305680</t>
  </si>
  <si>
    <t>01305681</t>
  </si>
  <si>
    <t>01305682</t>
  </si>
  <si>
    <t>01305683</t>
  </si>
  <si>
    <t>01305684</t>
  </si>
  <si>
    <t>01305687</t>
  </si>
  <si>
    <t>01305690</t>
  </si>
  <si>
    <t>01305691</t>
  </si>
  <si>
    <t>01305694</t>
  </si>
  <si>
    <t>01305695</t>
  </si>
  <si>
    <t>01305696</t>
  </si>
  <si>
    <t>01305698</t>
  </si>
  <si>
    <t>01305699</t>
  </si>
  <si>
    <t>01305700</t>
  </si>
  <si>
    <t>01305701</t>
  </si>
  <si>
    <t>01305702</t>
  </si>
  <si>
    <t>01305703</t>
  </si>
  <si>
    <t>01305704</t>
  </si>
  <si>
    <t>01305705</t>
  </si>
  <si>
    <t>01305707</t>
  </si>
  <si>
    <t>01305708</t>
  </si>
  <si>
    <t>01305710</t>
  </si>
  <si>
    <t>01305711</t>
  </si>
  <si>
    <t>01305712</t>
  </si>
  <si>
    <t>01305713</t>
  </si>
  <si>
    <t>01305716</t>
  </si>
  <si>
    <t>01305717</t>
  </si>
  <si>
    <t>01305719</t>
  </si>
  <si>
    <t>01305720</t>
  </si>
  <si>
    <t>107195</t>
  </si>
  <si>
    <t>01305785</t>
  </si>
  <si>
    <t>LOT #20</t>
  </si>
  <si>
    <t>01305786</t>
  </si>
  <si>
    <t>01305787</t>
  </si>
  <si>
    <t>01305789</t>
  </si>
  <si>
    <t>01305790</t>
  </si>
  <si>
    <t>01305791</t>
  </si>
  <si>
    <t>01305792</t>
  </si>
  <si>
    <t>01305793</t>
  </si>
  <si>
    <t>01305795</t>
  </si>
  <si>
    <t>01305796</t>
  </si>
  <si>
    <t>01305799</t>
  </si>
  <si>
    <t>01305800</t>
  </si>
  <si>
    <t>01305801</t>
  </si>
  <si>
    <t>01305803</t>
  </si>
  <si>
    <t>01305805</t>
  </si>
  <si>
    <t>01305806</t>
  </si>
  <si>
    <t>01305807</t>
  </si>
  <si>
    <t>01305808</t>
  </si>
  <si>
    <t>01305809</t>
  </si>
  <si>
    <t>01305810</t>
  </si>
  <si>
    <t>01305811</t>
  </si>
  <si>
    <t>01305812</t>
  </si>
  <si>
    <t>01305813</t>
  </si>
  <si>
    <t>01305814</t>
  </si>
  <si>
    <t>01305816</t>
  </si>
  <si>
    <t>01305817</t>
  </si>
  <si>
    <t>01305818</t>
  </si>
  <si>
    <t>01305819</t>
  </si>
  <si>
    <t>01305820</t>
  </si>
  <si>
    <t>01305821</t>
  </si>
  <si>
    <t>01305822</t>
  </si>
  <si>
    <t>01305823</t>
  </si>
  <si>
    <t>01305826</t>
  </si>
  <si>
    <t>01305828</t>
  </si>
  <si>
    <t>01305829</t>
  </si>
  <si>
    <t>01305831</t>
  </si>
  <si>
    <t>01305832</t>
  </si>
  <si>
    <t>LOT #21</t>
  </si>
  <si>
    <t>01305834</t>
  </si>
  <si>
    <t>01305836</t>
  </si>
  <si>
    <t>01305839</t>
  </si>
  <si>
    <t>01305841</t>
  </si>
  <si>
    <t>01305842</t>
  </si>
  <si>
    <t>01305843</t>
  </si>
  <si>
    <t>01305844</t>
  </si>
  <si>
    <t>01305846</t>
  </si>
  <si>
    <t>01305847</t>
  </si>
  <si>
    <t>01305848</t>
  </si>
  <si>
    <t>01305849</t>
  </si>
  <si>
    <t>01305851</t>
  </si>
  <si>
    <t>01305852</t>
  </si>
  <si>
    <t>01305853</t>
  </si>
  <si>
    <t>01305855</t>
  </si>
  <si>
    <t>01305856</t>
  </si>
  <si>
    <t>01305857</t>
  </si>
  <si>
    <t>01305858</t>
  </si>
  <si>
    <t>01305859</t>
  </si>
  <si>
    <t>01305862</t>
  </si>
  <si>
    <t>01305865</t>
  </si>
  <si>
    <t>01305867</t>
  </si>
  <si>
    <t>01305868</t>
  </si>
  <si>
    <t>01305869</t>
  </si>
  <si>
    <t>01305870</t>
  </si>
  <si>
    <t>01305871</t>
  </si>
  <si>
    <t>01305874</t>
  </si>
  <si>
    <t>01305876</t>
  </si>
  <si>
    <t>01305877</t>
  </si>
  <si>
    <t>01305878</t>
  </si>
  <si>
    <t>01305879</t>
  </si>
  <si>
    <t>107200</t>
  </si>
  <si>
    <t>01305580</t>
  </si>
  <si>
    <t>LOT #22</t>
  </si>
  <si>
    <t>01305582</t>
  </si>
  <si>
    <t>01305587</t>
  </si>
  <si>
    <t>01305588</t>
  </si>
  <si>
    <t>01305590</t>
  </si>
  <si>
    <t>01305591</t>
  </si>
  <si>
    <t>01305592</t>
  </si>
  <si>
    <t>01305593</t>
  </si>
  <si>
    <t>01305594</t>
  </si>
  <si>
    <t>01305595</t>
  </si>
  <si>
    <t>01305596</t>
  </si>
  <si>
    <t>01305597</t>
  </si>
  <si>
    <t>01305600</t>
  </si>
  <si>
    <t>01305606</t>
  </si>
  <si>
    <t>01305608</t>
  </si>
  <si>
    <t>01305609</t>
  </si>
  <si>
    <t>01305610</t>
  </si>
  <si>
    <t>01305611</t>
  </si>
  <si>
    <t>01305612</t>
  </si>
  <si>
    <t>01305613</t>
  </si>
  <si>
    <t>01305614</t>
  </si>
  <si>
    <t>01305615</t>
  </si>
  <si>
    <t>01305617</t>
  </si>
  <si>
    <t>01305619</t>
  </si>
  <si>
    <t>01305620</t>
  </si>
  <si>
    <t>01305621</t>
  </si>
  <si>
    <t>01305623</t>
  </si>
  <si>
    <t>01305624</t>
  </si>
  <si>
    <t>01305626</t>
  </si>
  <si>
    <t>01305627</t>
  </si>
  <si>
    <t>107413</t>
  </si>
  <si>
    <t>01305083</t>
  </si>
  <si>
    <t>107365</t>
  </si>
  <si>
    <t>01305125</t>
  </si>
  <si>
    <t>107414</t>
  </si>
  <si>
    <t>01304936</t>
  </si>
  <si>
    <t>01304937</t>
  </si>
  <si>
    <t>01304938</t>
  </si>
  <si>
    <t>01304939</t>
  </si>
  <si>
    <t>01304940</t>
  </si>
  <si>
    <t>01304944</t>
  </si>
  <si>
    <t>01304945</t>
  </si>
  <si>
    <t>01304946</t>
  </si>
  <si>
    <t>01304947</t>
  </si>
  <si>
    <t>01304949</t>
  </si>
  <si>
    <t>01304950</t>
  </si>
  <si>
    <t>01304951</t>
  </si>
  <si>
    <t>01304952</t>
  </si>
  <si>
    <t>01304953</t>
  </si>
  <si>
    <t>01304954</t>
  </si>
  <si>
    <t>01304955</t>
  </si>
  <si>
    <t>01304957</t>
  </si>
  <si>
    <t>01304958</t>
  </si>
  <si>
    <t>01304960</t>
  </si>
  <si>
    <t>01304961</t>
  </si>
  <si>
    <t>01304962</t>
  </si>
  <si>
    <t>01304963</t>
  </si>
  <si>
    <t>01304964</t>
  </si>
  <si>
    <t>01304965</t>
  </si>
  <si>
    <t>01304966</t>
  </si>
  <si>
    <t>01304967</t>
  </si>
  <si>
    <t>01304969</t>
  </si>
  <si>
    <t>01304970</t>
  </si>
  <si>
    <t>01304971</t>
  </si>
  <si>
    <t>01304973</t>
  </si>
  <si>
    <t>01304974</t>
  </si>
  <si>
    <t>01304975</t>
  </si>
  <si>
    <t>01304976</t>
  </si>
  <si>
    <t>01304978</t>
  </si>
  <si>
    <t>01304979</t>
  </si>
  <si>
    <t>01304980</t>
  </si>
  <si>
    <t>01304981</t>
  </si>
  <si>
    <t>01304982</t>
  </si>
  <si>
    <t>01304983</t>
  </si>
  <si>
    <t>01304984</t>
  </si>
  <si>
    <t>01304988</t>
  </si>
  <si>
    <t>01304990</t>
  </si>
  <si>
    <t>01304991</t>
  </si>
  <si>
    <t>01304993</t>
  </si>
  <si>
    <t>01304995</t>
  </si>
  <si>
    <t>01304996</t>
  </si>
  <si>
    <t>01304998</t>
  </si>
  <si>
    <t>01304999</t>
  </si>
  <si>
    <t>01305010</t>
  </si>
  <si>
    <t>01305013</t>
  </si>
  <si>
    <t>01305017</t>
  </si>
  <si>
    <t>01305026</t>
  </si>
  <si>
    <t>01305030</t>
  </si>
  <si>
    <t>107071</t>
  </si>
  <si>
    <t>01305418</t>
  </si>
  <si>
    <t>107368</t>
  </si>
  <si>
    <t>01305372</t>
  </si>
  <si>
    <t>106505</t>
  </si>
  <si>
    <t>01305942</t>
  </si>
  <si>
    <t>01305943</t>
  </si>
  <si>
    <t>01305948</t>
  </si>
  <si>
    <t>01305958</t>
  </si>
  <si>
    <t>107370</t>
  </si>
  <si>
    <t>01306055</t>
  </si>
  <si>
    <t>107366</t>
  </si>
  <si>
    <t>01306112</t>
  </si>
  <si>
    <t>97% D1; 3% D2</t>
  </si>
  <si>
    <t>01306115</t>
  </si>
  <si>
    <t>01306124</t>
  </si>
  <si>
    <t>01306131</t>
  </si>
  <si>
    <t>106504</t>
  </si>
  <si>
    <t>01307376</t>
  </si>
  <si>
    <t>01307393</t>
  </si>
  <si>
    <t>01307396</t>
  </si>
  <si>
    <t>01307398</t>
  </si>
  <si>
    <t>01307402</t>
  </si>
  <si>
    <t>01307433</t>
  </si>
  <si>
    <t>107199</t>
  </si>
  <si>
    <t>MISC</t>
  </si>
  <si>
    <t>RW</t>
  </si>
  <si>
    <t>01306747</t>
  </si>
  <si>
    <t>EXCESS #1</t>
  </si>
  <si>
    <t>01306748</t>
  </si>
  <si>
    <t>01306751</t>
  </si>
  <si>
    <t>01306753</t>
  </si>
  <si>
    <t>01306755</t>
  </si>
  <si>
    <t>01306756</t>
  </si>
  <si>
    <t>01306757</t>
  </si>
  <si>
    <t>01306758</t>
  </si>
  <si>
    <t>01306759</t>
  </si>
  <si>
    <t>01306760</t>
  </si>
  <si>
    <t>01306761</t>
  </si>
  <si>
    <t>01306762</t>
  </si>
  <si>
    <t>01306763</t>
  </si>
  <si>
    <t>01306764</t>
  </si>
  <si>
    <t>01306765</t>
  </si>
  <si>
    <t>01306767</t>
  </si>
  <si>
    <t>01306768</t>
  </si>
  <si>
    <t>01306771</t>
  </si>
  <si>
    <t>01306772</t>
  </si>
  <si>
    <t>01306773</t>
  </si>
  <si>
    <t>01306775</t>
  </si>
  <si>
    <t>01306776</t>
  </si>
  <si>
    <t>01306777</t>
  </si>
  <si>
    <t>01306778</t>
  </si>
  <si>
    <t>01306779</t>
  </si>
  <si>
    <t>01306780</t>
  </si>
  <si>
    <t>01306781</t>
  </si>
  <si>
    <t>01306783</t>
  </si>
  <si>
    <t>01306784</t>
  </si>
  <si>
    <t>01306785</t>
  </si>
  <si>
    <t>01306786</t>
  </si>
  <si>
    <t>01306787</t>
  </si>
  <si>
    <t>01306788</t>
  </si>
  <si>
    <t>01306791</t>
  </si>
  <si>
    <t>01306792</t>
  </si>
  <si>
    <t>01306793</t>
  </si>
  <si>
    <t>01306794</t>
  </si>
  <si>
    <t>106179</t>
  </si>
  <si>
    <t>01307252</t>
  </si>
  <si>
    <t>Included in this sample: 1 delivery from 102-20 with 575 lbs (4.6%)</t>
  </si>
  <si>
    <t>107077</t>
  </si>
  <si>
    <t>3041</t>
  </si>
  <si>
    <t>01306587</t>
  </si>
  <si>
    <t>107353</t>
  </si>
  <si>
    <t>01306652</t>
  </si>
  <si>
    <t>15,186 lbs Emily Nicole + 689 fish (~4k lbs) RW harvest of excess summers</t>
  </si>
  <si>
    <t>01306657</t>
  </si>
  <si>
    <t>01306658</t>
  </si>
  <si>
    <t>01306662</t>
  </si>
  <si>
    <t>01306664</t>
  </si>
  <si>
    <t>01306667</t>
  </si>
  <si>
    <t>01306669</t>
  </si>
  <si>
    <t>01306673</t>
  </si>
  <si>
    <t>01306676</t>
  </si>
  <si>
    <t>01306681</t>
  </si>
  <si>
    <t>01306684</t>
  </si>
  <si>
    <t>01306685</t>
  </si>
  <si>
    <t>01306686</t>
  </si>
  <si>
    <t>01306690</t>
  </si>
  <si>
    <t>01306691</t>
  </si>
  <si>
    <t>01306695</t>
  </si>
  <si>
    <t>01306698</t>
  </si>
  <si>
    <t>01306701</t>
  </si>
  <si>
    <t>01306706</t>
  </si>
  <si>
    <t>01306709</t>
  </si>
  <si>
    <t>01306710</t>
  </si>
  <si>
    <t>106513</t>
  </si>
  <si>
    <t>01308108</t>
  </si>
  <si>
    <t>01308109</t>
  </si>
  <si>
    <t>01308116</t>
  </si>
  <si>
    <t>01308125</t>
  </si>
  <si>
    <t>01308129</t>
  </si>
  <si>
    <t>01308131</t>
  </si>
  <si>
    <t>01308132</t>
  </si>
  <si>
    <t>01308135</t>
  </si>
  <si>
    <t>01308141</t>
  </si>
  <si>
    <t>106514</t>
  </si>
  <si>
    <t>01308448</t>
  </si>
  <si>
    <t>01308449</t>
  </si>
  <si>
    <t>01308451</t>
  </si>
  <si>
    <t>01308456</t>
  </si>
  <si>
    <t>01308463</t>
  </si>
  <si>
    <t>01308474</t>
  </si>
  <si>
    <t>01308478</t>
  </si>
  <si>
    <t>01308481</t>
  </si>
  <si>
    <t>01308482</t>
  </si>
  <si>
    <t>01308488</t>
  </si>
  <si>
    <t>01308490</t>
  </si>
  <si>
    <t>01308491</t>
  </si>
  <si>
    <t>107113</t>
  </si>
  <si>
    <t>01308753</t>
  </si>
  <si>
    <t>CC</t>
  </si>
  <si>
    <t>107198</t>
  </si>
  <si>
    <t>01309157</t>
  </si>
  <si>
    <t>Excess #2</t>
  </si>
  <si>
    <t>01309158</t>
  </si>
  <si>
    <t>01309159</t>
  </si>
  <si>
    <t>01309160</t>
  </si>
  <si>
    <t>01309161</t>
  </si>
  <si>
    <t>01309162</t>
  </si>
  <si>
    <t>01309163</t>
  </si>
  <si>
    <t>01309164</t>
  </si>
  <si>
    <t>01309165</t>
  </si>
  <si>
    <t>01309166</t>
  </si>
  <si>
    <t>01309167</t>
  </si>
  <si>
    <t>01309168</t>
  </si>
  <si>
    <t>107197</t>
  </si>
  <si>
    <t>01309254</t>
  </si>
  <si>
    <t>Release Date</t>
  </si>
  <si>
    <t>CP recoveries</t>
  </si>
  <si>
    <t>T recoveries</t>
  </si>
  <si>
    <t>Total Recoveries</t>
  </si>
  <si>
    <t>Stat Area</t>
  </si>
  <si>
    <t>Stat Area Name</t>
  </si>
  <si>
    <t>Point Couverden to Point Augusta</t>
  </si>
  <si>
    <t>Point Hepburn to Danger Point</t>
  </si>
  <si>
    <t>Outer Tenakee Inlet</t>
  </si>
  <si>
    <t>Point Arden to Midway Islands</t>
  </si>
  <si>
    <t>Taku Inlet</t>
  </si>
  <si>
    <t>Port Snettisham</t>
  </si>
  <si>
    <t>Limestone Inlet</t>
  </si>
  <si>
    <t>Postage Stamp</t>
  </si>
  <si>
    <t>Central Lynn Canal</t>
  </si>
  <si>
    <t>Boat Harbor Outside Waters</t>
  </si>
  <si>
    <t>Boat Harbor Inside Waters</t>
  </si>
  <si>
    <t>Outer St. James</t>
  </si>
  <si>
    <t>North Lynn Canal</t>
  </si>
  <si>
    <t>Chilkat Inlet</t>
  </si>
  <si>
    <t>Lutak Inlet</t>
  </si>
  <si>
    <t>Chilkoot Inlet</t>
  </si>
  <si>
    <t>Southern Duke Island</t>
  </si>
  <si>
    <t xml:space="preserve">Northern Duke Island, Revillagigedo Channel, </t>
  </si>
  <si>
    <t>Percy Islands</t>
  </si>
  <si>
    <t>West Shore of Gravina Island</t>
  </si>
  <si>
    <t>Alva to Sykes</t>
  </si>
  <si>
    <t>Bold Island</t>
  </si>
  <si>
    <t>Carroll Inlet</t>
  </si>
  <si>
    <t>Clarence Strait and Dixon Entrance</t>
  </si>
  <si>
    <t>Lower Clarence Strait (Scott Point Shore)</t>
  </si>
  <si>
    <t>Cholmondeley Sound</t>
  </si>
  <si>
    <t>Clarence Strait (Outside Cholmondeley)</t>
  </si>
  <si>
    <t>Kasaan Bay and Skowl Arm</t>
  </si>
  <si>
    <t>Clarence Strait (Tolstoi Shore)</t>
  </si>
  <si>
    <t>Lower Cordova Bay</t>
  </si>
  <si>
    <t>Klakas Inlet</t>
  </si>
  <si>
    <t>Upper Cordova Bay</t>
  </si>
  <si>
    <t>Nutkwa Inlet and Keete Inlet</t>
  </si>
  <si>
    <t>Hetta Inlet and Sukkwan Inlet</t>
  </si>
  <si>
    <t>Kaigani Strait</t>
  </si>
  <si>
    <t>Tlevak Strait</t>
  </si>
  <si>
    <t>Bucareli Bay and Port Real Marina</t>
  </si>
  <si>
    <t>San Alberto Bay, Big Salt, and Trocadero Bay</t>
  </si>
  <si>
    <t>11-Mile</t>
  </si>
  <si>
    <t>St Phillips/Warmchuck</t>
  </si>
  <si>
    <t>Sea Otter Sound</t>
  </si>
  <si>
    <t>Southwest shore of Dall Island</t>
  </si>
  <si>
    <t>Western shore of Dall Island</t>
  </si>
  <si>
    <t>Bucareli Bay, Cape Felix, and Meares Passage</t>
  </si>
  <si>
    <t>Western Shores of Baker Island and Cone Islan</t>
  </si>
  <si>
    <t>Western shores of Noyes Island and Cone Islan</t>
  </si>
  <si>
    <t>Affleck Canal/Spanish Is/Louise Cove</t>
  </si>
  <si>
    <t>Warren Is/Trout Creek/Cape Pole</t>
  </si>
  <si>
    <t>Anan/Fools/Menefee/Deer Is/N Ernest Sd</t>
  </si>
  <si>
    <t>Chatham St/Coronation Is to Pt Ellis</t>
  </si>
  <si>
    <t>Sitka Sound North</t>
  </si>
  <si>
    <t>Dixon Entrance and Portland Canal (Tree Point</t>
  </si>
  <si>
    <t>Shakan Bay/Calder Bay/El Capitan Pass</t>
  </si>
  <si>
    <t>Ratz Harbor Shore</t>
  </si>
  <si>
    <t>Rocky Bay/McHenry Anchorage</t>
  </si>
  <si>
    <t>Burnett/Mosman/McHenry Inlets</t>
  </si>
  <si>
    <t>Union Bay/Emerald Bay/S Ernest Sound</t>
  </si>
  <si>
    <t>Pt Gardner/Eliza Harbor/Herring Bay/Tyee</t>
  </si>
  <si>
    <t>Kingsmill/Washington Bay</t>
  </si>
  <si>
    <t>Rowan Bay/Bay of Pillars</t>
  </si>
  <si>
    <t>Tebenkof Bay</t>
  </si>
  <si>
    <t>False Point Pybus/Brothers Islands</t>
  </si>
  <si>
    <t>Fanshaw/Foot Is/CAA Station</t>
  </si>
  <si>
    <t>Danger Point to Point Caution</t>
  </si>
  <si>
    <t>West Crawfish Inlet</t>
  </si>
  <si>
    <t>Upper Clarence/Steamer Bay/Quiet Harbor</t>
  </si>
  <si>
    <t>Sumner Strait/Pt Baker/Macnamara</t>
  </si>
  <si>
    <t>Kah Sheets/St Johns</t>
  </si>
  <si>
    <t>Zimovia Strait</t>
  </si>
  <si>
    <t>Chichagof Pass</t>
  </si>
  <si>
    <t>Meter Bight/King George</t>
  </si>
  <si>
    <t>Woodpecker/Station Is</t>
  </si>
  <si>
    <t>Wrangell</t>
  </si>
  <si>
    <t>N Stikine Flats/LeConte Bay/Ideal Cove</t>
  </si>
  <si>
    <t>Coney Is to Horn Cliffs</t>
  </si>
  <si>
    <t>Frederick Pt/Pt Agassiz</t>
  </si>
  <si>
    <t>Sitka Sound South</t>
  </si>
  <si>
    <t>Nakwasina Passage</t>
  </si>
  <si>
    <t>Nakwasina Sound</t>
  </si>
  <si>
    <t>Katlian Bay</t>
  </si>
  <si>
    <t>Khaz Bay</t>
  </si>
  <si>
    <t>Slocum Arm</t>
  </si>
  <si>
    <t>Portlock Harbor</t>
  </si>
  <si>
    <t>Lisianski Inlet</t>
  </si>
  <si>
    <t>Stag Bay</t>
  </si>
  <si>
    <t>Lisianski Strait</t>
  </si>
  <si>
    <t>Higgins Pt to Nose Pt/Naha/Traitors</t>
  </si>
  <si>
    <t>Clarence Strait (Ship Island Shore)</t>
  </si>
  <si>
    <t>Port Protection/Hole In The Wall</t>
  </si>
  <si>
    <t>Dry Bay/Tohdahl Creek</t>
  </si>
  <si>
    <t>Little Island to Point Couverden</t>
  </si>
  <si>
    <t>Freshwater Bay</t>
  </si>
  <si>
    <t>Funter Bay</t>
  </si>
  <si>
    <t>Outer Salisbury Sound</t>
  </si>
  <si>
    <t>Inner Salisbury Sound</t>
  </si>
  <si>
    <t>Outside Yakobi Island</t>
  </si>
  <si>
    <t>Homeshore</t>
  </si>
  <si>
    <t>Point Augusta to Eagle Point</t>
  </si>
  <si>
    <t>Yakutat Bay-Setnet</t>
  </si>
  <si>
    <t>Nichols Passage</t>
  </si>
  <si>
    <t>Southern Iphigenia Bay (West of Maurelle Isla</t>
  </si>
  <si>
    <t>Reid Bay/No Name Bay/Point Barrie</t>
  </si>
  <si>
    <t>Shipley Bay</t>
  </si>
  <si>
    <t>Southeast Baranof Island</t>
  </si>
  <si>
    <t>Port Armstrong</t>
  </si>
  <si>
    <t>Mist Cove</t>
  </si>
  <si>
    <t>Southwest Frederick Sound</t>
  </si>
  <si>
    <t>Port Malmsbury</t>
  </si>
  <si>
    <t>East Point to Point Hayes</t>
  </si>
  <si>
    <t>Naked Island to Point Hepburn</t>
  </si>
  <si>
    <t>Lower Outside Baranof Island</t>
  </si>
  <si>
    <t>Big Branch Bay</t>
  </si>
  <si>
    <t>Lower Baranof Below Whale Bay</t>
  </si>
  <si>
    <t>Whale Bay</t>
  </si>
  <si>
    <t>Outside Crawfish Inlet</t>
  </si>
  <si>
    <t>Outer Kruzof Island</t>
  </si>
  <si>
    <t>East Peril Straits</t>
  </si>
  <si>
    <t>Hanus Bay</t>
  </si>
  <si>
    <t>St. John Baptist Bay</t>
  </si>
  <si>
    <t>Takanis Bay</t>
  </si>
  <si>
    <t>Surge Bay</t>
  </si>
  <si>
    <t>Hoktaheen Cove</t>
  </si>
  <si>
    <t>Lemesurier Island to Cape Spencer</t>
  </si>
  <si>
    <t>Pleasant to Lemesurier Islands</t>
  </si>
  <si>
    <t>Hoonah Area</t>
  </si>
  <si>
    <t>Neka Bay</t>
  </si>
  <si>
    <t>Northwest Port Frederick</t>
  </si>
  <si>
    <t>Cape Spencer to Icy Point</t>
  </si>
  <si>
    <t>Lituya Bay to Cape Fairweather</t>
  </si>
  <si>
    <t>Unknown</t>
  </si>
  <si>
    <t>C. Fairweather to Sitkagi Bluffs Out 3</t>
  </si>
  <si>
    <t>Security Bay</t>
  </si>
  <si>
    <t>Schooner Is/Big Creek/Portage Bay</t>
  </si>
  <si>
    <t>Situk River</t>
  </si>
  <si>
    <t>Manby Shore</t>
  </si>
  <si>
    <t>Deep Inlet, Aleutkina Bay, and contiguous wat</t>
  </si>
  <si>
    <t>Speel Arm</t>
  </si>
  <si>
    <t>North Carroll Inlet</t>
  </si>
  <si>
    <t>Kendrick Bay and McLean Arm</t>
  </si>
  <si>
    <t>Hidden Falls</t>
  </si>
  <si>
    <t>Southeast Cove</t>
  </si>
  <si>
    <t>Thomas Bay</t>
  </si>
  <si>
    <t>Silver Bay</t>
  </si>
  <si>
    <t>Herring Cove</t>
  </si>
  <si>
    <t>Upper Burnett Inlet</t>
  </si>
  <si>
    <t>Crawfish Inlet</t>
  </si>
  <si>
    <t>Unknown (W Channel Area area)</t>
  </si>
  <si>
    <t>Undocumented (Redoubt Bay)</t>
  </si>
  <si>
    <t>Gunnuk Creek</t>
  </si>
  <si>
    <t>Sheldon Jackson Special Harvest Area</t>
  </si>
  <si>
    <t>Bear Cove</t>
  </si>
  <si>
    <t>Harvest Code And Name</t>
  </si>
  <si>
    <t>11 - State managed fishery</t>
  </si>
  <si>
    <t>12 - Hatchery Terminal Area Fishery</t>
  </si>
  <si>
    <t>13 - Spring Troll Fishery</t>
  </si>
  <si>
    <t>21 - Private Hatchery - Fishing</t>
  </si>
  <si>
    <t>THA</t>
  </si>
  <si>
    <t>THA?</t>
  </si>
  <si>
    <t>SHA</t>
  </si>
  <si>
    <t>SHA or THA?</t>
  </si>
  <si>
    <t>NT recoveries</t>
  </si>
  <si>
    <t>Terminal area name</t>
  </si>
  <si>
    <t>T or NT?</t>
  </si>
  <si>
    <t>NT</t>
  </si>
  <si>
    <t>Release strategy</t>
  </si>
  <si>
    <t>Control</t>
  </si>
  <si>
    <t>Net Pen</t>
  </si>
  <si>
    <t>Tender</t>
  </si>
  <si>
    <t>𝜒2 p-value</t>
  </si>
  <si>
    <t>𝜒2 statistic</t>
  </si>
  <si>
    <t>𝜒2 n</t>
  </si>
  <si>
    <t>% in T</t>
  </si>
  <si>
    <t>Return area</t>
  </si>
  <si>
    <t>Non-terminal</t>
  </si>
  <si>
    <t>Terminal</t>
  </si>
  <si>
    <t>Expected absolute frequencies</t>
  </si>
  <si>
    <t>chi square</t>
  </si>
  <si>
    <t>p-value</t>
  </si>
  <si>
    <t>𝜒2 - long hand</t>
  </si>
  <si>
    <t>Total Control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</si>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</sst>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0.0%"/>
    <numFmt numFmtId="166" formatCode="[$-409]d\-mmm;@"/>
    <numFmt numFmtId="167" formatCode="0.0000"/>
    <numFmt numFmtId="168" formatCode="0.0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-0.49998474074526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5" tint="-0.249977111117893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9" fillId="0" borderId="0"/>
    <xf numFmtId="0" fontId="4" fillId="0" borderId="0"/>
  </cellStyleXfs>
  <cellXfs count="1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1" applyFont="1"/>
    <xf numFmtId="14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right" wrapText="1"/>
    </xf>
    <xf numFmtId="0" fontId="3" fillId="0" borderId="2" xfId="2" applyFont="1" applyBorder="1" applyAlignment="1">
      <alignment wrapText="1"/>
    </xf>
    <xf numFmtId="0" fontId="4" fillId="0" borderId="0" xfId="2"/>
    <xf numFmtId="164" fontId="3" fillId="0" borderId="2" xfId="2" applyNumberFormat="1" applyFont="1" applyBorder="1" applyAlignment="1">
      <alignment horizontal="right" wrapText="1"/>
    </xf>
    <xf numFmtId="165" fontId="0" fillId="0" borderId="0" xfId="0" applyNumberForma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0" fontId="2" fillId="0" borderId="7" xfId="0" applyFont="1" applyBorder="1" applyAlignment="1">
      <alignment horizontal="center"/>
    </xf>
    <xf numFmtId="9" fontId="2" fillId="0" borderId="7" xfId="1" applyFont="1" applyBorder="1" applyAlignment="1">
      <alignment horizontal="center"/>
    </xf>
    <xf numFmtId="3" fontId="2" fillId="0" borderId="7" xfId="1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4" borderId="5" xfId="0" applyFont="1" applyFill="1" applyBorder="1"/>
    <xf numFmtId="0" fontId="3" fillId="2" borderId="1" xfId="4" applyFont="1" applyFill="1" applyBorder="1" applyAlignment="1">
      <alignment horizontal="center"/>
    </xf>
    <xf numFmtId="0" fontId="3" fillId="0" borderId="2" xfId="4" applyFont="1" applyBorder="1" applyAlignment="1">
      <alignment wrapText="1"/>
    </xf>
    <xf numFmtId="0" fontId="3" fillId="0" borderId="2" xfId="4" applyFont="1" applyBorder="1" applyAlignment="1">
      <alignment horizontal="right" wrapText="1"/>
    </xf>
    <xf numFmtId="14" fontId="2" fillId="0" borderId="5" xfId="0" applyNumberFormat="1" applyFont="1" applyBorder="1" applyAlignment="1">
      <alignment horizontal="center"/>
    </xf>
    <xf numFmtId="0" fontId="2" fillId="3" borderId="0" xfId="0" applyFont="1" applyFill="1" applyAlignment="1">
      <alignment horizontal="left"/>
    </xf>
    <xf numFmtId="0" fontId="7" fillId="5" borderId="0" xfId="0" applyFont="1" applyFill="1"/>
    <xf numFmtId="0" fontId="8" fillId="6" borderId="8" xfId="0" applyFont="1" applyFill="1" applyBorder="1" applyAlignment="1">
      <alignment horizontal="center"/>
    </xf>
    <xf numFmtId="3" fontId="8" fillId="6" borderId="8" xfId="0" applyNumberFormat="1" applyFont="1" applyFill="1" applyBorder="1" applyAlignment="1">
      <alignment horizontal="center"/>
    </xf>
    <xf numFmtId="0" fontId="8" fillId="6" borderId="8" xfId="0" applyFont="1" applyFill="1" applyBorder="1"/>
    <xf numFmtId="166" fontId="10" fillId="0" borderId="9" xfId="5" applyNumberFormat="1" applyFont="1" applyBorder="1" applyAlignment="1">
      <alignment horizontal="center" vertical="center"/>
    </xf>
    <xf numFmtId="14" fontId="11" fillId="7" borderId="0" xfId="0" applyNumberFormat="1" applyFont="1" applyFill="1"/>
    <xf numFmtId="166" fontId="10" fillId="8" borderId="10" xfId="5" applyNumberFormat="1" applyFont="1" applyFill="1" applyBorder="1" applyAlignment="1">
      <alignment horizontal="center" vertical="center"/>
    </xf>
    <xf numFmtId="166" fontId="10" fillId="0" borderId="10" xfId="5" applyNumberFormat="1" applyFont="1" applyBorder="1" applyAlignment="1">
      <alignment horizontal="center" vertical="center"/>
    </xf>
    <xf numFmtId="14" fontId="11" fillId="9" borderId="0" xfId="0" applyNumberFormat="1" applyFont="1" applyFill="1"/>
    <xf numFmtId="0" fontId="11" fillId="9" borderId="0" xfId="0" applyFont="1" applyFill="1"/>
    <xf numFmtId="166" fontId="10" fillId="10" borderId="10" xfId="5" applyNumberFormat="1" applyFont="1" applyFill="1" applyBorder="1" applyAlignment="1">
      <alignment horizontal="center" vertical="center"/>
    </xf>
    <xf numFmtId="166" fontId="10" fillId="0" borderId="11" xfId="5" applyNumberFormat="1" applyFont="1" applyBorder="1" applyAlignment="1">
      <alignment horizontal="center" vertical="center"/>
    </xf>
    <xf numFmtId="166" fontId="10" fillId="8" borderId="12" xfId="5" applyNumberFormat="1" applyFont="1" applyFill="1" applyBorder="1" applyAlignment="1">
      <alignment horizontal="center" vertical="center"/>
    </xf>
    <xf numFmtId="0" fontId="10" fillId="0" borderId="10" xfId="5" applyFont="1" applyBorder="1"/>
    <xf numFmtId="0" fontId="10" fillId="10" borderId="10" xfId="5" applyFont="1" applyFill="1" applyBorder="1"/>
    <xf numFmtId="0" fontId="10" fillId="8" borderId="10" xfId="5" applyFont="1" applyFill="1" applyBorder="1"/>
    <xf numFmtId="3" fontId="10" fillId="0" borderId="13" xfId="5" applyNumberFormat="1" applyFont="1" applyBorder="1" applyAlignment="1">
      <alignment horizontal="center" vertical="center"/>
    </xf>
    <xf numFmtId="0" fontId="10" fillId="3" borderId="14" xfId="5" applyFont="1" applyFill="1" applyBorder="1"/>
    <xf numFmtId="166" fontId="10" fillId="3" borderId="14" xfId="5" applyNumberFormat="1" applyFont="1" applyFill="1" applyBorder="1" applyAlignment="1">
      <alignment horizontal="center" vertical="center"/>
    </xf>
    <xf numFmtId="166" fontId="10" fillId="3" borderId="10" xfId="5" applyNumberFormat="1" applyFont="1" applyFill="1" applyBorder="1" applyAlignment="1">
      <alignment horizontal="center" vertical="center"/>
    </xf>
    <xf numFmtId="0" fontId="10" fillId="0" borderId="0" xfId="5" applyFont="1"/>
    <xf numFmtId="9" fontId="0" fillId="0" borderId="0" xfId="1" applyFont="1" applyFill="1" applyAlignment="1">
      <alignment horizontal="center"/>
    </xf>
    <xf numFmtId="0" fontId="0" fillId="11" borderId="0" xfId="0" applyFill="1" applyAlignment="1">
      <alignment horizontal="center"/>
    </xf>
    <xf numFmtId="3" fontId="0" fillId="11" borderId="0" xfId="0" applyNumberFormat="1" applyFill="1" applyAlignment="1">
      <alignment horizontal="center"/>
    </xf>
    <xf numFmtId="10" fontId="0" fillId="11" borderId="0" xfId="1" applyNumberFormat="1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12" borderId="0" xfId="0" applyFill="1" applyAlignment="1">
      <alignment horizontal="center"/>
    </xf>
    <xf numFmtId="3" fontId="0" fillId="12" borderId="0" xfId="0" applyNumberFormat="1" applyFill="1" applyAlignment="1">
      <alignment horizontal="center"/>
    </xf>
    <xf numFmtId="10" fontId="0" fillId="12" borderId="0" xfId="1" applyNumberFormat="1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15" xfId="6" applyFont="1" applyBorder="1" applyAlignment="1">
      <alignment horizontal="right" wrapText="1"/>
    </xf>
    <xf numFmtId="0" fontId="3" fillId="0" borderId="15" xfId="6" applyFont="1" applyBorder="1" applyAlignment="1">
      <alignment wrapText="1"/>
    </xf>
    <xf numFmtId="14" fontId="3" fillId="0" borderId="15" xfId="6" applyNumberFormat="1" applyFont="1" applyBorder="1" applyAlignment="1">
      <alignment horizontal="right" wrapText="1"/>
    </xf>
    <xf numFmtId="164" fontId="3" fillId="0" borderId="15" xfId="6" applyNumberFormat="1" applyFont="1" applyBorder="1" applyAlignment="1">
      <alignment horizontal="right" wrapText="1"/>
    </xf>
    <xf numFmtId="0" fontId="4" fillId="0" borderId="0" xfId="6"/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1" xfId="6" applyFont="1" applyFill="1" applyBorder="1" applyAlignment="1">
      <alignment horizontal="center" textRotation="90"/>
    </xf>
    <xf numFmtId="0" fontId="0" fillId="0" borderId="0" xfId="0" applyAlignment="1">
      <alignment textRotation="90"/>
    </xf>
    <xf numFmtId="0" fontId="3" fillId="0" borderId="16" xfId="6" applyFont="1" applyBorder="1" applyAlignment="1">
      <alignment wrapText="1"/>
    </xf>
    <xf numFmtId="0" fontId="3" fillId="13" borderId="18" xfId="6" applyFont="1" applyFill="1" applyBorder="1" applyAlignment="1">
      <alignment horizontal="center" textRotation="90"/>
    </xf>
    <xf numFmtId="0" fontId="3" fillId="13" borderId="1" xfId="6" applyFont="1" applyFill="1" applyBorder="1" applyAlignment="1">
      <alignment horizontal="center" textRotation="90"/>
    </xf>
    <xf numFmtId="0" fontId="3" fillId="13" borderId="0" xfId="6" applyFont="1" applyFill="1" applyAlignment="1">
      <alignment horizontal="center"/>
    </xf>
    <xf numFmtId="0" fontId="3" fillId="14" borderId="17" xfId="6" applyFont="1" applyFill="1" applyBorder="1" applyAlignment="1">
      <alignment horizontal="center" wrapText="1"/>
    </xf>
    <xf numFmtId="0" fontId="0" fillId="14" borderId="0" xfId="0" applyFill="1"/>
    <xf numFmtId="0" fontId="0" fillId="0" borderId="19" xfId="0" applyBorder="1" applyAlignment="1">
      <alignment horizontal="center"/>
    </xf>
    <xf numFmtId="0" fontId="3" fillId="13" borderId="20" xfId="6" applyFont="1" applyFill="1" applyBorder="1" applyAlignment="1">
      <alignment horizontal="center" textRotation="90"/>
    </xf>
    <xf numFmtId="3" fontId="0" fillId="0" borderId="19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/>
    <xf numFmtId="1" fontId="12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1" fontId="12" fillId="0" borderId="21" xfId="0" applyNumberFormat="1" applyFont="1" applyBorder="1" applyAlignment="1">
      <alignment horizontal="left"/>
    </xf>
    <xf numFmtId="3" fontId="12" fillId="0" borderId="21" xfId="0" applyNumberFormat="1" applyFont="1" applyBorder="1" applyAlignment="1">
      <alignment horizontal="right"/>
    </xf>
    <xf numFmtId="0" fontId="12" fillId="0" borderId="21" xfId="0" applyFont="1" applyBorder="1" applyAlignment="1">
      <alignment horizontal="right"/>
    </xf>
    <xf numFmtId="168" fontId="12" fillId="0" borderId="0" xfId="0" applyNumberFormat="1" applyFont="1"/>
    <xf numFmtId="1" fontId="12" fillId="0" borderId="0" xfId="0" applyNumberFormat="1" applyFont="1"/>
    <xf numFmtId="3" fontId="12" fillId="0" borderId="0" xfId="0" applyNumberFormat="1" applyFont="1"/>
    <xf numFmtId="167" fontId="12" fillId="0" borderId="0" xfId="0" applyNumberFormat="1" applyFont="1"/>
    <xf numFmtId="168" fontId="13" fillId="11" borderId="0" xfId="0" applyNumberFormat="1" applyFont="1" applyFill="1"/>
    <xf numFmtId="14" fontId="0" fillId="0" borderId="19" xfId="0" applyNumberFormat="1" applyBorder="1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7" fontId="0" fillId="0" borderId="3" xfId="0" applyNumberFormat="1" applyBorder="1"/>
    <xf numFmtId="2" fontId="0" fillId="0" borderId="3" xfId="0" applyNumberFormat="1" applyBorder="1" applyAlignment="1">
      <alignment horizontal="center"/>
    </xf>
    <xf numFmtId="0" fontId="16" fillId="0" borderId="0" xfId="0" applyFont="1" applyAlignment="1">
      <alignment horizontal="right"/>
    </xf>
    <xf numFmtId="168" fontId="16" fillId="0" borderId="0" xfId="0" applyNumberFormat="1" applyFont="1"/>
  </cellXfs>
  <cellStyles count="7">
    <cellStyle name="Normal" xfId="0" builtinId="0"/>
    <cellStyle name="Normal 4" xfId="5" xr:uid="{5249BE4F-CAFA-4612-A709-DB717B0395C0}"/>
    <cellStyle name="Normal_CP_1" xfId="3" xr:uid="{FA1DE8BC-C29F-4091-AC5A-6614606B2AE5}"/>
    <cellStyle name="Normal_CP_2" xfId="4" xr:uid="{FBF47D65-E25A-41D5-AB48-80684CAAA822}"/>
    <cellStyle name="Normal_MIC otos" xfId="2" xr:uid="{A1563A10-FDC1-4BD0-B2B9-F3AEF7C99240}"/>
    <cellStyle name="Normal_Sheet1" xfId="6" xr:uid="{84085D54-D2D0-494C-9CBB-1C17B5C252E2}"/>
    <cellStyle name="Percent" xfId="1" builtinId="5"/>
  </cellStyles>
  <dxfs count="10">
    <dxf>
      <numFmt numFmtId="165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ssa Frost" id="{ECDF24C7-AD8F-465A-AE13-DD0A55E8136D}" userId="S::tfrost@ssraa1.onmicrosoft.com::738ed112-bf68-46b3-a02b-a9eb94cdde14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Chum\2024%20Chum%20Summary\Chum%20Terminal_2024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Chum\2024%20Chum%20Summary\Chum%20Terminal_2024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Chum\2024%20Chum%20Summary\Neets%20BY24%20Chum%20Incubation%20-%20spawn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Chum\2024%20Chum%20Summary\Neets%20BY24%20Chum%20Incubation%20-%20spawn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489.615200925924" createdVersion="8" refreshedVersion="8" minRefreshableVersion="3" recordCount="7" xr:uid="{4ADC31B1-5823-465D-BFB9-510922EAB58B}">
  <cacheSource type="worksheet">
    <worksheetSource ref="A1:I8" sheet="MIC"/>
  </cacheSource>
  <cacheFields count="9">
    <cacheField name="Year" numFmtId="0">
      <sharedItems containsSemiMixedTypes="0" containsString="0" containsNumber="1" containsInteger="1" minValue="2024" maxValue="2024"/>
    </cacheField>
    <cacheField name="Harvest" numFmtId="0">
      <sharedItems/>
    </cacheField>
    <cacheField name="Species" numFmtId="0">
      <sharedItems/>
    </cacheField>
    <cacheField name="Gear Class" numFmtId="0">
      <sharedItems/>
    </cacheField>
    <cacheField name="Time Code" numFmtId="0">
      <sharedItems/>
    </cacheField>
    <cacheField name="Time Value" numFmtId="0">
      <sharedItems containsSemiMixedTypes="0" containsString="0" containsNumber="1" containsInteger="1" minValue="25" maxValue="28" count="4">
        <n v="25"/>
        <n v="26"/>
        <n v="27"/>
        <n v="28"/>
      </sharedItems>
    </cacheField>
    <cacheField name="Area Code" numFmtId="0">
      <sharedItems/>
    </cacheField>
    <cacheField name="Area Value" numFmtId="0">
      <sharedItems containsSemiMixedTypes="0" containsString="0" containsNumber="1" containsInteger="1" minValue="101" maxValue="101" count="1">
        <n v="101"/>
      </sharedItems>
    </cacheField>
    <cacheField name="N Catch" numFmtId="0">
      <sharedItems containsSemiMixedTypes="0" containsString="0" containsNumber="1" containsInteger="1" minValue="269" maxValue="29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489.615548958333" createdVersion="8" refreshedVersion="8" minRefreshableVersion="3" recordCount="558" xr:uid="{6A336B8D-AAEE-42B7-A9AE-9F7DB8833CE4}">
  <cacheSource type="worksheet">
    <worksheetSource ref="A1:AG559" sheet="MIC otos"/>
  </cacheSource>
  <cacheFields count="33">
    <cacheField name="ReadYear" numFmtId="0">
      <sharedItems containsSemiMixedTypes="0" containsString="0" containsNumber="1" containsInteger="1" minValue="2024" maxValue="2024"/>
    </cacheField>
    <cacheField name="Species" numFmtId="0">
      <sharedItems/>
    </cacheField>
    <cacheField name="DeliverySite" numFmtId="0">
      <sharedItems/>
    </cacheField>
    <cacheField name="Processor" numFmtId="0">
      <sharedItems/>
    </cacheField>
    <cacheField name="Sampler" numFmtId="0">
      <sharedItems/>
    </cacheField>
    <cacheField name="Vessel" numFmtId="0">
      <sharedItems/>
    </cacheField>
    <cacheField name="TrayID" numFmtId="0">
      <sharedItems/>
    </cacheField>
    <cacheField name="TrayCell" numFmtId="0">
      <sharedItems/>
    </cacheField>
    <cacheField name="Source" numFmtId="0">
      <sharedItems/>
    </cacheField>
    <cacheField name="SourceType" numFmtId="0">
      <sharedItems/>
    </cacheField>
    <cacheField name="WeightsTaken" numFmtId="0">
      <sharedItems/>
    </cacheField>
    <cacheField name="Gear" numFmtId="0">
      <sharedItems/>
    </cacheField>
    <cacheField name="District" numFmtId="0">
      <sharedItems containsSemiMixedTypes="0" containsString="0" containsNumber="1" containsInteger="1" minValue="101" maxValue="101"/>
    </cacheField>
    <cacheField name="SlideID" numFmtId="0">
      <sharedItems/>
    </cacheField>
    <cacheField name="StatWeek" numFmtId="0">
      <sharedItems containsSemiMixedTypes="0" containsString="0" containsNumber="1" containsInteger="1" minValue="25" maxValue="28" count="4">
        <n v="25"/>
        <n v="26"/>
        <n v="27"/>
        <n v="28"/>
      </sharedItems>
    </cacheField>
    <cacheField name="HarvestWeek" numFmtId="0">
      <sharedItems containsNonDate="0" containsString="0" containsBlank="1"/>
    </cacheField>
    <cacheField name="SlideSetComments" numFmtId="0">
      <sharedItems/>
    </cacheField>
    <cacheField name="ValidatedRead" numFmtId="0">
      <sharedItems containsSemiMixedTypes="0" containsString="0" containsNumber="1" containsInteger="1" minValue="1" maxValue="1"/>
    </cacheField>
    <cacheField name="ValidatedReadDate" numFmtId="164">
      <sharedItems containsSemiMixedTypes="0" containsNonDate="0" containsDate="1" containsString="0" minDate="2024-06-18T00:00:00" maxDate="2024-07-16T00:00:00"/>
    </cacheField>
    <cacheField name="ValidatedReader" numFmtId="0">
      <sharedItems/>
    </cacheField>
    <cacheField name="ValidatedHatchCode" numFmtId="0">
      <sharedItems/>
    </cacheField>
    <cacheField name="ValidatedMarkID" numFmtId="0">
      <sharedItems count="29">
        <s v="NEETSBAY20"/>
        <s v="NONE"/>
        <s v="ANITABAY20"/>
        <s v="NEETSBAYB20"/>
        <s v="NAKATINLET20"/>
        <s v="NEETSBAY19"/>
        <s v="NAKATINLET21"/>
        <s v="NAKATINLET19"/>
        <s v="KENDRICKS20"/>
        <s v="ANITABAYLL20"/>
        <s v="KENDRICK19"/>
        <s v="NEETSBAYT21"/>
        <s v="NEETSBAYA20"/>
        <s v="MCLEAN19"/>
        <s v="NEETSBAYA21"/>
        <s v="BURNETTINLET20"/>
        <s v="KENDRICKN20"/>
        <s v="BURNETTINLET19"/>
        <s v="ANITABAY21"/>
        <s v="PORTASUMCION19"/>
        <s v="DIPACB20"/>
        <s v="BURNETTINLET21"/>
        <s v="KENDRICKS21"/>
        <s v="SECOVELLA20"/>
        <s v="DEEPINLETMVLL20"/>
        <s v="KENDRICKLL19"/>
        <s v="NEETSBAYNP21"/>
        <s v="KENDRICKN21"/>
        <s v="NEETSBAYA19"/>
      </sharedItems>
    </cacheField>
    <cacheField name="ValidatedReleaseSite" numFmtId="0">
      <sharedItems count="10">
        <s v="Neets Bay"/>
        <s v=""/>
        <s v="Anita Bay"/>
        <s v="Nakat Inlet"/>
        <s v="Kendrick Bay"/>
        <s v="Burnett Inlet"/>
        <s v="Port Asumcion"/>
        <s v="Multi-Release Sites"/>
        <s v="SE Cove"/>
        <s v="Deep Inlet"/>
      </sharedItems>
    </cacheField>
    <cacheField name="ValidatedSeason" numFmtId="0">
      <sharedItems/>
    </cacheField>
    <cacheField name="ValidatedBroodYear" numFmtId="0">
      <sharedItems count="4">
        <s v="2020"/>
        <s v=""/>
        <s v="2019"/>
        <s v="2021"/>
      </sharedItems>
    </cacheField>
    <cacheField name="ValidatedAgency" numFmtId="0">
      <sharedItems/>
    </cacheField>
    <cacheField name="ValidatedComments" numFmtId="0">
      <sharedItems/>
    </cacheField>
    <cacheField name="1stHatchCode" numFmtId="0">
      <sharedItems/>
    </cacheField>
    <cacheField name="1stReader" numFmtId="0">
      <sharedItems/>
    </cacheField>
    <cacheField name="2ndHatchCode" numFmtId="0">
      <sharedItems/>
    </cacheField>
    <cacheField name="2ndReader" numFmtId="0">
      <sharedItems/>
    </cacheField>
    <cacheField name="Sex" numFmtId="0">
      <sharedItems/>
    </cacheField>
    <cacheField name="WeightPounds" numFmtId="0">
      <sharedItems containsString="0" containsBlank="1" containsNumber="1" minValue="2.5" maxValue="19.1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489.619128819446" createdVersion="8" refreshedVersion="8" minRefreshableVersion="3" recordCount="8" xr:uid="{29D8E78F-A030-4215-9F93-365F303BD90E}">
  <cacheSource type="worksheet">
    <worksheetSource ref="F57:G65" sheet="MIC"/>
  </cacheSource>
  <cacheFields count="2">
    <cacheField name="Total" numFmtId="3">
      <sharedItems containsSemiMixedTypes="0" containsString="0" containsNumber="1" minValue="84.349206349206341" maxValue="17944.275072150071"/>
    </cacheField>
    <cacheField name="Brood Year" numFmtId="0">
      <sharedItems containsSemiMixedTypes="0" containsString="0" containsNumber="1" containsInteger="1" minValue="2019" maxValue="2021" count="3">
        <n v="2019"/>
        <n v="2020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65.646319560183" createdVersion="8" refreshedVersion="8" minRefreshableVersion="3" recordCount="433" xr:uid="{7877A546-6091-4D0E-A2C6-53339AF4FA9D}">
  <cacheSource type="worksheet">
    <worksheetSource ref="A1:G8000" sheet="CP"/>
  </cacheSource>
  <cacheFields count="7">
    <cacheField name="Gear" numFmtId="0">
      <sharedItems containsBlank="1"/>
    </cacheField>
    <cacheField name="District" numFmtId="0">
      <sharedItems containsString="0" containsBlank="1" containsNumber="1" containsInteger="1" minValue="101" maxValue="108"/>
    </cacheField>
    <cacheField name="StatWeek" numFmtId="0">
      <sharedItems containsString="0" containsBlank="1" containsNumber="1" containsInteger="1" minValue="25" maxValue="39"/>
    </cacheField>
    <cacheField name="ValidatedReleaseSite" numFmtId="0">
      <sharedItems containsBlank="1"/>
    </cacheField>
    <cacheField name="ValidatedMarkID" numFmtId="0">
      <sharedItems containsBlank="1"/>
    </cacheField>
    <cacheField name="SumOfExpanded" numFmtId="0">
      <sharedItems containsString="0" containsBlank="1" containsNumber="1" minValue="5.376344086021505" maxValue="20330.644841269848"/>
    </cacheField>
    <cacheField name="ValidatedBroodYear" numFmtId="0">
      <sharedItems containsBlank="1" count="5">
        <s v="2021"/>
        <s v="2020"/>
        <s v="2019"/>
        <s v="20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65.646365624998" createdVersion="8" refreshedVersion="8" minRefreshableVersion="3" recordCount="433" xr:uid="{F2180D68-C0FC-4AA0-87A5-3D63832550A2}">
  <cacheSource type="worksheet">
    <worksheetSource ref="A1:G1290" sheet="CP"/>
  </cacheSource>
  <cacheFields count="7">
    <cacheField name="Gear" numFmtId="0">
      <sharedItems containsBlank="1" count="4">
        <s v="GN"/>
        <s v="SN"/>
        <s v="TR"/>
        <m/>
      </sharedItems>
    </cacheField>
    <cacheField name="District" numFmtId="0">
      <sharedItems containsString="0" containsBlank="1" containsNumber="1" containsInteger="1" minValue="101" maxValue="108"/>
    </cacheField>
    <cacheField name="StatWeek" numFmtId="0">
      <sharedItems containsString="0" containsBlank="1" containsNumber="1" containsInteger="1" minValue="25" maxValue="39" count="16">
        <n v="25"/>
        <n v="27"/>
        <n v="29"/>
        <n v="30"/>
        <n v="31"/>
        <n v="32"/>
        <n v="33"/>
        <n v="34"/>
        <n v="26"/>
        <n v="28"/>
        <n v="35"/>
        <n v="36"/>
        <n v="37"/>
        <n v="38"/>
        <n v="39"/>
        <m/>
      </sharedItems>
    </cacheField>
    <cacheField name="ValidatedReleaseSite" numFmtId="0">
      <sharedItems containsBlank="1"/>
    </cacheField>
    <cacheField name="ValidatedMarkID" numFmtId="0">
      <sharedItems containsBlank="1" count="35">
        <s v="NEETSBAYT21"/>
        <s v="NEETSBAYNP21"/>
        <s v="NEETSBAYB21"/>
        <s v="NEETSBAYB20"/>
        <s v="NEETSBAYA21"/>
        <s v="NEETSBAYA20"/>
        <s v="NEETSBAY20"/>
        <s v="NEETSBAY19FALL"/>
        <s v="NEETSBAY19"/>
        <s v="NEETSBAYA19"/>
        <s v="NEETSBAY18"/>
        <m/>
        <s v="PORTASUMCION21" u="1"/>
        <s v="NAKATINLET21" u="1"/>
        <s v="NAKATINLET20FALL" u="1"/>
        <s v="NAKATINLET20" u="1"/>
        <s v="NAKATINLET19" u="1"/>
        <s v="MCLEAN19" u="1"/>
        <s v="KENDRICKS21" u="1"/>
        <s v="KENDRICKS20" u="1"/>
        <s v="KENDRICKN21" u="1"/>
        <s v="KENDRICKN20" u="1"/>
        <s v="KENDRICK19" u="1"/>
        <s v="BURNETTINLET21" u="1"/>
        <s v="BURNETTINLET20" u="1"/>
        <s v="BURNETTINLET19" u="1"/>
        <s v="ANITABAYLL20" u="1"/>
        <s v="ANITABAY21" u="1"/>
        <s v="ANITABAY20" u="1"/>
        <s v="KENDRICKLL19" u="1"/>
        <s v="ANITABAYLL19" u="1"/>
        <s v="ANITABAY19" u="1"/>
        <s v="PORTASUMCION20" u="1"/>
        <s v="PORTASUMCION19" u="1"/>
        <s v="KENDRICK18" u="1"/>
      </sharedItems>
    </cacheField>
    <cacheField name="SumOfExpanded" numFmtId="0">
      <sharedItems containsString="0" containsBlank="1" containsNumber="1" minValue="5.376344086021505" maxValue="20330.644841269848"/>
    </cacheField>
    <cacheField name="ValidatedBroodY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65.647431712961" createdVersion="8" refreshedVersion="8" minRefreshableVersion="3" recordCount="164" xr:uid="{9C15947D-51AB-473B-ACF5-FCC16AF74F2C}">
  <cacheSource type="worksheet">
    <worksheetSource ref="A1:E640" sheet="CR"/>
  </cacheSource>
  <cacheFields count="5">
    <cacheField name="Date" numFmtId="0">
      <sharedItems containsDate="1" containsBlank="1" containsMixedTypes="1" minDate="2024-07-04T00:00:00" maxDate="2024-09-09T00:00:00"/>
    </cacheField>
    <cacheField name="ValidatedMarkID" numFmtId="0">
      <sharedItems containsBlank="1" count="14">
        <s v="NONE"/>
        <s v="NEETSBAYT21"/>
        <s v="NEETSBAYA21"/>
        <s v="NEETSBAYB20"/>
        <s v="NEETSBAYA20"/>
        <s v="NEETSBAY20"/>
        <s v="NEETSBAY19"/>
        <m/>
        <s v="NEETSBAYB21"/>
        <s v="NEETSBAYA19"/>
        <s v="ANITABAY20"/>
        <s v="NEETSBAYNP21"/>
        <s v="ANITABAY21"/>
        <s v="NEETSBAY19FALL"/>
      </sharedItems>
    </cacheField>
    <cacheField name="Count of ValidatedMarkID" numFmtId="0">
      <sharedItems containsString="0" containsBlank="1" containsNumber="1" containsInteger="1" minValue="1" maxValue="96"/>
    </cacheField>
    <cacheField name="% Mark ID" numFmtId="0">
      <sharedItems containsString="0" containsBlank="1" containsNumber="1" minValue="1.0416666666666666E-2" maxValue="2.2291666666666665"/>
    </cacheField>
    <cacheField name="Expanded MarkID" numFmtId="0">
      <sharedItems containsString="0" containsBlank="1" containsNumber="1" minValue="0" maxValue="65961.5607015620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65.650466666666" createdVersion="8" refreshedVersion="8" minRefreshableVersion="3" recordCount="11" xr:uid="{768BB10F-E650-48C7-AC6F-FF99A6217486}">
  <cacheSource type="worksheet">
    <worksheetSource ref="D57:H68" sheet="Neets" r:id="rId2"/>
  </cacheSource>
  <cacheFields count="5">
    <cacheField name="Mark ID" numFmtId="0">
      <sharedItems count="13">
        <s v="NEETSBAY19"/>
        <s v="NEETSBAYA19"/>
        <s v="NEETSBAY20"/>
        <s v="NEETSBAYA20"/>
        <s v="NEETSBAYB20"/>
        <s v="NEETSBAYA21"/>
        <s v="NEETSBAYB21"/>
        <s v="NEETSBAYNP21"/>
        <s v="NEETSBAYT21"/>
        <s v="NONE"/>
        <s v="DIPAC20"/>
        <s v="ANITABAY20" u="1"/>
        <s v="KENDRICKS20" u="1"/>
      </sharedItems>
    </cacheField>
    <cacheField name="25" numFmtId="3">
      <sharedItems containsNonDate="0" containsString="0" containsBlank="1"/>
    </cacheField>
    <cacheField name="26" numFmtId="3">
      <sharedItems containsNonDate="0" containsString="0" containsBlank="1"/>
    </cacheField>
    <cacheField name="27" numFmtId="3">
      <sharedItems containsSemiMixedTypes="0" containsString="0" containsNumber="1" minValue="752.86" maxValue="97871.8"/>
    </cacheField>
    <cacheField name="Age" numFmtId="0">
      <sharedItems containsBlank="1" count="5">
        <s v="5"/>
        <s v="4"/>
        <s v="3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44.624970370372" createdVersion="8" refreshedVersion="8" minRefreshableVersion="3" recordCount="1962" xr:uid="{C09A6326-7C44-41D0-824E-4164F31EA1BC}">
  <cacheSource type="worksheet">
    <worksheetSource ref="A1:AL1963" sheet="oto reads" r:id="rId2"/>
  </cacheSource>
  <cacheFields count="38">
    <cacheField name="ReadYear" numFmtId="0">
      <sharedItems containsString="0" containsBlank="1" containsNumber="1" containsInteger="1" minValue="2024" maxValue="2024"/>
    </cacheField>
    <cacheField name="Species" numFmtId="0">
      <sharedItems/>
    </cacheField>
    <cacheField name="DeliverySite" numFmtId="0">
      <sharedItems/>
    </cacheField>
    <cacheField name="Processor" numFmtId="0">
      <sharedItems/>
    </cacheField>
    <cacheField name="Sampler" numFmtId="0">
      <sharedItems/>
    </cacheField>
    <cacheField name="Vessel" numFmtId="0">
      <sharedItems/>
    </cacheField>
    <cacheField name="TrayID" numFmtId="0">
      <sharedItems/>
    </cacheField>
    <cacheField name="TrayCell" numFmtId="0">
      <sharedItems/>
    </cacheField>
    <cacheField name="Source" numFmtId="0">
      <sharedItems/>
    </cacheField>
    <cacheField name="SourceType" numFmtId="0">
      <sharedItems/>
    </cacheField>
    <cacheField name="WeightsTaken" numFmtId="0">
      <sharedItems/>
    </cacheField>
    <cacheField name="Gear" numFmtId="0">
      <sharedItems count="4">
        <s v="SN"/>
        <s v="GN"/>
        <s v="TR"/>
        <s v="EGG"/>
      </sharedItems>
    </cacheField>
    <cacheField name="District" numFmtId="0">
      <sharedItems containsSemiMixedTypes="0" containsString="0" containsNumber="1" containsInteger="1" minValue="101" maxValue="107" count="4">
        <n v="102"/>
        <n v="101"/>
        <n v="107"/>
        <n v="106"/>
      </sharedItems>
    </cacheField>
    <cacheField name="SubDistricts" numFmtId="0">
      <sharedItems count="6">
        <s v="15"/>
        <s v="10"/>
        <s v="35"/>
        <s v="95"/>
        <s v="90"/>
        <s v="25"/>
      </sharedItems>
    </cacheField>
    <cacheField name="SlideID" numFmtId="0">
      <sharedItems/>
    </cacheField>
    <cacheField name="CatchDateFrom" numFmtId="0">
      <sharedItems containsNonDate="0" containsDate="1" containsString="0" containsBlank="1" minDate="2024-06-20T00:00:00" maxDate="2024-09-04T00:00:00"/>
    </cacheField>
    <cacheField name="CatchDateTo" numFmtId="0">
      <sharedItems containsNonDate="0" containsDate="1" containsString="0" containsBlank="1" minDate="2024-06-22T00:00:00" maxDate="2024-08-28T00:00:00"/>
    </cacheField>
    <cacheField name="CatchDays" numFmtId="0">
      <sharedItems containsString="0" containsBlank="1" containsNumber="1" containsInteger="1" minValue="1" maxValue="4"/>
    </cacheField>
    <cacheField name="SampleDate" numFmtId="14">
      <sharedItems containsSemiMixedTypes="0" containsNonDate="0" containsDate="1" containsString="0" minDate="2024-06-22T00:00:00" maxDate="2024-09-05T00:00:00"/>
    </cacheField>
    <cacheField name="StatWeek" numFmtId="0">
      <sharedItems containsSemiMixedTypes="0" containsString="0" containsNumber="1" containsInteger="1" minValue="25" maxValue="36" count="12">
        <n v="25"/>
        <n v="26"/>
        <n v="27"/>
        <n v="28"/>
        <n v="29"/>
        <n v="31"/>
        <n v="32"/>
        <n v="30"/>
        <n v="33"/>
        <n v="34"/>
        <n v="35"/>
        <n v="36"/>
      </sharedItems>
    </cacheField>
    <cacheField name="HarvestWeek" numFmtId="0">
      <sharedItems containsNonDate="0" containsString="0" containsBlank="1"/>
    </cacheField>
    <cacheField name="SlideSetComments" numFmtId="0">
      <sharedItems/>
    </cacheField>
    <cacheField name="ValidatedRead" numFmtId="0">
      <sharedItems containsSemiMixedTypes="0" containsString="0" containsNumber="1" containsInteger="1" minValue="1" maxValue="1"/>
    </cacheField>
    <cacheField name="ValidatedReadDate" numFmtId="0">
      <sharedItems containsNonDate="0" containsDate="1" containsString="0" containsBlank="1" minDate="2024-06-24T00:00:00" maxDate="2024-09-10T00:00:00"/>
    </cacheField>
    <cacheField name="ValidatedReader" numFmtId="0">
      <sharedItems/>
    </cacheField>
    <cacheField name="ValidatedHatchCode" numFmtId="0">
      <sharedItems/>
    </cacheField>
    <cacheField name="ValidatedMarkID" numFmtId="0">
      <sharedItems count="41">
        <s v="KENDRICK19"/>
        <s v="KENDRICKS20"/>
        <s v="KENDRICKN20"/>
        <s v="KENDRICKS21"/>
        <s v="KENDRICKLL19"/>
        <s v="NONE"/>
        <s v="KENDRICKN21"/>
        <s v="MCLEAN19"/>
        <s v="NAKATINLET19"/>
        <s v="NAKATINLET21"/>
        <s v="NAKATINLET20"/>
        <s v="ANITABAY20"/>
        <s v="ANITABAYLL20"/>
        <s v="DIPAC20"/>
        <s v="ANITABAYLL19"/>
        <s v="BURNETTINLET21"/>
        <s v="NEETSBAY19"/>
        <s v="BURNETTINLET20"/>
        <s v="NEETSBAY20"/>
        <s v="NEETSBAYB20"/>
        <s v="NEETSBAYA19"/>
        <s v="NEETSBAYA20"/>
        <s v=""/>
        <s v="NEETSBAYB21"/>
        <s v="NEETSBAYT21"/>
        <s v="DIPACB21"/>
        <s v="DIPACB20"/>
        <s v="SECOVE20"/>
        <s v="THOMASBAY20"/>
        <s v="NEETSBAYA21"/>
        <s v="NEETSBAYNP21"/>
        <s v="PORTASUMCION20"/>
        <s v="PORTASUMCION21"/>
        <s v="HIDDENFALLSB20"/>
        <s v="ANITABAY21"/>
        <s v="ANITABAY19"/>
        <s v="NAKATINLET18"/>
        <s v="NAKATINLET19FALL"/>
        <s v="NAKATINLET20FALL"/>
        <s v="BURNETTINLET19"/>
        <s v="BURNETTINLET19FALL"/>
      </sharedItems>
    </cacheField>
    <cacheField name="ValidatedReleaseSite" numFmtId="0">
      <sharedItems/>
    </cacheField>
    <cacheField name="ValidatedSeason" numFmtId="0">
      <sharedItems/>
    </cacheField>
    <cacheField name="ValidatedBroodYear" numFmtId="0">
      <sharedItems/>
    </cacheField>
    <cacheField name="ValidatedAgency" numFmtId="0">
      <sharedItems/>
    </cacheField>
    <cacheField name="ValidatedComments" numFmtId="0">
      <sharedItems/>
    </cacheField>
    <cacheField name="1stHatchCode" numFmtId="0">
      <sharedItems/>
    </cacheField>
    <cacheField name="1stReader" numFmtId="0">
      <sharedItems/>
    </cacheField>
    <cacheField name="2ndHatchCode" numFmtId="0">
      <sharedItems/>
    </cacheField>
    <cacheField name="2ndReader" numFmtId="0">
      <sharedItems/>
    </cacheField>
    <cacheField name="Sex" numFmtId="0">
      <sharedItems/>
    </cacheField>
    <cacheField name="WeightPounds" numFmtId="0">
      <sharedItems containsString="0" containsBlank="1" containsNumber="1" minValue="1.7" maxValue="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44.591321296299" createdVersion="8" refreshedVersion="8" minRefreshableVersion="3" recordCount="201" xr:uid="{25AE4311-69EC-4DA3-98E9-57B90CFA4D8F}">
  <cacheSource type="worksheet">
    <worksheetSource ref="F1:K1106" sheet="Oto Expansion" r:id="rId2"/>
  </cacheSource>
  <cacheFields count="6">
    <cacheField name="Date" numFmtId="0">
      <sharedItems containsDate="1" containsBlank="1" containsMixedTypes="1" minDate="2024-07-31T00:00:00" maxDate="2024-08-27T00:00:00"/>
    </cacheField>
    <cacheField name="MarkID" numFmtId="0">
      <sharedItems containsBlank="1"/>
    </cacheField>
    <cacheField name="Count" numFmtId="0">
      <sharedItems containsString="0" containsBlank="1" containsNumber="1" containsInteger="1" minValue="1" maxValue="48"/>
    </cacheField>
    <cacheField name="%" numFmtId="0">
      <sharedItems containsString="0" containsBlank="1" containsNumber="1" minValue="2.0833333333333332E-2" maxValue="1"/>
    </cacheField>
    <cacheField name="Expanded Fish" numFmtId="3">
      <sharedItems containsBlank="1" containsMixedTypes="1" containsNumber="1" minValue="72.270833333333329" maxValue="5357.25"/>
    </cacheField>
    <cacheField name="Age" numFmtId="0">
      <sharedItems containsBlank="1" count="5">
        <s v="5"/>
        <s v="4"/>
        <s v="3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a Frost" refreshedDate="45544.591184722223" createdVersion="8" refreshedVersion="8" minRefreshableVersion="3" recordCount="199" xr:uid="{034AB8B3-C8AC-49C4-8FC8-F6C1F9FF24BB}">
  <cacheSource type="worksheet">
    <worksheetSource ref="F1:K200" sheet="Oto Expansion" r:id="rId2"/>
  </cacheSource>
  <cacheFields count="6">
    <cacheField name="Date" numFmtId="14">
      <sharedItems containsDate="1" containsMixedTypes="1" minDate="2024-07-31T00:00:00" maxDate="2024-08-27T00:00:00"/>
    </cacheField>
    <cacheField name="MarkID" numFmtId="0">
      <sharedItems containsBlank="1" count="13">
        <s v="NEETSBAY19"/>
        <s v="NEETSBAYA19"/>
        <s v="NEETSBAY20"/>
        <s v="NEETSBAYA20"/>
        <s v="NEETSBAYA21"/>
        <s v="NEETSBAYT21"/>
        <s v="BURNETTINLET20"/>
        <m/>
        <s v="NEETSBAYB20"/>
        <s v="NEETSBAYB21"/>
        <s v="NEETSBAYNP21"/>
        <s v="NEETSBAY19FALL"/>
        <s v="DIPACB21"/>
      </sharedItems>
    </cacheField>
    <cacheField name="Count" numFmtId="0">
      <sharedItems containsSemiMixedTypes="0" containsString="0" containsNumber="1" containsInteger="1" minValue="1" maxValue="48"/>
    </cacheField>
    <cacheField name="%" numFmtId="9">
      <sharedItems containsSemiMixedTypes="0" containsString="0" containsNumber="1" minValue="2.0833333333333332E-2" maxValue="1"/>
    </cacheField>
    <cacheField name="Expanded Fish" numFmtId="3">
      <sharedItems containsMixedTypes="1" containsNumber="1" minValue="72.270833333333329" maxValue="5357.25"/>
    </cacheField>
    <cacheField name="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son, Lorna I (DFG)" refreshedDate="45566.610830671299" createdVersion="8" refreshedVersion="8" minRefreshableVersion="3" recordCount="1545" xr:uid="{48F20637-7706-45B0-90A0-C567F97D3653}">
  <cacheSource type="worksheet">
    <worksheetSource ref="A1:AP1546" sheet="raw Mark ID data"/>
  </cacheSource>
  <cacheFields count="42">
    <cacheField name="ReadYear" numFmtId="0">
      <sharedItems containsSemiMixedTypes="0" containsString="0" containsNumber="1" containsInteger="1" minValue="2024" maxValue="2024"/>
    </cacheField>
    <cacheField name="Species" numFmtId="0">
      <sharedItems/>
    </cacheField>
    <cacheField name="DeliverySite" numFmtId="0">
      <sharedItems/>
    </cacheField>
    <cacheField name="Processor" numFmtId="0">
      <sharedItems/>
    </cacheField>
    <cacheField name="Sampler" numFmtId="0">
      <sharedItems/>
    </cacheField>
    <cacheField name="Vessel" numFmtId="0">
      <sharedItems/>
    </cacheField>
    <cacheField name="TrayID" numFmtId="0">
      <sharedItems/>
    </cacheField>
    <cacheField name="TrayCell" numFmtId="0">
      <sharedItems/>
    </cacheField>
    <cacheField name="Source" numFmtId="0">
      <sharedItems count="3">
        <s v="MIC"/>
        <s v="CP"/>
        <s v="T"/>
      </sharedItems>
    </cacheField>
    <cacheField name="SourceType" numFmtId="0">
      <sharedItems/>
    </cacheField>
    <cacheField name="WeightsTaken" numFmtId="0">
      <sharedItems/>
    </cacheField>
    <cacheField name="Gear" numFmtId="0">
      <sharedItems/>
    </cacheField>
    <cacheField name="District" numFmtId="0">
      <sharedItems containsSemiMixedTypes="0" containsString="0" containsNumber="1" containsInteger="1" minValue="101" maxValue="108"/>
    </cacheField>
    <cacheField name="SubDistricts" numFmtId="0">
      <sharedItems/>
    </cacheField>
    <cacheField name="DistrictSubDistricts" numFmtId="0">
      <sharedItems/>
    </cacheField>
    <cacheField name="SHA or THA?" numFmtId="0">
      <sharedItems containsMixedTypes="1" containsNumber="1" containsInteger="1" minValue="0" maxValue="0"/>
    </cacheField>
    <cacheField name="Terminal area name" numFmtId="0">
      <sharedItems containsMixedTypes="1" containsNumber="1" containsInteger="1" minValue="0" maxValue="0"/>
    </cacheField>
    <cacheField name="T or NT?" numFmtId="0">
      <sharedItems count="4">
        <s v="NT"/>
        <s v="T"/>
        <s v="????" u="1"/>
        <e v="#N/A" u="1"/>
      </sharedItems>
    </cacheField>
    <cacheField name="SlideID" numFmtId="0">
      <sharedItems/>
    </cacheField>
    <cacheField name="CatchDateFrom" numFmtId="0">
      <sharedItems containsNonDate="0" containsDate="1" containsString="0" containsBlank="1" minDate="2024-06-16T00:00:00" maxDate="2024-09-16T00:00:00"/>
    </cacheField>
    <cacheField name="CatchDateTo" numFmtId="0">
      <sharedItems containsNonDate="0" containsDate="1" containsString="0" containsBlank="1" minDate="2024-06-17T00:00:00" maxDate="2024-08-28T00:00:00"/>
    </cacheField>
    <cacheField name="CatchDays" numFmtId="0">
      <sharedItems containsString="0" containsBlank="1" containsNumber="1" containsInteger="1" minValue="1" maxValue="5"/>
    </cacheField>
    <cacheField name="SampleDate" numFmtId="14">
      <sharedItems containsSemiMixedTypes="0" containsNonDate="0" containsDate="1" containsString="0" minDate="2024-06-18T00:00:00" maxDate="2024-09-16T00:00:00"/>
    </cacheField>
    <cacheField name="StatWeek" numFmtId="0">
      <sharedItems containsSemiMixedTypes="0" containsString="0" containsNumber="1" containsInteger="1" minValue="25" maxValue="38"/>
    </cacheField>
    <cacheField name="HarvestWeek" numFmtId="0">
      <sharedItems containsString="0" containsBlank="1" containsNumber="1" containsInteger="1" minValue="2" maxValue="12"/>
    </cacheField>
    <cacheField name="SlideSetComments" numFmtId="0">
      <sharedItems/>
    </cacheField>
    <cacheField name="ValidatedRead" numFmtId="0">
      <sharedItems containsSemiMixedTypes="0" containsString="0" containsNumber="1" containsInteger="1" minValue="1" maxValue="1"/>
    </cacheField>
    <cacheField name="ValidatedReadDate" numFmtId="164">
      <sharedItems containsSemiMixedTypes="0" containsNonDate="0" containsDate="1" containsString="0" minDate="2024-06-20T00:00:00" maxDate="2024-10-02T00:00:00"/>
    </cacheField>
    <cacheField name="ValidatedReader" numFmtId="0">
      <sharedItems/>
    </cacheField>
    <cacheField name="ValidatedHatchCode" numFmtId="0">
      <sharedItems/>
    </cacheField>
    <cacheField name="ValidatedMarkID" numFmtId="0">
      <sharedItems count="4">
        <s v="NEETSBAYT21"/>
        <s v="NEETSBAYA21"/>
        <s v="NEETSBAYNP21"/>
        <s v="NEETSBAYB21"/>
      </sharedItems>
    </cacheField>
    <cacheField name="ValidatedReleaseSite" numFmtId="0">
      <sharedItems/>
    </cacheField>
    <cacheField name="ValidatedSeason" numFmtId="0">
      <sharedItems/>
    </cacheField>
    <cacheField name="ValidatedBroodYear" numFmtId="0">
      <sharedItems/>
    </cacheField>
    <cacheField name="ValidatedAgency" numFmtId="0">
      <sharedItems/>
    </cacheField>
    <cacheField name="ValidatedComments" numFmtId="0">
      <sharedItems/>
    </cacheField>
    <cacheField name="1stHatchCode" numFmtId="0">
      <sharedItems/>
    </cacheField>
    <cacheField name="1stReader" numFmtId="0">
      <sharedItems/>
    </cacheField>
    <cacheField name="2ndHatchCode" numFmtId="0">
      <sharedItems/>
    </cacheField>
    <cacheField name="2ndReader" numFmtId="0">
      <sharedItems/>
    </cacheField>
    <cacheField name="Sex" numFmtId="0">
      <sharedItems/>
    </cacheField>
    <cacheField name="WeightPounds" numFmtId="0">
      <sharedItems containsString="0" containsBlank="1" containsNumber="1" minValue="2.4" maxValue="1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24"/>
    <s v="M-I-C"/>
    <s v="CHUM"/>
    <s v="PURSE"/>
    <s v="W"/>
    <x v="0"/>
    <s v="D"/>
    <x v="0"/>
    <n v="5343"/>
  </r>
  <r>
    <n v="2024"/>
    <s v="M-I-C"/>
    <s v="CHUM"/>
    <s v="PURSE"/>
    <s v="W"/>
    <x v="1"/>
    <s v="D"/>
    <x v="0"/>
    <n v="25536"/>
  </r>
  <r>
    <n v="2024"/>
    <s v="M-I-C"/>
    <s v="CHUM"/>
    <s v="PURSE"/>
    <s v="W"/>
    <x v="2"/>
    <s v="D"/>
    <x v="0"/>
    <n v="29558"/>
  </r>
  <r>
    <n v="2024"/>
    <s v="M-I-C"/>
    <s v="CHUM"/>
    <s v="DRIFT"/>
    <s v="W"/>
    <x v="0"/>
    <s v="D"/>
    <x v="0"/>
    <n v="5285"/>
  </r>
  <r>
    <n v="2024"/>
    <s v="M-I-C"/>
    <s v="CHUM"/>
    <s v="DRIFT"/>
    <s v="W"/>
    <x v="1"/>
    <s v="D"/>
    <x v="0"/>
    <n v="6476"/>
  </r>
  <r>
    <n v="2024"/>
    <s v="M-I-C"/>
    <s v="CHUM"/>
    <s v="DRIFT"/>
    <s v="W"/>
    <x v="2"/>
    <s v="D"/>
    <x v="0"/>
    <n v="19151"/>
  </r>
  <r>
    <n v="2024"/>
    <s v="M-I-C"/>
    <s v="CHUM"/>
    <s v="DRIFT"/>
    <s v="W"/>
    <x v="3"/>
    <s v="D"/>
    <x v="0"/>
    <n v="2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8">
  <r>
    <n v="2024"/>
    <s v="CHUM"/>
    <s v="KTN"/>
    <s v="SBS"/>
    <s v="AWE"/>
    <s v="TNDR"/>
    <s v="106221"/>
    <s v="A1"/>
    <s v="MIC"/>
    <s v=""/>
    <b v="1"/>
    <s v="GN"/>
    <n v="101"/>
    <s v="01288193"/>
    <x v="0"/>
    <m/>
    <s v=""/>
    <n v="1"/>
    <d v="2024-06-18T00:00:00"/>
    <s v="SKS"/>
    <s v="4,4H4"/>
    <x v="0"/>
    <x v="0"/>
    <s v="Summer"/>
    <x v="0"/>
    <s v="SSRAA"/>
    <s v="BY20"/>
    <s v="4,4H4"/>
    <s v="SKS"/>
    <s v="4,4H4"/>
    <s v="JJM"/>
    <s v="U"/>
    <n v="12.4"/>
  </r>
  <r>
    <n v="2024"/>
    <s v="CHUM"/>
    <s v="KTN"/>
    <s v="SBS"/>
    <s v="AWE"/>
    <s v="TNDR"/>
    <s v="106221"/>
    <s v="A2"/>
    <s v="MIC"/>
    <s v=""/>
    <b v="1"/>
    <s v="GN"/>
    <n v="101"/>
    <s v="01288194"/>
    <x v="0"/>
    <m/>
    <s v=""/>
    <n v="1"/>
    <d v="2024-06-18T00:00:00"/>
    <s v="SKS"/>
    <s v="NONE"/>
    <x v="1"/>
    <x v="1"/>
    <s v=""/>
    <x v="1"/>
    <s v=""/>
    <s v="BY20"/>
    <s v="NONE"/>
    <s v="SKS"/>
    <s v="NONE"/>
    <s v="JJM"/>
    <s v="U"/>
    <n v="11"/>
  </r>
  <r>
    <n v="2024"/>
    <s v="CHUM"/>
    <s v="KTN"/>
    <s v="SBS"/>
    <s v="AWE"/>
    <s v="TNDR"/>
    <s v="106221"/>
    <s v="A3"/>
    <s v="MIC"/>
    <s v=""/>
    <b v="1"/>
    <s v="GN"/>
    <n v="101"/>
    <s v="01288195"/>
    <x v="0"/>
    <m/>
    <s v=""/>
    <n v="1"/>
    <d v="2024-06-18T00:00:00"/>
    <s v="SKS"/>
    <s v="3,2,4H"/>
    <x v="2"/>
    <x v="2"/>
    <s v="Summer"/>
    <x v="0"/>
    <s v="SSRAA"/>
    <s v="BY20"/>
    <s v="3,2,4H"/>
    <s v="SKS"/>
    <s v="3,2,4H"/>
    <s v="JJM"/>
    <s v="U"/>
    <n v="11.1"/>
  </r>
  <r>
    <n v="2024"/>
    <s v="CHUM"/>
    <s v="KTN"/>
    <s v="SBS"/>
    <s v="AWE"/>
    <s v="TNDR"/>
    <s v="106221"/>
    <s v="A4"/>
    <s v="MIC"/>
    <s v=""/>
    <b v="1"/>
    <s v="GN"/>
    <n v="101"/>
    <s v="01288196"/>
    <x v="0"/>
    <m/>
    <s v=""/>
    <n v="1"/>
    <d v="2024-06-18T00:00:00"/>
    <s v="SKS"/>
    <s v="6,4H4"/>
    <x v="3"/>
    <x v="0"/>
    <s v="Summer"/>
    <x v="0"/>
    <s v="SSRAA"/>
    <s v="BY20; PH DIFFICULT TO SEE"/>
    <s v="6,4H4"/>
    <s v="SKS"/>
    <s v="6,4H4"/>
    <s v="JJM"/>
    <s v="U"/>
    <n v="12.8"/>
  </r>
  <r>
    <n v="2024"/>
    <s v="CHUM"/>
    <s v="KTN"/>
    <s v="SBS"/>
    <s v="AWE"/>
    <s v="TNDR"/>
    <s v="106221"/>
    <s v="A5"/>
    <s v="MIC"/>
    <s v=""/>
    <b v="1"/>
    <s v="GN"/>
    <n v="101"/>
    <s v="01288197"/>
    <x v="0"/>
    <m/>
    <s v=""/>
    <n v="1"/>
    <d v="2024-06-18T00:00:00"/>
    <s v="SKS"/>
    <s v="6,4H4"/>
    <x v="3"/>
    <x v="0"/>
    <s v="Summer"/>
    <x v="0"/>
    <s v="SSRAA"/>
    <s v="BY20"/>
    <s v="6,4H4"/>
    <s v="SKS"/>
    <s v="6,4H4"/>
    <s v="JJM"/>
    <s v="U"/>
    <n v="12.8"/>
  </r>
  <r>
    <n v="2024"/>
    <s v="CHUM"/>
    <s v="KTN"/>
    <s v="SBS"/>
    <s v="AWE"/>
    <s v="TNDR"/>
    <s v="106221"/>
    <s v="A6"/>
    <s v="MIC"/>
    <s v=""/>
    <b v="1"/>
    <s v="GN"/>
    <n v="101"/>
    <s v="01288198"/>
    <x v="0"/>
    <m/>
    <s v=""/>
    <n v="1"/>
    <d v="2024-06-18T00:00:00"/>
    <s v="SKS"/>
    <s v="4,4H4"/>
    <x v="0"/>
    <x v="0"/>
    <s v="Summer"/>
    <x v="0"/>
    <s v="SSRAA"/>
    <s v="THIN FOR AGING"/>
    <s v="4,4H4"/>
    <s v="SKS"/>
    <s v="4,4H4"/>
    <s v="JJM"/>
    <s v="U"/>
    <n v="9.9"/>
  </r>
  <r>
    <n v="2024"/>
    <s v="CHUM"/>
    <s v="KTN"/>
    <s v="SBS"/>
    <s v="AWE"/>
    <s v="TNDR"/>
    <s v="106221"/>
    <s v="A7"/>
    <s v="MIC"/>
    <s v=""/>
    <b v="1"/>
    <s v="GN"/>
    <n v="101"/>
    <s v="01288199"/>
    <x v="0"/>
    <m/>
    <s v=""/>
    <n v="1"/>
    <d v="2024-06-18T00:00:00"/>
    <s v="SKS"/>
    <s v="4,4H4"/>
    <x v="0"/>
    <x v="0"/>
    <s v="Summer"/>
    <x v="0"/>
    <s v="SSRAA"/>
    <s v="BY20"/>
    <s v="4,4H4"/>
    <s v="SKS"/>
    <s v="4,4H4"/>
    <s v="JJM"/>
    <s v="U"/>
    <n v="11.3"/>
  </r>
  <r>
    <n v="2024"/>
    <s v="CHUM"/>
    <s v="KTN"/>
    <s v="SBS"/>
    <s v="AWE"/>
    <s v="TNDR"/>
    <s v="106221"/>
    <s v="A8"/>
    <s v="MIC"/>
    <s v=""/>
    <b v="1"/>
    <s v="GN"/>
    <n v="101"/>
    <s v="01288200"/>
    <x v="0"/>
    <m/>
    <s v=""/>
    <n v="1"/>
    <d v="2024-06-18T00:00:00"/>
    <s v="SKS"/>
    <s v="3,2,3H"/>
    <x v="4"/>
    <x v="3"/>
    <s v="Summer"/>
    <x v="0"/>
    <s v="SSRAA"/>
    <s v="BY20"/>
    <s v="3,2,3H"/>
    <s v="SKS"/>
    <s v="3,2,3H"/>
    <s v="JJM"/>
    <s v="U"/>
    <n v="9.5"/>
  </r>
  <r>
    <n v="2024"/>
    <s v="CHUM"/>
    <s v="KTN"/>
    <s v="SBS"/>
    <s v="AWE"/>
    <s v="TNDR"/>
    <s v="106221"/>
    <s v="A9"/>
    <s v="MIC"/>
    <s v=""/>
    <b v="1"/>
    <s v="GN"/>
    <n v="101"/>
    <s v="01288201"/>
    <x v="0"/>
    <m/>
    <s v=""/>
    <n v="1"/>
    <d v="2024-06-18T00:00:00"/>
    <s v="SKS"/>
    <s v="NONE"/>
    <x v="1"/>
    <x v="1"/>
    <s v=""/>
    <x v="1"/>
    <s v=""/>
    <s v="BY20"/>
    <s v="NONE"/>
    <s v="SKS"/>
    <s v="NONE"/>
    <s v="JJM"/>
    <s v="U"/>
    <n v="9.5"/>
  </r>
  <r>
    <n v="2024"/>
    <s v="CHUM"/>
    <s v="KTN"/>
    <s v="SBS"/>
    <s v="AWE"/>
    <s v="TNDR"/>
    <s v="106221"/>
    <s v="A10"/>
    <s v="MIC"/>
    <s v=""/>
    <b v="1"/>
    <s v="GN"/>
    <n v="101"/>
    <s v="01288202"/>
    <x v="0"/>
    <m/>
    <s v=""/>
    <n v="1"/>
    <d v="2024-06-18T00:00:00"/>
    <s v="SKS"/>
    <s v="4,4H4"/>
    <x v="0"/>
    <x v="0"/>
    <s v="Summer"/>
    <x v="0"/>
    <s v="SSRAA"/>
    <s v="BY20"/>
    <s v="4,4H4"/>
    <s v="SKS"/>
    <s v="4,4H4"/>
    <s v="JJM"/>
    <s v="U"/>
    <n v="13.7"/>
  </r>
  <r>
    <n v="2024"/>
    <s v="CHUM"/>
    <s v="KTN"/>
    <s v="SBS"/>
    <s v="AWE"/>
    <s v="TNDR"/>
    <s v="106221"/>
    <s v="A11"/>
    <s v="MIC"/>
    <s v=""/>
    <b v="1"/>
    <s v="GN"/>
    <n v="101"/>
    <s v="01288203"/>
    <x v="0"/>
    <m/>
    <s v=""/>
    <n v="1"/>
    <d v="2024-06-18T00:00:00"/>
    <s v="SKS"/>
    <s v="3,2,4H"/>
    <x v="2"/>
    <x v="2"/>
    <s v="Summer"/>
    <x v="0"/>
    <s v="SSRAA"/>
    <s v="BY20"/>
    <s v="3,2,4H"/>
    <s v="SKS"/>
    <s v="3,2,4H"/>
    <s v="JJM"/>
    <s v="U"/>
    <n v="8.1999999999999993"/>
  </r>
  <r>
    <n v="2024"/>
    <s v="CHUM"/>
    <s v="KTN"/>
    <s v="SBS"/>
    <s v="AWE"/>
    <s v="TNDR"/>
    <s v="106221"/>
    <s v="A12"/>
    <s v="MIC"/>
    <s v=""/>
    <b v="1"/>
    <s v="GN"/>
    <n v="101"/>
    <s v="01288204"/>
    <x v="0"/>
    <m/>
    <s v=""/>
    <n v="1"/>
    <d v="2024-06-18T00:00:00"/>
    <s v="SKS"/>
    <s v="4,4H4"/>
    <x v="0"/>
    <x v="0"/>
    <s v="Summer"/>
    <x v="0"/>
    <s v="SSRAA"/>
    <s v="BY20"/>
    <s v="4,4H4"/>
    <s v="SKS"/>
    <s v="4,4H4"/>
    <s v="JJM"/>
    <s v="U"/>
    <n v="7.7"/>
  </r>
  <r>
    <n v="2024"/>
    <s v="CHUM"/>
    <s v="KTN"/>
    <s v="SBS"/>
    <s v="AWE"/>
    <s v="TNDR"/>
    <s v="106221"/>
    <s v="B1"/>
    <s v="MIC"/>
    <s v=""/>
    <b v="1"/>
    <s v="GN"/>
    <n v="101"/>
    <s v="01288205"/>
    <x v="0"/>
    <m/>
    <s v=""/>
    <n v="1"/>
    <d v="2024-06-18T00:00:00"/>
    <s v="SKS"/>
    <s v="4,4H4"/>
    <x v="0"/>
    <x v="0"/>
    <s v="Summer"/>
    <x v="0"/>
    <s v="SSRAA"/>
    <s v="BY20"/>
    <s v="4,4H4"/>
    <s v="SKS"/>
    <s v="4,4H4"/>
    <s v="JJM"/>
    <s v="U"/>
    <n v="9"/>
  </r>
  <r>
    <n v="2024"/>
    <s v="CHUM"/>
    <s v="KTN"/>
    <s v="SBS"/>
    <s v="AWE"/>
    <s v="TNDR"/>
    <s v="106221"/>
    <s v="B2"/>
    <s v="MIC"/>
    <s v=""/>
    <b v="1"/>
    <s v="GN"/>
    <n v="101"/>
    <s v="01288206"/>
    <x v="0"/>
    <m/>
    <s v=""/>
    <n v="1"/>
    <d v="2024-06-18T00:00:00"/>
    <s v="SKS"/>
    <s v="NONE"/>
    <x v="1"/>
    <x v="1"/>
    <s v=""/>
    <x v="1"/>
    <s v=""/>
    <s v="BY20"/>
    <s v="NONE"/>
    <s v="SKS"/>
    <s v="NONE"/>
    <s v="JJM"/>
    <s v="U"/>
    <n v="13.3"/>
  </r>
  <r>
    <n v="2024"/>
    <s v="CHUM"/>
    <s v="KTN"/>
    <s v="SBS"/>
    <s v="AWE"/>
    <s v="TNDR"/>
    <s v="106221"/>
    <s v="B3"/>
    <s v="MIC"/>
    <s v=""/>
    <b v="1"/>
    <s v="GN"/>
    <n v="101"/>
    <s v="01288207"/>
    <x v="0"/>
    <m/>
    <s v=""/>
    <n v="1"/>
    <d v="2024-06-18T00:00:00"/>
    <s v="SKS"/>
    <s v="4,4H2,3"/>
    <x v="5"/>
    <x v="0"/>
    <s v="Summer"/>
    <x v="2"/>
    <s v="SSRAA"/>
    <s v="BY19"/>
    <s v="4,4H2,3"/>
    <s v="SKS"/>
    <s v="4,4H2,3"/>
    <s v="JJM"/>
    <s v="U"/>
    <n v="12.8"/>
  </r>
  <r>
    <n v="2024"/>
    <s v="CHUM"/>
    <s v="KTN"/>
    <s v="SBS"/>
    <s v="AWE"/>
    <s v="TNDR"/>
    <s v="106221"/>
    <s v="B4"/>
    <s v="MIC"/>
    <s v=""/>
    <b v="1"/>
    <s v="GN"/>
    <n v="101"/>
    <s v="01288208"/>
    <x v="0"/>
    <m/>
    <s v=""/>
    <n v="1"/>
    <d v="2024-06-18T00:00:00"/>
    <s v="SKS"/>
    <s v="3,1,4H"/>
    <x v="6"/>
    <x v="3"/>
    <s v="Summer"/>
    <x v="3"/>
    <s v="SSRAA"/>
    <s v="BY21; AGE NOT CLEAR"/>
    <s v="3,1,4H"/>
    <s v="SKS"/>
    <s v="3,1,4H"/>
    <s v="JJM"/>
    <s v="U"/>
    <n v="6.4"/>
  </r>
  <r>
    <n v="2024"/>
    <s v="CHUM"/>
    <s v="KTN"/>
    <s v="SBS"/>
    <s v="AWE"/>
    <s v="TNDR"/>
    <s v="106221"/>
    <s v="B5"/>
    <s v="MIC"/>
    <s v=""/>
    <b v="1"/>
    <s v="GN"/>
    <n v="101"/>
    <s v="01288209"/>
    <x v="0"/>
    <m/>
    <s v=""/>
    <n v="1"/>
    <d v="2024-06-18T00:00:00"/>
    <s v="SKS"/>
    <s v="4,4H4"/>
    <x v="0"/>
    <x v="0"/>
    <s v="Summer"/>
    <x v="0"/>
    <s v="SSRAA"/>
    <s v="BY20"/>
    <s v="4,4H4"/>
    <s v="SKS"/>
    <s v="4,4H4"/>
    <s v="JJM"/>
    <s v="U"/>
    <n v="8"/>
  </r>
  <r>
    <n v="2024"/>
    <s v="CHUM"/>
    <s v="KTN"/>
    <s v="SBS"/>
    <s v="AWE"/>
    <s v="TNDR"/>
    <s v="106221"/>
    <s v="B6"/>
    <s v="MIC"/>
    <s v=""/>
    <b v="1"/>
    <s v="GN"/>
    <n v="101"/>
    <s v="01288210"/>
    <x v="0"/>
    <m/>
    <s v=""/>
    <n v="1"/>
    <d v="2024-06-18T00:00:00"/>
    <s v="SKS"/>
    <s v="3,2,3H"/>
    <x v="4"/>
    <x v="3"/>
    <s v="Summer"/>
    <x v="0"/>
    <s v="SSRAA"/>
    <s v="BY20"/>
    <s v="3,2,3H"/>
    <s v="SKS"/>
    <s v="3,2,3H"/>
    <s v="JJM"/>
    <s v="U"/>
    <n v="12"/>
  </r>
  <r>
    <n v="2024"/>
    <s v="CHUM"/>
    <s v="KTN"/>
    <s v="ECP"/>
    <s v="LML"/>
    <s v="TNDR"/>
    <s v="106981"/>
    <s v="A1"/>
    <s v="MIC"/>
    <s v=""/>
    <b v="1"/>
    <s v="GN"/>
    <n v="101"/>
    <s v="01288211"/>
    <x v="0"/>
    <m/>
    <s v="Double stuff, Cell B9 and B10 weights deleted."/>
    <n v="1"/>
    <d v="2024-06-20T00:00:00"/>
    <s v="JJM"/>
    <s v="NONE"/>
    <x v="1"/>
    <x v="1"/>
    <s v=""/>
    <x v="1"/>
    <s v=""/>
    <s v="BY20"/>
    <s v="NONE"/>
    <s v="JJM"/>
    <s v="NONE"/>
    <s v="SKS"/>
    <s v="U"/>
    <n v="7"/>
  </r>
  <r>
    <n v="2024"/>
    <s v="CHUM"/>
    <s v="KTN"/>
    <s v="ECP"/>
    <s v="LML"/>
    <s v="TNDR"/>
    <s v="106981"/>
    <s v="A2"/>
    <s v="MIC"/>
    <s v=""/>
    <b v="1"/>
    <s v="GN"/>
    <n v="101"/>
    <s v="01288212"/>
    <x v="0"/>
    <m/>
    <s v="Double stuff, Cell B9 and B10 weights deleted."/>
    <n v="1"/>
    <d v="2024-06-20T00:00:00"/>
    <s v="JJM"/>
    <s v="NONE"/>
    <x v="1"/>
    <x v="1"/>
    <s v=""/>
    <x v="1"/>
    <s v=""/>
    <s v="UNABLE TO AGE, SOME RINGS NEAR PRIMORDIA."/>
    <s v="NONE"/>
    <s v="JJM"/>
    <s v="NONE"/>
    <s v="SKS"/>
    <s v="U"/>
    <n v="8.9"/>
  </r>
  <r>
    <n v="2024"/>
    <s v="CHUM"/>
    <s v="KTN"/>
    <s v="ECP"/>
    <s v="LML"/>
    <s v="TNDR"/>
    <s v="106981"/>
    <s v="A3"/>
    <s v="MIC"/>
    <s v=""/>
    <b v="1"/>
    <s v="GN"/>
    <n v="101"/>
    <s v="01288213"/>
    <x v="0"/>
    <m/>
    <s v="Double stuff, Cell B9 and B10 weights deleted."/>
    <n v="1"/>
    <d v="2024-06-21T00:00:00"/>
    <s v="SKS"/>
    <s v="4,1,3H"/>
    <x v="7"/>
    <x v="3"/>
    <s v="Summer"/>
    <x v="2"/>
    <s v="SSRAA"/>
    <s v="BY19"/>
    <s v="4,1,3H"/>
    <s v="SKS"/>
    <s v=""/>
    <s v=""/>
    <s v="U"/>
    <n v="7.7"/>
  </r>
  <r>
    <n v="2024"/>
    <s v="CHUM"/>
    <s v="KTN"/>
    <s v="ECP"/>
    <s v="LML"/>
    <s v="TNDR"/>
    <s v="106981"/>
    <s v="A4"/>
    <s v="MIC"/>
    <s v=""/>
    <b v="1"/>
    <s v="GN"/>
    <n v="101"/>
    <s v="01288214"/>
    <x v="0"/>
    <m/>
    <s v="Double stuff, Cell B9 and B10 weights deleted."/>
    <n v="1"/>
    <d v="2024-06-21T00:00:00"/>
    <s v="SKS"/>
    <s v="3,2,3H"/>
    <x v="4"/>
    <x v="3"/>
    <s v="Summer"/>
    <x v="0"/>
    <s v="SSRAA"/>
    <s v="THIN FOR AGING"/>
    <s v="3,2,3H"/>
    <s v="SKS"/>
    <s v=""/>
    <s v=""/>
    <s v="U"/>
    <n v="10"/>
  </r>
  <r>
    <n v="2024"/>
    <s v="CHUM"/>
    <s v="KTN"/>
    <s v="ECP"/>
    <s v="LML"/>
    <s v="TNDR"/>
    <s v="106981"/>
    <s v="A5"/>
    <s v="MIC"/>
    <s v=""/>
    <b v="1"/>
    <s v="GN"/>
    <n v="101"/>
    <s v="01288215"/>
    <x v="0"/>
    <m/>
    <s v="Double stuff, Cell B9 and B10 weights deleted."/>
    <n v="1"/>
    <d v="2024-06-21T00:00:00"/>
    <s v="SKS"/>
    <s v="4,4H2,3"/>
    <x v="5"/>
    <x v="0"/>
    <s v="Summer"/>
    <x v="2"/>
    <s v="SSRAA"/>
    <s v="MM; BY19"/>
    <s v="4,4H2,3"/>
    <s v="SKS"/>
    <s v=""/>
    <s v=""/>
    <s v="U"/>
    <n v="7.7"/>
  </r>
  <r>
    <n v="2024"/>
    <s v="CHUM"/>
    <s v="KTN"/>
    <s v="ECP"/>
    <s v="LML"/>
    <s v="TNDR"/>
    <s v="106981"/>
    <s v="A6"/>
    <s v="MIC"/>
    <s v=""/>
    <b v="1"/>
    <s v="GN"/>
    <n v="101"/>
    <s v="01288216"/>
    <x v="0"/>
    <m/>
    <s v="Double stuff, Cell B9 and B10 weights deleted."/>
    <n v="1"/>
    <d v="2024-06-21T00:00:00"/>
    <s v="SKS"/>
    <s v="NONE"/>
    <x v="1"/>
    <x v="1"/>
    <s v=""/>
    <x v="1"/>
    <s v=""/>
    <s v="BY21"/>
    <s v="NONE"/>
    <s v="SKS"/>
    <s v=""/>
    <s v=""/>
    <s v="U"/>
    <n v="6"/>
  </r>
  <r>
    <n v="2024"/>
    <s v="CHUM"/>
    <s v="KTN"/>
    <s v="ECP"/>
    <s v="LML"/>
    <s v="TNDR"/>
    <s v="106981"/>
    <s v="A7"/>
    <s v="MIC"/>
    <s v=""/>
    <b v="1"/>
    <s v="GN"/>
    <n v="101"/>
    <s v="01288217"/>
    <x v="0"/>
    <m/>
    <s v="Double stuff, Cell B9 and B10 weights deleted."/>
    <n v="1"/>
    <d v="2024-06-21T00:00:00"/>
    <s v="SKS"/>
    <s v="4,4H4"/>
    <x v="0"/>
    <x v="0"/>
    <s v="Summer"/>
    <x v="0"/>
    <s v="SSRAA"/>
    <s v="BY20"/>
    <s v="4,4H4"/>
    <s v="SKS"/>
    <s v=""/>
    <s v=""/>
    <s v="U"/>
    <n v="8"/>
  </r>
  <r>
    <n v="2024"/>
    <s v="CHUM"/>
    <s v="KTN"/>
    <s v="ECP"/>
    <s v="LML"/>
    <s v="TNDR"/>
    <s v="106981"/>
    <s v="A8"/>
    <s v="MIC"/>
    <s v=""/>
    <b v="1"/>
    <s v="GN"/>
    <n v="101"/>
    <s v="01288218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9"/>
  </r>
  <r>
    <n v="2024"/>
    <s v="CHUM"/>
    <s v="KTN"/>
    <s v="ECP"/>
    <s v="LML"/>
    <s v="TNDR"/>
    <s v="106981"/>
    <s v="A9"/>
    <s v="MIC"/>
    <s v=""/>
    <b v="1"/>
    <s v="GN"/>
    <n v="101"/>
    <s v="01288219"/>
    <x v="0"/>
    <m/>
    <s v="Double stuff, Cell B9 and B10 weights deleted."/>
    <n v="1"/>
    <d v="2024-06-21T00:00:00"/>
    <s v="SKS"/>
    <s v="4,4H2,3"/>
    <x v="5"/>
    <x v="0"/>
    <s v="Summer"/>
    <x v="2"/>
    <s v="SSRAA"/>
    <s v="BY19"/>
    <s v="4,4H2,3"/>
    <s v="SKS"/>
    <s v=""/>
    <s v=""/>
    <s v="U"/>
    <n v="10.4"/>
  </r>
  <r>
    <n v="2024"/>
    <s v="CHUM"/>
    <s v="KTN"/>
    <s v="ECP"/>
    <s v="LML"/>
    <s v="TNDR"/>
    <s v="106981"/>
    <s v="A10"/>
    <s v="MIC"/>
    <s v=""/>
    <b v="1"/>
    <s v="GN"/>
    <n v="101"/>
    <s v="01288220"/>
    <x v="0"/>
    <m/>
    <s v="Double stuff, Cell B9 and B10 weights deleted."/>
    <n v="1"/>
    <d v="2024-06-21T00:00:00"/>
    <s v="SKS"/>
    <s v="4,4H4"/>
    <x v="0"/>
    <x v="0"/>
    <s v="Summer"/>
    <x v="0"/>
    <s v="SSRAA"/>
    <s v="BY20"/>
    <s v="4,4H4"/>
    <s v="SKS"/>
    <s v=""/>
    <s v=""/>
    <s v="U"/>
    <n v="11.3"/>
  </r>
  <r>
    <n v="2024"/>
    <s v="CHUM"/>
    <s v="KTN"/>
    <s v="ECP"/>
    <s v="LML"/>
    <s v="TNDR"/>
    <s v="106981"/>
    <s v="A11"/>
    <s v="MIC"/>
    <s v=""/>
    <b v="1"/>
    <s v="GN"/>
    <n v="101"/>
    <s v="01288221"/>
    <x v="0"/>
    <m/>
    <s v="Double stuff, Cell B9 and B10 weights deleted."/>
    <n v="1"/>
    <d v="2024-06-21T00:00:00"/>
    <s v="SKS"/>
    <s v="3n,4,4nH"/>
    <x v="8"/>
    <x v="4"/>
    <s v="Summer"/>
    <x v="0"/>
    <s v="SSRAA"/>
    <s v="BY20"/>
    <s v="3n,4,4nH"/>
    <s v="SKS"/>
    <s v=""/>
    <s v=""/>
    <s v="U"/>
    <n v="7"/>
  </r>
  <r>
    <n v="2024"/>
    <s v="CHUM"/>
    <s v="KTN"/>
    <s v="ECP"/>
    <s v="LML"/>
    <s v="TNDR"/>
    <s v="106981"/>
    <s v="A12"/>
    <s v="MIC"/>
    <s v=""/>
    <b v="1"/>
    <s v="GN"/>
    <n v="101"/>
    <s v="01288222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10"/>
  </r>
  <r>
    <n v="2024"/>
    <s v="CHUM"/>
    <s v="KTN"/>
    <s v="ECP"/>
    <s v="LML"/>
    <s v="TNDR"/>
    <s v="106981"/>
    <s v="B1"/>
    <s v="MIC"/>
    <s v=""/>
    <b v="1"/>
    <s v="GN"/>
    <n v="101"/>
    <s v="01288223"/>
    <x v="0"/>
    <m/>
    <s v="Double stuff, Cell B9 and B10 weights deleted."/>
    <n v="1"/>
    <d v="2024-06-21T00:00:00"/>
    <s v="SKS"/>
    <s v="NONE"/>
    <x v="1"/>
    <x v="1"/>
    <s v=""/>
    <x v="1"/>
    <s v=""/>
    <s v="BY19"/>
    <s v="NONE"/>
    <s v="SKS"/>
    <s v=""/>
    <s v=""/>
    <s v="U"/>
    <n v="8"/>
  </r>
  <r>
    <n v="2024"/>
    <s v="CHUM"/>
    <s v="KTN"/>
    <s v="ECP"/>
    <s v="LML"/>
    <s v="TNDR"/>
    <s v="106981"/>
    <s v="B2"/>
    <s v="MIC"/>
    <s v=""/>
    <b v="1"/>
    <s v="GN"/>
    <n v="101"/>
    <s v="01288224"/>
    <x v="0"/>
    <m/>
    <s v="Double stuff, Cell B9 and B10 weights deleted."/>
    <n v="1"/>
    <d v="2024-06-21T00:00:00"/>
    <s v="SKS"/>
    <s v="4,1,2,1H"/>
    <x v="9"/>
    <x v="2"/>
    <s v="Summer"/>
    <x v="0"/>
    <s v="SSRAA"/>
    <s v="BY20"/>
    <s v="4,1,2,1H"/>
    <s v="SKS"/>
    <s v=""/>
    <s v=""/>
    <s v="U"/>
    <n v="7.4"/>
  </r>
  <r>
    <n v="2024"/>
    <s v="CHUM"/>
    <s v="KTN"/>
    <s v="ECP"/>
    <s v="LML"/>
    <s v="TNDR"/>
    <s v="106981"/>
    <s v="B3"/>
    <s v="MIC"/>
    <s v=""/>
    <b v="1"/>
    <s v="GN"/>
    <n v="101"/>
    <s v="01288225"/>
    <x v="0"/>
    <m/>
    <s v="Double stuff, Cell B9 and B10 weights deleted."/>
    <n v="1"/>
    <d v="2024-06-21T00:00:00"/>
    <s v="SKS"/>
    <s v="4n,2n,2H"/>
    <x v="10"/>
    <x v="4"/>
    <s v="Summer"/>
    <x v="2"/>
    <s v="SSRAA"/>
    <s v="BY19"/>
    <s v="4n,2n,2H"/>
    <s v="SKS"/>
    <s v=""/>
    <s v=""/>
    <s v="U"/>
    <n v="17.100000000000001"/>
  </r>
  <r>
    <n v="2024"/>
    <s v="CHUM"/>
    <s v="KTN"/>
    <s v="ECP"/>
    <s v="LML"/>
    <s v="TNDR"/>
    <s v="106981"/>
    <s v="B4"/>
    <s v="MIC"/>
    <s v=""/>
    <b v="1"/>
    <s v="GN"/>
    <n v="101"/>
    <s v="01288226"/>
    <x v="0"/>
    <m/>
    <s v="Double stuff, Cell B9 and B10 weights deleted."/>
    <n v="1"/>
    <d v="2024-06-21T00:00:00"/>
    <s v="SKS"/>
    <s v="4,2,2H"/>
    <x v="11"/>
    <x v="0"/>
    <s v="Summer"/>
    <x v="3"/>
    <s v="SSRAA"/>
    <s v="BY21"/>
    <s v="4,2,2H"/>
    <s v="SKS"/>
    <s v=""/>
    <s v=""/>
    <s v="U"/>
    <n v="6"/>
  </r>
  <r>
    <n v="2024"/>
    <s v="CHUM"/>
    <s v="KTN"/>
    <s v="ECP"/>
    <s v="LML"/>
    <s v="TNDR"/>
    <s v="106981"/>
    <s v="B5"/>
    <s v="MIC"/>
    <s v=""/>
    <b v="1"/>
    <s v="GN"/>
    <n v="101"/>
    <s v="01288227"/>
    <x v="0"/>
    <m/>
    <s v="Double stuff, Cell B9 and B10 weights deleted."/>
    <n v="1"/>
    <d v="2024-06-21T00:00:00"/>
    <s v="SKS"/>
    <s v="4,2,2H4"/>
    <x v="12"/>
    <x v="0"/>
    <s v="Summer"/>
    <x v="0"/>
    <s v="SSRAA"/>
    <s v="THIN FOR AGING"/>
    <s v="4,2,2H4"/>
    <s v="SKS"/>
    <s v=""/>
    <s v=""/>
    <s v="U"/>
    <n v="9.4"/>
  </r>
  <r>
    <n v="2024"/>
    <s v="CHUM"/>
    <s v="KTN"/>
    <s v="ECP"/>
    <s v="LML"/>
    <s v="TNDR"/>
    <s v="106981"/>
    <s v="B6"/>
    <s v="MIC"/>
    <s v=""/>
    <b v="1"/>
    <s v="GN"/>
    <n v="101"/>
    <s v="01288228"/>
    <x v="0"/>
    <m/>
    <s v="Double stuff, Cell B9 and B10 weights deleted."/>
    <n v="1"/>
    <d v="2024-06-21T00:00:00"/>
    <s v="SKS"/>
    <s v="3,2,3H"/>
    <x v="4"/>
    <x v="3"/>
    <s v="Summer"/>
    <x v="0"/>
    <s v="SSRAA"/>
    <s v="BY20"/>
    <s v="3,2,3H"/>
    <s v="SKS"/>
    <s v=""/>
    <s v=""/>
    <s v="U"/>
    <n v="7.3"/>
  </r>
  <r>
    <n v="2024"/>
    <s v="CHUM"/>
    <s v="KTN"/>
    <s v="ECP"/>
    <s v="LML"/>
    <s v="TNDR"/>
    <s v="106981"/>
    <s v="B7"/>
    <s v="MIC"/>
    <s v=""/>
    <b v="1"/>
    <s v="GN"/>
    <n v="101"/>
    <s v="01288229"/>
    <x v="0"/>
    <m/>
    <s v="Double stuff, Cell B9 and B10 weights deleted."/>
    <n v="1"/>
    <d v="2024-06-21T00:00:00"/>
    <s v="SKS"/>
    <s v="4,1,3H"/>
    <x v="7"/>
    <x v="3"/>
    <s v="Summer"/>
    <x v="2"/>
    <s v="SSRAA"/>
    <s v="BY19"/>
    <s v="4,1,3H"/>
    <s v="SKS"/>
    <s v=""/>
    <s v=""/>
    <s v="U"/>
    <n v="7.8"/>
  </r>
  <r>
    <n v="2024"/>
    <s v="CHUM"/>
    <s v="KTN"/>
    <s v="ECP"/>
    <s v="LML"/>
    <s v="TNDR"/>
    <s v="106981"/>
    <s v="B8"/>
    <s v="MIC"/>
    <s v=""/>
    <b v="1"/>
    <s v="GN"/>
    <n v="101"/>
    <s v="01288230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6.4"/>
  </r>
  <r>
    <n v="2024"/>
    <s v="CHUM"/>
    <s v="KTN"/>
    <s v="ECP"/>
    <s v="LML"/>
    <s v="TNDR"/>
    <s v="106981"/>
    <s v="B9"/>
    <s v="MIC"/>
    <s v=""/>
    <b v="1"/>
    <s v="GN"/>
    <n v="101"/>
    <s v="01288231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"/>
    <m/>
  </r>
  <r>
    <n v="2024"/>
    <s v="CHUM"/>
    <s v="KTN"/>
    <s v="ECP"/>
    <s v="LML"/>
    <s v="TNDR"/>
    <s v="106981"/>
    <s v="B10"/>
    <s v="MIC"/>
    <s v=""/>
    <b v="1"/>
    <s v="GN"/>
    <n v="101"/>
    <s v="01288232"/>
    <x v="0"/>
    <m/>
    <s v="Double stuff, Cell B9 and B10 weights deleted."/>
    <n v="1"/>
    <d v="2024-06-21T00:00:00"/>
    <s v="SKS"/>
    <s v="4,4H2,3"/>
    <x v="5"/>
    <x v="0"/>
    <s v="Summer"/>
    <x v="2"/>
    <s v="SSRAA"/>
    <s v="THIN FOR AGING"/>
    <s v="4,4H2,3"/>
    <s v="SKS"/>
    <s v=""/>
    <s v=""/>
    <s v=""/>
    <m/>
  </r>
  <r>
    <n v="2024"/>
    <s v="CHUM"/>
    <s v="KTN"/>
    <s v="ECP"/>
    <s v="LML"/>
    <s v="TNDR"/>
    <s v="106981"/>
    <s v="B11"/>
    <s v="MIC"/>
    <s v=""/>
    <b v="1"/>
    <s v="GN"/>
    <n v="101"/>
    <s v="01288233"/>
    <x v="0"/>
    <m/>
    <s v="Double stuff, Cell B9 and B10 weights deleted."/>
    <n v="1"/>
    <d v="2024-06-21T00:00:00"/>
    <s v="SKS"/>
    <s v="7,3H"/>
    <x v="13"/>
    <x v="4"/>
    <s v="Summer"/>
    <x v="2"/>
    <s v="SSRAA"/>
    <s v="BY19"/>
    <s v="7,3H"/>
    <s v="SKS"/>
    <s v=""/>
    <s v=""/>
    <s v="U"/>
    <n v="7"/>
  </r>
  <r>
    <n v="2024"/>
    <s v="CHUM"/>
    <s v="KTN"/>
    <s v="ECP"/>
    <s v="LML"/>
    <s v="TNDR"/>
    <s v="106981"/>
    <s v="B12"/>
    <s v="MIC"/>
    <s v=""/>
    <b v="1"/>
    <s v="GN"/>
    <n v="101"/>
    <s v="01288234"/>
    <x v="0"/>
    <m/>
    <s v="Double stuff, Cell B9 and B10 weights deleted."/>
    <n v="1"/>
    <d v="2024-06-21T00:00:00"/>
    <s v="SKS"/>
    <s v="4,4H"/>
    <x v="14"/>
    <x v="0"/>
    <s v="Summer"/>
    <x v="3"/>
    <s v="SSRAA"/>
    <s v="THIN FOR AGING; NO PH SEEN"/>
    <s v="4,4H"/>
    <s v="SKS"/>
    <s v=""/>
    <s v=""/>
    <s v="U"/>
    <n v="7.5"/>
  </r>
  <r>
    <n v="2024"/>
    <s v="CHUM"/>
    <s v="KTN"/>
    <s v="ECP"/>
    <s v="LML"/>
    <s v="TNDR"/>
    <s v="106981"/>
    <s v="C1"/>
    <s v="MIC"/>
    <s v=""/>
    <b v="1"/>
    <s v="GN"/>
    <n v="101"/>
    <s v="01288235"/>
    <x v="0"/>
    <m/>
    <s v="Double stuff, Cell B9 and B10 weights deleted."/>
    <n v="1"/>
    <d v="2024-06-21T00:00:00"/>
    <s v="SKS"/>
    <s v="NONE"/>
    <x v="1"/>
    <x v="1"/>
    <s v=""/>
    <x v="1"/>
    <s v=""/>
    <s v="BY19"/>
    <s v="NONE"/>
    <s v="SKS"/>
    <s v=""/>
    <s v=""/>
    <s v="U"/>
    <n v="7"/>
  </r>
  <r>
    <n v="2024"/>
    <s v="CHUM"/>
    <s v="KTN"/>
    <s v="ECP"/>
    <s v="LML"/>
    <s v="TNDR"/>
    <s v="106981"/>
    <s v="C2"/>
    <s v="MIC"/>
    <s v=""/>
    <b v="1"/>
    <s v="GN"/>
    <n v="101"/>
    <s v="01288236"/>
    <x v="0"/>
    <m/>
    <s v="Double stuff, Cell B9 and B10 weights deleted."/>
    <n v="1"/>
    <d v="2024-06-21T00:00:00"/>
    <s v="SKS"/>
    <s v="3,2,3H"/>
    <x v="4"/>
    <x v="3"/>
    <s v="Summer"/>
    <x v="0"/>
    <s v="SSRAA"/>
    <s v="BY20"/>
    <s v="3,2,3H"/>
    <s v="SKS"/>
    <s v=""/>
    <s v=""/>
    <s v="U"/>
    <n v="8.1"/>
  </r>
  <r>
    <n v="2024"/>
    <s v="CHUM"/>
    <s v="KTN"/>
    <s v="ECP"/>
    <s v="LML"/>
    <s v="TNDR"/>
    <s v="106981"/>
    <s v="C3"/>
    <s v="MIC"/>
    <s v=""/>
    <b v="1"/>
    <s v="GN"/>
    <n v="101"/>
    <s v="01288237"/>
    <x v="0"/>
    <m/>
    <s v="Double stuff, Cell B9 and B10 weights deleted."/>
    <n v="1"/>
    <d v="2024-06-21T00:00:00"/>
    <s v="SKS"/>
    <s v="4,4H4"/>
    <x v="0"/>
    <x v="0"/>
    <s v="Summer"/>
    <x v="0"/>
    <s v="SSRAA"/>
    <s v="THIN FOR AGING"/>
    <s v="4,4H4"/>
    <s v="SKS"/>
    <s v=""/>
    <s v=""/>
    <s v="U"/>
    <n v="8.4"/>
  </r>
  <r>
    <n v="2024"/>
    <s v="CHUM"/>
    <s v="KTN"/>
    <s v="ECP"/>
    <s v="LML"/>
    <s v="TNDR"/>
    <s v="106981"/>
    <s v="C4"/>
    <s v="MIC"/>
    <s v=""/>
    <b v="1"/>
    <s v="GN"/>
    <n v="101"/>
    <s v="01288238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9.8000000000000007"/>
  </r>
  <r>
    <n v="2024"/>
    <s v="CHUM"/>
    <s v="KTN"/>
    <s v="ECP"/>
    <s v="LML"/>
    <s v="TNDR"/>
    <s v="106981"/>
    <s v="C5"/>
    <s v="MIC"/>
    <s v=""/>
    <b v="1"/>
    <s v="GN"/>
    <n v="101"/>
    <s v="01288239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8.6"/>
  </r>
  <r>
    <n v="2024"/>
    <s v="CHUM"/>
    <s v="KTN"/>
    <s v="ECP"/>
    <s v="LML"/>
    <s v="TNDR"/>
    <s v="106981"/>
    <s v="C6"/>
    <s v="MIC"/>
    <s v=""/>
    <b v="1"/>
    <s v="GN"/>
    <n v="101"/>
    <s v="01288240"/>
    <x v="0"/>
    <m/>
    <s v="Double stuff, Cell B9 and B10 weights deleted."/>
    <n v="1"/>
    <d v="2024-06-21T00:00:00"/>
    <s v="SKS"/>
    <s v="7,4H"/>
    <x v="15"/>
    <x v="5"/>
    <s v="Summer"/>
    <x v="0"/>
    <s v="SSRAA"/>
    <s v="BY20; VAR 2,5,4H"/>
    <s v="7,4H"/>
    <s v="SKS"/>
    <s v=""/>
    <s v=""/>
    <s v="U"/>
    <n v="6.4"/>
  </r>
  <r>
    <n v="2024"/>
    <s v="CHUM"/>
    <s v="KTN"/>
    <s v="ECP"/>
    <s v="LML"/>
    <s v="TNDR"/>
    <s v="106981"/>
    <s v="C7"/>
    <s v="MIC"/>
    <s v=""/>
    <b v="1"/>
    <s v="GN"/>
    <n v="101"/>
    <s v="01288241"/>
    <x v="0"/>
    <m/>
    <s v="Double stuff, Cell B9 and B10 weights deleted."/>
    <n v="1"/>
    <d v="2024-06-21T00:00:00"/>
    <s v="SKS"/>
    <s v="7,4H"/>
    <x v="15"/>
    <x v="5"/>
    <s v="Summer"/>
    <x v="0"/>
    <s v="SSRAA"/>
    <s v="THIN FOR AGING"/>
    <s v="7,4H"/>
    <s v="SKS"/>
    <s v=""/>
    <s v=""/>
    <s v="U"/>
    <n v="6.9"/>
  </r>
  <r>
    <n v="2024"/>
    <s v="CHUM"/>
    <s v="KTN"/>
    <s v="ECP"/>
    <s v="LML"/>
    <s v="TNDR"/>
    <s v="106981"/>
    <s v="C8"/>
    <s v="MIC"/>
    <s v=""/>
    <b v="1"/>
    <s v="GN"/>
    <n v="101"/>
    <s v="01288242"/>
    <x v="0"/>
    <m/>
    <s v="Double stuff, Cell B9 and B10 weights deleted."/>
    <n v="1"/>
    <d v="2024-06-21T00:00:00"/>
    <s v="SKS"/>
    <s v="4n,2n,2H"/>
    <x v="10"/>
    <x v="4"/>
    <s v="Summer"/>
    <x v="2"/>
    <s v="SSRAA"/>
    <s v="BY19"/>
    <s v="4n,2n,2H"/>
    <s v="SKS"/>
    <s v=""/>
    <s v=""/>
    <s v="U"/>
    <n v="10"/>
  </r>
  <r>
    <n v="2024"/>
    <s v="CHUM"/>
    <s v="KTN"/>
    <s v="ECP"/>
    <s v="LML"/>
    <s v="TNDR"/>
    <s v="106981"/>
    <s v="C9"/>
    <s v="MIC"/>
    <s v=""/>
    <b v="1"/>
    <s v="GN"/>
    <n v="101"/>
    <s v="01288243"/>
    <x v="0"/>
    <m/>
    <s v="Double stuff, Cell B9 and B10 weights deleted."/>
    <n v="1"/>
    <d v="2024-06-21T00:00:00"/>
    <s v="SKS"/>
    <s v="3,6,2H"/>
    <x v="16"/>
    <x v="4"/>
    <s v="Summer"/>
    <x v="0"/>
    <s v="SSRAA"/>
    <s v="BY20"/>
    <s v="3,6,2H"/>
    <s v="SKS"/>
    <s v=""/>
    <s v=""/>
    <s v="U"/>
    <n v="10.199999999999999"/>
  </r>
  <r>
    <n v="2024"/>
    <s v="CHUM"/>
    <s v="KTN"/>
    <s v="ECP"/>
    <s v="LML"/>
    <s v="TNDR"/>
    <s v="106981"/>
    <s v="C10"/>
    <s v="MIC"/>
    <s v=""/>
    <b v="1"/>
    <s v="GN"/>
    <n v="101"/>
    <s v="01288244"/>
    <x v="0"/>
    <m/>
    <s v="Double stuff, Cell B9 and B10 weights deleted."/>
    <n v="1"/>
    <d v="2024-06-21T00:00:00"/>
    <s v="SKS"/>
    <s v="NONE"/>
    <x v="1"/>
    <x v="1"/>
    <s v=""/>
    <x v="1"/>
    <s v=""/>
    <s v="THIN FOR AGING"/>
    <s v="NONE"/>
    <s v="SKS"/>
    <s v=""/>
    <s v=""/>
    <s v="U"/>
    <n v="11.3"/>
  </r>
  <r>
    <n v="2024"/>
    <s v="CHUM"/>
    <s v="KTN"/>
    <s v="ECP"/>
    <s v="LML"/>
    <s v="TNDR"/>
    <s v="106981"/>
    <s v="C11"/>
    <s v="MIC"/>
    <s v=""/>
    <b v="1"/>
    <s v="GN"/>
    <n v="101"/>
    <s v="01288245"/>
    <x v="0"/>
    <m/>
    <s v="Double stuff, Cell B9 and B10 weights deleted."/>
    <n v="1"/>
    <d v="2024-06-21T00:00:00"/>
    <s v="SKS"/>
    <s v="4,4H2,3"/>
    <x v="5"/>
    <x v="0"/>
    <s v="Summer"/>
    <x v="2"/>
    <s v="SSRAA"/>
    <s v="BY19"/>
    <s v="4,4H2,3"/>
    <s v="SKS"/>
    <s v=""/>
    <s v=""/>
    <s v="U"/>
    <n v="10.9"/>
  </r>
  <r>
    <n v="2024"/>
    <s v="CHUM"/>
    <s v="KTN"/>
    <s v="ECP"/>
    <s v="LML"/>
    <s v="TNDR"/>
    <s v="106981"/>
    <s v="C12"/>
    <s v="MIC"/>
    <s v=""/>
    <b v="1"/>
    <s v="GN"/>
    <n v="101"/>
    <s v="01288246"/>
    <x v="0"/>
    <m/>
    <s v="Double stuff, Cell B9 and B10 weights deleted."/>
    <n v="1"/>
    <d v="2024-06-21T00:00:00"/>
    <s v="SKS"/>
    <s v="3,2,3H"/>
    <x v="4"/>
    <x v="3"/>
    <s v="Summer"/>
    <x v="0"/>
    <s v="SSRAA"/>
    <s v="BY20"/>
    <s v="3,2,3H"/>
    <s v="SKS"/>
    <s v=""/>
    <s v=""/>
    <s v="U"/>
    <n v="7.6"/>
  </r>
  <r>
    <n v="2024"/>
    <s v="CHUM"/>
    <s v="KTN"/>
    <s v="ECP"/>
    <s v="LML"/>
    <s v="TNDR"/>
    <s v="106981"/>
    <s v="D1"/>
    <s v="MIC"/>
    <s v=""/>
    <b v="1"/>
    <s v="GN"/>
    <n v="101"/>
    <s v="01288247"/>
    <x v="0"/>
    <m/>
    <s v="Double stuff, Cell B9 and B10 weights deleted."/>
    <n v="1"/>
    <d v="2024-06-21T00:00:00"/>
    <s v="SKS"/>
    <s v="3,3,5H"/>
    <x v="17"/>
    <x v="5"/>
    <s v="Summer"/>
    <x v="2"/>
    <s v="SSRAA"/>
    <s v="THIN FOR AGING; VAR"/>
    <s v="3,3,5H"/>
    <s v="SKS"/>
    <s v=""/>
    <s v=""/>
    <s v="U"/>
    <n v="9.4"/>
  </r>
  <r>
    <n v="2024"/>
    <s v="CHUM"/>
    <s v="KTN"/>
    <s v="ECP"/>
    <s v="LML"/>
    <s v="TNDR"/>
    <s v="106981"/>
    <s v="D2"/>
    <s v="MIC"/>
    <s v=""/>
    <b v="1"/>
    <s v="GN"/>
    <n v="101"/>
    <s v="01288248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9.4"/>
  </r>
  <r>
    <n v="2024"/>
    <s v="CHUM"/>
    <s v="KTN"/>
    <s v="ECP"/>
    <s v="LML"/>
    <s v="TNDR"/>
    <s v="106981"/>
    <s v="D3"/>
    <s v="MIC"/>
    <s v=""/>
    <b v="1"/>
    <s v="GN"/>
    <n v="101"/>
    <s v="01288249"/>
    <x v="0"/>
    <m/>
    <s v="Double stuff, Cell B9 and B10 weights deleted."/>
    <n v="1"/>
    <d v="2024-06-21T00:00:00"/>
    <s v="SKS"/>
    <s v="3,1,4H"/>
    <x v="6"/>
    <x v="3"/>
    <s v="Summer"/>
    <x v="3"/>
    <s v="SSRAA"/>
    <s v="BY20"/>
    <s v="3,1,4H"/>
    <s v="SKS"/>
    <s v=""/>
    <s v=""/>
    <s v="U"/>
    <n v="6.8"/>
  </r>
  <r>
    <n v="2024"/>
    <s v="CHUM"/>
    <s v="KTN"/>
    <s v="ECP"/>
    <s v="LML"/>
    <s v="TNDR"/>
    <s v="106981"/>
    <s v="D4"/>
    <s v="MIC"/>
    <s v=""/>
    <b v="1"/>
    <s v="GN"/>
    <n v="101"/>
    <s v="01288250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7.9"/>
  </r>
  <r>
    <n v="2024"/>
    <s v="CHUM"/>
    <s v="KTN"/>
    <s v="ECP"/>
    <s v="LML"/>
    <s v="TNDR"/>
    <s v="106981"/>
    <s v="D5"/>
    <s v="MIC"/>
    <s v=""/>
    <b v="1"/>
    <s v="GN"/>
    <n v="101"/>
    <s v="01288251"/>
    <x v="0"/>
    <m/>
    <s v="Double stuff, Cell B9 and B10 weights deleted."/>
    <n v="1"/>
    <d v="2024-06-21T00:00:00"/>
    <s v="SKS"/>
    <s v="4,4H4"/>
    <x v="0"/>
    <x v="0"/>
    <s v="Summer"/>
    <x v="0"/>
    <s v="SSRAA"/>
    <s v="BY20"/>
    <s v="4,4H4"/>
    <s v="SKS"/>
    <s v=""/>
    <s v=""/>
    <s v="U"/>
    <n v="13.5"/>
  </r>
  <r>
    <n v="2024"/>
    <s v="CHUM"/>
    <s v="KTN"/>
    <s v="ECP"/>
    <s v="LML"/>
    <s v="TNDR"/>
    <s v="106981"/>
    <s v="D6"/>
    <s v="MIC"/>
    <s v=""/>
    <b v="1"/>
    <s v="GN"/>
    <n v="101"/>
    <s v="01288252"/>
    <x v="0"/>
    <m/>
    <s v="Double stuff, Cell B9 and B10 weights deleted."/>
    <n v="1"/>
    <d v="2024-06-21T00:00:00"/>
    <s v="SKS"/>
    <s v="3,6,2H"/>
    <x v="16"/>
    <x v="4"/>
    <s v="Summer"/>
    <x v="0"/>
    <s v="SSRAA"/>
    <s v="BY20"/>
    <s v="3,6,2H"/>
    <s v="SKS"/>
    <s v=""/>
    <s v=""/>
    <s v="U"/>
    <n v="10"/>
  </r>
  <r>
    <n v="2024"/>
    <s v="CHUM"/>
    <s v="KTN"/>
    <s v="ECP"/>
    <s v="LML"/>
    <s v="TNDR"/>
    <s v="106981"/>
    <s v="D7"/>
    <s v="MIC"/>
    <s v=""/>
    <b v="1"/>
    <s v="GN"/>
    <n v="101"/>
    <s v="01288253"/>
    <x v="0"/>
    <m/>
    <s v="Double stuff, Cell B9 and B10 weights deleted."/>
    <n v="1"/>
    <d v="2024-06-21T00:00:00"/>
    <s v="SKS"/>
    <s v="4,4H4"/>
    <x v="0"/>
    <x v="0"/>
    <s v="Summer"/>
    <x v="0"/>
    <s v="SSRAA"/>
    <s v="BY20"/>
    <s v="4,4H4"/>
    <s v="SKS"/>
    <s v=""/>
    <s v=""/>
    <s v="U"/>
    <n v="7.4"/>
  </r>
  <r>
    <n v="2024"/>
    <s v="CHUM"/>
    <s v="KTN"/>
    <s v="ECP"/>
    <s v="LML"/>
    <s v="TNDR"/>
    <s v="106981"/>
    <s v="D8"/>
    <s v="MIC"/>
    <s v=""/>
    <b v="1"/>
    <s v="GN"/>
    <n v="101"/>
    <s v="01288254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6.8"/>
  </r>
  <r>
    <n v="2024"/>
    <s v="CHUM"/>
    <s v="KTN"/>
    <s v="ECP"/>
    <s v="LML"/>
    <s v="TNDR"/>
    <s v="106981"/>
    <s v="D9"/>
    <s v="MIC"/>
    <s v=""/>
    <b v="1"/>
    <s v="GN"/>
    <n v="101"/>
    <s v="01288255"/>
    <x v="0"/>
    <m/>
    <s v="Double stuff, Cell B9 and B10 weights deleted."/>
    <n v="1"/>
    <d v="2024-06-21T00:00:00"/>
    <s v="SKS"/>
    <s v="NONE"/>
    <x v="1"/>
    <x v="1"/>
    <s v=""/>
    <x v="1"/>
    <s v=""/>
    <s v="BY20"/>
    <s v="NONE"/>
    <s v="SKS"/>
    <s v=""/>
    <s v=""/>
    <s v="U"/>
    <n v="13.4"/>
  </r>
  <r>
    <n v="2024"/>
    <s v="CHUM"/>
    <s v="KTN"/>
    <s v="ECP"/>
    <s v="LML"/>
    <s v="TNDR"/>
    <s v="106981"/>
    <s v="D10"/>
    <s v="MIC"/>
    <s v=""/>
    <b v="1"/>
    <s v="GN"/>
    <n v="101"/>
    <s v="01288256"/>
    <x v="0"/>
    <m/>
    <s v="Double stuff, Cell B9 and B10 weights deleted."/>
    <n v="1"/>
    <d v="2024-06-21T00:00:00"/>
    <s v="SKS"/>
    <s v="6,4H4"/>
    <x v="3"/>
    <x v="0"/>
    <s v="Summer"/>
    <x v="0"/>
    <s v="SSRAA"/>
    <s v="BY20"/>
    <s v="6,4H4"/>
    <s v="SKS"/>
    <s v=""/>
    <s v=""/>
    <s v="U"/>
    <n v="11.3"/>
  </r>
  <r>
    <n v="2024"/>
    <s v="CHUM"/>
    <s v="KTN"/>
    <s v="ECP"/>
    <s v="LML"/>
    <s v="TNDR"/>
    <s v="106981"/>
    <s v="D11"/>
    <s v="MIC"/>
    <s v=""/>
    <b v="1"/>
    <s v="GN"/>
    <n v="101"/>
    <s v="01288257"/>
    <x v="0"/>
    <m/>
    <s v="Double stuff, Cell B9 and B10 weights deleted."/>
    <n v="1"/>
    <d v="2024-06-21T00:00:00"/>
    <s v="SKS"/>
    <s v="NONE"/>
    <x v="1"/>
    <x v="1"/>
    <s v=""/>
    <x v="1"/>
    <s v=""/>
    <s v="BY19"/>
    <s v="NONE"/>
    <s v="SKS"/>
    <s v=""/>
    <s v=""/>
    <s v="U"/>
    <n v="16.600000000000001"/>
  </r>
  <r>
    <n v="2024"/>
    <s v="CHUM"/>
    <s v="KTN"/>
    <s v="ECP"/>
    <s v="LML"/>
    <s v="TNDR"/>
    <s v="106981"/>
    <s v="D12"/>
    <s v="MIC"/>
    <s v=""/>
    <b v="1"/>
    <s v="GN"/>
    <n v="101"/>
    <s v="01288258"/>
    <x v="0"/>
    <m/>
    <s v="Double stuff, Cell B9 and B10 weights deleted."/>
    <n v="1"/>
    <d v="2024-06-21T00:00:00"/>
    <s v="SKS"/>
    <s v="4,4H2,3"/>
    <x v="5"/>
    <x v="0"/>
    <s v="Summer"/>
    <x v="2"/>
    <s v="SSRAA"/>
    <s v="BY19"/>
    <s v="4,4H2,3"/>
    <s v="SKS"/>
    <s v=""/>
    <s v=""/>
    <s v="U"/>
    <n v="10.199999999999999"/>
  </r>
  <r>
    <n v="2024"/>
    <s v="CHUM"/>
    <s v="KTN"/>
    <s v="ECP"/>
    <s v="AWE"/>
    <s v="TNDR"/>
    <s v="106221"/>
    <s v="C1"/>
    <s v="MIC"/>
    <s v=""/>
    <b v="1"/>
    <s v="GN"/>
    <n v="101"/>
    <s v="01288547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9.5"/>
  </r>
  <r>
    <n v="2024"/>
    <s v="CHUM"/>
    <s v="KTN"/>
    <s v="ECP"/>
    <s v="AWE"/>
    <s v="TNDR"/>
    <s v="106221"/>
    <s v="C2"/>
    <s v="MIC"/>
    <s v=""/>
    <b v="1"/>
    <s v="GN"/>
    <n v="101"/>
    <s v="01288548"/>
    <x v="0"/>
    <m/>
    <s v=""/>
    <n v="1"/>
    <d v="2024-06-24T00:00:00"/>
    <s v="SKS"/>
    <s v="4,2,2H4"/>
    <x v="12"/>
    <x v="0"/>
    <s v="Summer"/>
    <x v="0"/>
    <s v="SSRAA"/>
    <s v="BY20"/>
    <s v="4,2,2H4"/>
    <s v="SKS"/>
    <s v=""/>
    <s v=""/>
    <s v="U"/>
    <n v="6.2"/>
  </r>
  <r>
    <n v="2024"/>
    <s v="CHUM"/>
    <s v="KTN"/>
    <s v="ECP"/>
    <s v="AWE"/>
    <s v="TNDR"/>
    <s v="106221"/>
    <s v="C3"/>
    <s v="MIC"/>
    <s v=""/>
    <b v="1"/>
    <s v="GN"/>
    <n v="101"/>
    <s v="01288549"/>
    <x v="0"/>
    <m/>
    <s v=""/>
    <n v="1"/>
    <d v="2024-06-24T00:00:00"/>
    <s v="SKS"/>
    <s v="3,6,2H"/>
    <x v="16"/>
    <x v="4"/>
    <s v="Summer"/>
    <x v="0"/>
    <s v="SSRAA"/>
    <s v="BY20"/>
    <s v="3,6,2H"/>
    <s v="SKS"/>
    <s v=""/>
    <s v=""/>
    <s v="U"/>
    <n v="7.1"/>
  </r>
  <r>
    <n v="2024"/>
    <s v="CHUM"/>
    <s v="KTN"/>
    <s v="ECP"/>
    <s v="AWE"/>
    <s v="TNDR"/>
    <s v="106221"/>
    <s v="C4"/>
    <s v="MIC"/>
    <s v=""/>
    <b v="1"/>
    <s v="GN"/>
    <n v="101"/>
    <s v="01288550"/>
    <x v="0"/>
    <m/>
    <s v=""/>
    <n v="1"/>
    <d v="2024-06-24T00:00:00"/>
    <s v="SKS"/>
    <s v="4,1,3H"/>
    <x v="7"/>
    <x v="3"/>
    <s v="Summer"/>
    <x v="2"/>
    <s v="SSRAA"/>
    <s v="FALL; BY19"/>
    <s v="4,1,3H"/>
    <s v="SKS"/>
    <s v=""/>
    <s v=""/>
    <s v="U"/>
    <n v="9.5"/>
  </r>
  <r>
    <n v="2024"/>
    <s v="CHUM"/>
    <s v="KTN"/>
    <s v="ECP"/>
    <s v="AWE"/>
    <s v="TNDR"/>
    <s v="106221"/>
    <s v="C5"/>
    <s v="MIC"/>
    <s v=""/>
    <b v="1"/>
    <s v="GN"/>
    <n v="101"/>
    <s v="01288551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10.4"/>
  </r>
  <r>
    <n v="2024"/>
    <s v="CHUM"/>
    <s v="KTN"/>
    <s v="ECP"/>
    <s v="AWE"/>
    <s v="TNDR"/>
    <s v="106221"/>
    <s v="C6"/>
    <s v="MIC"/>
    <s v=""/>
    <b v="1"/>
    <s v="GN"/>
    <n v="101"/>
    <s v="01288552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4"/>
  </r>
  <r>
    <n v="2024"/>
    <s v="CHUM"/>
    <s v="KTN"/>
    <s v="ECP"/>
    <s v="AWE"/>
    <s v="TNDR"/>
    <s v="106221"/>
    <s v="C7"/>
    <s v="MIC"/>
    <s v=""/>
    <b v="1"/>
    <s v="GN"/>
    <n v="101"/>
    <s v="01288553"/>
    <x v="0"/>
    <m/>
    <s v=""/>
    <n v="1"/>
    <d v="2024-06-24T00:00:00"/>
    <s v="SKS"/>
    <s v="3,2,3H"/>
    <x v="4"/>
    <x v="3"/>
    <s v="Summer"/>
    <x v="0"/>
    <s v="SSRAA"/>
    <s v="BY20"/>
    <s v="3,2,3H"/>
    <s v="SKS"/>
    <s v=""/>
    <s v=""/>
    <s v="U"/>
    <n v="9.4"/>
  </r>
  <r>
    <n v="2024"/>
    <s v="CHUM"/>
    <s v="KTN"/>
    <s v="ECP"/>
    <s v="AWE"/>
    <s v="TNDR"/>
    <s v="106221"/>
    <s v="C8"/>
    <s v="MIC"/>
    <s v=""/>
    <b v="1"/>
    <s v="GN"/>
    <n v="101"/>
    <s v="01288554"/>
    <x v="0"/>
    <m/>
    <s v=""/>
    <n v="1"/>
    <d v="2024-06-24T00:00:00"/>
    <s v="SKS"/>
    <s v="4,4H4"/>
    <x v="0"/>
    <x v="0"/>
    <s v="Summer"/>
    <x v="0"/>
    <s v="SSRAA"/>
    <s v="THIN FOR AGING"/>
    <s v="4,4H4"/>
    <s v="SKS"/>
    <s v=""/>
    <s v=""/>
    <s v="U"/>
    <n v="7.8"/>
  </r>
  <r>
    <n v="2024"/>
    <s v="CHUM"/>
    <s v="KTN"/>
    <s v="ECP"/>
    <s v="AWE"/>
    <s v="TNDR"/>
    <s v="106221"/>
    <s v="C9"/>
    <s v="MIC"/>
    <s v=""/>
    <b v="1"/>
    <s v="GN"/>
    <n v="101"/>
    <s v="01288555"/>
    <x v="0"/>
    <m/>
    <s v=""/>
    <n v="1"/>
    <d v="2024-06-24T00:00:00"/>
    <s v="SKS"/>
    <s v="NONE"/>
    <x v="1"/>
    <x v="1"/>
    <s v=""/>
    <x v="1"/>
    <s v=""/>
    <s v="THIN FOR AGING"/>
    <s v="NONE"/>
    <s v="SKS"/>
    <s v=""/>
    <s v=""/>
    <s v="U"/>
    <n v="12.2"/>
  </r>
  <r>
    <n v="2024"/>
    <s v="CHUM"/>
    <s v="KTN"/>
    <s v="ECP"/>
    <s v="AWE"/>
    <s v="TNDR"/>
    <s v="106221"/>
    <s v="C10"/>
    <s v="MIC"/>
    <s v=""/>
    <b v="1"/>
    <s v="GN"/>
    <n v="101"/>
    <s v="01288556"/>
    <x v="0"/>
    <m/>
    <s v=""/>
    <n v="1"/>
    <d v="2024-06-24T00:00:00"/>
    <s v="SKS"/>
    <s v="3n,4,4nH"/>
    <x v="8"/>
    <x v="4"/>
    <s v="Summer"/>
    <x v="0"/>
    <s v="SSRAA"/>
    <s v="BY20"/>
    <s v="3n,4,4nH"/>
    <s v="SKS"/>
    <s v=""/>
    <s v=""/>
    <s v="U"/>
    <n v="7.8"/>
  </r>
  <r>
    <n v="2024"/>
    <s v="CHUM"/>
    <s v="KTN"/>
    <s v="ECP"/>
    <s v="AWE"/>
    <s v="TNDR"/>
    <s v="106221"/>
    <s v="C11"/>
    <s v="MIC"/>
    <s v=""/>
    <b v="1"/>
    <s v="GN"/>
    <n v="101"/>
    <s v="01288557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5.5"/>
  </r>
  <r>
    <n v="2024"/>
    <s v="CHUM"/>
    <s v="KTN"/>
    <s v="ECP"/>
    <s v="AWE"/>
    <s v="TNDR"/>
    <s v="106221"/>
    <s v="C12"/>
    <s v="MIC"/>
    <s v=""/>
    <b v="1"/>
    <s v="GN"/>
    <n v="101"/>
    <s v="01288558"/>
    <x v="0"/>
    <m/>
    <s v=""/>
    <n v="1"/>
    <d v="2024-06-24T00:00:00"/>
    <s v="SKS"/>
    <s v="3n,4,4nH"/>
    <x v="8"/>
    <x v="4"/>
    <s v="Summer"/>
    <x v="0"/>
    <s v="SSRAA"/>
    <s v="BY20"/>
    <s v="3n,4,4nH"/>
    <s v="SKS"/>
    <s v=""/>
    <s v=""/>
    <s v="U"/>
    <n v="9.6"/>
  </r>
  <r>
    <n v="2024"/>
    <s v="CHUM"/>
    <s v="KTN"/>
    <s v="ECP"/>
    <s v="AWE"/>
    <s v="TNDR"/>
    <s v="106221"/>
    <s v="D1"/>
    <s v="MIC"/>
    <s v=""/>
    <b v="1"/>
    <s v="GN"/>
    <n v="101"/>
    <s v="01288559"/>
    <x v="0"/>
    <m/>
    <s v=""/>
    <n v="1"/>
    <d v="2024-06-24T00:00:00"/>
    <s v="SKS"/>
    <s v="7,4H"/>
    <x v="15"/>
    <x v="5"/>
    <s v="Summer"/>
    <x v="0"/>
    <s v="SSRAA"/>
    <s v="BY20; VAR 4,3,4H"/>
    <s v="7,4H"/>
    <s v="SKS"/>
    <s v=""/>
    <s v=""/>
    <s v="U"/>
    <n v="7"/>
  </r>
  <r>
    <n v="2024"/>
    <s v="CHUM"/>
    <s v="KTN"/>
    <s v="ECP"/>
    <s v="AWE"/>
    <s v="TNDR"/>
    <s v="106221"/>
    <s v="D2"/>
    <s v="MIC"/>
    <s v=""/>
    <b v="1"/>
    <s v="GN"/>
    <n v="101"/>
    <s v="01288560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8.1999999999999993"/>
  </r>
  <r>
    <n v="2024"/>
    <s v="CHUM"/>
    <s v="KTN"/>
    <s v="ECP"/>
    <s v="AWE"/>
    <s v="TNDR"/>
    <s v="106221"/>
    <s v="D3"/>
    <s v="MIC"/>
    <s v=""/>
    <b v="1"/>
    <s v="GN"/>
    <n v="101"/>
    <s v="01288561"/>
    <x v="0"/>
    <m/>
    <s v=""/>
    <n v="1"/>
    <d v="2024-06-24T00:00:00"/>
    <s v="SKS"/>
    <s v="7,3H"/>
    <x v="13"/>
    <x v="4"/>
    <s v="Summer"/>
    <x v="2"/>
    <s v="SSRAA"/>
    <s v="BY19; VAR 7,2H"/>
    <s v="7,3H"/>
    <s v="SKS"/>
    <s v=""/>
    <s v=""/>
    <s v="U"/>
    <n v="10.4"/>
  </r>
  <r>
    <n v="2024"/>
    <s v="CHUM"/>
    <s v="KTN"/>
    <s v="ECP"/>
    <s v="AWE"/>
    <s v="TNDR"/>
    <s v="106221"/>
    <s v="D4"/>
    <s v="MIC"/>
    <s v=""/>
    <b v="1"/>
    <s v="GN"/>
    <n v="101"/>
    <s v="01288562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6.9"/>
  </r>
  <r>
    <n v="2024"/>
    <s v="CHUM"/>
    <s v="KTN"/>
    <s v="ECP"/>
    <s v="AWE"/>
    <s v="TNDR"/>
    <s v="106221"/>
    <s v="D5"/>
    <s v="MIC"/>
    <s v=""/>
    <b v="1"/>
    <s v="GN"/>
    <n v="101"/>
    <s v="01288563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9.4"/>
  </r>
  <r>
    <n v="2024"/>
    <s v="CHUM"/>
    <s v="KTN"/>
    <s v="ECP"/>
    <s v="AWE"/>
    <s v="TNDR"/>
    <s v="106221"/>
    <s v="D6"/>
    <s v="MIC"/>
    <s v=""/>
    <b v="1"/>
    <s v="GN"/>
    <n v="101"/>
    <s v="01288564"/>
    <x v="0"/>
    <m/>
    <s v=""/>
    <n v="1"/>
    <d v="2024-06-24T00:00:00"/>
    <s v="SKS"/>
    <s v="4,2,2H"/>
    <x v="11"/>
    <x v="0"/>
    <s v="Summer"/>
    <x v="3"/>
    <s v="SSRAA"/>
    <s v="BY21"/>
    <s v="4,2,2H"/>
    <s v="SKS"/>
    <s v=""/>
    <s v=""/>
    <s v="U"/>
    <n v="10.1"/>
  </r>
  <r>
    <n v="2024"/>
    <s v="CHUM"/>
    <s v="KTN"/>
    <s v="ECP"/>
    <s v="AWE"/>
    <s v="TNDR"/>
    <s v="106221"/>
    <s v="D7"/>
    <s v="MIC"/>
    <s v=""/>
    <b v="1"/>
    <s v="GN"/>
    <n v="101"/>
    <s v="01288565"/>
    <x v="0"/>
    <m/>
    <s v=""/>
    <n v="1"/>
    <d v="2024-06-24T00:00:00"/>
    <s v="SKS"/>
    <s v="3n,4,4nH"/>
    <x v="8"/>
    <x v="4"/>
    <s v="Summer"/>
    <x v="0"/>
    <s v="SSRAA"/>
    <s v="BY20"/>
    <s v="3n,4,4nH"/>
    <s v="SKS"/>
    <s v=""/>
    <s v=""/>
    <s v="U"/>
    <n v="8.3000000000000007"/>
  </r>
  <r>
    <n v="2024"/>
    <s v="CHUM"/>
    <s v="KTN"/>
    <s v="ECP"/>
    <s v="AWE"/>
    <s v="TNDR"/>
    <s v="106221"/>
    <s v="D8"/>
    <s v="MIC"/>
    <s v=""/>
    <b v="1"/>
    <s v="GN"/>
    <n v="101"/>
    <s v="01288566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8"/>
  </r>
  <r>
    <n v="2024"/>
    <s v="CHUM"/>
    <s v="KTN"/>
    <s v="ECP"/>
    <s v="AWE"/>
    <s v="TNDR"/>
    <s v="106221"/>
    <s v="D9"/>
    <s v="MIC"/>
    <s v=""/>
    <b v="1"/>
    <s v="GN"/>
    <n v="101"/>
    <s v="01288567"/>
    <x v="0"/>
    <m/>
    <s v=""/>
    <n v="1"/>
    <d v="2024-06-24T00:00:00"/>
    <s v="SKS"/>
    <s v="4n,4H"/>
    <x v="18"/>
    <x v="2"/>
    <s v="Summer"/>
    <x v="3"/>
    <s v="SSRAA"/>
    <s v="THIN FOR AGING"/>
    <s v="4n,4H"/>
    <s v="SKS"/>
    <s v=""/>
    <s v=""/>
    <s v="U"/>
    <n v="12.8"/>
  </r>
  <r>
    <n v="2024"/>
    <s v="CHUM"/>
    <s v="KTN"/>
    <s v="ECP"/>
    <s v="AWE"/>
    <s v="TNDR"/>
    <s v="106221"/>
    <s v="D10"/>
    <s v="MIC"/>
    <s v=""/>
    <b v="1"/>
    <s v="GN"/>
    <n v="101"/>
    <s v="01288568"/>
    <x v="0"/>
    <m/>
    <s v=""/>
    <n v="1"/>
    <d v="2024-06-24T00:00:00"/>
    <s v="SKS"/>
    <s v="7,4H"/>
    <x v="15"/>
    <x v="5"/>
    <s v="Summer"/>
    <x v="0"/>
    <s v="SSRAA"/>
    <s v="BY20"/>
    <s v="7,4H"/>
    <s v="SKS"/>
    <s v=""/>
    <s v=""/>
    <s v="U"/>
    <n v="6.3"/>
  </r>
  <r>
    <n v="2024"/>
    <s v="CHUM"/>
    <s v="KTN"/>
    <s v="ECP"/>
    <s v="AWE"/>
    <s v="TNDR"/>
    <s v="106221"/>
    <s v="D11"/>
    <s v="MIC"/>
    <s v=""/>
    <b v="1"/>
    <s v="GN"/>
    <n v="101"/>
    <s v="01288569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10.7"/>
  </r>
  <r>
    <n v="2024"/>
    <s v="CHUM"/>
    <s v="KTN"/>
    <s v="ECP"/>
    <s v="AWE"/>
    <s v="TNDR"/>
    <s v="106221"/>
    <s v="D12"/>
    <s v="MIC"/>
    <s v=""/>
    <b v="1"/>
    <s v="GN"/>
    <n v="101"/>
    <s v="01288570"/>
    <x v="0"/>
    <m/>
    <s v=""/>
    <n v="1"/>
    <d v="2024-06-24T00:00:00"/>
    <s v="SKS"/>
    <s v="6,4H4"/>
    <x v="3"/>
    <x v="0"/>
    <s v="Summer"/>
    <x v="0"/>
    <s v="SSRAA"/>
    <s v="BY20"/>
    <s v="6,4H4"/>
    <s v="SKS"/>
    <s v=""/>
    <s v=""/>
    <s v="U"/>
    <n v="9.9"/>
  </r>
  <r>
    <n v="2024"/>
    <s v="CHUM"/>
    <s v="KTN"/>
    <s v="ECP"/>
    <s v="AWE"/>
    <s v="TNDR"/>
    <s v="106221"/>
    <s v="E1"/>
    <s v="MIC"/>
    <s v=""/>
    <b v="1"/>
    <s v="GN"/>
    <n v="101"/>
    <s v="01288571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8.8000000000000007"/>
  </r>
  <r>
    <n v="2024"/>
    <s v="CHUM"/>
    <s v="KTN"/>
    <s v="ECP"/>
    <s v="AWE"/>
    <s v="TNDR"/>
    <s v="106221"/>
    <s v="E2"/>
    <s v="MIC"/>
    <s v=""/>
    <b v="1"/>
    <s v="GN"/>
    <n v="101"/>
    <s v="01288572"/>
    <x v="0"/>
    <m/>
    <s v=""/>
    <n v="1"/>
    <d v="2024-06-24T00:00:00"/>
    <s v="SKS"/>
    <s v="3,2,3H"/>
    <x v="4"/>
    <x v="3"/>
    <s v="Summer"/>
    <x v="0"/>
    <s v="SSRAA"/>
    <s v="BY20"/>
    <s v="3,2,3H"/>
    <s v="SKS"/>
    <s v=""/>
    <s v=""/>
    <s v="U"/>
    <n v="18.8"/>
  </r>
  <r>
    <n v="2024"/>
    <s v="CHUM"/>
    <s v="KTN"/>
    <s v="ECP"/>
    <s v="AWE"/>
    <s v="TNDR"/>
    <s v="106221"/>
    <s v="E3"/>
    <s v="MIC"/>
    <s v=""/>
    <b v="1"/>
    <s v="GN"/>
    <n v="101"/>
    <s v="01288573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11"/>
  </r>
  <r>
    <n v="2024"/>
    <s v="CHUM"/>
    <s v="KTN"/>
    <s v="ECP"/>
    <s v="AWE"/>
    <s v="TNDR"/>
    <s v="106221"/>
    <s v="E4"/>
    <s v="MIC"/>
    <s v=""/>
    <b v="1"/>
    <s v="GN"/>
    <n v="101"/>
    <s v="01288574"/>
    <x v="0"/>
    <m/>
    <s v=""/>
    <n v="1"/>
    <d v="2024-06-24T00:00:00"/>
    <s v="SKS"/>
    <s v="3,2,3H"/>
    <x v="4"/>
    <x v="3"/>
    <s v="Summer"/>
    <x v="0"/>
    <s v="SSRAA"/>
    <s v="BY20"/>
    <s v="3,2,3H"/>
    <s v="SKS"/>
    <s v=""/>
    <s v=""/>
    <s v="U"/>
    <n v="7.2"/>
  </r>
  <r>
    <n v="2024"/>
    <s v="CHUM"/>
    <s v="KTN"/>
    <s v="ECP"/>
    <s v="AWE"/>
    <s v="TNDR"/>
    <s v="106221"/>
    <s v="E5"/>
    <s v="MIC"/>
    <s v=""/>
    <b v="1"/>
    <s v="GN"/>
    <n v="101"/>
    <s v="01288575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8.3000000000000007"/>
  </r>
  <r>
    <n v="2024"/>
    <s v="CHUM"/>
    <s v="KTN"/>
    <s v="ECP"/>
    <s v="AWE"/>
    <s v="TNDR"/>
    <s v="106221"/>
    <s v="E6"/>
    <s v="MIC"/>
    <s v=""/>
    <b v="1"/>
    <s v="GN"/>
    <n v="101"/>
    <s v="01288576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7"/>
  </r>
  <r>
    <n v="2024"/>
    <s v="CHUM"/>
    <s v="KTN"/>
    <s v="ECP"/>
    <s v="AWE"/>
    <s v="TNDR"/>
    <s v="106221"/>
    <s v="E7"/>
    <s v="MIC"/>
    <s v=""/>
    <b v="1"/>
    <s v="GN"/>
    <n v="101"/>
    <s v="01288577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1.6"/>
  </r>
  <r>
    <n v="2024"/>
    <s v="CHUM"/>
    <s v="KTN"/>
    <s v="ECP"/>
    <s v="AWE"/>
    <s v="TNDR"/>
    <s v="106221"/>
    <s v="E8"/>
    <s v="MIC"/>
    <s v=""/>
    <b v="1"/>
    <s v="GN"/>
    <n v="101"/>
    <s v="01288578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9.3000000000000007"/>
  </r>
  <r>
    <n v="2024"/>
    <s v="CHUM"/>
    <s v="KTN"/>
    <s v="ECP"/>
    <s v="AWE"/>
    <s v="TNDR"/>
    <s v="106221"/>
    <s v="E9"/>
    <s v="MIC"/>
    <s v=""/>
    <b v="1"/>
    <s v="GN"/>
    <n v="101"/>
    <s v="01288579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11.8"/>
  </r>
  <r>
    <n v="2024"/>
    <s v="CHUM"/>
    <s v="KTN"/>
    <s v="ECP"/>
    <s v="AWE"/>
    <s v="TNDR"/>
    <s v="106221"/>
    <s v="E10"/>
    <s v="MIC"/>
    <s v=""/>
    <b v="1"/>
    <s v="GN"/>
    <n v="101"/>
    <s v="01288580"/>
    <x v="0"/>
    <m/>
    <s v=""/>
    <n v="1"/>
    <d v="2024-06-24T00:00:00"/>
    <s v="SKS"/>
    <s v="NONE"/>
    <x v="1"/>
    <x v="1"/>
    <s v=""/>
    <x v="1"/>
    <s v=""/>
    <s v="BY19"/>
    <s v="NONE"/>
    <s v="SKS"/>
    <s v=""/>
    <s v=""/>
    <s v="U"/>
    <n v="11.2"/>
  </r>
  <r>
    <n v="2024"/>
    <s v="CHUM"/>
    <s v="KTN"/>
    <s v="ECP"/>
    <s v="AWE"/>
    <s v="TNDR"/>
    <s v="106221"/>
    <s v="E11"/>
    <s v="MIC"/>
    <s v=""/>
    <b v="1"/>
    <s v="GN"/>
    <n v="101"/>
    <s v="01288581"/>
    <x v="0"/>
    <m/>
    <s v=""/>
    <n v="1"/>
    <d v="2024-06-24T00:00:00"/>
    <s v="SKS"/>
    <s v="4,2,2H4"/>
    <x v="12"/>
    <x v="0"/>
    <s v="Summer"/>
    <x v="0"/>
    <s v="SSRAA"/>
    <s v="BY20"/>
    <s v="4,2,2H4"/>
    <s v="SKS"/>
    <s v=""/>
    <s v=""/>
    <s v="U"/>
    <n v="9.1999999999999993"/>
  </r>
  <r>
    <n v="2024"/>
    <s v="CHUM"/>
    <s v="KTN"/>
    <s v="ECP"/>
    <s v="AWE"/>
    <s v="TNDR"/>
    <s v="106221"/>
    <s v="E12"/>
    <s v="MIC"/>
    <s v=""/>
    <b v="1"/>
    <s v="GN"/>
    <n v="101"/>
    <s v="01288582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5.6"/>
  </r>
  <r>
    <n v="2024"/>
    <s v="CHUM"/>
    <s v="KTN"/>
    <s v="ECP"/>
    <s v="AWE"/>
    <s v="TNDR"/>
    <s v="106221"/>
    <s v="F1"/>
    <s v="MIC"/>
    <s v=""/>
    <b v="1"/>
    <s v="GN"/>
    <n v="101"/>
    <s v="01288583"/>
    <x v="0"/>
    <m/>
    <s v=""/>
    <n v="1"/>
    <d v="2024-06-24T00:00:00"/>
    <s v="SKS"/>
    <s v="NONE"/>
    <x v="1"/>
    <x v="1"/>
    <s v=""/>
    <x v="1"/>
    <s v=""/>
    <s v="BY21"/>
    <s v="NONE"/>
    <s v="SKS"/>
    <s v=""/>
    <s v=""/>
    <s v="U"/>
    <n v="7.3"/>
  </r>
  <r>
    <n v="2024"/>
    <s v="CHUM"/>
    <s v="KTN"/>
    <s v="ECP"/>
    <s v="AWE"/>
    <s v="TNDR"/>
    <s v="106221"/>
    <s v="F2"/>
    <s v="MIC"/>
    <s v=""/>
    <b v="1"/>
    <s v="GN"/>
    <n v="101"/>
    <s v="01288584"/>
    <x v="0"/>
    <m/>
    <s v=""/>
    <n v="1"/>
    <d v="2024-06-24T00:00:00"/>
    <s v="SKS"/>
    <s v="NONE"/>
    <x v="1"/>
    <x v="1"/>
    <s v=""/>
    <x v="1"/>
    <s v=""/>
    <s v="BY19; DAILY RINGS, NO MARK"/>
    <s v="NONE"/>
    <s v="SKS"/>
    <s v=""/>
    <s v=""/>
    <s v="U"/>
    <n v="12.9"/>
  </r>
  <r>
    <n v="2024"/>
    <s v="CHUM"/>
    <s v="KTN"/>
    <s v="ECP"/>
    <s v="AWE"/>
    <s v="TNDR"/>
    <s v="106221"/>
    <s v="F3"/>
    <s v="MIC"/>
    <s v=""/>
    <b v="1"/>
    <s v="GN"/>
    <n v="101"/>
    <s v="01288585"/>
    <x v="0"/>
    <m/>
    <s v=""/>
    <n v="1"/>
    <d v="2024-06-24T00:00:00"/>
    <s v="SKS"/>
    <s v="3n,4,4nH"/>
    <x v="8"/>
    <x v="4"/>
    <s v="Summer"/>
    <x v="0"/>
    <s v="SSRAA"/>
    <s v="BY20"/>
    <s v="3n,4,4nH"/>
    <s v="SKS"/>
    <s v=""/>
    <s v=""/>
    <s v="U"/>
    <n v="8.1999999999999993"/>
  </r>
  <r>
    <n v="2024"/>
    <s v="CHUM"/>
    <s v="KTN"/>
    <s v="ECP"/>
    <s v="AWE"/>
    <s v="TNDR"/>
    <s v="106221"/>
    <s v="F4"/>
    <s v="MIC"/>
    <s v=""/>
    <b v="1"/>
    <s v="GN"/>
    <n v="101"/>
    <s v="01288586"/>
    <x v="0"/>
    <m/>
    <s v=""/>
    <n v="1"/>
    <d v="2024-06-24T00:00:00"/>
    <s v="SKS"/>
    <s v="NONE"/>
    <x v="1"/>
    <x v="1"/>
    <s v=""/>
    <x v="1"/>
    <s v=""/>
    <s v="THIN FOR AGING"/>
    <s v="NONE"/>
    <s v="SKS"/>
    <s v=""/>
    <s v=""/>
    <s v="U"/>
    <n v="6.2"/>
  </r>
  <r>
    <n v="2024"/>
    <s v="CHUM"/>
    <s v="KTN"/>
    <s v="ECP"/>
    <s v="AWE"/>
    <s v="TNDR"/>
    <s v="106221"/>
    <s v="F5"/>
    <s v="MIC"/>
    <s v=""/>
    <b v="1"/>
    <s v="GN"/>
    <n v="101"/>
    <s v="01288587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2.2"/>
  </r>
  <r>
    <n v="2024"/>
    <s v="CHUM"/>
    <s v="KTN"/>
    <s v="ECP"/>
    <s v="AWE"/>
    <s v="TNDR"/>
    <s v="106221"/>
    <s v="F6"/>
    <s v="MIC"/>
    <s v=""/>
    <b v="1"/>
    <s v="GN"/>
    <n v="101"/>
    <s v="01288588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4.1"/>
  </r>
  <r>
    <n v="2024"/>
    <s v="CHUM"/>
    <s v="KTN"/>
    <s v="ECP"/>
    <s v="AWE"/>
    <s v="TNDR"/>
    <s v="106221"/>
    <s v="F7"/>
    <s v="MIC"/>
    <s v=""/>
    <b v="1"/>
    <s v="GN"/>
    <n v="101"/>
    <s v="01288589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0.5"/>
  </r>
  <r>
    <n v="2024"/>
    <s v="CHUM"/>
    <s v="KTN"/>
    <s v="ECP"/>
    <s v="AWE"/>
    <s v="TNDR"/>
    <s v="106221"/>
    <s v="F8"/>
    <s v="MIC"/>
    <s v=""/>
    <b v="1"/>
    <s v="GN"/>
    <n v="101"/>
    <s v="01288590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9.1"/>
  </r>
  <r>
    <n v="2024"/>
    <s v="CHUM"/>
    <s v="KTN"/>
    <s v="ECP"/>
    <s v="AWE"/>
    <s v="TNDR"/>
    <s v="106221"/>
    <s v="F9"/>
    <s v="MIC"/>
    <s v=""/>
    <b v="1"/>
    <s v="GN"/>
    <n v="101"/>
    <s v="01288591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12.4"/>
  </r>
  <r>
    <n v="2024"/>
    <s v="CHUM"/>
    <s v="KTN"/>
    <s v="ECP"/>
    <s v="AWE"/>
    <s v="TNDR"/>
    <s v="106221"/>
    <s v="F10"/>
    <s v="MIC"/>
    <s v=""/>
    <b v="1"/>
    <s v="GN"/>
    <n v="101"/>
    <s v="01288592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3.2"/>
  </r>
  <r>
    <n v="2024"/>
    <s v="CHUM"/>
    <s v="KTN"/>
    <s v="ECP"/>
    <s v="AWE"/>
    <s v="TNDR"/>
    <s v="106221"/>
    <s v="F11"/>
    <s v="MIC"/>
    <s v=""/>
    <b v="1"/>
    <s v="GN"/>
    <n v="101"/>
    <s v="01288593"/>
    <x v="0"/>
    <m/>
    <s v=""/>
    <n v="1"/>
    <d v="2024-06-24T00:00:00"/>
    <s v="SKS"/>
    <s v="4,4H2,3"/>
    <x v="5"/>
    <x v="0"/>
    <s v="Summer"/>
    <x v="2"/>
    <s v="SSRAA"/>
    <s v="BY19"/>
    <s v="4,4H2,3"/>
    <s v="SKS"/>
    <s v=""/>
    <s v=""/>
    <s v="U"/>
    <n v="9.8000000000000007"/>
  </r>
  <r>
    <n v="2024"/>
    <s v="CHUM"/>
    <s v="KTN"/>
    <s v="ECP"/>
    <s v="AWE"/>
    <s v="TNDR"/>
    <s v="106221"/>
    <s v="F12"/>
    <s v="MIC"/>
    <s v=""/>
    <b v="1"/>
    <s v="GN"/>
    <n v="101"/>
    <s v="01288594"/>
    <x v="0"/>
    <m/>
    <s v=""/>
    <n v="1"/>
    <d v="2024-06-24T00:00:00"/>
    <s v="SKS"/>
    <s v="3n,4,4nH"/>
    <x v="8"/>
    <x v="4"/>
    <s v="Summer"/>
    <x v="0"/>
    <s v="SSRAA"/>
    <s v="BY20"/>
    <s v="3n,4,4nH"/>
    <s v="SKS"/>
    <s v=""/>
    <s v=""/>
    <s v="U"/>
    <n v="10.1"/>
  </r>
  <r>
    <n v="2024"/>
    <s v="CHUM"/>
    <s v="KTN"/>
    <s v="ECP"/>
    <s v="AWE"/>
    <s v="TNDR"/>
    <s v="106221"/>
    <s v="G1"/>
    <s v="MIC"/>
    <s v=""/>
    <b v="1"/>
    <s v="GN"/>
    <n v="101"/>
    <s v="01288595"/>
    <x v="0"/>
    <m/>
    <s v=""/>
    <n v="1"/>
    <d v="2024-06-24T00:00:00"/>
    <s v="SKS"/>
    <s v="NONE"/>
    <x v="1"/>
    <x v="1"/>
    <s v=""/>
    <x v="1"/>
    <s v=""/>
    <s v="THIN FOR AGING"/>
    <s v="NONE"/>
    <s v="SKS"/>
    <s v=""/>
    <s v=""/>
    <s v="U"/>
    <n v="8.1"/>
  </r>
  <r>
    <n v="2024"/>
    <s v="CHUM"/>
    <s v="KTN"/>
    <s v="ECP"/>
    <s v="AWE"/>
    <s v="TNDR"/>
    <s v="106221"/>
    <s v="G2"/>
    <s v="MIC"/>
    <s v=""/>
    <b v="1"/>
    <s v="GN"/>
    <n v="101"/>
    <s v="01288596"/>
    <x v="0"/>
    <m/>
    <s v=""/>
    <n v="1"/>
    <d v="2024-06-24T00:00:00"/>
    <s v="SKS"/>
    <s v="3,6,2H"/>
    <x v="16"/>
    <x v="4"/>
    <s v="Summer"/>
    <x v="0"/>
    <s v="SSRAA"/>
    <s v="BY20"/>
    <s v="3,6,2H"/>
    <s v="SKS"/>
    <s v=""/>
    <s v=""/>
    <s v="U"/>
    <n v="10.8"/>
  </r>
  <r>
    <n v="2024"/>
    <s v="CHUM"/>
    <s v="KTN"/>
    <s v="ECP"/>
    <s v="AWE"/>
    <s v="TNDR"/>
    <s v="106221"/>
    <s v="G3"/>
    <s v="MIC"/>
    <s v=""/>
    <b v="1"/>
    <s v="GN"/>
    <n v="101"/>
    <s v="01288597"/>
    <x v="0"/>
    <m/>
    <s v=""/>
    <n v="1"/>
    <d v="2024-06-24T00:00:00"/>
    <s v="SKS"/>
    <s v="NONE"/>
    <x v="1"/>
    <x v="1"/>
    <s v=""/>
    <x v="1"/>
    <s v=""/>
    <s v="THIN FOR AGING"/>
    <s v="NONE"/>
    <s v="SKS"/>
    <s v=""/>
    <s v=""/>
    <s v="U"/>
    <n v="8.4"/>
  </r>
  <r>
    <n v="2024"/>
    <s v="CHUM"/>
    <s v="KTN"/>
    <s v="ECP"/>
    <s v="AWE"/>
    <s v="TNDR"/>
    <s v="106221"/>
    <s v="G4"/>
    <s v="MIC"/>
    <s v=""/>
    <b v="1"/>
    <s v="GN"/>
    <n v="101"/>
    <s v="01288598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9.9"/>
  </r>
  <r>
    <n v="2024"/>
    <s v="CHUM"/>
    <s v="KTN"/>
    <s v="ECP"/>
    <s v="AWE"/>
    <s v="TNDR"/>
    <s v="106221"/>
    <s v="G5"/>
    <s v="MIC"/>
    <s v=""/>
    <b v="1"/>
    <s v="GN"/>
    <n v="101"/>
    <s v="01288599"/>
    <x v="0"/>
    <m/>
    <s v=""/>
    <n v="1"/>
    <d v="2024-06-24T00:00:00"/>
    <s v="SKS"/>
    <s v="3,2,4H"/>
    <x v="2"/>
    <x v="2"/>
    <s v="Summer"/>
    <x v="0"/>
    <s v="SSRAA"/>
    <s v="BY20"/>
    <s v="3,2,4H"/>
    <s v="SKS"/>
    <s v=""/>
    <s v=""/>
    <s v="U"/>
    <n v="12.5"/>
  </r>
  <r>
    <n v="2024"/>
    <s v="CHUM"/>
    <s v="KTN"/>
    <s v="ECP"/>
    <s v="AWE"/>
    <s v="TNDR"/>
    <s v="106221"/>
    <s v="G6"/>
    <s v="MIC"/>
    <s v=""/>
    <b v="1"/>
    <s v="GN"/>
    <n v="101"/>
    <s v="01288600"/>
    <x v="0"/>
    <m/>
    <s v=""/>
    <n v="1"/>
    <d v="2024-06-24T00:00:00"/>
    <s v="SKS"/>
    <s v="4n,2n,2H"/>
    <x v="10"/>
    <x v="4"/>
    <s v="Summer"/>
    <x v="2"/>
    <s v="SSRAA"/>
    <s v="BY19"/>
    <s v="4n,2n,2H"/>
    <s v="SKS"/>
    <s v=""/>
    <s v=""/>
    <s v="U"/>
    <n v="10.199999999999999"/>
  </r>
  <r>
    <n v="2024"/>
    <s v="CHUM"/>
    <s v="KTN"/>
    <s v="ECP"/>
    <s v="AWE"/>
    <s v="TNDR"/>
    <s v="106221"/>
    <s v="G7"/>
    <s v="MIC"/>
    <s v=""/>
    <b v="1"/>
    <s v="GN"/>
    <n v="101"/>
    <s v="01288601"/>
    <x v="0"/>
    <m/>
    <s v=""/>
    <n v="1"/>
    <d v="2024-06-24T00:00:00"/>
    <s v="SKS"/>
    <s v="3n,4,4nH"/>
    <x v="8"/>
    <x v="4"/>
    <s v="Summer"/>
    <x v="0"/>
    <s v="SSRAA"/>
    <s v="BY20"/>
    <s v="3n,4,4nH"/>
    <s v="SKS"/>
    <s v=""/>
    <s v=""/>
    <s v="U"/>
    <n v="8.1999999999999993"/>
  </r>
  <r>
    <n v="2024"/>
    <s v="CHUM"/>
    <s v="KTN"/>
    <s v="ECP"/>
    <s v="AWE"/>
    <s v="TNDR"/>
    <s v="106221"/>
    <s v="G8"/>
    <s v="MIC"/>
    <s v=""/>
    <b v="1"/>
    <s v="GN"/>
    <n v="101"/>
    <s v="01288602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13.1"/>
  </r>
  <r>
    <n v="2024"/>
    <s v="CHUM"/>
    <s v="KTN"/>
    <s v="ECP"/>
    <s v="AWE"/>
    <s v="TNDR"/>
    <s v="106221"/>
    <s v="G9"/>
    <s v="MIC"/>
    <s v=""/>
    <b v="1"/>
    <s v="GN"/>
    <n v="101"/>
    <s v="01288603"/>
    <x v="0"/>
    <m/>
    <s v=""/>
    <n v="1"/>
    <d v="2024-06-24T00:00:00"/>
    <s v="SKS"/>
    <s v="NONE"/>
    <x v="1"/>
    <x v="1"/>
    <s v=""/>
    <x v="1"/>
    <s v=""/>
    <s v="BY20"/>
    <s v="NONE"/>
    <s v="SKS"/>
    <s v=""/>
    <s v=""/>
    <s v="U"/>
    <n v="14.4"/>
  </r>
  <r>
    <n v="2024"/>
    <s v="CHUM"/>
    <s v="KTN"/>
    <s v="ECP"/>
    <s v="AWE"/>
    <s v="TNDR"/>
    <s v="106221"/>
    <s v="G10"/>
    <s v="MIC"/>
    <s v=""/>
    <b v="1"/>
    <s v="GN"/>
    <n v="101"/>
    <s v="01288604"/>
    <x v="0"/>
    <m/>
    <s v=""/>
    <n v="1"/>
    <d v="2024-06-24T00:00:00"/>
    <s v="SKS"/>
    <s v="3,6,2H"/>
    <x v="16"/>
    <x v="4"/>
    <s v="Summer"/>
    <x v="0"/>
    <s v="SSRAA"/>
    <s v="BY20"/>
    <s v="3,6,2H"/>
    <s v="SKS"/>
    <s v=""/>
    <s v=""/>
    <s v="U"/>
    <n v="12.3"/>
  </r>
  <r>
    <n v="2024"/>
    <s v="CHUM"/>
    <s v="KTN"/>
    <s v="ECP"/>
    <s v="AWE"/>
    <s v="TNDR"/>
    <s v="106221"/>
    <s v="G11"/>
    <s v="MIC"/>
    <s v=""/>
    <b v="1"/>
    <s v="GN"/>
    <n v="101"/>
    <s v="01288605"/>
    <x v="0"/>
    <m/>
    <s v=""/>
    <n v="1"/>
    <d v="2024-06-24T00:00:00"/>
    <s v="SKS"/>
    <s v="4,4H4"/>
    <x v="0"/>
    <x v="0"/>
    <s v="Summer"/>
    <x v="0"/>
    <s v="SSRAA"/>
    <s v="BY20"/>
    <s v="4,4H4"/>
    <s v="SKS"/>
    <s v=""/>
    <s v=""/>
    <s v="U"/>
    <n v="9.6999999999999993"/>
  </r>
  <r>
    <n v="2024"/>
    <s v="CHUM"/>
    <s v="KTN"/>
    <s v="ECP"/>
    <s v="AWE"/>
    <s v="TNDR"/>
    <s v="106221"/>
    <s v="G12"/>
    <s v="MIC"/>
    <s v=""/>
    <b v="1"/>
    <s v="GN"/>
    <n v="101"/>
    <s v="01288606"/>
    <x v="0"/>
    <m/>
    <s v=""/>
    <n v="1"/>
    <d v="2024-06-24T00:00:00"/>
    <s v="SKS"/>
    <s v="3,2,3H"/>
    <x v="4"/>
    <x v="3"/>
    <s v="Summer"/>
    <x v="0"/>
    <s v="SSRAA"/>
    <s v="BY20"/>
    <s v="3,2,3H"/>
    <s v="SKS"/>
    <s v=""/>
    <s v=""/>
    <s v="U"/>
    <n v="12.8"/>
  </r>
  <r>
    <n v="2024"/>
    <s v="CHUM"/>
    <s v="KTN"/>
    <s v="ECP"/>
    <s v="LML"/>
    <s v="TNDR"/>
    <s v="106896"/>
    <s v="A1"/>
    <s v="MIC"/>
    <s v=""/>
    <b v="1"/>
    <s v="GN"/>
    <n v="101"/>
    <s v="0128878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.1"/>
  </r>
  <r>
    <n v="2024"/>
    <s v="CHUM"/>
    <s v="KTN"/>
    <s v="ECP"/>
    <s v="LML"/>
    <s v="TNDR"/>
    <s v="106896"/>
    <s v="A2"/>
    <s v="MIC"/>
    <s v=""/>
    <b v="1"/>
    <s v="GN"/>
    <n v="101"/>
    <s v="01288788"/>
    <x v="1"/>
    <m/>
    <s v=""/>
    <n v="1"/>
    <d v="2024-07-03T00:00:00"/>
    <s v="SKS"/>
    <s v="7,4H"/>
    <x v="15"/>
    <x v="5"/>
    <s v="Summer"/>
    <x v="0"/>
    <s v="SSRAA"/>
    <s v="BY20"/>
    <s v="7,4H"/>
    <s v="SKS"/>
    <s v=""/>
    <s v=""/>
    <s v="U"/>
    <n v="12"/>
  </r>
  <r>
    <n v="2024"/>
    <s v="CHUM"/>
    <s v="KTN"/>
    <s v="ECP"/>
    <s v="LML"/>
    <s v="TNDR"/>
    <s v="106896"/>
    <s v="A3"/>
    <s v="MIC"/>
    <s v=""/>
    <b v="1"/>
    <s v="GN"/>
    <n v="101"/>
    <s v="01288789"/>
    <x v="1"/>
    <m/>
    <s v=""/>
    <n v="1"/>
    <d v="2024-07-03T00:00:00"/>
    <s v="SKS"/>
    <s v="4,2,2H4"/>
    <x v="12"/>
    <x v="0"/>
    <s v="Summer"/>
    <x v="0"/>
    <s v="SSRAA"/>
    <s v="BY20"/>
    <s v="4,2,2H4"/>
    <s v="SKS"/>
    <s v=""/>
    <s v=""/>
    <s v="U"/>
    <n v="9.1999999999999993"/>
  </r>
  <r>
    <n v="2024"/>
    <s v="CHUM"/>
    <s v="KTN"/>
    <s v="ECP"/>
    <s v="LML"/>
    <s v="TNDR"/>
    <s v="106896"/>
    <s v="A4"/>
    <s v="MIC"/>
    <s v=""/>
    <b v="1"/>
    <s v="GN"/>
    <n v="101"/>
    <s v="01288790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8.6"/>
  </r>
  <r>
    <n v="2024"/>
    <s v="CHUM"/>
    <s v="KTN"/>
    <s v="ECP"/>
    <s v="LML"/>
    <s v="TNDR"/>
    <s v="106896"/>
    <s v="A5"/>
    <s v="MIC"/>
    <s v=""/>
    <b v="1"/>
    <s v="GN"/>
    <n v="101"/>
    <s v="0128879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0.199999999999999"/>
  </r>
  <r>
    <n v="2024"/>
    <s v="CHUM"/>
    <s v="KTN"/>
    <s v="ECP"/>
    <s v="LML"/>
    <s v="TNDR"/>
    <s v="106896"/>
    <s v="A6"/>
    <s v="MIC"/>
    <s v=""/>
    <b v="1"/>
    <s v="GN"/>
    <n v="101"/>
    <s v="01288792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13.2"/>
  </r>
  <r>
    <n v="2024"/>
    <s v="CHUM"/>
    <s v="KTN"/>
    <s v="ECP"/>
    <s v="LML"/>
    <s v="TNDR"/>
    <s v="106896"/>
    <s v="A7"/>
    <s v="MIC"/>
    <s v=""/>
    <b v="1"/>
    <s v="GN"/>
    <n v="101"/>
    <s v="01288793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0.3"/>
  </r>
  <r>
    <n v="2024"/>
    <s v="CHUM"/>
    <s v="KTN"/>
    <s v="ECP"/>
    <s v="LML"/>
    <s v="TNDR"/>
    <s v="106896"/>
    <s v="A8"/>
    <s v="MIC"/>
    <s v=""/>
    <b v="1"/>
    <s v="GN"/>
    <n v="101"/>
    <s v="01288794"/>
    <x v="1"/>
    <m/>
    <s v=""/>
    <n v="1"/>
    <d v="2024-07-03T00:00:00"/>
    <s v="SKS"/>
    <s v="6,4H4"/>
    <x v="3"/>
    <x v="0"/>
    <s v="Summer"/>
    <x v="0"/>
    <s v="SSRAA"/>
    <s v="BY20"/>
    <s v="6,4H4"/>
    <s v="SKS"/>
    <s v=""/>
    <s v=""/>
    <s v="U"/>
    <n v="16.2"/>
  </r>
  <r>
    <n v="2024"/>
    <s v="CHUM"/>
    <s v="KTN"/>
    <s v="ECP"/>
    <s v="LML"/>
    <s v="TNDR"/>
    <s v="106896"/>
    <s v="A9"/>
    <s v="MIC"/>
    <s v=""/>
    <b v="1"/>
    <s v="GN"/>
    <n v="101"/>
    <s v="01288795"/>
    <x v="1"/>
    <m/>
    <s v=""/>
    <n v="1"/>
    <d v="2024-07-03T00:00:00"/>
    <s v="SKS"/>
    <s v="6,4H4"/>
    <x v="3"/>
    <x v="0"/>
    <s v="Summer"/>
    <x v="0"/>
    <s v="SSRAA"/>
    <s v="BY20"/>
    <s v="6,4H4"/>
    <s v="SKS"/>
    <s v=""/>
    <s v=""/>
    <s v="U"/>
    <n v="12.4"/>
  </r>
  <r>
    <n v="2024"/>
    <s v="CHUM"/>
    <s v="KTN"/>
    <s v="ECP"/>
    <s v="LML"/>
    <s v="TNDR"/>
    <s v="106896"/>
    <s v="A10"/>
    <s v="MIC"/>
    <s v=""/>
    <b v="1"/>
    <s v="GN"/>
    <n v="101"/>
    <s v="01288796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2.9"/>
  </r>
  <r>
    <n v="2024"/>
    <s v="CHUM"/>
    <s v="KTN"/>
    <s v="ECP"/>
    <s v="LML"/>
    <s v="TNDR"/>
    <s v="106896"/>
    <s v="A11"/>
    <s v="MIC"/>
    <s v=""/>
    <b v="1"/>
    <s v="GN"/>
    <n v="101"/>
    <s v="01288797"/>
    <x v="1"/>
    <m/>
    <s v=""/>
    <n v="1"/>
    <d v="2024-07-03T00:00:00"/>
    <s v="SKS"/>
    <s v="4,4H2,3"/>
    <x v="5"/>
    <x v="0"/>
    <s v="Summer"/>
    <x v="2"/>
    <s v="SSRAA"/>
    <s v="BY19"/>
    <s v="4,4H2,3"/>
    <s v="SKS"/>
    <s v=""/>
    <s v=""/>
    <s v="U"/>
    <n v="14.1"/>
  </r>
  <r>
    <n v="2024"/>
    <s v="CHUM"/>
    <s v="KTN"/>
    <s v="ECP"/>
    <s v="LML"/>
    <s v="TNDR"/>
    <s v="106896"/>
    <s v="A12"/>
    <s v="MIC"/>
    <s v=""/>
    <b v="1"/>
    <s v="GN"/>
    <n v="101"/>
    <s v="01288798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12.9"/>
  </r>
  <r>
    <n v="2024"/>
    <s v="CHUM"/>
    <s v="KTN"/>
    <s v="ECP"/>
    <s v="LML"/>
    <s v="TNDR"/>
    <s v="106896"/>
    <s v="B1"/>
    <s v="MIC"/>
    <s v=""/>
    <b v="1"/>
    <s v="GN"/>
    <n v="101"/>
    <s v="01288799"/>
    <x v="1"/>
    <m/>
    <s v=""/>
    <n v="1"/>
    <d v="2024-07-03T00:00:00"/>
    <s v="SKS"/>
    <s v="4,2,2H4"/>
    <x v="12"/>
    <x v="0"/>
    <s v="Summer"/>
    <x v="0"/>
    <s v="SSRAA"/>
    <s v="BY20"/>
    <s v="4,2,2H4"/>
    <s v="SKS"/>
    <s v=""/>
    <s v=""/>
    <s v="U"/>
    <n v="8.9"/>
  </r>
  <r>
    <n v="2024"/>
    <s v="CHUM"/>
    <s v="KTN"/>
    <s v="ECP"/>
    <s v="LML"/>
    <s v="TNDR"/>
    <s v="106896"/>
    <s v="B2"/>
    <s v="MIC"/>
    <s v=""/>
    <b v="1"/>
    <s v="GN"/>
    <n v="101"/>
    <s v="01288800"/>
    <x v="1"/>
    <m/>
    <s v=""/>
    <n v="1"/>
    <d v="2024-07-03T00:00:00"/>
    <s v="SKS"/>
    <s v="4,1,2,1H"/>
    <x v="9"/>
    <x v="2"/>
    <s v="Summer"/>
    <x v="0"/>
    <s v="SSRAA"/>
    <s v="BY20"/>
    <s v="4,1,2,1H"/>
    <s v="SKS"/>
    <s v=""/>
    <s v=""/>
    <s v="U"/>
    <n v="8.1999999999999993"/>
  </r>
  <r>
    <n v="2024"/>
    <s v="CHUM"/>
    <s v="KTN"/>
    <s v="ECP"/>
    <s v="LML"/>
    <s v="TNDR"/>
    <s v="106896"/>
    <s v="B3"/>
    <s v="MIC"/>
    <s v=""/>
    <b v="1"/>
    <s v="GN"/>
    <n v="101"/>
    <s v="0128880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2"/>
  </r>
  <r>
    <n v="2024"/>
    <s v="CHUM"/>
    <s v="KTN"/>
    <s v="ECP"/>
    <s v="LML"/>
    <s v="TNDR"/>
    <s v="106896"/>
    <s v="B4"/>
    <s v="MIC"/>
    <s v=""/>
    <b v="1"/>
    <s v="GN"/>
    <n v="101"/>
    <s v="01288802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7.2"/>
  </r>
  <r>
    <n v="2024"/>
    <s v="CHUM"/>
    <s v="KTN"/>
    <s v="ECP"/>
    <s v="LML"/>
    <s v="TNDR"/>
    <s v="106896"/>
    <s v="B5"/>
    <s v="MIC"/>
    <s v=""/>
    <b v="1"/>
    <s v="GN"/>
    <n v="101"/>
    <s v="01288803"/>
    <x v="1"/>
    <m/>
    <s v=""/>
    <n v="1"/>
    <d v="2024-07-03T00:00:00"/>
    <s v="SKS"/>
    <s v="NONE"/>
    <x v="1"/>
    <x v="1"/>
    <s v=""/>
    <x v="1"/>
    <s v=""/>
    <s v="BY19"/>
    <s v="NONE"/>
    <s v="SKS"/>
    <s v=""/>
    <s v=""/>
    <s v="U"/>
    <n v="11"/>
  </r>
  <r>
    <n v="2024"/>
    <s v="CHUM"/>
    <s v="KTN"/>
    <s v="ECP"/>
    <s v="LML"/>
    <s v="TNDR"/>
    <s v="106896"/>
    <s v="B6"/>
    <s v="MIC"/>
    <s v=""/>
    <b v="1"/>
    <s v="GN"/>
    <n v="101"/>
    <s v="01288804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2.1"/>
  </r>
  <r>
    <n v="2024"/>
    <s v="CHUM"/>
    <s v="KTN"/>
    <s v="ECP"/>
    <s v="LML"/>
    <s v="TNDR"/>
    <s v="106896"/>
    <s v="B7"/>
    <s v="MIC"/>
    <s v=""/>
    <b v="1"/>
    <s v="GN"/>
    <n v="101"/>
    <s v="01288805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4.1"/>
  </r>
  <r>
    <n v="2024"/>
    <s v="CHUM"/>
    <s v="KTN"/>
    <s v="ECP"/>
    <s v="LML"/>
    <s v="TNDR"/>
    <s v="106896"/>
    <s v="B8"/>
    <s v="MIC"/>
    <s v=""/>
    <b v="1"/>
    <s v="GN"/>
    <n v="101"/>
    <s v="01288806"/>
    <x v="1"/>
    <m/>
    <s v=""/>
    <n v="1"/>
    <d v="2024-07-03T00:00:00"/>
    <s v="SKS"/>
    <s v="6,4H4"/>
    <x v="3"/>
    <x v="0"/>
    <s v="Summer"/>
    <x v="0"/>
    <s v="SSRAA"/>
    <s v="BY20"/>
    <s v="6,4H4"/>
    <s v="SKS"/>
    <s v=""/>
    <s v=""/>
    <s v="U"/>
    <n v="11.9"/>
  </r>
  <r>
    <n v="2024"/>
    <s v="CHUM"/>
    <s v="KTN"/>
    <s v="ECP"/>
    <s v="LML"/>
    <s v="TNDR"/>
    <s v="106896"/>
    <s v="B9"/>
    <s v="MIC"/>
    <s v=""/>
    <b v="1"/>
    <s v="GN"/>
    <n v="101"/>
    <s v="01288807"/>
    <x v="1"/>
    <m/>
    <s v=""/>
    <n v="1"/>
    <d v="2024-07-03T00:00:00"/>
    <s v="SKS"/>
    <s v="4,1,2,1H"/>
    <x v="9"/>
    <x v="2"/>
    <s v="Summer"/>
    <x v="0"/>
    <s v="SSRAA"/>
    <s v="THIN FOR AGING"/>
    <s v="4,1,2,1H"/>
    <s v="SKS"/>
    <s v=""/>
    <s v=""/>
    <s v="U"/>
    <n v="10"/>
  </r>
  <r>
    <n v="2024"/>
    <s v="CHUM"/>
    <s v="KTN"/>
    <s v="ECP"/>
    <s v="LML"/>
    <s v="TNDR"/>
    <s v="106896"/>
    <s v="B10"/>
    <s v="MIC"/>
    <s v=""/>
    <b v="1"/>
    <s v="GN"/>
    <n v="101"/>
    <s v="01288808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11.6"/>
  </r>
  <r>
    <n v="2024"/>
    <s v="CHUM"/>
    <s v="KTN"/>
    <s v="ECP"/>
    <s v="LML"/>
    <s v="TNDR"/>
    <s v="106896"/>
    <s v="B11"/>
    <s v="MIC"/>
    <s v=""/>
    <b v="1"/>
    <s v="GN"/>
    <n v="101"/>
    <s v="01288809"/>
    <x v="1"/>
    <m/>
    <s v=""/>
    <n v="1"/>
    <d v="2024-07-03T00:00:00"/>
    <s v="SKS"/>
    <s v="7,4H"/>
    <x v="15"/>
    <x v="5"/>
    <s v="Summer"/>
    <x v="0"/>
    <s v="SSRAA"/>
    <s v="BY20; VAR 4,3,4H"/>
    <s v="7,4H"/>
    <s v="SKS"/>
    <s v=""/>
    <s v=""/>
    <s v="U"/>
    <n v="9.3000000000000007"/>
  </r>
  <r>
    <n v="2024"/>
    <s v="CHUM"/>
    <s v="KTN"/>
    <s v="ECP"/>
    <s v="LML"/>
    <s v="TNDR"/>
    <s v="106896"/>
    <s v="B12"/>
    <s v="MIC"/>
    <s v=""/>
    <b v="1"/>
    <s v="GN"/>
    <n v="101"/>
    <s v="01288810"/>
    <x v="1"/>
    <m/>
    <s v=""/>
    <n v="1"/>
    <d v="2024-07-03T00:00:00"/>
    <s v="SKS"/>
    <s v="NONE"/>
    <x v="1"/>
    <x v="1"/>
    <s v=""/>
    <x v="1"/>
    <s v=""/>
    <s v="BY19"/>
    <s v="NONE"/>
    <s v="SKS"/>
    <s v=""/>
    <s v=""/>
    <s v="U"/>
    <n v="10.7"/>
  </r>
  <r>
    <n v="2024"/>
    <s v="CHUM"/>
    <s v="KTN"/>
    <s v="ECP"/>
    <s v="LML"/>
    <s v="TNDR"/>
    <s v="106896"/>
    <s v="C1"/>
    <s v="MIC"/>
    <s v=""/>
    <b v="1"/>
    <s v="GN"/>
    <n v="101"/>
    <s v="0128881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7.8"/>
  </r>
  <r>
    <n v="2024"/>
    <s v="CHUM"/>
    <s v="KTN"/>
    <s v="ECP"/>
    <s v="LML"/>
    <s v="TNDR"/>
    <s v="106896"/>
    <s v="C2"/>
    <s v="MIC"/>
    <s v=""/>
    <b v="1"/>
    <s v="GN"/>
    <n v="101"/>
    <s v="01288812"/>
    <x v="1"/>
    <m/>
    <s v=""/>
    <n v="1"/>
    <d v="2024-07-03T00:00:00"/>
    <s v="SKS"/>
    <s v="4,5H"/>
    <x v="19"/>
    <x v="6"/>
    <s v="Summer"/>
    <x v="2"/>
    <s v="SSRAA"/>
    <s v="BY19"/>
    <s v="4,5H"/>
    <s v="SKS"/>
    <s v=""/>
    <s v=""/>
    <s v="U"/>
    <n v="10.1"/>
  </r>
  <r>
    <n v="2024"/>
    <s v="CHUM"/>
    <s v="KTN"/>
    <s v="ECP"/>
    <s v="LML"/>
    <s v="TNDR"/>
    <s v="106896"/>
    <s v="C3"/>
    <s v="MIC"/>
    <s v=""/>
    <b v="1"/>
    <s v="GN"/>
    <n v="101"/>
    <s v="01288813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6"/>
  </r>
  <r>
    <n v="2024"/>
    <s v="CHUM"/>
    <s v="KTN"/>
    <s v="ECP"/>
    <s v="LML"/>
    <s v="TNDR"/>
    <s v="106896"/>
    <s v="C4"/>
    <s v="MIC"/>
    <s v=""/>
    <b v="1"/>
    <s v="GN"/>
    <n v="101"/>
    <s v="01288814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6.7"/>
  </r>
  <r>
    <n v="2024"/>
    <s v="CHUM"/>
    <s v="KTN"/>
    <s v="ECP"/>
    <s v="LML"/>
    <s v="TNDR"/>
    <s v="106896"/>
    <s v="C5"/>
    <s v="MIC"/>
    <s v=""/>
    <b v="1"/>
    <s v="GN"/>
    <n v="101"/>
    <s v="01288815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0.1"/>
  </r>
  <r>
    <n v="2024"/>
    <s v="CHUM"/>
    <s v="KTN"/>
    <s v="ECP"/>
    <s v="LML"/>
    <s v="TNDR"/>
    <s v="106896"/>
    <s v="C6"/>
    <s v="MIC"/>
    <s v=""/>
    <b v="1"/>
    <s v="GN"/>
    <n v="101"/>
    <s v="01288816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3"/>
  </r>
  <r>
    <n v="2024"/>
    <s v="CHUM"/>
    <s v="KTN"/>
    <s v="ECP"/>
    <s v="LML"/>
    <s v="TNDR"/>
    <s v="106896"/>
    <s v="C7"/>
    <s v="MIC"/>
    <s v=""/>
    <b v="1"/>
    <s v="GN"/>
    <n v="101"/>
    <s v="0128881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8.6999999999999993"/>
  </r>
  <r>
    <n v="2024"/>
    <s v="CHUM"/>
    <s v="KTN"/>
    <s v="ECP"/>
    <s v="LML"/>
    <s v="TNDR"/>
    <s v="106896"/>
    <s v="C8"/>
    <s v="MIC"/>
    <s v=""/>
    <b v="1"/>
    <s v="GN"/>
    <n v="101"/>
    <s v="01288818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3000000000000007"/>
  </r>
  <r>
    <n v="2024"/>
    <s v="CHUM"/>
    <s v="KTN"/>
    <s v="ECP"/>
    <s v="LML"/>
    <s v="TNDR"/>
    <s v="106896"/>
    <s v="C9"/>
    <s v="MIC"/>
    <s v=""/>
    <b v="1"/>
    <s v="GN"/>
    <n v="101"/>
    <s v="01288819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3.5"/>
  </r>
  <r>
    <n v="2024"/>
    <s v="CHUM"/>
    <s v="KTN"/>
    <s v="ECP"/>
    <s v="LML"/>
    <s v="TNDR"/>
    <s v="106896"/>
    <s v="C10"/>
    <s v="MIC"/>
    <s v=""/>
    <b v="1"/>
    <s v="GN"/>
    <n v="101"/>
    <s v="01288820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7.8"/>
  </r>
  <r>
    <n v="2024"/>
    <s v="CHUM"/>
    <s v="KTN"/>
    <s v="ECP"/>
    <s v="LML"/>
    <s v="TNDR"/>
    <s v="106896"/>
    <s v="C11"/>
    <s v="MIC"/>
    <s v=""/>
    <b v="1"/>
    <s v="GN"/>
    <n v="101"/>
    <s v="0128882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1.2"/>
  </r>
  <r>
    <n v="2024"/>
    <s v="CHUM"/>
    <s v="KTN"/>
    <s v="ECP"/>
    <s v="LML"/>
    <s v="TNDR"/>
    <s v="106896"/>
    <s v="C12"/>
    <s v="MIC"/>
    <s v=""/>
    <b v="1"/>
    <s v="GN"/>
    <n v="101"/>
    <s v="01288822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"/>
  </r>
  <r>
    <n v="2024"/>
    <s v="CHUM"/>
    <s v="KTN"/>
    <s v="ECP"/>
    <s v="LML"/>
    <s v="TNDR"/>
    <s v="106896"/>
    <s v="D1"/>
    <s v="MIC"/>
    <s v=""/>
    <b v="1"/>
    <s v="GN"/>
    <n v="101"/>
    <s v="01288823"/>
    <x v="1"/>
    <m/>
    <s v=""/>
    <n v="1"/>
    <d v="2024-07-03T00:00:00"/>
    <s v="SKS"/>
    <s v="4H4"/>
    <x v="20"/>
    <x v="7"/>
    <s v="Summer"/>
    <x v="0"/>
    <s v="DIPAC"/>
    <s v="BY20"/>
    <s v="4H4"/>
    <s v="SKS"/>
    <s v=""/>
    <s v=""/>
    <s v="U"/>
    <n v="9.9"/>
  </r>
  <r>
    <n v="2024"/>
    <s v="CHUM"/>
    <s v="KTN"/>
    <s v="ECP"/>
    <s v="LML"/>
    <s v="TNDR"/>
    <s v="106896"/>
    <s v="D2"/>
    <s v="MIC"/>
    <s v=""/>
    <b v="1"/>
    <s v="GN"/>
    <n v="101"/>
    <s v="01288824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8.1999999999999993"/>
  </r>
  <r>
    <n v="2024"/>
    <s v="CHUM"/>
    <s v="KTN"/>
    <s v="ECP"/>
    <s v="LML"/>
    <s v="TNDR"/>
    <s v="106896"/>
    <s v="D3"/>
    <s v="MIC"/>
    <s v=""/>
    <b v="1"/>
    <s v="GN"/>
    <n v="101"/>
    <s v="01288825"/>
    <x v="1"/>
    <m/>
    <s v=""/>
    <n v="1"/>
    <d v="2024-07-03T00:00:00"/>
    <s v="SKS"/>
    <s v="4,4H2,3"/>
    <x v="5"/>
    <x v="0"/>
    <s v="Summer"/>
    <x v="2"/>
    <s v="SSRAA"/>
    <s v="MM; BY19"/>
    <s v="4,4H2,3"/>
    <s v="SKS"/>
    <s v=""/>
    <s v=""/>
    <s v="U"/>
    <n v="12.4"/>
  </r>
  <r>
    <n v="2024"/>
    <s v="CHUM"/>
    <s v="KTN"/>
    <s v="ECP"/>
    <s v="LML"/>
    <s v="TNDR"/>
    <s v="106896"/>
    <s v="D4"/>
    <s v="MIC"/>
    <s v=""/>
    <b v="1"/>
    <s v="GN"/>
    <n v="101"/>
    <s v="01288826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4.3"/>
  </r>
  <r>
    <n v="2024"/>
    <s v="CHUM"/>
    <s v="KTN"/>
    <s v="ECP"/>
    <s v="LML"/>
    <s v="TNDR"/>
    <s v="106896"/>
    <s v="D5"/>
    <s v="MIC"/>
    <s v=""/>
    <b v="1"/>
    <s v="GN"/>
    <n v="101"/>
    <s v="0128882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7.6"/>
  </r>
  <r>
    <n v="2024"/>
    <s v="CHUM"/>
    <s v="KTN"/>
    <s v="ECP"/>
    <s v="LML"/>
    <s v="TNDR"/>
    <s v="106896"/>
    <s v="D6"/>
    <s v="MIC"/>
    <s v=""/>
    <b v="1"/>
    <s v="GN"/>
    <n v="101"/>
    <s v="01288828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4.9000000000000004"/>
  </r>
  <r>
    <n v="2024"/>
    <s v="CHUM"/>
    <s v="KTN"/>
    <s v="ECP"/>
    <s v="LML"/>
    <s v="TNDR"/>
    <s v="106896"/>
    <s v="D7"/>
    <s v="MIC"/>
    <s v=""/>
    <b v="1"/>
    <s v="GN"/>
    <n v="101"/>
    <s v="01288829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9.6999999999999993"/>
  </r>
  <r>
    <n v="2024"/>
    <s v="CHUM"/>
    <s v="KTN"/>
    <s v="ECP"/>
    <s v="LML"/>
    <s v="TNDR"/>
    <s v="106896"/>
    <s v="D8"/>
    <s v="MIC"/>
    <s v=""/>
    <b v="1"/>
    <s v="GN"/>
    <n v="101"/>
    <s v="01288830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8.1"/>
  </r>
  <r>
    <n v="2024"/>
    <s v="CHUM"/>
    <s v="KTN"/>
    <s v="ECP"/>
    <s v="LML"/>
    <s v="TNDR"/>
    <s v="106896"/>
    <s v="D9"/>
    <s v="MIC"/>
    <s v=""/>
    <b v="1"/>
    <s v="GN"/>
    <n v="101"/>
    <s v="0128883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8.6999999999999993"/>
  </r>
  <r>
    <n v="2024"/>
    <s v="CHUM"/>
    <s v="KTN"/>
    <s v="ECP"/>
    <s v="LML"/>
    <s v="TNDR"/>
    <s v="106896"/>
    <s v="D10"/>
    <s v="MIC"/>
    <s v=""/>
    <b v="1"/>
    <s v="GN"/>
    <n v="101"/>
    <s v="01288832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9"/>
  </r>
  <r>
    <n v="2024"/>
    <s v="CHUM"/>
    <s v="KTN"/>
    <s v="ECP"/>
    <s v="LML"/>
    <s v="TNDR"/>
    <s v="106896"/>
    <s v="D11"/>
    <s v="MIC"/>
    <s v=""/>
    <b v="1"/>
    <s v="GN"/>
    <n v="101"/>
    <s v="01288833"/>
    <x v="1"/>
    <m/>
    <s v=""/>
    <n v="1"/>
    <d v="2024-07-03T00:00:00"/>
    <s v="SKS"/>
    <s v="4,2,2H4"/>
    <x v="12"/>
    <x v="0"/>
    <s v="Summer"/>
    <x v="0"/>
    <s v="SSRAA"/>
    <s v="BY20"/>
    <s v="4,2,2H4"/>
    <s v="SKS"/>
    <s v=""/>
    <s v=""/>
    <s v="U"/>
    <n v="8.9"/>
  </r>
  <r>
    <n v="2024"/>
    <s v="CHUM"/>
    <s v="KTN"/>
    <s v="ECP"/>
    <s v="LML"/>
    <s v="TNDR"/>
    <s v="106896"/>
    <s v="D12"/>
    <s v="MIC"/>
    <s v=""/>
    <b v="1"/>
    <s v="GN"/>
    <n v="101"/>
    <s v="01288834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5"/>
  </r>
  <r>
    <n v="2024"/>
    <s v="CHUM"/>
    <s v="KTN"/>
    <s v="ECP"/>
    <s v="LML"/>
    <s v="TNDR"/>
    <s v="106896"/>
    <s v="E1"/>
    <s v="MIC"/>
    <s v=""/>
    <b v="1"/>
    <s v="GN"/>
    <n v="101"/>
    <s v="01288835"/>
    <x v="1"/>
    <m/>
    <s v=""/>
    <n v="1"/>
    <d v="2024-07-03T00:00:00"/>
    <s v="SKS"/>
    <s v="3n,4,4nH"/>
    <x v="8"/>
    <x v="4"/>
    <s v="Summer"/>
    <x v="0"/>
    <s v="SSRAA"/>
    <s v="THIN FOR AGING"/>
    <s v="3n,4,4nH"/>
    <s v="SKS"/>
    <s v=""/>
    <s v=""/>
    <s v="U"/>
    <n v="11.3"/>
  </r>
  <r>
    <n v="2024"/>
    <s v="CHUM"/>
    <s v="KTN"/>
    <s v="ECP"/>
    <s v="LML"/>
    <s v="TNDR"/>
    <s v="106896"/>
    <s v="E2"/>
    <s v="MIC"/>
    <s v=""/>
    <b v="1"/>
    <s v="GN"/>
    <n v="101"/>
    <s v="01288836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7.9"/>
  </r>
  <r>
    <n v="2024"/>
    <s v="CHUM"/>
    <s v="KTN"/>
    <s v="ECP"/>
    <s v="LML"/>
    <s v="TNDR"/>
    <s v="106896"/>
    <s v="E3"/>
    <s v="MIC"/>
    <s v=""/>
    <b v="1"/>
    <s v="GN"/>
    <n v="101"/>
    <s v="0128883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6.5"/>
  </r>
  <r>
    <n v="2024"/>
    <s v="CHUM"/>
    <s v="KTN"/>
    <s v="ECP"/>
    <s v="LML"/>
    <s v="TNDR"/>
    <s v="106896"/>
    <s v="E4"/>
    <s v="MIC"/>
    <s v=""/>
    <b v="1"/>
    <s v="GN"/>
    <n v="101"/>
    <s v="01288838"/>
    <x v="1"/>
    <m/>
    <s v=""/>
    <n v="1"/>
    <d v="2024-07-03T00:00:00"/>
    <s v="SKS"/>
    <s v="NONE"/>
    <x v="1"/>
    <x v="1"/>
    <s v=""/>
    <x v="1"/>
    <s v=""/>
    <s v="BY21"/>
    <s v="NONE"/>
    <s v="SKS"/>
    <s v=""/>
    <s v=""/>
    <s v="U"/>
    <n v="6.1"/>
  </r>
  <r>
    <n v="2024"/>
    <s v="CHUM"/>
    <s v="KTN"/>
    <s v="ECP"/>
    <s v="LML"/>
    <s v="TNDR"/>
    <s v="106896"/>
    <s v="E5"/>
    <s v="MIC"/>
    <s v=""/>
    <b v="1"/>
    <s v="GN"/>
    <n v="101"/>
    <s v="01288839"/>
    <x v="1"/>
    <m/>
    <s v=""/>
    <n v="1"/>
    <d v="2024-07-03T00:00:00"/>
    <s v="SKS"/>
    <s v="3,5,3H"/>
    <x v="21"/>
    <x v="5"/>
    <s v="Summer"/>
    <x v="3"/>
    <s v="SSRAA"/>
    <s v="BY21"/>
    <s v="3,5,3H"/>
    <s v="SKS"/>
    <s v=""/>
    <s v=""/>
    <s v="U"/>
    <n v="6.9"/>
  </r>
  <r>
    <n v="2024"/>
    <s v="CHUM"/>
    <s v="KTN"/>
    <s v="ECP"/>
    <s v="LML"/>
    <s v="TNDR"/>
    <s v="106896"/>
    <s v="E6"/>
    <s v="MIC"/>
    <s v=""/>
    <b v="1"/>
    <s v="GN"/>
    <n v="101"/>
    <s v="01288840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3000000000000007"/>
  </r>
  <r>
    <n v="2024"/>
    <s v="CHUM"/>
    <s v="KTN"/>
    <s v="ECP"/>
    <s v="LML"/>
    <s v="TNDR"/>
    <s v="106896"/>
    <s v="E7"/>
    <s v="MIC"/>
    <s v=""/>
    <b v="1"/>
    <s v="GN"/>
    <n v="101"/>
    <s v="01288841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9.1999999999999993"/>
  </r>
  <r>
    <n v="2024"/>
    <s v="CHUM"/>
    <s v="KTN"/>
    <s v="ECP"/>
    <s v="LML"/>
    <s v="TNDR"/>
    <s v="106896"/>
    <s v="E8"/>
    <s v="MIC"/>
    <s v=""/>
    <b v="1"/>
    <s v="GN"/>
    <n v="101"/>
    <s v="01288842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10.9"/>
  </r>
  <r>
    <n v="2024"/>
    <s v="CHUM"/>
    <s v="KTN"/>
    <s v="ECP"/>
    <s v="LML"/>
    <s v="TNDR"/>
    <s v="106896"/>
    <s v="E9"/>
    <s v="MIC"/>
    <s v=""/>
    <b v="1"/>
    <s v="GN"/>
    <n v="101"/>
    <s v="01288843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2.1"/>
  </r>
  <r>
    <n v="2024"/>
    <s v="CHUM"/>
    <s v="KTN"/>
    <s v="ECP"/>
    <s v="LML"/>
    <s v="TNDR"/>
    <s v="106896"/>
    <s v="E10"/>
    <s v="MIC"/>
    <s v=""/>
    <b v="1"/>
    <s v="GN"/>
    <n v="101"/>
    <s v="01288844"/>
    <x v="1"/>
    <m/>
    <s v=""/>
    <n v="1"/>
    <d v="2024-07-03T00:00:00"/>
    <s v="SKS"/>
    <s v="4n,2n,2H"/>
    <x v="10"/>
    <x v="4"/>
    <s v="Summer"/>
    <x v="2"/>
    <s v="SSRAA"/>
    <s v="BY19"/>
    <s v="4n,2n,2H"/>
    <s v="SKS"/>
    <s v=""/>
    <s v=""/>
    <s v="U"/>
    <n v="10.5"/>
  </r>
  <r>
    <n v="2024"/>
    <s v="CHUM"/>
    <s v="KTN"/>
    <s v="ECP"/>
    <s v="LML"/>
    <s v="TNDR"/>
    <s v="106896"/>
    <s v="E11"/>
    <s v="MIC"/>
    <s v=""/>
    <b v="1"/>
    <s v="GN"/>
    <n v="101"/>
    <s v="01288845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0.1"/>
  </r>
  <r>
    <n v="2024"/>
    <s v="CHUM"/>
    <s v="KTN"/>
    <s v="ECP"/>
    <s v="LML"/>
    <s v="TNDR"/>
    <s v="106896"/>
    <s v="E12"/>
    <s v="MIC"/>
    <s v=""/>
    <b v="1"/>
    <s v="GN"/>
    <n v="101"/>
    <s v="01288846"/>
    <x v="1"/>
    <m/>
    <s v=""/>
    <n v="1"/>
    <d v="2024-07-03T00:00:00"/>
    <s v="SKS"/>
    <s v="7,4H"/>
    <x v="15"/>
    <x v="5"/>
    <s v="Summer"/>
    <x v="0"/>
    <s v="SSRAA"/>
    <s v="BY20"/>
    <s v="7,4H"/>
    <s v="SKS"/>
    <s v=""/>
    <s v=""/>
    <s v="U"/>
    <n v="10.9"/>
  </r>
  <r>
    <n v="2024"/>
    <s v="CHUM"/>
    <s v="KTN"/>
    <s v="ECP"/>
    <s v="LML"/>
    <s v="TNDR"/>
    <s v="106896"/>
    <s v="F1"/>
    <s v="MIC"/>
    <s v=""/>
    <b v="1"/>
    <s v="GN"/>
    <n v="101"/>
    <s v="0128884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1.7"/>
  </r>
  <r>
    <n v="2024"/>
    <s v="CHUM"/>
    <s v="KTN"/>
    <s v="ECP"/>
    <s v="LML"/>
    <s v="TNDR"/>
    <s v="106896"/>
    <s v="F2"/>
    <s v="MIC"/>
    <s v=""/>
    <b v="1"/>
    <s v="GN"/>
    <n v="101"/>
    <s v="01288848"/>
    <x v="1"/>
    <m/>
    <s v=""/>
    <n v="1"/>
    <d v="2024-07-03T00:00:00"/>
    <s v="SKS"/>
    <s v="3,1,4H"/>
    <x v="6"/>
    <x v="3"/>
    <s v="Summer"/>
    <x v="3"/>
    <s v="SSRAA"/>
    <s v="BY21"/>
    <s v="3,1,4H"/>
    <s v="SKS"/>
    <s v=""/>
    <s v=""/>
    <s v="U"/>
    <n v="6.6"/>
  </r>
  <r>
    <n v="2024"/>
    <s v="CHUM"/>
    <s v="KTN"/>
    <s v="ECP"/>
    <s v="LML"/>
    <s v="TNDR"/>
    <s v="106896"/>
    <s v="F3"/>
    <s v="MIC"/>
    <s v=""/>
    <b v="1"/>
    <s v="GN"/>
    <n v="101"/>
    <s v="01288849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6.2"/>
  </r>
  <r>
    <n v="2024"/>
    <s v="CHUM"/>
    <s v="KTN"/>
    <s v="ECP"/>
    <s v="LML"/>
    <s v="TNDR"/>
    <s v="106896"/>
    <s v="F4"/>
    <s v="MIC"/>
    <s v=""/>
    <b v="1"/>
    <s v="GN"/>
    <n v="101"/>
    <s v="01288850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1"/>
  </r>
  <r>
    <n v="2024"/>
    <s v="CHUM"/>
    <s v="KTN"/>
    <s v="ECP"/>
    <s v="LML"/>
    <s v="TNDR"/>
    <s v="106896"/>
    <s v="F5"/>
    <s v="MIC"/>
    <s v=""/>
    <b v="1"/>
    <s v="GN"/>
    <n v="101"/>
    <s v="01288851"/>
    <x v="1"/>
    <m/>
    <s v=""/>
    <n v="1"/>
    <d v="2024-07-03T00:00:00"/>
    <s v="SKS"/>
    <s v="NONE"/>
    <x v="1"/>
    <x v="1"/>
    <s v=""/>
    <x v="1"/>
    <s v=""/>
    <s v="BY21"/>
    <s v="NONE"/>
    <s v="SKS"/>
    <s v=""/>
    <s v=""/>
    <s v="U"/>
    <n v="9"/>
  </r>
  <r>
    <n v="2024"/>
    <s v="CHUM"/>
    <s v="KTN"/>
    <s v="ECP"/>
    <s v="LML"/>
    <s v="TNDR"/>
    <s v="106896"/>
    <s v="F6"/>
    <s v="MIC"/>
    <s v=""/>
    <b v="1"/>
    <s v="GN"/>
    <n v="101"/>
    <s v="01288852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8.6999999999999993"/>
  </r>
  <r>
    <n v="2024"/>
    <s v="CHUM"/>
    <s v="KTN"/>
    <s v="ECP"/>
    <s v="LML"/>
    <s v="TNDR"/>
    <s v="106896"/>
    <s v="F7"/>
    <s v="MIC"/>
    <s v=""/>
    <b v="1"/>
    <s v="GN"/>
    <n v="101"/>
    <s v="01288853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8.9"/>
  </r>
  <r>
    <n v="2024"/>
    <s v="CHUM"/>
    <s v="KTN"/>
    <s v="ECP"/>
    <s v="LML"/>
    <s v="TNDR"/>
    <s v="106896"/>
    <s v="F8"/>
    <s v="MIC"/>
    <s v=""/>
    <b v="1"/>
    <s v="GN"/>
    <n v="101"/>
    <s v="01288854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"/>
  </r>
  <r>
    <n v="2024"/>
    <s v="CHUM"/>
    <s v="KTN"/>
    <s v="ECP"/>
    <s v="LML"/>
    <s v="TNDR"/>
    <s v="106896"/>
    <s v="F9"/>
    <s v="MIC"/>
    <s v=""/>
    <b v="1"/>
    <s v="GN"/>
    <n v="101"/>
    <s v="01288855"/>
    <x v="1"/>
    <m/>
    <s v=""/>
    <n v="1"/>
    <d v="2024-07-03T00:00:00"/>
    <s v="SKS"/>
    <s v="NONE"/>
    <x v="1"/>
    <x v="1"/>
    <s v=""/>
    <x v="1"/>
    <s v=""/>
    <s v="BY19 OR BY18; AGE NOT CLEAR"/>
    <s v="NONE"/>
    <s v="SKS"/>
    <s v=""/>
    <s v=""/>
    <s v="U"/>
    <n v="13"/>
  </r>
  <r>
    <n v="2024"/>
    <s v="CHUM"/>
    <s v="KTN"/>
    <s v="ECP"/>
    <s v="LML"/>
    <s v="TNDR"/>
    <s v="106896"/>
    <s v="F10"/>
    <s v="MIC"/>
    <s v=""/>
    <b v="1"/>
    <s v="GN"/>
    <n v="101"/>
    <s v="01288856"/>
    <x v="1"/>
    <m/>
    <s v=""/>
    <n v="1"/>
    <d v="2024-07-03T00:00:00"/>
    <s v="SKS"/>
    <s v="4,4H2,3"/>
    <x v="5"/>
    <x v="0"/>
    <s v="Summer"/>
    <x v="2"/>
    <s v="SSRAA"/>
    <s v="BY19"/>
    <s v="4,4H2,3"/>
    <s v="SKS"/>
    <s v=""/>
    <s v=""/>
    <s v="U"/>
    <n v="7.9"/>
  </r>
  <r>
    <n v="2024"/>
    <s v="CHUM"/>
    <s v="KTN"/>
    <s v="ECP"/>
    <s v="LML"/>
    <s v="TNDR"/>
    <s v="106896"/>
    <s v="F11"/>
    <s v="MIC"/>
    <s v=""/>
    <b v="1"/>
    <s v="GN"/>
    <n v="101"/>
    <s v="01288857"/>
    <x v="1"/>
    <m/>
    <s v=""/>
    <n v="1"/>
    <d v="2024-07-03T00:00:00"/>
    <s v="SKS"/>
    <s v="NONE"/>
    <x v="1"/>
    <x v="1"/>
    <s v=""/>
    <x v="1"/>
    <s v=""/>
    <s v="BY19"/>
    <s v="NONE"/>
    <s v="SKS"/>
    <s v=""/>
    <s v=""/>
    <s v="U"/>
    <n v="8.8000000000000007"/>
  </r>
  <r>
    <n v="2024"/>
    <s v="CHUM"/>
    <s v="KTN"/>
    <s v="ECP"/>
    <s v="LML"/>
    <s v="TNDR"/>
    <s v="106896"/>
    <s v="F12"/>
    <s v="MIC"/>
    <s v=""/>
    <b v="1"/>
    <s v="GN"/>
    <n v="101"/>
    <s v="01288858"/>
    <x v="1"/>
    <m/>
    <s v=""/>
    <n v="1"/>
    <d v="2024-07-03T00:00:00"/>
    <s v="SKS"/>
    <s v="5,3H"/>
    <x v="22"/>
    <x v="4"/>
    <s v="Summer"/>
    <x v="3"/>
    <s v="SSRAA"/>
    <s v="BY21"/>
    <s v="5,3H"/>
    <s v="SKS"/>
    <s v=""/>
    <s v=""/>
    <s v="U"/>
    <n v="5.6"/>
  </r>
  <r>
    <n v="2024"/>
    <s v="CHUM"/>
    <s v="KTN"/>
    <s v="ECP"/>
    <s v="LML"/>
    <s v="TNDR"/>
    <s v="107161"/>
    <s v="A1"/>
    <s v="MIC"/>
    <s v=""/>
    <b v="1"/>
    <s v="GN"/>
    <n v="101"/>
    <s v="01288955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16.2"/>
  </r>
  <r>
    <n v="2024"/>
    <s v="CHUM"/>
    <s v="KTN"/>
    <s v="ECP"/>
    <s v="LML"/>
    <s v="TNDR"/>
    <s v="107161"/>
    <s v="A2"/>
    <s v="MIC"/>
    <s v=""/>
    <b v="1"/>
    <s v="GN"/>
    <n v="101"/>
    <s v="01288956"/>
    <x v="1"/>
    <m/>
    <s v=""/>
    <n v="1"/>
    <d v="2024-06-28T00:00:00"/>
    <s v="JJM"/>
    <s v="3,5,3H"/>
    <x v="21"/>
    <x v="5"/>
    <s v="Summer"/>
    <x v="3"/>
    <s v="SSRAA"/>
    <s v="BY21"/>
    <s v="3,5,3H"/>
    <s v="JJM"/>
    <s v=""/>
    <s v=""/>
    <s v="U"/>
    <n v="8.8000000000000007"/>
  </r>
  <r>
    <n v="2024"/>
    <s v="CHUM"/>
    <s v="KTN"/>
    <s v="ECP"/>
    <s v="LML"/>
    <s v="TNDR"/>
    <s v="107161"/>
    <s v="A3"/>
    <s v="MIC"/>
    <s v=""/>
    <b v="1"/>
    <s v="GN"/>
    <n v="101"/>
    <s v="01288957"/>
    <x v="1"/>
    <m/>
    <s v=""/>
    <n v="1"/>
    <d v="2024-06-28T00:00:00"/>
    <s v="JJM"/>
    <s v="4,2,2H4"/>
    <x v="12"/>
    <x v="0"/>
    <s v="Summer"/>
    <x v="0"/>
    <s v="SSRAA"/>
    <s v="UNABLE TO AGE"/>
    <s v="4,2,2H4"/>
    <s v="JJM"/>
    <s v=""/>
    <s v=""/>
    <s v="U"/>
    <n v="11.2"/>
  </r>
  <r>
    <n v="2024"/>
    <s v="CHUM"/>
    <s v="KTN"/>
    <s v="ECP"/>
    <s v="LML"/>
    <s v="TNDR"/>
    <s v="107161"/>
    <s v="A4"/>
    <s v="MIC"/>
    <s v=""/>
    <b v="1"/>
    <s v="GN"/>
    <n v="101"/>
    <s v="01288958"/>
    <x v="1"/>
    <m/>
    <s v=""/>
    <n v="1"/>
    <d v="2024-06-28T00:00:00"/>
    <s v="JJM"/>
    <s v="NONE"/>
    <x v="1"/>
    <x v="1"/>
    <s v=""/>
    <x v="1"/>
    <s v=""/>
    <s v="BY19"/>
    <s v="NONE"/>
    <s v="JJM"/>
    <s v=""/>
    <s v=""/>
    <s v="U"/>
    <n v="9.6"/>
  </r>
  <r>
    <n v="2024"/>
    <s v="CHUM"/>
    <s v="KTN"/>
    <s v="ECP"/>
    <s v="LML"/>
    <s v="TNDR"/>
    <s v="107161"/>
    <s v="A5"/>
    <s v="MIC"/>
    <s v=""/>
    <b v="1"/>
    <s v="GN"/>
    <n v="101"/>
    <s v="01288959"/>
    <x v="1"/>
    <m/>
    <s v=""/>
    <n v="1"/>
    <d v="2024-06-28T00:00:00"/>
    <s v="JJM"/>
    <s v="3n,4,4nH"/>
    <x v="8"/>
    <x v="4"/>
    <s v="Summer"/>
    <x v="0"/>
    <s v="SSRAA"/>
    <s v="BY20"/>
    <s v="3n,4,4nH"/>
    <s v="JJM"/>
    <s v=""/>
    <s v=""/>
    <s v="U"/>
    <n v="8.9"/>
  </r>
  <r>
    <n v="2024"/>
    <s v="CHUM"/>
    <s v="KTN"/>
    <s v="ECP"/>
    <s v="LML"/>
    <s v="TNDR"/>
    <s v="107161"/>
    <s v="A6"/>
    <s v="MIC"/>
    <s v=""/>
    <b v="1"/>
    <s v="GN"/>
    <n v="101"/>
    <s v="01288960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8.5"/>
  </r>
  <r>
    <n v="2024"/>
    <s v="CHUM"/>
    <s v="KTN"/>
    <s v="ECP"/>
    <s v="LML"/>
    <s v="TNDR"/>
    <s v="107161"/>
    <s v="A7"/>
    <s v="MIC"/>
    <s v=""/>
    <b v="1"/>
    <s v="GN"/>
    <n v="101"/>
    <s v="01288961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8.1"/>
  </r>
  <r>
    <n v="2024"/>
    <s v="CHUM"/>
    <s v="KTN"/>
    <s v="ECP"/>
    <s v="LML"/>
    <s v="TNDR"/>
    <s v="107161"/>
    <s v="A8"/>
    <s v="MIC"/>
    <s v=""/>
    <b v="1"/>
    <s v="GN"/>
    <n v="101"/>
    <s v="01288962"/>
    <x v="1"/>
    <m/>
    <s v=""/>
    <n v="1"/>
    <d v="2024-06-28T00:00:00"/>
    <s v="JJM"/>
    <s v="4,3,4H"/>
    <x v="23"/>
    <x v="8"/>
    <s v="Summer"/>
    <x v="0"/>
    <s v="NSRAA"/>
    <s v="BY20; SPACING BETWEEN B2 AND B3 SEEMS A BIT NARROWER THAN I WOULD EXPECT"/>
    <s v="4,3,4H"/>
    <s v="JJM"/>
    <s v=""/>
    <s v=""/>
    <s v="U"/>
    <n v="7.8"/>
  </r>
  <r>
    <n v="2024"/>
    <s v="CHUM"/>
    <s v="KTN"/>
    <s v="ECP"/>
    <s v="LML"/>
    <s v="TNDR"/>
    <s v="107161"/>
    <s v="A9"/>
    <s v="MIC"/>
    <s v=""/>
    <b v="1"/>
    <s v="GN"/>
    <n v="101"/>
    <s v="01288963"/>
    <x v="1"/>
    <m/>
    <s v=""/>
    <n v="1"/>
    <d v="2024-06-28T00:00:00"/>
    <s v="JJM"/>
    <s v="4,1,2,1H"/>
    <x v="9"/>
    <x v="2"/>
    <s v="Summer"/>
    <x v="0"/>
    <s v="SSRAA"/>
    <s v="BY20"/>
    <s v="4,1,2,1H"/>
    <s v="JJM"/>
    <s v=""/>
    <s v=""/>
    <s v="U"/>
    <n v="6"/>
  </r>
  <r>
    <n v="2024"/>
    <s v="CHUM"/>
    <s v="KTN"/>
    <s v="ECP"/>
    <s v="LML"/>
    <s v="TNDR"/>
    <s v="107161"/>
    <s v="A10"/>
    <s v="MIC"/>
    <s v=""/>
    <b v="1"/>
    <s v="GN"/>
    <n v="101"/>
    <s v="01288964"/>
    <x v="1"/>
    <m/>
    <s v=""/>
    <n v="1"/>
    <d v="2024-06-28T00:00:00"/>
    <s v="JJM"/>
    <s v="3,2,3H"/>
    <x v="4"/>
    <x v="3"/>
    <s v="Summer"/>
    <x v="0"/>
    <s v="SSRAA"/>
    <s v="BY20"/>
    <s v="3,2,3H"/>
    <s v="JJM"/>
    <s v=""/>
    <s v=""/>
    <s v="U"/>
    <n v="9.3000000000000007"/>
  </r>
  <r>
    <n v="2024"/>
    <s v="CHUM"/>
    <s v="KTN"/>
    <s v="ECP"/>
    <s v="LML"/>
    <s v="TNDR"/>
    <s v="107161"/>
    <s v="A11"/>
    <s v="MIC"/>
    <s v=""/>
    <b v="1"/>
    <s v="GN"/>
    <n v="101"/>
    <s v="01288965"/>
    <x v="1"/>
    <m/>
    <s v=""/>
    <n v="1"/>
    <d v="2024-06-28T00:00:00"/>
    <s v="JJM"/>
    <s v="4,4H4"/>
    <x v="0"/>
    <x v="0"/>
    <s v="Summer"/>
    <x v="0"/>
    <s v="SSRAA"/>
    <s v="UNABLE TO AGE"/>
    <s v="4,4H4"/>
    <s v="JJM"/>
    <s v=""/>
    <s v=""/>
    <s v="U"/>
    <n v="12.2"/>
  </r>
  <r>
    <n v="2024"/>
    <s v="CHUM"/>
    <s v="KTN"/>
    <s v="ECP"/>
    <s v="LML"/>
    <s v="TNDR"/>
    <s v="107161"/>
    <s v="A12"/>
    <s v="MIC"/>
    <s v=""/>
    <b v="1"/>
    <s v="GN"/>
    <n v="101"/>
    <s v="01288966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8"/>
  </r>
  <r>
    <n v="2024"/>
    <s v="CHUM"/>
    <s v="KTN"/>
    <s v="ECP"/>
    <s v="LML"/>
    <s v="TNDR"/>
    <s v="107161"/>
    <s v="B1"/>
    <s v="MIC"/>
    <s v=""/>
    <b v="1"/>
    <s v="GN"/>
    <n v="101"/>
    <s v="01288967"/>
    <x v="1"/>
    <m/>
    <s v=""/>
    <n v="1"/>
    <d v="2024-06-28T00:00:00"/>
    <s v="JJM"/>
    <s v="3,6,2H"/>
    <x v="16"/>
    <x v="4"/>
    <s v="Summer"/>
    <x v="0"/>
    <s v="SSRAA"/>
    <s v="BY20"/>
    <s v="3,6,2H"/>
    <s v="JJM"/>
    <s v=""/>
    <s v=""/>
    <s v="U"/>
    <n v="8.1999999999999993"/>
  </r>
  <r>
    <n v="2024"/>
    <s v="CHUM"/>
    <s v="KTN"/>
    <s v="ECP"/>
    <s v="LML"/>
    <s v="TNDR"/>
    <s v="107161"/>
    <s v="B2"/>
    <s v="MIC"/>
    <s v=""/>
    <b v="1"/>
    <s v="GN"/>
    <n v="101"/>
    <s v="01288968"/>
    <x v="1"/>
    <m/>
    <s v=""/>
    <n v="1"/>
    <d v="2024-06-28T00:00:00"/>
    <s v="JJM"/>
    <s v="6,3,2H20"/>
    <x v="24"/>
    <x v="9"/>
    <s v="Summer"/>
    <x v="0"/>
    <s v="NSRAA"/>
    <s v="BY20"/>
    <s v="6,3,2H20"/>
    <s v="JJM"/>
    <s v=""/>
    <s v=""/>
    <s v="U"/>
    <n v="6"/>
  </r>
  <r>
    <n v="2024"/>
    <s v="CHUM"/>
    <s v="KTN"/>
    <s v="ECP"/>
    <s v="LML"/>
    <s v="TNDR"/>
    <s v="107161"/>
    <s v="B3"/>
    <s v="MIC"/>
    <s v=""/>
    <b v="1"/>
    <s v="GN"/>
    <n v="101"/>
    <s v="01288969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10"/>
  </r>
  <r>
    <n v="2024"/>
    <s v="CHUM"/>
    <s v="KTN"/>
    <s v="ECP"/>
    <s v="LML"/>
    <s v="TNDR"/>
    <s v="107161"/>
    <s v="B4"/>
    <s v="MIC"/>
    <s v=""/>
    <b v="1"/>
    <s v="GN"/>
    <n v="101"/>
    <s v="01288970"/>
    <x v="1"/>
    <m/>
    <s v=""/>
    <n v="1"/>
    <d v="2024-06-28T00:00:00"/>
    <s v="JJM"/>
    <s v="3,2,4H"/>
    <x v="2"/>
    <x v="2"/>
    <s v="Summer"/>
    <x v="0"/>
    <s v="SSRAA"/>
    <s v="BY20"/>
    <s v="3,2,4H"/>
    <s v="JJM"/>
    <s v=""/>
    <s v=""/>
    <s v="U"/>
    <n v="8.1"/>
  </r>
  <r>
    <n v="2024"/>
    <s v="CHUM"/>
    <s v="KTN"/>
    <s v="ECP"/>
    <s v="LML"/>
    <s v="TNDR"/>
    <s v="107161"/>
    <s v="B5"/>
    <s v="MIC"/>
    <s v=""/>
    <b v="1"/>
    <s v="GN"/>
    <n v="101"/>
    <s v="01288971"/>
    <x v="1"/>
    <m/>
    <s v=""/>
    <n v="1"/>
    <d v="2024-06-28T00:00:00"/>
    <s v="JJM"/>
    <s v="4,2,2H"/>
    <x v="11"/>
    <x v="0"/>
    <s v="Summer"/>
    <x v="3"/>
    <s v="SSRAA"/>
    <s v="BY21"/>
    <s v="4,2,2H"/>
    <s v="JJM"/>
    <s v=""/>
    <s v=""/>
    <s v="U"/>
    <n v="7.2"/>
  </r>
  <r>
    <n v="2024"/>
    <s v="CHUM"/>
    <s v="KTN"/>
    <s v="ECP"/>
    <s v="LML"/>
    <s v="TNDR"/>
    <s v="107161"/>
    <s v="B6"/>
    <s v="MIC"/>
    <s v=""/>
    <b v="1"/>
    <s v="GN"/>
    <n v="101"/>
    <s v="01288972"/>
    <x v="1"/>
    <m/>
    <s v=""/>
    <n v="1"/>
    <d v="2024-06-28T00:00:00"/>
    <s v="JJM"/>
    <s v="3,6,2H"/>
    <x v="16"/>
    <x v="4"/>
    <s v="Summer"/>
    <x v="0"/>
    <s v="SSRAA"/>
    <s v="BY20"/>
    <s v="3,6,2H"/>
    <s v="JJM"/>
    <s v=""/>
    <s v=""/>
    <s v="U"/>
    <n v="7"/>
  </r>
  <r>
    <n v="2024"/>
    <s v="CHUM"/>
    <s v="KTN"/>
    <s v="ECP"/>
    <s v="LML"/>
    <s v="TNDR"/>
    <s v="107161"/>
    <s v="B7"/>
    <s v="MIC"/>
    <s v=""/>
    <b v="1"/>
    <s v="GN"/>
    <n v="101"/>
    <s v="01288973"/>
    <x v="1"/>
    <m/>
    <s v=""/>
    <n v="1"/>
    <d v="2024-06-28T00:00:00"/>
    <s v="JJM"/>
    <s v="NONE"/>
    <x v="1"/>
    <x v="1"/>
    <s v=""/>
    <x v="1"/>
    <s v=""/>
    <s v="BY21"/>
    <s v="NONE"/>
    <s v="JJM"/>
    <s v=""/>
    <s v=""/>
    <s v="U"/>
    <n v="9.8000000000000007"/>
  </r>
  <r>
    <n v="2024"/>
    <s v="CHUM"/>
    <s v="KTN"/>
    <s v="ECP"/>
    <s v="LML"/>
    <s v="TNDR"/>
    <s v="107161"/>
    <s v="B8"/>
    <s v="MIC"/>
    <s v=""/>
    <b v="1"/>
    <s v="GN"/>
    <n v="101"/>
    <s v="01288974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10.199999999999999"/>
  </r>
  <r>
    <n v="2024"/>
    <s v="CHUM"/>
    <s v="KTN"/>
    <s v="ECP"/>
    <s v="LML"/>
    <s v="TNDR"/>
    <s v="107161"/>
    <s v="B9"/>
    <s v="MIC"/>
    <s v=""/>
    <b v="1"/>
    <s v="GN"/>
    <n v="101"/>
    <s v="01288975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5.9"/>
  </r>
  <r>
    <n v="2024"/>
    <s v="CHUM"/>
    <s v="KTN"/>
    <s v="ECP"/>
    <s v="LML"/>
    <s v="TNDR"/>
    <s v="107161"/>
    <s v="B10"/>
    <s v="MIC"/>
    <s v=""/>
    <b v="1"/>
    <s v="GN"/>
    <n v="101"/>
    <s v="01288976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8.6"/>
  </r>
  <r>
    <n v="2024"/>
    <s v="CHUM"/>
    <s v="KTN"/>
    <s v="ECP"/>
    <s v="LML"/>
    <s v="TNDR"/>
    <s v="107161"/>
    <s v="B11"/>
    <s v="MIC"/>
    <s v=""/>
    <b v="1"/>
    <s v="GN"/>
    <n v="101"/>
    <s v="01288977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6.9"/>
  </r>
  <r>
    <n v="2024"/>
    <s v="CHUM"/>
    <s v="KTN"/>
    <s v="ECP"/>
    <s v="LML"/>
    <s v="TNDR"/>
    <s v="107161"/>
    <s v="B12"/>
    <s v="MIC"/>
    <s v=""/>
    <b v="1"/>
    <s v="GN"/>
    <n v="101"/>
    <s v="01288978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11.3"/>
  </r>
  <r>
    <n v="2024"/>
    <s v="CHUM"/>
    <s v="KTN"/>
    <s v="ECP"/>
    <s v="LML"/>
    <s v="TNDR"/>
    <s v="107161"/>
    <s v="C1"/>
    <s v="MIC"/>
    <s v=""/>
    <b v="1"/>
    <s v="GN"/>
    <n v="101"/>
    <s v="01288979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9.6999999999999993"/>
  </r>
  <r>
    <n v="2024"/>
    <s v="CHUM"/>
    <s v="KTN"/>
    <s v="ECP"/>
    <s v="LML"/>
    <s v="TNDR"/>
    <s v="107161"/>
    <s v="C2"/>
    <s v="MIC"/>
    <s v=""/>
    <b v="1"/>
    <s v="GN"/>
    <n v="101"/>
    <s v="01288980"/>
    <x v="1"/>
    <m/>
    <s v=""/>
    <n v="1"/>
    <d v="2024-06-28T00:00:00"/>
    <s v="JJM"/>
    <s v="3n,4,4nH"/>
    <x v="8"/>
    <x v="4"/>
    <s v="Summer"/>
    <x v="0"/>
    <s v="SSRAA"/>
    <s v="BY20"/>
    <s v="3n,4,4nH"/>
    <s v="JJM"/>
    <s v=""/>
    <s v=""/>
    <s v="U"/>
    <n v="10.7"/>
  </r>
  <r>
    <n v="2024"/>
    <s v="CHUM"/>
    <s v="KTN"/>
    <s v="ECP"/>
    <s v="LML"/>
    <s v="TNDR"/>
    <s v="107161"/>
    <s v="C3"/>
    <s v="MIC"/>
    <s v=""/>
    <b v="1"/>
    <s v="GN"/>
    <n v="101"/>
    <s v="01288981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8"/>
  </r>
  <r>
    <n v="2024"/>
    <s v="CHUM"/>
    <s v="KTN"/>
    <s v="ECP"/>
    <s v="LML"/>
    <s v="TNDR"/>
    <s v="107161"/>
    <s v="C4"/>
    <s v="MIC"/>
    <s v=""/>
    <b v="1"/>
    <s v="GN"/>
    <n v="101"/>
    <s v="01288982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7.4"/>
  </r>
  <r>
    <n v="2024"/>
    <s v="CHUM"/>
    <s v="KTN"/>
    <s v="ECP"/>
    <s v="LML"/>
    <s v="TNDR"/>
    <s v="107161"/>
    <s v="C5"/>
    <s v="MIC"/>
    <s v=""/>
    <b v="1"/>
    <s v="GN"/>
    <n v="101"/>
    <s v="01288983"/>
    <x v="1"/>
    <m/>
    <s v=""/>
    <n v="1"/>
    <d v="2024-06-28T00:00:00"/>
    <s v="JJM"/>
    <s v="NONE"/>
    <x v="1"/>
    <x v="1"/>
    <s v=""/>
    <x v="1"/>
    <s v=""/>
    <s v="BY21"/>
    <s v="NONE"/>
    <s v="JJM"/>
    <s v=""/>
    <s v=""/>
    <s v="U"/>
    <n v="7.1"/>
  </r>
  <r>
    <n v="2024"/>
    <s v="CHUM"/>
    <s v="KTN"/>
    <s v="ECP"/>
    <s v="LML"/>
    <s v="TNDR"/>
    <s v="107161"/>
    <s v="C6"/>
    <s v="MIC"/>
    <s v=""/>
    <b v="1"/>
    <s v="GN"/>
    <n v="101"/>
    <s v="01288984"/>
    <x v="1"/>
    <m/>
    <s v=""/>
    <n v="1"/>
    <d v="2024-06-28T00:00:00"/>
    <s v="JJM"/>
    <s v="3n,4,4nH"/>
    <x v="8"/>
    <x v="4"/>
    <s v="Summer"/>
    <x v="0"/>
    <s v="SSRAA"/>
    <s v="BY20"/>
    <s v="3n,4,4nH"/>
    <s v="JJM"/>
    <s v=""/>
    <s v=""/>
    <s v="U"/>
    <n v="12.6"/>
  </r>
  <r>
    <n v="2024"/>
    <s v="CHUM"/>
    <s v="KTN"/>
    <s v="ECP"/>
    <s v="LML"/>
    <s v="TNDR"/>
    <s v="107161"/>
    <s v="C7"/>
    <s v="MIC"/>
    <s v=""/>
    <b v="1"/>
    <s v="GN"/>
    <n v="101"/>
    <s v="01288985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8.9"/>
  </r>
  <r>
    <n v="2024"/>
    <s v="CHUM"/>
    <s v="KTN"/>
    <s v="ECP"/>
    <s v="LML"/>
    <s v="TNDR"/>
    <s v="107161"/>
    <s v="C8"/>
    <s v="MIC"/>
    <s v=""/>
    <b v="1"/>
    <s v="GN"/>
    <n v="101"/>
    <s v="01288986"/>
    <x v="1"/>
    <m/>
    <s v=""/>
    <n v="1"/>
    <d v="2024-06-28T00:00:00"/>
    <s v="JJM"/>
    <s v="3,2,6H"/>
    <x v="25"/>
    <x v="4"/>
    <s v="Summer"/>
    <x v="2"/>
    <s v="SSRAA"/>
    <s v="BY19"/>
    <s v="3,2,6H"/>
    <s v="JJM"/>
    <s v=""/>
    <s v=""/>
    <s v="U"/>
    <n v="9"/>
  </r>
  <r>
    <n v="2024"/>
    <s v="CHUM"/>
    <s v="KTN"/>
    <s v="ECP"/>
    <s v="LML"/>
    <s v="TNDR"/>
    <s v="107161"/>
    <s v="C9"/>
    <s v="MIC"/>
    <s v=""/>
    <b v="1"/>
    <s v="GN"/>
    <n v="101"/>
    <s v="01288987"/>
    <x v="1"/>
    <m/>
    <s v=""/>
    <n v="1"/>
    <d v="2024-06-28T00:00:00"/>
    <s v="JJM"/>
    <s v="4,5H"/>
    <x v="19"/>
    <x v="6"/>
    <s v="Summer"/>
    <x v="2"/>
    <s v="SSRAA"/>
    <s v="BY19"/>
    <s v="4,5H"/>
    <s v="JJM"/>
    <s v=""/>
    <s v=""/>
    <s v="U"/>
    <n v="7.6"/>
  </r>
  <r>
    <n v="2024"/>
    <s v="CHUM"/>
    <s v="KTN"/>
    <s v="ECP"/>
    <s v="LML"/>
    <s v="TNDR"/>
    <s v="107161"/>
    <s v="C10"/>
    <s v="MIC"/>
    <s v=""/>
    <b v="1"/>
    <s v="GN"/>
    <n v="101"/>
    <s v="01288988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15.1"/>
  </r>
  <r>
    <n v="2024"/>
    <s v="CHUM"/>
    <s v="KTN"/>
    <s v="ECP"/>
    <s v="LML"/>
    <s v="TNDR"/>
    <s v="107161"/>
    <s v="C11"/>
    <s v="MIC"/>
    <s v=""/>
    <b v="1"/>
    <s v="GN"/>
    <n v="101"/>
    <s v="01288989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6.6"/>
  </r>
  <r>
    <n v="2024"/>
    <s v="CHUM"/>
    <s v="KTN"/>
    <s v="ECP"/>
    <s v="LML"/>
    <s v="TNDR"/>
    <s v="107161"/>
    <s v="C12"/>
    <s v="MIC"/>
    <s v=""/>
    <b v="1"/>
    <s v="GN"/>
    <n v="101"/>
    <s v="01288990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8.6"/>
  </r>
  <r>
    <n v="2024"/>
    <s v="CHUM"/>
    <s v="KTN"/>
    <s v="ECP"/>
    <s v="LML"/>
    <s v="TNDR"/>
    <s v="107161"/>
    <s v="D1"/>
    <s v="MIC"/>
    <s v=""/>
    <b v="1"/>
    <s v="GN"/>
    <n v="101"/>
    <s v="01288991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9.3000000000000007"/>
  </r>
  <r>
    <n v="2024"/>
    <s v="CHUM"/>
    <s v="KTN"/>
    <s v="ECP"/>
    <s v="LML"/>
    <s v="TNDR"/>
    <s v="107161"/>
    <s v="D2"/>
    <s v="MIC"/>
    <s v=""/>
    <b v="1"/>
    <s v="GN"/>
    <n v="101"/>
    <s v="01288992"/>
    <x v="1"/>
    <m/>
    <s v=""/>
    <n v="1"/>
    <d v="2024-06-28T00:00:00"/>
    <s v="JJM"/>
    <s v="7,4H"/>
    <x v="15"/>
    <x v="5"/>
    <s v="Summer"/>
    <x v="0"/>
    <s v="SSRAA"/>
    <s v="BY20; VAR 6,1,4H"/>
    <s v="7,4H"/>
    <s v="JJM"/>
    <s v=""/>
    <s v=""/>
    <s v="U"/>
    <n v="8.4"/>
  </r>
  <r>
    <n v="2024"/>
    <s v="CHUM"/>
    <s v="KTN"/>
    <s v="ECP"/>
    <s v="LML"/>
    <s v="TNDR"/>
    <s v="107161"/>
    <s v="D3"/>
    <s v="MIC"/>
    <s v=""/>
    <b v="1"/>
    <s v="GN"/>
    <n v="101"/>
    <s v="01288993"/>
    <x v="1"/>
    <m/>
    <s v=""/>
    <n v="1"/>
    <d v="2024-06-28T00:00:00"/>
    <s v="JJM"/>
    <s v="NONE"/>
    <x v="1"/>
    <x v="1"/>
    <s v=""/>
    <x v="1"/>
    <s v=""/>
    <s v="BY19"/>
    <s v="NONE"/>
    <s v="JJM"/>
    <s v=""/>
    <s v=""/>
    <s v="U"/>
    <n v="8.5"/>
  </r>
  <r>
    <n v="2024"/>
    <s v="CHUM"/>
    <s v="KTN"/>
    <s v="ECP"/>
    <s v="LML"/>
    <s v="TNDR"/>
    <s v="107161"/>
    <s v="D4"/>
    <s v="MIC"/>
    <s v=""/>
    <b v="1"/>
    <s v="GN"/>
    <n v="101"/>
    <s v="01288994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7.8"/>
  </r>
  <r>
    <n v="2024"/>
    <s v="CHUM"/>
    <s v="KTN"/>
    <s v="ECP"/>
    <s v="LML"/>
    <s v="TNDR"/>
    <s v="107161"/>
    <s v="D5"/>
    <s v="MIC"/>
    <s v=""/>
    <b v="1"/>
    <s v="GN"/>
    <n v="101"/>
    <s v="01288995"/>
    <x v="1"/>
    <m/>
    <s v=""/>
    <n v="1"/>
    <d v="2024-06-28T00:00:00"/>
    <s v="JJM"/>
    <s v="NONE"/>
    <x v="1"/>
    <x v="1"/>
    <s v=""/>
    <x v="1"/>
    <s v=""/>
    <s v="BY20"/>
    <s v="NONE"/>
    <s v="JJM"/>
    <s v=""/>
    <s v=""/>
    <s v="U"/>
    <n v="6.7"/>
  </r>
  <r>
    <n v="2024"/>
    <s v="CHUM"/>
    <s v="KTN"/>
    <s v="ECP"/>
    <s v="LML"/>
    <s v="TNDR"/>
    <s v="107161"/>
    <s v="D6"/>
    <s v="MIC"/>
    <s v=""/>
    <b v="1"/>
    <s v="GN"/>
    <n v="101"/>
    <s v="01288996"/>
    <x v="1"/>
    <m/>
    <s v=""/>
    <n v="1"/>
    <d v="2024-06-28T00:00:00"/>
    <s v="JJM"/>
    <s v="4,4H4"/>
    <x v="0"/>
    <x v="0"/>
    <s v="Summer"/>
    <x v="0"/>
    <s v="SSRAA"/>
    <s v="UNABLE TO AGE"/>
    <s v="4,4H4"/>
    <s v="JJM"/>
    <s v=""/>
    <s v=""/>
    <s v="U"/>
    <n v="11.7"/>
  </r>
  <r>
    <n v="2024"/>
    <s v="CHUM"/>
    <s v="KTN"/>
    <s v="ECP"/>
    <s v="LML"/>
    <s v="TNDR"/>
    <s v="107161"/>
    <s v="D7"/>
    <s v="MIC"/>
    <s v=""/>
    <b v="1"/>
    <s v="GN"/>
    <n v="101"/>
    <s v="01288997"/>
    <x v="1"/>
    <m/>
    <s v=""/>
    <n v="1"/>
    <d v="2024-06-28T00:00:00"/>
    <s v="JJM"/>
    <s v="4,4H4"/>
    <x v="0"/>
    <x v="0"/>
    <s v="Summer"/>
    <x v="0"/>
    <s v="SSRAA"/>
    <s v="BY20; MALFORMED PRIMORDIA DIDN’T TAKE THE MARK WELL. ONLY BARELY LEGIBLE ON THE REMOUNT"/>
    <s v="4,4H4"/>
    <s v="JJM"/>
    <s v=""/>
    <s v=""/>
    <s v="U"/>
    <n v="13.2"/>
  </r>
  <r>
    <n v="2024"/>
    <s v="CHUM"/>
    <s v="KTN"/>
    <s v="ECP"/>
    <s v="LML"/>
    <s v="TNDR"/>
    <s v="107161"/>
    <s v="D8"/>
    <s v="MIC"/>
    <s v=""/>
    <b v="1"/>
    <s v="GN"/>
    <n v="101"/>
    <s v="01288998"/>
    <x v="1"/>
    <m/>
    <s v=""/>
    <n v="1"/>
    <d v="2024-06-28T00:00:00"/>
    <s v="JJM"/>
    <s v="4,2,2H4"/>
    <x v="12"/>
    <x v="0"/>
    <s v="Summer"/>
    <x v="0"/>
    <s v="SSRAA"/>
    <s v="BY20"/>
    <s v="4,2,2H4"/>
    <s v="JJM"/>
    <s v=""/>
    <s v=""/>
    <s v="U"/>
    <n v="7.2"/>
  </r>
  <r>
    <n v="2024"/>
    <s v="CHUM"/>
    <s v="KTN"/>
    <s v="ECP"/>
    <s v="LML"/>
    <s v="TNDR"/>
    <s v="107161"/>
    <s v="D9"/>
    <s v="MIC"/>
    <s v=""/>
    <b v="1"/>
    <s v="GN"/>
    <n v="101"/>
    <s v="01288999"/>
    <x v="1"/>
    <m/>
    <s v=""/>
    <n v="1"/>
    <d v="2024-06-28T00:00:00"/>
    <s v="JJM"/>
    <s v="3n,4,4nH"/>
    <x v="8"/>
    <x v="4"/>
    <s v="Summer"/>
    <x v="0"/>
    <s v="SSRAA"/>
    <s v="BY20"/>
    <s v="3n,4,4nH"/>
    <s v="JJM"/>
    <s v=""/>
    <s v=""/>
    <s v="U"/>
    <n v="10.7"/>
  </r>
  <r>
    <n v="2024"/>
    <s v="CHUM"/>
    <s v="KTN"/>
    <s v="ECP"/>
    <s v="LML"/>
    <s v="TNDR"/>
    <s v="107161"/>
    <s v="D10"/>
    <s v="MIC"/>
    <s v=""/>
    <b v="1"/>
    <s v="GN"/>
    <n v="101"/>
    <s v="01289000"/>
    <x v="1"/>
    <m/>
    <s v=""/>
    <n v="1"/>
    <d v="2024-06-28T00:00:00"/>
    <s v="JJM"/>
    <s v="4,4H4"/>
    <x v="0"/>
    <x v="0"/>
    <s v="Summer"/>
    <x v="0"/>
    <s v="SSRAA"/>
    <s v="BY20"/>
    <s v="4,4H4"/>
    <s v="JJM"/>
    <s v=""/>
    <s v=""/>
    <s v="U"/>
    <n v="12.4"/>
  </r>
  <r>
    <n v="2024"/>
    <s v="CHUM"/>
    <s v="KTN"/>
    <s v="ECP"/>
    <s v="LML"/>
    <s v="TNDR"/>
    <s v="107161"/>
    <s v="D11"/>
    <s v="MIC"/>
    <s v=""/>
    <b v="1"/>
    <s v="GN"/>
    <n v="101"/>
    <s v="01289001"/>
    <x v="1"/>
    <m/>
    <s v=""/>
    <n v="1"/>
    <d v="2024-06-28T00:00:00"/>
    <s v="JJM"/>
    <s v="4H4"/>
    <x v="20"/>
    <x v="7"/>
    <s v="Summer"/>
    <x v="0"/>
    <s v="DIPAC"/>
    <s v="BY20"/>
    <s v="4H4"/>
    <s v="JJM"/>
    <s v=""/>
    <s v=""/>
    <s v="U"/>
    <n v="6.9"/>
  </r>
  <r>
    <n v="2024"/>
    <s v="CHUM"/>
    <s v="KTN"/>
    <s v="ECP"/>
    <s v="LML"/>
    <s v="TNDR"/>
    <s v="107161"/>
    <s v="D12"/>
    <s v="MIC"/>
    <s v=""/>
    <b v="1"/>
    <s v="GN"/>
    <n v="101"/>
    <s v="01289002"/>
    <x v="1"/>
    <m/>
    <s v=""/>
    <n v="1"/>
    <d v="2024-06-28T00:00:00"/>
    <s v="JJM"/>
    <s v="3,2,4H"/>
    <x v="2"/>
    <x v="2"/>
    <s v="Summer"/>
    <x v="0"/>
    <s v="SSRAA"/>
    <s v="BY20"/>
    <s v="3,2,4H"/>
    <s v="JJM"/>
    <s v=""/>
    <s v=""/>
    <s v="U"/>
    <n v="6.7"/>
  </r>
  <r>
    <n v="2024"/>
    <s v="CHUM"/>
    <s v="KTN"/>
    <s v="SBS"/>
    <s v="AWE"/>
    <s v="BOAT"/>
    <s v="106226"/>
    <s v="A1"/>
    <s v="MIC"/>
    <s v=""/>
    <b v="1"/>
    <s v="SN"/>
    <n v="101"/>
    <s v="01289003"/>
    <x v="1"/>
    <m/>
    <s v=""/>
    <n v="1"/>
    <d v="2024-07-01T00:00:00"/>
    <s v="JJM"/>
    <s v="3,2,3H"/>
    <x v="4"/>
    <x v="3"/>
    <s v="Summer"/>
    <x v="0"/>
    <s v="SSRAA"/>
    <s v="BY20"/>
    <s v="3,2,3H"/>
    <s v="JJM"/>
    <s v=""/>
    <s v=""/>
    <s v="U"/>
    <n v="11.9"/>
  </r>
  <r>
    <n v="2024"/>
    <s v="CHUM"/>
    <s v="KTN"/>
    <s v="SBS"/>
    <s v="AWE"/>
    <s v="BOAT"/>
    <s v="106226"/>
    <s v="A2"/>
    <s v="MIC"/>
    <s v=""/>
    <b v="1"/>
    <s v="SN"/>
    <n v="101"/>
    <s v="01289004"/>
    <x v="1"/>
    <m/>
    <s v=""/>
    <n v="1"/>
    <d v="2024-07-01T00:00:00"/>
    <s v="JJM"/>
    <s v="3,2,3H"/>
    <x v="4"/>
    <x v="3"/>
    <s v="Summer"/>
    <x v="0"/>
    <s v="SSRAA"/>
    <s v="BY20"/>
    <s v="3,2,3H"/>
    <s v="JJM"/>
    <s v=""/>
    <s v=""/>
    <s v="U"/>
    <n v="11.6"/>
  </r>
  <r>
    <n v="2024"/>
    <s v="CHUM"/>
    <s v="KTN"/>
    <s v="SBS"/>
    <s v="AWE"/>
    <s v="BOAT"/>
    <s v="106226"/>
    <s v="A3"/>
    <s v="MIC"/>
    <s v=""/>
    <b v="1"/>
    <s v="SN"/>
    <n v="101"/>
    <s v="01289005"/>
    <x v="1"/>
    <m/>
    <s v=""/>
    <n v="1"/>
    <d v="2024-07-01T00:00:00"/>
    <s v="JJM"/>
    <s v="3,2,3H"/>
    <x v="4"/>
    <x v="3"/>
    <s v="Summer"/>
    <x v="0"/>
    <s v="SSRAA"/>
    <s v="BY20"/>
    <s v="3,2,3H"/>
    <s v="JJM"/>
    <s v=""/>
    <s v=""/>
    <s v="U"/>
    <n v="11.7"/>
  </r>
  <r>
    <n v="2024"/>
    <s v="CHUM"/>
    <s v="KTN"/>
    <s v="SBS"/>
    <s v="AWE"/>
    <s v="BOAT"/>
    <s v="106226"/>
    <s v="A4"/>
    <s v="MIC"/>
    <s v=""/>
    <b v="1"/>
    <s v="SN"/>
    <n v="101"/>
    <s v="01289006"/>
    <x v="1"/>
    <m/>
    <s v=""/>
    <n v="1"/>
    <d v="2024-07-01T00:00:00"/>
    <s v="JJM"/>
    <s v="3,2,3H"/>
    <x v="4"/>
    <x v="3"/>
    <s v="Summer"/>
    <x v="0"/>
    <s v="SSRAA"/>
    <s v="BY20"/>
    <s v="3,2,3H"/>
    <s v="JJM"/>
    <s v=""/>
    <s v=""/>
    <s v="U"/>
    <n v="12.9"/>
  </r>
  <r>
    <n v="2024"/>
    <s v="CHUM"/>
    <s v="KTN"/>
    <s v="SBS"/>
    <s v="AWE"/>
    <s v="BOAT"/>
    <s v="106226"/>
    <s v="A5"/>
    <s v="MIC"/>
    <s v=""/>
    <b v="1"/>
    <s v="SN"/>
    <n v="101"/>
    <s v="01289007"/>
    <x v="1"/>
    <m/>
    <s v=""/>
    <n v="1"/>
    <d v="2024-07-01T00:00:00"/>
    <s v="JJM"/>
    <s v="4,1,2,1H"/>
    <x v="9"/>
    <x v="2"/>
    <s v="Summer"/>
    <x v="0"/>
    <s v="SSRAA"/>
    <s v="BY20"/>
    <s v="4,1,2,1H"/>
    <s v="JJM"/>
    <s v=""/>
    <s v=""/>
    <s v="U"/>
    <n v="8.4"/>
  </r>
  <r>
    <n v="2024"/>
    <s v="CHUM"/>
    <s v="KTN"/>
    <s v="SBS"/>
    <s v="AWE"/>
    <s v="BOAT"/>
    <s v="106226"/>
    <s v="A6"/>
    <s v="MIC"/>
    <s v=""/>
    <b v="1"/>
    <s v="SN"/>
    <n v="101"/>
    <s v="01289008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1.9"/>
  </r>
  <r>
    <n v="2024"/>
    <s v="CHUM"/>
    <s v="KTN"/>
    <s v="SBS"/>
    <s v="AWE"/>
    <s v="BOAT"/>
    <s v="106226"/>
    <s v="A7"/>
    <s v="MIC"/>
    <s v=""/>
    <b v="1"/>
    <s v="SN"/>
    <n v="101"/>
    <s v="01289009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1.6"/>
  </r>
  <r>
    <n v="2024"/>
    <s v="CHUM"/>
    <s v="KTN"/>
    <s v="SBS"/>
    <s v="AWE"/>
    <s v="BOAT"/>
    <s v="106226"/>
    <s v="A8"/>
    <s v="MIC"/>
    <s v=""/>
    <b v="1"/>
    <s v="SN"/>
    <n v="101"/>
    <s v="01289010"/>
    <x v="1"/>
    <m/>
    <s v=""/>
    <n v="1"/>
    <d v="2024-07-01T00:00:00"/>
    <s v="JJM"/>
    <s v="3,3,5H"/>
    <x v="17"/>
    <x v="5"/>
    <s v="Summer"/>
    <x v="2"/>
    <s v="SSRAA"/>
    <s v="BY19"/>
    <s v="3,3,5H"/>
    <s v="JJM"/>
    <s v=""/>
    <s v=""/>
    <s v="U"/>
    <n v="5.9"/>
  </r>
  <r>
    <n v="2024"/>
    <s v="CHUM"/>
    <s v="KTN"/>
    <s v="SBS"/>
    <s v="AWE"/>
    <s v="BOAT"/>
    <s v="106226"/>
    <s v="A9"/>
    <s v="MIC"/>
    <s v=""/>
    <b v="1"/>
    <s v="SN"/>
    <n v="101"/>
    <s v="01289011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5.3"/>
  </r>
  <r>
    <n v="2024"/>
    <s v="CHUM"/>
    <s v="KTN"/>
    <s v="SBS"/>
    <s v="AWE"/>
    <s v="BOAT"/>
    <s v="106226"/>
    <s v="A10"/>
    <s v="MIC"/>
    <s v=""/>
    <b v="1"/>
    <s v="SN"/>
    <n v="101"/>
    <s v="01289012"/>
    <x v="1"/>
    <m/>
    <s v=""/>
    <n v="1"/>
    <d v="2024-07-01T00:00:00"/>
    <s v="JJM"/>
    <s v="4,2,2H4"/>
    <x v="12"/>
    <x v="0"/>
    <s v="Summer"/>
    <x v="0"/>
    <s v="SSRAA"/>
    <s v="BY20"/>
    <s v="4,2,2H4"/>
    <s v="JJM"/>
    <s v=""/>
    <s v=""/>
    <s v="U"/>
    <n v="11.6"/>
  </r>
  <r>
    <n v="2024"/>
    <s v="CHUM"/>
    <s v="KTN"/>
    <s v="SBS"/>
    <s v="AWE"/>
    <s v="BOAT"/>
    <s v="106226"/>
    <s v="A11"/>
    <s v="MIC"/>
    <s v=""/>
    <b v="1"/>
    <s v="SN"/>
    <n v="101"/>
    <s v="01289013"/>
    <x v="1"/>
    <m/>
    <s v=""/>
    <n v="1"/>
    <d v="2024-07-01T00:00:00"/>
    <s v="JJM"/>
    <s v="4,2,2H4"/>
    <x v="12"/>
    <x v="0"/>
    <s v="Summer"/>
    <x v="0"/>
    <s v="SSRAA"/>
    <s v="BY20"/>
    <s v="4,2,2H4"/>
    <s v="JJM"/>
    <s v=""/>
    <s v=""/>
    <s v="U"/>
    <n v="13.5"/>
  </r>
  <r>
    <n v="2024"/>
    <s v="CHUM"/>
    <s v="KTN"/>
    <s v="SBS"/>
    <s v="AWE"/>
    <s v="BOAT"/>
    <s v="106226"/>
    <s v="A12"/>
    <s v="MIC"/>
    <s v=""/>
    <b v="1"/>
    <s v="SN"/>
    <n v="101"/>
    <s v="01289014"/>
    <x v="1"/>
    <m/>
    <s v=""/>
    <n v="1"/>
    <d v="2024-07-01T00:00:00"/>
    <s v="JJM"/>
    <s v="3,2,4H"/>
    <x v="2"/>
    <x v="2"/>
    <s v="Summer"/>
    <x v="0"/>
    <s v="SSRAA"/>
    <s v="BY20"/>
    <s v="3,2,4H"/>
    <s v="JJM"/>
    <s v=""/>
    <s v=""/>
    <s v="U"/>
    <n v="11.6"/>
  </r>
  <r>
    <n v="2024"/>
    <s v="CHUM"/>
    <s v="KTN"/>
    <s v="SBS"/>
    <s v="AWE"/>
    <s v="BOAT"/>
    <s v="106226"/>
    <s v="B1"/>
    <s v="MIC"/>
    <s v=""/>
    <b v="1"/>
    <s v="SN"/>
    <n v="101"/>
    <s v="01289015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0.1"/>
  </r>
  <r>
    <n v="2024"/>
    <s v="CHUM"/>
    <s v="KTN"/>
    <s v="SBS"/>
    <s v="AWE"/>
    <s v="BOAT"/>
    <s v="106226"/>
    <s v="B2"/>
    <s v="MIC"/>
    <s v=""/>
    <b v="1"/>
    <s v="SN"/>
    <n v="101"/>
    <s v="01289016"/>
    <x v="1"/>
    <m/>
    <s v=""/>
    <n v="1"/>
    <d v="2024-07-01T00:00:00"/>
    <s v="JJM"/>
    <s v="4,2,2H4"/>
    <x v="12"/>
    <x v="0"/>
    <s v="Summer"/>
    <x v="0"/>
    <s v="SSRAA"/>
    <s v="BY20"/>
    <s v="4,2,2H4"/>
    <s v="JJM"/>
    <s v=""/>
    <s v=""/>
    <s v="U"/>
    <n v="11.4"/>
  </r>
  <r>
    <n v="2024"/>
    <s v="CHUM"/>
    <s v="KTN"/>
    <s v="SBS"/>
    <s v="AWE"/>
    <s v="BOAT"/>
    <s v="106226"/>
    <s v="B3"/>
    <s v="MIC"/>
    <s v=""/>
    <b v="1"/>
    <s v="SN"/>
    <n v="101"/>
    <s v="01289017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9.6999999999999993"/>
  </r>
  <r>
    <n v="2024"/>
    <s v="CHUM"/>
    <s v="KTN"/>
    <s v="SBS"/>
    <s v="AWE"/>
    <s v="BOAT"/>
    <s v="106226"/>
    <s v="B4"/>
    <s v="MIC"/>
    <s v=""/>
    <b v="1"/>
    <s v="SN"/>
    <n v="101"/>
    <s v="01289018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7.100000000000001"/>
  </r>
  <r>
    <n v="2024"/>
    <s v="CHUM"/>
    <s v="KTN"/>
    <s v="SBS"/>
    <s v="AWE"/>
    <s v="BOAT"/>
    <s v="106226"/>
    <s v="B5"/>
    <s v="MIC"/>
    <s v=""/>
    <b v="1"/>
    <s v="SN"/>
    <n v="101"/>
    <s v="01289019"/>
    <x v="1"/>
    <m/>
    <s v=""/>
    <n v="1"/>
    <d v="2024-07-01T00:00:00"/>
    <s v="JJM"/>
    <s v="4,4H2,3"/>
    <x v="5"/>
    <x v="0"/>
    <s v="Summer"/>
    <x v="2"/>
    <s v="SSRAA"/>
    <s v="BY19"/>
    <s v="4,4H2,3"/>
    <s v="JJM"/>
    <s v=""/>
    <s v=""/>
    <s v="U"/>
    <n v="5.6"/>
  </r>
  <r>
    <n v="2024"/>
    <s v="CHUM"/>
    <s v="KTN"/>
    <s v="SBS"/>
    <s v="AWE"/>
    <s v="BOAT"/>
    <s v="106226"/>
    <s v="B6"/>
    <s v="MIC"/>
    <s v=""/>
    <b v="1"/>
    <s v="SN"/>
    <n v="101"/>
    <s v="01289020"/>
    <x v="1"/>
    <m/>
    <s v=""/>
    <n v="1"/>
    <d v="2024-07-01T00:00:00"/>
    <s v="JJM"/>
    <s v="4,1,3H"/>
    <x v="7"/>
    <x v="3"/>
    <s v="Summer"/>
    <x v="2"/>
    <s v="SSRAA"/>
    <s v="BY19"/>
    <s v="4,1,3H"/>
    <s v="JJM"/>
    <s v=""/>
    <s v=""/>
    <s v="U"/>
    <n v="8.4"/>
  </r>
  <r>
    <n v="2024"/>
    <s v="CHUM"/>
    <s v="KTN"/>
    <s v="SBS"/>
    <s v="AWE"/>
    <s v="BOAT"/>
    <s v="106226"/>
    <s v="B7"/>
    <s v="MIC"/>
    <s v=""/>
    <b v="1"/>
    <s v="SN"/>
    <n v="101"/>
    <s v="01289021"/>
    <x v="1"/>
    <m/>
    <s v=""/>
    <n v="1"/>
    <d v="2024-07-01T00:00:00"/>
    <s v="JJM"/>
    <s v="5,5H5"/>
    <x v="26"/>
    <x v="0"/>
    <s v="Summer"/>
    <x v="3"/>
    <s v="SSRAA"/>
    <s v="BY19"/>
    <s v="5,5H5"/>
    <s v="JJM"/>
    <s v=""/>
    <s v=""/>
    <s v="U"/>
    <n v="8.5"/>
  </r>
  <r>
    <n v="2024"/>
    <s v="CHUM"/>
    <s v="KTN"/>
    <s v="SBS"/>
    <s v="AWE"/>
    <s v="BOAT"/>
    <s v="106226"/>
    <s v="B8"/>
    <s v="MIC"/>
    <s v=""/>
    <b v="1"/>
    <s v="SN"/>
    <n v="101"/>
    <s v="01289022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9.1999999999999993"/>
  </r>
  <r>
    <n v="2024"/>
    <s v="CHUM"/>
    <s v="KTN"/>
    <s v="SBS"/>
    <s v="AWE"/>
    <s v="BOAT"/>
    <s v="106226"/>
    <s v="B9"/>
    <s v="MIC"/>
    <s v=""/>
    <b v="1"/>
    <s v="SN"/>
    <n v="101"/>
    <s v="01289023"/>
    <x v="1"/>
    <m/>
    <s v=""/>
    <n v="1"/>
    <d v="2024-07-01T00:00:00"/>
    <s v="JJM"/>
    <s v="3,3,5H"/>
    <x v="17"/>
    <x v="5"/>
    <s v="Summer"/>
    <x v="2"/>
    <s v="SSRAA"/>
    <s v="BY19; VAR"/>
    <s v="3,3,5H"/>
    <s v="JJM"/>
    <s v=""/>
    <s v=""/>
    <s v="U"/>
    <n v="13.3"/>
  </r>
  <r>
    <n v="2024"/>
    <s v="CHUM"/>
    <s v="KTN"/>
    <s v="SBS"/>
    <s v="AWE"/>
    <s v="BOAT"/>
    <s v="106226"/>
    <s v="B10"/>
    <s v="MIC"/>
    <s v=""/>
    <b v="1"/>
    <s v="SN"/>
    <n v="101"/>
    <s v="01289024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4.3"/>
  </r>
  <r>
    <n v="2024"/>
    <s v="CHUM"/>
    <s v="KTN"/>
    <s v="SBS"/>
    <s v="AWE"/>
    <s v="BOAT"/>
    <s v="106226"/>
    <s v="B11"/>
    <s v="MIC"/>
    <s v=""/>
    <b v="1"/>
    <s v="SN"/>
    <n v="101"/>
    <s v="01289025"/>
    <x v="1"/>
    <m/>
    <s v=""/>
    <n v="1"/>
    <d v="2024-07-01T00:00:00"/>
    <s v="JJM"/>
    <s v="4,2,2H"/>
    <x v="11"/>
    <x v="0"/>
    <s v="Summer"/>
    <x v="3"/>
    <s v="SSRAA"/>
    <s v="BY21"/>
    <s v="4,2,2H"/>
    <s v="JJM"/>
    <s v=""/>
    <s v=""/>
    <s v="U"/>
    <n v="3.3"/>
  </r>
  <r>
    <n v="2024"/>
    <s v="CHUM"/>
    <s v="KTN"/>
    <s v="SBS"/>
    <s v="AWE"/>
    <s v="BOAT"/>
    <s v="106226"/>
    <s v="B12"/>
    <s v="MIC"/>
    <s v=""/>
    <b v="1"/>
    <s v="SN"/>
    <n v="101"/>
    <s v="01289026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8.1"/>
  </r>
  <r>
    <n v="2024"/>
    <s v="CHUM"/>
    <s v="KTN"/>
    <s v="SBS"/>
    <s v="AWE"/>
    <s v="BOAT"/>
    <s v="106226"/>
    <s v="C1"/>
    <s v="MIC"/>
    <s v=""/>
    <b v="1"/>
    <s v="SN"/>
    <n v="101"/>
    <s v="01289027"/>
    <x v="1"/>
    <m/>
    <s v=""/>
    <n v="1"/>
    <d v="2024-07-01T00:00:00"/>
    <s v="JJM"/>
    <s v="3n,4,4nH"/>
    <x v="8"/>
    <x v="4"/>
    <s v="Summer"/>
    <x v="0"/>
    <s v="SSRAA"/>
    <s v="UNABLE TO AGE"/>
    <s v="3n,4,4nH"/>
    <s v="JJM"/>
    <s v=""/>
    <s v=""/>
    <s v="U"/>
    <n v="6.5"/>
  </r>
  <r>
    <n v="2024"/>
    <s v="CHUM"/>
    <s v="KTN"/>
    <s v="SBS"/>
    <s v="AWE"/>
    <s v="BOAT"/>
    <s v="106226"/>
    <s v="C2"/>
    <s v="MIC"/>
    <s v=""/>
    <b v="1"/>
    <s v="SN"/>
    <n v="101"/>
    <s v="01289028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9.4"/>
  </r>
  <r>
    <n v="2024"/>
    <s v="CHUM"/>
    <s v="KTN"/>
    <s v="SBS"/>
    <s v="AWE"/>
    <s v="BOAT"/>
    <s v="106226"/>
    <s v="C3"/>
    <s v="MIC"/>
    <s v=""/>
    <b v="1"/>
    <s v="SN"/>
    <n v="101"/>
    <s v="01289029"/>
    <x v="1"/>
    <m/>
    <s v=""/>
    <n v="1"/>
    <d v="2024-07-01T00:00:00"/>
    <s v="JJM"/>
    <s v="4,4H2,3"/>
    <x v="5"/>
    <x v="0"/>
    <s v="Summer"/>
    <x v="2"/>
    <s v="SSRAA"/>
    <s v="BY19"/>
    <s v="4,4H2,3"/>
    <s v="JJM"/>
    <s v=""/>
    <s v=""/>
    <s v="U"/>
    <n v="10.6"/>
  </r>
  <r>
    <n v="2024"/>
    <s v="CHUM"/>
    <s v="KTN"/>
    <s v="SBS"/>
    <s v="AWE"/>
    <s v="BOAT"/>
    <s v="106226"/>
    <s v="C4"/>
    <s v="MIC"/>
    <s v=""/>
    <b v="1"/>
    <s v="SN"/>
    <n v="101"/>
    <s v="01289030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3.4"/>
  </r>
  <r>
    <n v="2024"/>
    <s v="CHUM"/>
    <s v="KTN"/>
    <s v="SBS"/>
    <s v="AWE"/>
    <s v="BOAT"/>
    <s v="106226"/>
    <s v="C5"/>
    <s v="MIC"/>
    <s v=""/>
    <b v="1"/>
    <s v="SN"/>
    <n v="101"/>
    <s v="01289031"/>
    <x v="1"/>
    <m/>
    <s v=""/>
    <n v="1"/>
    <d v="2024-07-01T00:00:00"/>
    <s v="JJM"/>
    <s v="3,1,4H"/>
    <x v="6"/>
    <x v="3"/>
    <s v="Summer"/>
    <x v="3"/>
    <s v="SSRAA"/>
    <s v="BY21"/>
    <s v="3,1,4H"/>
    <s v="JJM"/>
    <s v=""/>
    <s v=""/>
    <s v="U"/>
    <n v="7.1"/>
  </r>
  <r>
    <n v="2024"/>
    <s v="CHUM"/>
    <s v="KTN"/>
    <s v="SBS"/>
    <s v="AWE"/>
    <s v="BOAT"/>
    <s v="106226"/>
    <s v="C6"/>
    <s v="MIC"/>
    <s v=""/>
    <b v="1"/>
    <s v="SN"/>
    <n v="101"/>
    <s v="01289032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2.6"/>
  </r>
  <r>
    <n v="2024"/>
    <s v="CHUM"/>
    <s v="KTN"/>
    <s v="SBS"/>
    <s v="AWE"/>
    <s v="BOAT"/>
    <s v="106226"/>
    <s v="C7"/>
    <s v="MIC"/>
    <s v=""/>
    <b v="1"/>
    <s v="SN"/>
    <n v="101"/>
    <s v="01289033"/>
    <x v="1"/>
    <m/>
    <s v=""/>
    <n v="1"/>
    <d v="2024-07-01T00:00:00"/>
    <s v="JJM"/>
    <s v="7,4H"/>
    <x v="15"/>
    <x v="5"/>
    <s v="Summer"/>
    <x v="0"/>
    <s v="SSRAA"/>
    <s v="BY20; VAR 2,5,4H"/>
    <s v="7,4H"/>
    <s v="JJM"/>
    <s v=""/>
    <s v=""/>
    <s v="U"/>
    <n v="9.1"/>
  </r>
  <r>
    <n v="2024"/>
    <s v="CHUM"/>
    <s v="KTN"/>
    <s v="SBS"/>
    <s v="AWE"/>
    <s v="BOAT"/>
    <s v="106226"/>
    <s v="C8"/>
    <s v="MIC"/>
    <s v=""/>
    <b v="1"/>
    <s v="SN"/>
    <n v="101"/>
    <s v="01289034"/>
    <x v="1"/>
    <m/>
    <s v=""/>
    <n v="1"/>
    <d v="2024-07-01T00:00:00"/>
    <s v="JJM"/>
    <s v="4,4H4"/>
    <x v="0"/>
    <x v="0"/>
    <s v="Summer"/>
    <x v="0"/>
    <s v="SSRAA"/>
    <s v="BY20"/>
    <s v="4,4H4"/>
    <s v="JJM"/>
    <s v=""/>
    <s v=""/>
    <s v="U"/>
    <n v="19.100000000000001"/>
  </r>
  <r>
    <n v="2024"/>
    <s v="CHUM"/>
    <s v="KTN"/>
    <s v="SBS"/>
    <s v="AWE"/>
    <s v="BOAT"/>
    <s v="106226"/>
    <s v="C9"/>
    <s v="MIC"/>
    <s v=""/>
    <b v="1"/>
    <s v="SN"/>
    <n v="101"/>
    <s v="01289035"/>
    <x v="1"/>
    <m/>
    <s v=""/>
    <n v="1"/>
    <d v="2024-07-01T00:00:00"/>
    <s v="JJM"/>
    <s v="NONE"/>
    <x v="1"/>
    <x v="1"/>
    <s v=""/>
    <x v="1"/>
    <s v=""/>
    <s v="UNABLE TO AGE"/>
    <s v="NONE"/>
    <s v="JJM"/>
    <s v=""/>
    <s v=""/>
    <s v="U"/>
    <n v="10.199999999999999"/>
  </r>
  <r>
    <n v="2024"/>
    <s v="CHUM"/>
    <s v="KTN"/>
    <s v="SBS"/>
    <s v="AWE"/>
    <s v="BOAT"/>
    <s v="106226"/>
    <s v="C10"/>
    <s v="MIC"/>
    <s v=""/>
    <b v="1"/>
    <s v="SN"/>
    <n v="101"/>
    <s v="01289036"/>
    <x v="1"/>
    <m/>
    <s v=""/>
    <n v="1"/>
    <d v="2024-07-01T00:00:00"/>
    <s v="JJM"/>
    <s v="6,3,2H"/>
    <x v="27"/>
    <x v="4"/>
    <s v="Summer"/>
    <x v="3"/>
    <s v="SSRAA"/>
    <s v="BY21"/>
    <s v="6,3,2H"/>
    <s v="JJM"/>
    <s v=""/>
    <s v=""/>
    <s v="U"/>
    <n v="5.5"/>
  </r>
  <r>
    <n v="2024"/>
    <s v="CHUM"/>
    <s v="KTN"/>
    <s v="SBS"/>
    <s v="AWE"/>
    <s v="BOAT"/>
    <s v="106226"/>
    <s v="C11"/>
    <s v="MIC"/>
    <s v=""/>
    <b v="1"/>
    <s v="SN"/>
    <n v="101"/>
    <s v="01289037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9.1"/>
  </r>
  <r>
    <n v="2024"/>
    <s v="CHUM"/>
    <s v="KTN"/>
    <s v="SBS"/>
    <s v="AWE"/>
    <s v="BOAT"/>
    <s v="106226"/>
    <s v="C12"/>
    <s v="MIC"/>
    <s v=""/>
    <b v="1"/>
    <s v="SN"/>
    <n v="101"/>
    <s v="01289038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3.1"/>
  </r>
  <r>
    <n v="2024"/>
    <s v="CHUM"/>
    <s v="KTN"/>
    <s v="SBS"/>
    <s v="AWE"/>
    <s v="BOAT"/>
    <s v="106226"/>
    <s v="D1"/>
    <s v="MIC"/>
    <s v=""/>
    <b v="1"/>
    <s v="SN"/>
    <n v="101"/>
    <s v="01289039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7.5"/>
  </r>
  <r>
    <n v="2024"/>
    <s v="CHUM"/>
    <s v="KTN"/>
    <s v="SBS"/>
    <s v="AWE"/>
    <s v="BOAT"/>
    <s v="106226"/>
    <s v="D2"/>
    <s v="MIC"/>
    <s v=""/>
    <b v="1"/>
    <s v="SN"/>
    <n v="101"/>
    <s v="01289040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9.3000000000000007"/>
  </r>
  <r>
    <n v="2024"/>
    <s v="CHUM"/>
    <s v="KTN"/>
    <s v="SBS"/>
    <s v="AWE"/>
    <s v="BOAT"/>
    <s v="106226"/>
    <s v="D3"/>
    <s v="MIC"/>
    <s v=""/>
    <b v="1"/>
    <s v="SN"/>
    <n v="101"/>
    <s v="01289041"/>
    <x v="1"/>
    <m/>
    <s v=""/>
    <n v="1"/>
    <d v="2024-07-01T00:00:00"/>
    <s v="JJM"/>
    <s v="3,6,2H"/>
    <x v="16"/>
    <x v="4"/>
    <s v="Summer"/>
    <x v="0"/>
    <s v="SSRAA"/>
    <s v="BY20"/>
    <s v="3,6,2H"/>
    <s v="JJM"/>
    <s v=""/>
    <s v=""/>
    <s v="U"/>
    <n v="7.7"/>
  </r>
  <r>
    <n v="2024"/>
    <s v="CHUM"/>
    <s v="KTN"/>
    <s v="SBS"/>
    <s v="AWE"/>
    <s v="BOAT"/>
    <s v="106226"/>
    <s v="D4"/>
    <s v="MIC"/>
    <s v=""/>
    <b v="1"/>
    <s v="SN"/>
    <n v="101"/>
    <s v="01289042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0.7"/>
  </r>
  <r>
    <n v="2024"/>
    <s v="CHUM"/>
    <s v="KTN"/>
    <s v="SBS"/>
    <s v="AWE"/>
    <s v="BOAT"/>
    <s v="106226"/>
    <s v="D5"/>
    <s v="MIC"/>
    <s v=""/>
    <b v="1"/>
    <s v="SN"/>
    <n v="101"/>
    <s v="01289043"/>
    <x v="1"/>
    <m/>
    <s v=""/>
    <n v="1"/>
    <d v="2024-07-01T00:00:00"/>
    <s v="JJM"/>
    <s v="3,2,4H"/>
    <x v="2"/>
    <x v="2"/>
    <s v="Summer"/>
    <x v="0"/>
    <s v="SSRAA"/>
    <s v="BY20"/>
    <s v="3,2,4H"/>
    <s v="JJM"/>
    <s v=""/>
    <s v=""/>
    <s v="U"/>
    <n v="12.3"/>
  </r>
  <r>
    <n v="2024"/>
    <s v="CHUM"/>
    <s v="KTN"/>
    <s v="SBS"/>
    <s v="AWE"/>
    <s v="BOAT"/>
    <s v="106226"/>
    <s v="D6"/>
    <s v="MIC"/>
    <s v=""/>
    <b v="1"/>
    <s v="SN"/>
    <n v="101"/>
    <s v="01289044"/>
    <x v="1"/>
    <m/>
    <s v=""/>
    <n v="1"/>
    <d v="2024-07-01T00:00:00"/>
    <s v="JJM"/>
    <s v="NONE"/>
    <x v="1"/>
    <x v="1"/>
    <s v=""/>
    <x v="1"/>
    <s v=""/>
    <s v="UNABLE TO AGE"/>
    <s v="NONE"/>
    <s v="JJM"/>
    <s v="NONE"/>
    <s v="SKS"/>
    <s v="U"/>
    <n v="6.4"/>
  </r>
  <r>
    <n v="2024"/>
    <s v="CHUM"/>
    <s v="KTN"/>
    <s v="SBS"/>
    <s v="AWE"/>
    <s v="BOAT"/>
    <s v="106226"/>
    <s v="D7"/>
    <s v="MIC"/>
    <s v=""/>
    <b v="1"/>
    <s v="SN"/>
    <n v="101"/>
    <s v="01289045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9.1"/>
  </r>
  <r>
    <n v="2024"/>
    <s v="CHUM"/>
    <s v="KTN"/>
    <s v="SBS"/>
    <s v="AWE"/>
    <s v="BOAT"/>
    <s v="106226"/>
    <s v="D8"/>
    <s v="MIC"/>
    <s v=""/>
    <b v="1"/>
    <s v="SN"/>
    <n v="101"/>
    <s v="01289046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3.4"/>
  </r>
  <r>
    <n v="2024"/>
    <s v="CHUM"/>
    <s v="KTN"/>
    <s v="SBS"/>
    <s v="AWE"/>
    <s v="BOAT"/>
    <s v="106226"/>
    <s v="D9"/>
    <s v="MIC"/>
    <s v=""/>
    <b v="1"/>
    <s v="SN"/>
    <n v="101"/>
    <s v="01289047"/>
    <x v="1"/>
    <m/>
    <s v=""/>
    <n v="1"/>
    <d v="2024-07-01T00:00:00"/>
    <s v="JJM"/>
    <s v="4n,4H"/>
    <x v="18"/>
    <x v="2"/>
    <s v="Summer"/>
    <x v="3"/>
    <s v="SSRAA"/>
    <s v="BY21"/>
    <s v="4n,4H"/>
    <s v="JJM"/>
    <s v=""/>
    <s v=""/>
    <s v="U"/>
    <n v="4"/>
  </r>
  <r>
    <n v="2024"/>
    <s v="CHUM"/>
    <s v="KTN"/>
    <s v="SBS"/>
    <s v="AWE"/>
    <s v="BOAT"/>
    <s v="106226"/>
    <s v="D10"/>
    <s v="MIC"/>
    <s v=""/>
    <b v="1"/>
    <s v="SN"/>
    <n v="101"/>
    <s v="01289048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6.399999999999999"/>
  </r>
  <r>
    <n v="2024"/>
    <s v="CHUM"/>
    <s v="KTN"/>
    <s v="SBS"/>
    <s v="AWE"/>
    <s v="BOAT"/>
    <s v="106226"/>
    <s v="D11"/>
    <s v="MIC"/>
    <s v=""/>
    <b v="1"/>
    <s v="SN"/>
    <n v="101"/>
    <s v="01289049"/>
    <x v="1"/>
    <m/>
    <s v=""/>
    <n v="1"/>
    <d v="2024-07-01T00:00:00"/>
    <s v="JJM"/>
    <s v="NONE"/>
    <x v="1"/>
    <x v="1"/>
    <s v=""/>
    <x v="1"/>
    <s v=""/>
    <s v="BY20"/>
    <s v="NONE"/>
    <s v="JJM"/>
    <s v=""/>
    <s v=""/>
    <s v="U"/>
    <n v="10.1"/>
  </r>
  <r>
    <n v="2024"/>
    <s v="CHUM"/>
    <s v="KTN"/>
    <s v="SBS"/>
    <s v="AWE"/>
    <s v="BOAT"/>
    <s v="106226"/>
    <s v="D12"/>
    <s v="MIC"/>
    <s v=""/>
    <b v="1"/>
    <s v="SN"/>
    <n v="101"/>
    <s v="01289050"/>
    <x v="1"/>
    <m/>
    <s v=""/>
    <n v="1"/>
    <d v="2024-07-01T00:00:00"/>
    <s v="JJM"/>
    <s v="NONE"/>
    <x v="1"/>
    <x v="1"/>
    <s v=""/>
    <x v="1"/>
    <s v=""/>
    <s v="UNABLE TO AGE"/>
    <s v="NONE"/>
    <s v="JJM"/>
    <s v=""/>
    <s v=""/>
    <s v="U"/>
    <n v="7.3"/>
  </r>
  <r>
    <n v="2024"/>
    <s v="CHUM"/>
    <s v="KTN"/>
    <s v="ECP"/>
    <s v="LML"/>
    <s v="TNDR"/>
    <s v="106944"/>
    <s v="A1"/>
    <s v="MIC"/>
    <s v=""/>
    <b v="1"/>
    <s v="GN"/>
    <n v="101"/>
    <s v="01289394"/>
    <x v="1"/>
    <m/>
    <s v=""/>
    <n v="1"/>
    <d v="2024-07-03T00:00:00"/>
    <s v="SKS"/>
    <s v="7,4H"/>
    <x v="15"/>
    <x v="5"/>
    <s v="Summer"/>
    <x v="0"/>
    <s v="SSRAA"/>
    <s v="BY20; VAR 2,5,4H"/>
    <s v="7,4H"/>
    <s v="SKS"/>
    <s v=""/>
    <s v=""/>
    <s v="U"/>
    <n v="5.2"/>
  </r>
  <r>
    <n v="2024"/>
    <s v="CHUM"/>
    <s v="KTN"/>
    <s v="ECP"/>
    <s v="LML"/>
    <s v="TNDR"/>
    <s v="106944"/>
    <s v="A2"/>
    <s v="MIC"/>
    <s v=""/>
    <b v="1"/>
    <s v="GN"/>
    <n v="101"/>
    <s v="01289395"/>
    <x v="1"/>
    <m/>
    <s v=""/>
    <n v="1"/>
    <d v="2024-07-03T00:00:00"/>
    <s v="SKS"/>
    <s v="NONE"/>
    <x v="1"/>
    <x v="1"/>
    <s v=""/>
    <x v="1"/>
    <s v=""/>
    <s v="BY21"/>
    <s v="NONE"/>
    <s v="SKS"/>
    <s v=""/>
    <s v=""/>
    <s v="U"/>
    <n v="9.5"/>
  </r>
  <r>
    <n v="2024"/>
    <s v="CHUM"/>
    <s v="KTN"/>
    <s v="ECP"/>
    <s v="LML"/>
    <s v="TNDR"/>
    <s v="106944"/>
    <s v="A3"/>
    <s v="MIC"/>
    <s v=""/>
    <b v="1"/>
    <s v="GN"/>
    <n v="101"/>
    <s v="01289396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4.9"/>
  </r>
  <r>
    <n v="2024"/>
    <s v="CHUM"/>
    <s v="KTN"/>
    <s v="ECP"/>
    <s v="LML"/>
    <s v="TNDR"/>
    <s v="106944"/>
    <s v="A4"/>
    <s v="MIC"/>
    <s v=""/>
    <b v="1"/>
    <s v="GN"/>
    <n v="101"/>
    <s v="01289397"/>
    <x v="1"/>
    <m/>
    <s v=""/>
    <n v="1"/>
    <d v="2024-07-03T00:00:00"/>
    <s v="SKS"/>
    <s v="NONE"/>
    <x v="1"/>
    <x v="1"/>
    <s v=""/>
    <x v="1"/>
    <s v=""/>
    <s v="BY19"/>
    <s v="NONE"/>
    <s v="SKS"/>
    <s v=""/>
    <s v=""/>
    <s v="U"/>
    <n v="9.4"/>
  </r>
  <r>
    <n v="2024"/>
    <s v="CHUM"/>
    <s v="KTN"/>
    <s v="ECP"/>
    <s v="LML"/>
    <s v="TNDR"/>
    <s v="106944"/>
    <s v="A5"/>
    <s v="MIC"/>
    <s v=""/>
    <b v="1"/>
    <s v="GN"/>
    <n v="101"/>
    <s v="01289398"/>
    <x v="1"/>
    <m/>
    <s v=""/>
    <n v="1"/>
    <d v="2024-07-03T00:00:00"/>
    <s v="SKS"/>
    <s v="4,1,2,1H"/>
    <x v="9"/>
    <x v="2"/>
    <s v="Summer"/>
    <x v="0"/>
    <s v="SSRAA"/>
    <s v="BY20"/>
    <s v="4,1,2,1H"/>
    <s v="SKS"/>
    <s v=""/>
    <s v=""/>
    <s v="U"/>
    <n v="10.8"/>
  </r>
  <r>
    <n v="2024"/>
    <s v="CHUM"/>
    <s v="KTN"/>
    <s v="ECP"/>
    <s v="LML"/>
    <s v="TNDR"/>
    <s v="106944"/>
    <s v="A6"/>
    <s v="MIC"/>
    <s v=""/>
    <b v="1"/>
    <s v="GN"/>
    <n v="101"/>
    <s v="01289399"/>
    <x v="1"/>
    <m/>
    <s v=""/>
    <n v="1"/>
    <d v="2024-07-03T00:00:00"/>
    <s v="SKS"/>
    <s v="NONE"/>
    <x v="1"/>
    <x v="1"/>
    <s v=""/>
    <x v="1"/>
    <s v=""/>
    <s v="BY19"/>
    <s v="NONE"/>
    <s v="SKS"/>
    <s v=""/>
    <s v=""/>
    <s v="U"/>
    <n v="12"/>
  </r>
  <r>
    <n v="2024"/>
    <s v="CHUM"/>
    <s v="KTN"/>
    <s v="ECP"/>
    <s v="LML"/>
    <s v="TNDR"/>
    <s v="106944"/>
    <s v="A7"/>
    <s v="MIC"/>
    <s v=""/>
    <b v="1"/>
    <s v="GN"/>
    <n v="101"/>
    <s v="01289400"/>
    <x v="1"/>
    <m/>
    <s v=""/>
    <n v="1"/>
    <d v="2024-07-03T00:00:00"/>
    <s v="SKS"/>
    <s v="4,2,2H4"/>
    <x v="12"/>
    <x v="0"/>
    <s v="Summer"/>
    <x v="0"/>
    <s v="SSRAA"/>
    <s v="BY20"/>
    <s v="4,2,2H4"/>
    <s v="SKS"/>
    <s v=""/>
    <s v=""/>
    <s v="U"/>
    <n v="9"/>
  </r>
  <r>
    <n v="2024"/>
    <s v="CHUM"/>
    <s v="KTN"/>
    <s v="ECP"/>
    <s v="LML"/>
    <s v="TNDR"/>
    <s v="106944"/>
    <s v="A8"/>
    <s v="MIC"/>
    <s v=""/>
    <b v="1"/>
    <s v="GN"/>
    <n v="101"/>
    <s v="01289401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6999999999999993"/>
  </r>
  <r>
    <n v="2024"/>
    <s v="CHUM"/>
    <s v="KTN"/>
    <s v="ECP"/>
    <s v="LML"/>
    <s v="TNDR"/>
    <s v="106944"/>
    <s v="A9"/>
    <s v="MIC"/>
    <s v=""/>
    <b v="1"/>
    <s v="GN"/>
    <n v="101"/>
    <s v="01289402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6.4"/>
  </r>
  <r>
    <n v="2024"/>
    <s v="CHUM"/>
    <s v="KTN"/>
    <s v="ECP"/>
    <s v="LML"/>
    <s v="TNDR"/>
    <s v="106944"/>
    <s v="A10"/>
    <s v="MIC"/>
    <s v=""/>
    <b v="1"/>
    <s v="GN"/>
    <n v="101"/>
    <s v="01289403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8"/>
  </r>
  <r>
    <n v="2024"/>
    <s v="CHUM"/>
    <s v="KTN"/>
    <s v="ECP"/>
    <s v="LML"/>
    <s v="TNDR"/>
    <s v="106944"/>
    <s v="A11"/>
    <s v="MIC"/>
    <s v=""/>
    <b v="1"/>
    <s v="GN"/>
    <n v="101"/>
    <s v="01289404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7.5"/>
  </r>
  <r>
    <n v="2024"/>
    <s v="CHUM"/>
    <s v="KTN"/>
    <s v="ECP"/>
    <s v="LML"/>
    <s v="TNDR"/>
    <s v="106944"/>
    <s v="A12"/>
    <s v="MIC"/>
    <s v=""/>
    <b v="1"/>
    <s v="GN"/>
    <n v="101"/>
    <s v="01289405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"/>
  </r>
  <r>
    <n v="2024"/>
    <s v="CHUM"/>
    <s v="KTN"/>
    <s v="ECP"/>
    <s v="LML"/>
    <s v="TNDR"/>
    <s v="106944"/>
    <s v="B1"/>
    <s v="MIC"/>
    <s v=""/>
    <b v="1"/>
    <s v="GN"/>
    <n v="101"/>
    <s v="01289406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9.8000000000000007"/>
  </r>
  <r>
    <n v="2024"/>
    <s v="CHUM"/>
    <s v="KTN"/>
    <s v="ECP"/>
    <s v="LML"/>
    <s v="TNDR"/>
    <s v="106944"/>
    <s v="B2"/>
    <s v="MIC"/>
    <s v=""/>
    <b v="1"/>
    <s v="GN"/>
    <n v="101"/>
    <s v="01289407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6999999999999993"/>
  </r>
  <r>
    <n v="2024"/>
    <s v="CHUM"/>
    <s v="KTN"/>
    <s v="ECP"/>
    <s v="LML"/>
    <s v="TNDR"/>
    <s v="106944"/>
    <s v="B3"/>
    <s v="MIC"/>
    <s v=""/>
    <b v="1"/>
    <s v="GN"/>
    <n v="101"/>
    <s v="01289408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7.8"/>
  </r>
  <r>
    <n v="2024"/>
    <s v="CHUM"/>
    <s v="KTN"/>
    <s v="ECP"/>
    <s v="LML"/>
    <s v="TNDR"/>
    <s v="106944"/>
    <s v="B4"/>
    <s v="MIC"/>
    <s v=""/>
    <b v="1"/>
    <s v="GN"/>
    <n v="101"/>
    <s v="01289409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2.6"/>
  </r>
  <r>
    <n v="2024"/>
    <s v="CHUM"/>
    <s v="KTN"/>
    <s v="ECP"/>
    <s v="LML"/>
    <s v="TNDR"/>
    <s v="106944"/>
    <s v="B5"/>
    <s v="MIC"/>
    <s v=""/>
    <b v="1"/>
    <s v="GN"/>
    <n v="101"/>
    <s v="01289410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"/>
  </r>
  <r>
    <n v="2024"/>
    <s v="CHUM"/>
    <s v="KTN"/>
    <s v="ECP"/>
    <s v="LML"/>
    <s v="TNDR"/>
    <s v="106944"/>
    <s v="B6"/>
    <s v="MIC"/>
    <s v=""/>
    <b v="1"/>
    <s v="GN"/>
    <n v="101"/>
    <s v="01289411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"/>
  </r>
  <r>
    <n v="2024"/>
    <s v="CHUM"/>
    <s v="KTN"/>
    <s v="ECP"/>
    <s v="LML"/>
    <s v="TNDR"/>
    <s v="106944"/>
    <s v="B7"/>
    <s v="MIC"/>
    <s v=""/>
    <b v="1"/>
    <s v="GN"/>
    <n v="101"/>
    <s v="01289412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8.1"/>
  </r>
  <r>
    <n v="2024"/>
    <s v="CHUM"/>
    <s v="KTN"/>
    <s v="ECP"/>
    <s v="LML"/>
    <s v="TNDR"/>
    <s v="106944"/>
    <s v="B8"/>
    <s v="MIC"/>
    <s v=""/>
    <b v="1"/>
    <s v="GN"/>
    <n v="101"/>
    <s v="01289413"/>
    <x v="1"/>
    <m/>
    <s v=""/>
    <n v="1"/>
    <d v="2024-07-03T00:00:00"/>
    <s v="SKS"/>
    <s v="4,4H2,3"/>
    <x v="5"/>
    <x v="0"/>
    <s v="Summer"/>
    <x v="2"/>
    <s v="SSRAA"/>
    <s v="BY19"/>
    <s v="4,4H2,3"/>
    <s v="SKS"/>
    <s v=""/>
    <s v=""/>
    <s v="U"/>
    <n v="7"/>
  </r>
  <r>
    <n v="2024"/>
    <s v="CHUM"/>
    <s v="KTN"/>
    <s v="ECP"/>
    <s v="LML"/>
    <s v="TNDR"/>
    <s v="106944"/>
    <s v="B9"/>
    <s v="MIC"/>
    <s v=""/>
    <b v="1"/>
    <s v="GN"/>
    <n v="101"/>
    <s v="01289414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2.7"/>
  </r>
  <r>
    <n v="2024"/>
    <s v="CHUM"/>
    <s v="KTN"/>
    <s v="ECP"/>
    <s v="LML"/>
    <s v="TNDR"/>
    <s v="106944"/>
    <s v="B10"/>
    <s v="MIC"/>
    <s v=""/>
    <b v="1"/>
    <s v="GN"/>
    <n v="101"/>
    <s v="01289415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6.4"/>
  </r>
  <r>
    <n v="2024"/>
    <s v="CHUM"/>
    <s v="KTN"/>
    <s v="ECP"/>
    <s v="LML"/>
    <s v="TNDR"/>
    <s v="106944"/>
    <s v="B11"/>
    <s v="MIC"/>
    <s v=""/>
    <b v="1"/>
    <s v="GN"/>
    <n v="101"/>
    <s v="01289416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9.9"/>
  </r>
  <r>
    <n v="2024"/>
    <s v="CHUM"/>
    <s v="KTN"/>
    <s v="ECP"/>
    <s v="LML"/>
    <s v="TNDR"/>
    <s v="106944"/>
    <s v="B12"/>
    <s v="MIC"/>
    <s v=""/>
    <b v="1"/>
    <s v="GN"/>
    <n v="101"/>
    <s v="0128941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3.3"/>
  </r>
  <r>
    <n v="2024"/>
    <s v="CHUM"/>
    <s v="KTN"/>
    <s v="ECP"/>
    <s v="LML"/>
    <s v="TNDR"/>
    <s v="106944"/>
    <s v="C1"/>
    <s v="MIC"/>
    <s v=""/>
    <b v="1"/>
    <s v="GN"/>
    <n v="101"/>
    <s v="01289418"/>
    <x v="1"/>
    <m/>
    <s v=""/>
    <n v="1"/>
    <d v="2024-07-03T00:00:00"/>
    <s v="SKS"/>
    <s v="4n,4H"/>
    <x v="18"/>
    <x v="2"/>
    <s v="Summer"/>
    <x v="3"/>
    <s v="SSRAA"/>
    <s v="BY21"/>
    <s v="4n,4H"/>
    <s v="SKS"/>
    <s v=""/>
    <s v=""/>
    <s v="U"/>
    <n v="6.7"/>
  </r>
  <r>
    <n v="2024"/>
    <s v="CHUM"/>
    <s v="KTN"/>
    <s v="ECP"/>
    <s v="LML"/>
    <s v="TNDR"/>
    <s v="106944"/>
    <s v="C2"/>
    <s v="MIC"/>
    <s v=""/>
    <b v="1"/>
    <s v="GN"/>
    <n v="101"/>
    <s v="01289419"/>
    <x v="1"/>
    <m/>
    <s v=""/>
    <n v="1"/>
    <d v="2024-07-03T00:00:00"/>
    <s v="SKS"/>
    <s v="7,3H"/>
    <x v="13"/>
    <x v="4"/>
    <s v="Summer"/>
    <x v="2"/>
    <s v="SSRAA"/>
    <s v="BY19"/>
    <s v="7,3H"/>
    <s v="SKS"/>
    <s v=""/>
    <s v=""/>
    <s v="U"/>
    <n v="9"/>
  </r>
  <r>
    <n v="2024"/>
    <s v="CHUM"/>
    <s v="KTN"/>
    <s v="ECP"/>
    <s v="LML"/>
    <s v="TNDR"/>
    <s v="106944"/>
    <s v="C3"/>
    <s v="MIC"/>
    <s v=""/>
    <b v="1"/>
    <s v="GN"/>
    <n v="101"/>
    <s v="01289420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8.8000000000000007"/>
  </r>
  <r>
    <n v="2024"/>
    <s v="CHUM"/>
    <s v="KTN"/>
    <s v="ECP"/>
    <s v="LML"/>
    <s v="TNDR"/>
    <s v="106944"/>
    <s v="C4"/>
    <s v="MIC"/>
    <s v=""/>
    <b v="1"/>
    <s v="GN"/>
    <n v="101"/>
    <s v="01289421"/>
    <x v="1"/>
    <m/>
    <s v=""/>
    <n v="1"/>
    <d v="2024-07-03T00:00:00"/>
    <s v="SKS"/>
    <s v="4,1,2,1H"/>
    <x v="9"/>
    <x v="2"/>
    <s v="Summer"/>
    <x v="0"/>
    <s v="SSRAA"/>
    <s v="THIN FOR AGING"/>
    <s v="4,1,2,1H"/>
    <s v="SKS"/>
    <s v=""/>
    <s v=""/>
    <s v="U"/>
    <n v="8.8000000000000007"/>
  </r>
  <r>
    <n v="2024"/>
    <s v="CHUM"/>
    <s v="KTN"/>
    <s v="ECP"/>
    <s v="LML"/>
    <s v="TNDR"/>
    <s v="106944"/>
    <s v="C5"/>
    <s v="MIC"/>
    <s v=""/>
    <b v="1"/>
    <s v="GN"/>
    <n v="101"/>
    <s v="01289422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6"/>
  </r>
  <r>
    <n v="2024"/>
    <s v="CHUM"/>
    <s v="KTN"/>
    <s v="ECP"/>
    <s v="LML"/>
    <s v="TNDR"/>
    <s v="106944"/>
    <s v="C6"/>
    <s v="MIC"/>
    <s v=""/>
    <b v="1"/>
    <s v="GN"/>
    <n v="101"/>
    <s v="01289423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8.3000000000000007"/>
  </r>
  <r>
    <n v="2024"/>
    <s v="CHUM"/>
    <s v="KTN"/>
    <s v="ECP"/>
    <s v="LML"/>
    <s v="TNDR"/>
    <s v="106944"/>
    <s v="C7"/>
    <s v="MIC"/>
    <s v=""/>
    <b v="1"/>
    <s v="GN"/>
    <n v="101"/>
    <s v="01289424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7.3"/>
  </r>
  <r>
    <n v="2024"/>
    <s v="CHUM"/>
    <s v="KTN"/>
    <s v="ECP"/>
    <s v="LML"/>
    <s v="TNDR"/>
    <s v="106944"/>
    <s v="C8"/>
    <s v="MIC"/>
    <s v=""/>
    <b v="1"/>
    <s v="GN"/>
    <n v="101"/>
    <s v="01289425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4.6"/>
  </r>
  <r>
    <n v="2024"/>
    <s v="CHUM"/>
    <s v="KTN"/>
    <s v="ECP"/>
    <s v="LML"/>
    <s v="TNDR"/>
    <s v="106944"/>
    <s v="C9"/>
    <s v="MIC"/>
    <s v=""/>
    <b v="1"/>
    <s v="GN"/>
    <n v="101"/>
    <s v="01289426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0.1"/>
  </r>
  <r>
    <n v="2024"/>
    <s v="CHUM"/>
    <s v="KTN"/>
    <s v="ECP"/>
    <s v="LML"/>
    <s v="TNDR"/>
    <s v="106944"/>
    <s v="C10"/>
    <s v="MIC"/>
    <s v=""/>
    <b v="1"/>
    <s v="GN"/>
    <n v="101"/>
    <s v="01289427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9.4"/>
  </r>
  <r>
    <n v="2024"/>
    <s v="CHUM"/>
    <s v="KTN"/>
    <s v="ECP"/>
    <s v="LML"/>
    <s v="TNDR"/>
    <s v="106944"/>
    <s v="C11"/>
    <s v="MIC"/>
    <s v=""/>
    <b v="1"/>
    <s v="GN"/>
    <n v="101"/>
    <s v="01289428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9.4"/>
  </r>
  <r>
    <n v="2024"/>
    <s v="CHUM"/>
    <s v="KTN"/>
    <s v="ECP"/>
    <s v="LML"/>
    <s v="TNDR"/>
    <s v="106944"/>
    <s v="C12"/>
    <s v="MIC"/>
    <s v=""/>
    <b v="1"/>
    <s v="GN"/>
    <n v="101"/>
    <s v="01289429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10.5"/>
  </r>
  <r>
    <n v="2024"/>
    <s v="CHUM"/>
    <s v="KTN"/>
    <s v="ECP"/>
    <s v="LML"/>
    <s v="TNDR"/>
    <s v="106944"/>
    <s v="D1"/>
    <s v="MIC"/>
    <s v=""/>
    <b v="1"/>
    <s v="GN"/>
    <n v="101"/>
    <s v="01289430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0.5"/>
  </r>
  <r>
    <n v="2024"/>
    <s v="CHUM"/>
    <s v="KTN"/>
    <s v="ECP"/>
    <s v="LML"/>
    <s v="TNDR"/>
    <s v="106944"/>
    <s v="D2"/>
    <s v="MIC"/>
    <s v=""/>
    <b v="1"/>
    <s v="GN"/>
    <n v="101"/>
    <s v="01289431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1.3"/>
  </r>
  <r>
    <n v="2024"/>
    <s v="CHUM"/>
    <s v="KTN"/>
    <s v="ECP"/>
    <s v="LML"/>
    <s v="TNDR"/>
    <s v="106944"/>
    <s v="D3"/>
    <s v="MIC"/>
    <s v=""/>
    <b v="1"/>
    <s v="GN"/>
    <n v="101"/>
    <s v="01289432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5.8"/>
  </r>
  <r>
    <n v="2024"/>
    <s v="CHUM"/>
    <s v="KTN"/>
    <s v="ECP"/>
    <s v="LML"/>
    <s v="TNDR"/>
    <s v="106944"/>
    <s v="D4"/>
    <s v="MIC"/>
    <s v=""/>
    <b v="1"/>
    <s v="GN"/>
    <n v="101"/>
    <s v="01289433"/>
    <x v="1"/>
    <m/>
    <s v=""/>
    <n v="1"/>
    <d v="2024-07-03T00:00:00"/>
    <s v="SKS"/>
    <s v="4,4H6"/>
    <x v="28"/>
    <x v="0"/>
    <s v="Summer"/>
    <x v="2"/>
    <s v="SSRAA"/>
    <s v="BY19"/>
    <s v="4,4H6"/>
    <s v="SKS"/>
    <s v=""/>
    <s v=""/>
    <s v="U"/>
    <n v="8.1999999999999993"/>
  </r>
  <r>
    <n v="2024"/>
    <s v="CHUM"/>
    <s v="KTN"/>
    <s v="ECP"/>
    <s v="LML"/>
    <s v="TNDR"/>
    <s v="106944"/>
    <s v="D5"/>
    <s v="MIC"/>
    <s v=""/>
    <b v="1"/>
    <s v="GN"/>
    <n v="101"/>
    <s v="01289434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10.6"/>
  </r>
  <r>
    <n v="2024"/>
    <s v="CHUM"/>
    <s v="KTN"/>
    <s v="ECP"/>
    <s v="LML"/>
    <s v="TNDR"/>
    <s v="106944"/>
    <s v="D6"/>
    <s v="MIC"/>
    <s v=""/>
    <b v="1"/>
    <s v="GN"/>
    <n v="101"/>
    <s v="01289435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9.6"/>
  </r>
  <r>
    <n v="2024"/>
    <s v="CHUM"/>
    <s v="KTN"/>
    <s v="ECP"/>
    <s v="LML"/>
    <s v="TNDR"/>
    <s v="106944"/>
    <s v="D7"/>
    <s v="MIC"/>
    <s v=""/>
    <b v="1"/>
    <s v="GN"/>
    <n v="101"/>
    <s v="01289436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8.3000000000000007"/>
  </r>
  <r>
    <n v="2024"/>
    <s v="CHUM"/>
    <s v="KTN"/>
    <s v="ECP"/>
    <s v="LML"/>
    <s v="TNDR"/>
    <s v="106944"/>
    <s v="D8"/>
    <s v="MIC"/>
    <s v=""/>
    <b v="1"/>
    <s v="GN"/>
    <n v="101"/>
    <s v="01289437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13"/>
  </r>
  <r>
    <n v="2024"/>
    <s v="CHUM"/>
    <s v="KTN"/>
    <s v="ECP"/>
    <s v="LML"/>
    <s v="TNDR"/>
    <s v="106944"/>
    <s v="D9"/>
    <s v="MIC"/>
    <s v=""/>
    <b v="1"/>
    <s v="GN"/>
    <n v="101"/>
    <s v="01289438"/>
    <x v="1"/>
    <m/>
    <s v=""/>
    <n v="1"/>
    <d v="2024-07-03T00:00:00"/>
    <s v="SKS"/>
    <s v="4n,4H"/>
    <x v="18"/>
    <x v="2"/>
    <s v="Summer"/>
    <x v="3"/>
    <s v="SSRAA"/>
    <s v="BY21"/>
    <s v="4n,4H"/>
    <s v="SKS"/>
    <s v=""/>
    <s v=""/>
    <s v="U"/>
    <n v="7.5"/>
  </r>
  <r>
    <n v="2024"/>
    <s v="CHUM"/>
    <s v="KTN"/>
    <s v="ECP"/>
    <s v="LML"/>
    <s v="TNDR"/>
    <s v="106944"/>
    <s v="D10"/>
    <s v="MIC"/>
    <s v=""/>
    <b v="1"/>
    <s v="GN"/>
    <n v="101"/>
    <s v="01289439"/>
    <x v="1"/>
    <m/>
    <s v=""/>
    <n v="1"/>
    <d v="2024-07-03T00:00:00"/>
    <s v="SKS"/>
    <s v="NONE"/>
    <x v="1"/>
    <x v="1"/>
    <s v=""/>
    <x v="1"/>
    <s v=""/>
    <s v="BY21"/>
    <s v="NONE"/>
    <s v="SKS"/>
    <s v=""/>
    <s v=""/>
    <s v="U"/>
    <n v="6.8"/>
  </r>
  <r>
    <n v="2024"/>
    <s v="CHUM"/>
    <s v="KTN"/>
    <s v="ECP"/>
    <s v="LML"/>
    <s v="TNDR"/>
    <s v="106944"/>
    <s v="D11"/>
    <s v="MIC"/>
    <s v=""/>
    <b v="1"/>
    <s v="GN"/>
    <n v="101"/>
    <s v="01289440"/>
    <x v="1"/>
    <m/>
    <s v=""/>
    <n v="1"/>
    <d v="2024-07-03T00:00:00"/>
    <s v="SKS"/>
    <s v="6,4H4"/>
    <x v="3"/>
    <x v="0"/>
    <s v="Summer"/>
    <x v="0"/>
    <s v="SSRAA"/>
    <s v="BY20"/>
    <s v="6,4H4"/>
    <s v="SKS"/>
    <s v=""/>
    <s v=""/>
    <s v="U"/>
    <n v="12.1"/>
  </r>
  <r>
    <n v="2024"/>
    <s v="CHUM"/>
    <s v="KTN"/>
    <s v="ECP"/>
    <s v="LML"/>
    <s v="TNDR"/>
    <s v="106944"/>
    <s v="D12"/>
    <s v="MIC"/>
    <s v=""/>
    <b v="1"/>
    <s v="GN"/>
    <n v="101"/>
    <s v="0128944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2.2"/>
  </r>
  <r>
    <n v="2024"/>
    <s v="CHUM"/>
    <s v="KTN"/>
    <s v="ECP"/>
    <s v="LML"/>
    <s v="TNDR"/>
    <s v="106944"/>
    <s v="E1"/>
    <s v="MIC"/>
    <s v=""/>
    <b v="1"/>
    <s v="GN"/>
    <n v="101"/>
    <s v="01289442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8.5"/>
  </r>
  <r>
    <n v="2024"/>
    <s v="CHUM"/>
    <s v="KTN"/>
    <s v="ECP"/>
    <s v="LML"/>
    <s v="TNDR"/>
    <s v="106944"/>
    <s v="E2"/>
    <s v="MIC"/>
    <s v=""/>
    <b v="1"/>
    <s v="GN"/>
    <n v="101"/>
    <s v="01289443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4"/>
  </r>
  <r>
    <n v="2024"/>
    <s v="CHUM"/>
    <s v="KTN"/>
    <s v="ECP"/>
    <s v="LML"/>
    <s v="TNDR"/>
    <s v="106944"/>
    <s v="E3"/>
    <s v="MIC"/>
    <s v=""/>
    <b v="1"/>
    <s v="GN"/>
    <n v="101"/>
    <s v="01289444"/>
    <x v="1"/>
    <m/>
    <s v=""/>
    <n v="1"/>
    <d v="2024-07-03T00:00:00"/>
    <s v="SKS"/>
    <s v="4,2,2H4"/>
    <x v="12"/>
    <x v="0"/>
    <s v="Summer"/>
    <x v="0"/>
    <s v="SSRAA"/>
    <s v="BY20"/>
    <s v="4,2,2H4"/>
    <s v="SKS"/>
    <s v=""/>
    <s v=""/>
    <s v="U"/>
    <n v="10.7"/>
  </r>
  <r>
    <n v="2024"/>
    <s v="CHUM"/>
    <s v="KTN"/>
    <s v="ECP"/>
    <s v="LML"/>
    <s v="TNDR"/>
    <s v="106944"/>
    <s v="E4"/>
    <s v="MIC"/>
    <s v=""/>
    <b v="1"/>
    <s v="GN"/>
    <n v="101"/>
    <s v="01289445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8.1"/>
  </r>
  <r>
    <n v="2024"/>
    <s v="CHUM"/>
    <s v="KTN"/>
    <s v="ECP"/>
    <s v="LML"/>
    <s v="TNDR"/>
    <s v="106944"/>
    <s v="E5"/>
    <s v="MIC"/>
    <s v=""/>
    <b v="1"/>
    <s v="GN"/>
    <n v="101"/>
    <s v="01289446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7.1"/>
  </r>
  <r>
    <n v="2024"/>
    <s v="CHUM"/>
    <s v="KTN"/>
    <s v="ECP"/>
    <s v="LML"/>
    <s v="TNDR"/>
    <s v="106944"/>
    <s v="E6"/>
    <s v="MIC"/>
    <s v=""/>
    <b v="1"/>
    <s v="GN"/>
    <n v="101"/>
    <s v="0128944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3.3"/>
  </r>
  <r>
    <n v="2024"/>
    <s v="CHUM"/>
    <s v="KTN"/>
    <s v="ECP"/>
    <s v="LML"/>
    <s v="TNDR"/>
    <s v="106944"/>
    <s v="E7"/>
    <s v="MIC"/>
    <s v=""/>
    <b v="1"/>
    <s v="GN"/>
    <n v="101"/>
    <s v="01289448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.3000000000000007"/>
  </r>
  <r>
    <n v="2024"/>
    <s v="CHUM"/>
    <s v="KTN"/>
    <s v="ECP"/>
    <s v="LML"/>
    <s v="TNDR"/>
    <s v="106944"/>
    <s v="E8"/>
    <s v="MIC"/>
    <s v=""/>
    <b v="1"/>
    <s v="GN"/>
    <n v="101"/>
    <s v="01289449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.6999999999999993"/>
  </r>
  <r>
    <n v="2024"/>
    <s v="CHUM"/>
    <s v="KTN"/>
    <s v="ECP"/>
    <s v="LML"/>
    <s v="TNDR"/>
    <s v="106944"/>
    <s v="E9"/>
    <s v="MIC"/>
    <s v=""/>
    <b v="1"/>
    <s v="GN"/>
    <n v="101"/>
    <s v="01289450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4.2"/>
  </r>
  <r>
    <n v="2024"/>
    <s v="CHUM"/>
    <s v="KTN"/>
    <s v="ECP"/>
    <s v="LML"/>
    <s v="TNDR"/>
    <s v="106944"/>
    <s v="E10"/>
    <s v="MIC"/>
    <s v=""/>
    <b v="1"/>
    <s v="GN"/>
    <n v="101"/>
    <s v="0128945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5.6"/>
  </r>
  <r>
    <n v="2024"/>
    <s v="CHUM"/>
    <s v="KTN"/>
    <s v="ECP"/>
    <s v="LML"/>
    <s v="TNDR"/>
    <s v="106944"/>
    <s v="E11"/>
    <s v="MIC"/>
    <s v=""/>
    <b v="1"/>
    <s v="GN"/>
    <n v="101"/>
    <s v="01289452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13.4"/>
  </r>
  <r>
    <n v="2024"/>
    <s v="CHUM"/>
    <s v="KTN"/>
    <s v="ECP"/>
    <s v="LML"/>
    <s v="TNDR"/>
    <s v="106944"/>
    <s v="E12"/>
    <s v="MIC"/>
    <s v=""/>
    <b v="1"/>
    <s v="GN"/>
    <n v="101"/>
    <s v="01289453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11.5"/>
  </r>
  <r>
    <n v="2024"/>
    <s v="CHUM"/>
    <s v="KTN"/>
    <s v="ECP"/>
    <s v="LML"/>
    <s v="TNDR"/>
    <s v="106944"/>
    <s v="F1"/>
    <s v="MIC"/>
    <s v=""/>
    <b v="1"/>
    <s v="GN"/>
    <n v="101"/>
    <s v="01289454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8"/>
  </r>
  <r>
    <n v="2024"/>
    <s v="CHUM"/>
    <s v="KTN"/>
    <s v="ECP"/>
    <s v="LML"/>
    <s v="TNDR"/>
    <s v="106944"/>
    <s v="F2"/>
    <s v="MIC"/>
    <s v=""/>
    <b v="1"/>
    <s v="GN"/>
    <n v="101"/>
    <s v="01289455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0.6"/>
  </r>
  <r>
    <n v="2024"/>
    <s v="CHUM"/>
    <s v="KTN"/>
    <s v="ECP"/>
    <s v="LML"/>
    <s v="TNDR"/>
    <s v="106944"/>
    <s v="F3"/>
    <s v="MIC"/>
    <s v=""/>
    <b v="1"/>
    <s v="GN"/>
    <n v="101"/>
    <s v="01289456"/>
    <x v="1"/>
    <m/>
    <s v=""/>
    <n v="1"/>
    <d v="2024-07-03T00:00:00"/>
    <s v="SKS"/>
    <s v="6,4H4"/>
    <x v="3"/>
    <x v="0"/>
    <s v="Summer"/>
    <x v="0"/>
    <s v="SSRAA"/>
    <s v="BY20"/>
    <s v="6,4H4"/>
    <s v="SKS"/>
    <s v=""/>
    <s v=""/>
    <s v="U"/>
    <n v="6.9"/>
  </r>
  <r>
    <n v="2024"/>
    <s v="CHUM"/>
    <s v="KTN"/>
    <s v="ECP"/>
    <s v="LML"/>
    <s v="TNDR"/>
    <s v="106944"/>
    <s v="F4"/>
    <s v="MIC"/>
    <s v=""/>
    <b v="1"/>
    <s v="GN"/>
    <n v="101"/>
    <s v="01289457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5.6"/>
  </r>
  <r>
    <n v="2024"/>
    <s v="CHUM"/>
    <s v="KTN"/>
    <s v="ECP"/>
    <s v="LML"/>
    <s v="TNDR"/>
    <s v="106944"/>
    <s v="F5"/>
    <s v="MIC"/>
    <s v=""/>
    <b v="1"/>
    <s v="GN"/>
    <n v="101"/>
    <s v="01289458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6"/>
  </r>
  <r>
    <n v="2024"/>
    <s v="CHUM"/>
    <s v="KTN"/>
    <s v="ECP"/>
    <s v="LML"/>
    <s v="TNDR"/>
    <s v="106944"/>
    <s v="F6"/>
    <s v="MIC"/>
    <s v=""/>
    <b v="1"/>
    <s v="GN"/>
    <n v="101"/>
    <s v="01289459"/>
    <x v="1"/>
    <m/>
    <s v=""/>
    <n v="1"/>
    <d v="2024-07-03T00:00:00"/>
    <s v="SKS"/>
    <s v="6,4H4"/>
    <x v="3"/>
    <x v="0"/>
    <s v="Summer"/>
    <x v="0"/>
    <s v="SSRAA"/>
    <s v="BY20"/>
    <s v="6,4H4"/>
    <s v="SKS"/>
    <s v=""/>
    <s v=""/>
    <s v="U"/>
    <n v="9.1999999999999993"/>
  </r>
  <r>
    <n v="2024"/>
    <s v="CHUM"/>
    <s v="KTN"/>
    <s v="ECP"/>
    <s v="LML"/>
    <s v="TNDR"/>
    <s v="106944"/>
    <s v="F7"/>
    <s v="MIC"/>
    <s v=""/>
    <b v="1"/>
    <s v="GN"/>
    <n v="101"/>
    <s v="01289460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7.8"/>
  </r>
  <r>
    <n v="2024"/>
    <s v="CHUM"/>
    <s v="KTN"/>
    <s v="ECP"/>
    <s v="LML"/>
    <s v="TNDR"/>
    <s v="106944"/>
    <s v="F8"/>
    <s v="MIC"/>
    <s v=""/>
    <b v="1"/>
    <s v="GN"/>
    <n v="101"/>
    <s v="01289461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8000000000000007"/>
  </r>
  <r>
    <n v="2024"/>
    <s v="CHUM"/>
    <s v="KTN"/>
    <s v="ECP"/>
    <s v="LML"/>
    <s v="TNDR"/>
    <s v="106944"/>
    <s v="F9"/>
    <s v="MIC"/>
    <s v=""/>
    <b v="1"/>
    <s v="GN"/>
    <n v="101"/>
    <s v="01289462"/>
    <x v="1"/>
    <m/>
    <s v=""/>
    <n v="1"/>
    <d v="2024-07-03T00:00:00"/>
    <s v="SKS"/>
    <s v="6,3,2H"/>
    <x v="27"/>
    <x v="4"/>
    <s v="Summer"/>
    <x v="3"/>
    <s v="SSRAA"/>
    <s v="THIN FOR AGING"/>
    <s v="6,3,2H"/>
    <s v="SKS"/>
    <s v=""/>
    <s v=""/>
    <s v="U"/>
    <n v="7.3"/>
  </r>
  <r>
    <n v="2024"/>
    <s v="CHUM"/>
    <s v="KTN"/>
    <s v="ECP"/>
    <s v="LML"/>
    <s v="TNDR"/>
    <s v="106944"/>
    <s v="F10"/>
    <s v="MIC"/>
    <s v=""/>
    <b v="1"/>
    <s v="GN"/>
    <n v="101"/>
    <s v="01289463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1.8"/>
  </r>
  <r>
    <n v="2024"/>
    <s v="CHUM"/>
    <s v="KTN"/>
    <s v="ECP"/>
    <s v="LML"/>
    <s v="TNDR"/>
    <s v="106944"/>
    <s v="F11"/>
    <s v="MIC"/>
    <s v=""/>
    <b v="1"/>
    <s v="GN"/>
    <n v="101"/>
    <s v="01289464"/>
    <x v="1"/>
    <m/>
    <s v=""/>
    <n v="1"/>
    <d v="2024-07-03T00:00:00"/>
    <s v="SKS"/>
    <s v="3,2,4H"/>
    <x v="2"/>
    <x v="2"/>
    <s v="Summer"/>
    <x v="0"/>
    <s v="SSRAA"/>
    <s v="THIN FOR AGING"/>
    <s v="3,2,4H"/>
    <s v="SKS"/>
    <s v=""/>
    <s v=""/>
    <s v="U"/>
    <n v="6.7"/>
  </r>
  <r>
    <n v="2024"/>
    <s v="CHUM"/>
    <s v="KTN"/>
    <s v="ECP"/>
    <s v="LML"/>
    <s v="TNDR"/>
    <s v="106944"/>
    <s v="F12"/>
    <s v="MIC"/>
    <s v=""/>
    <b v="1"/>
    <s v="GN"/>
    <n v="101"/>
    <s v="01289465"/>
    <x v="1"/>
    <m/>
    <s v=""/>
    <n v="1"/>
    <d v="2024-07-03T00:00:00"/>
    <s v="SKS"/>
    <s v="4,2,2H4"/>
    <x v="12"/>
    <x v="0"/>
    <s v="Summer"/>
    <x v="0"/>
    <s v="SSRAA"/>
    <s v="BY20"/>
    <s v="4,2,2H4"/>
    <s v="SKS"/>
    <s v=""/>
    <s v=""/>
    <s v="U"/>
    <n v="15.1"/>
  </r>
  <r>
    <n v="2024"/>
    <s v="CHUM"/>
    <s v="KTN"/>
    <s v="ECP"/>
    <s v="LML"/>
    <s v="TNDR"/>
    <s v="106944"/>
    <s v="G1"/>
    <s v="MIC"/>
    <s v=""/>
    <b v="1"/>
    <s v="GN"/>
    <n v="101"/>
    <s v="01289466"/>
    <x v="1"/>
    <m/>
    <s v=""/>
    <n v="1"/>
    <d v="2024-07-03T00:00:00"/>
    <s v="SKS"/>
    <s v="3,2,6H"/>
    <x v="25"/>
    <x v="4"/>
    <s v="Summer"/>
    <x v="2"/>
    <s v="SSRAA"/>
    <s v="BY19"/>
    <s v="3,2,6H"/>
    <s v="SKS"/>
    <s v=""/>
    <s v=""/>
    <s v="U"/>
    <n v="9.1"/>
  </r>
  <r>
    <n v="2024"/>
    <s v="CHUM"/>
    <s v="KTN"/>
    <s v="ECP"/>
    <s v="LML"/>
    <s v="TNDR"/>
    <s v="106944"/>
    <s v="G2"/>
    <s v="MIC"/>
    <s v=""/>
    <b v="1"/>
    <s v="GN"/>
    <n v="101"/>
    <s v="01289467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1"/>
  </r>
  <r>
    <n v="2024"/>
    <s v="CHUM"/>
    <s v="KTN"/>
    <s v="ECP"/>
    <s v="LML"/>
    <s v="TNDR"/>
    <s v="106944"/>
    <s v="G3"/>
    <s v="MIC"/>
    <s v=""/>
    <b v="1"/>
    <s v="GN"/>
    <n v="101"/>
    <s v="01289468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8.8000000000000007"/>
  </r>
  <r>
    <n v="2024"/>
    <s v="CHUM"/>
    <s v="KTN"/>
    <s v="ECP"/>
    <s v="LML"/>
    <s v="TNDR"/>
    <s v="106944"/>
    <s v="G4"/>
    <s v="MIC"/>
    <s v=""/>
    <b v="1"/>
    <s v="GN"/>
    <n v="101"/>
    <s v="01289469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1.3"/>
  </r>
  <r>
    <n v="2024"/>
    <s v="CHUM"/>
    <s v="KTN"/>
    <s v="ECP"/>
    <s v="LML"/>
    <s v="TNDR"/>
    <s v="106944"/>
    <s v="G5"/>
    <s v="MIC"/>
    <s v=""/>
    <b v="1"/>
    <s v="GN"/>
    <n v="101"/>
    <s v="01289470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9.3000000000000007"/>
  </r>
  <r>
    <n v="2024"/>
    <s v="CHUM"/>
    <s v="KTN"/>
    <s v="ECP"/>
    <s v="LML"/>
    <s v="TNDR"/>
    <s v="106944"/>
    <s v="G6"/>
    <s v="MIC"/>
    <s v=""/>
    <b v="1"/>
    <s v="GN"/>
    <n v="101"/>
    <s v="01289471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10.5"/>
  </r>
  <r>
    <n v="2024"/>
    <s v="CHUM"/>
    <s v="KTN"/>
    <s v="ECP"/>
    <s v="LML"/>
    <s v="TNDR"/>
    <s v="106944"/>
    <s v="G7"/>
    <s v="MIC"/>
    <s v=""/>
    <b v="1"/>
    <s v="GN"/>
    <n v="101"/>
    <s v="01289472"/>
    <x v="1"/>
    <m/>
    <s v=""/>
    <n v="1"/>
    <d v="2024-07-03T00:00:00"/>
    <s v="SKS"/>
    <s v="3,6,2H"/>
    <x v="16"/>
    <x v="4"/>
    <s v="Summer"/>
    <x v="0"/>
    <s v="SSRAA"/>
    <s v="BY20"/>
    <s v="3,6,2H"/>
    <s v="SKS"/>
    <s v=""/>
    <s v=""/>
    <s v="U"/>
    <n v="9"/>
  </r>
  <r>
    <n v="2024"/>
    <s v="CHUM"/>
    <s v="KTN"/>
    <s v="ECP"/>
    <s v="LML"/>
    <s v="TNDR"/>
    <s v="106944"/>
    <s v="G8"/>
    <s v="MIC"/>
    <s v=""/>
    <b v="1"/>
    <s v="GN"/>
    <n v="101"/>
    <s v="01289473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.6999999999999993"/>
  </r>
  <r>
    <n v="2024"/>
    <s v="CHUM"/>
    <s v="KTN"/>
    <s v="ECP"/>
    <s v="LML"/>
    <s v="TNDR"/>
    <s v="106944"/>
    <s v="G9"/>
    <s v="MIC"/>
    <s v=""/>
    <b v="1"/>
    <s v="GN"/>
    <n v="101"/>
    <s v="01289474"/>
    <x v="1"/>
    <m/>
    <s v=""/>
    <n v="1"/>
    <d v="2024-07-03T00:00:00"/>
    <s v="SKS"/>
    <s v="3n,4,4nH"/>
    <x v="8"/>
    <x v="4"/>
    <s v="Summer"/>
    <x v="0"/>
    <s v="SSRAA"/>
    <s v="BY20"/>
    <s v="3n,4,4nH"/>
    <s v="SKS"/>
    <s v=""/>
    <s v=""/>
    <s v="U"/>
    <n v="10"/>
  </r>
  <r>
    <n v="2024"/>
    <s v="CHUM"/>
    <s v="KTN"/>
    <s v="ECP"/>
    <s v="LML"/>
    <s v="TNDR"/>
    <s v="106944"/>
    <s v="G10"/>
    <s v="MIC"/>
    <s v=""/>
    <b v="1"/>
    <s v="GN"/>
    <n v="101"/>
    <s v="01289475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11.6"/>
  </r>
  <r>
    <n v="2024"/>
    <s v="CHUM"/>
    <s v="KTN"/>
    <s v="ECP"/>
    <s v="LML"/>
    <s v="TNDR"/>
    <s v="106944"/>
    <s v="G11"/>
    <s v="MIC"/>
    <s v=""/>
    <b v="1"/>
    <s v="GN"/>
    <n v="101"/>
    <s v="01289476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9.6999999999999993"/>
  </r>
  <r>
    <n v="2024"/>
    <s v="CHUM"/>
    <s v="KTN"/>
    <s v="ECP"/>
    <s v="LML"/>
    <s v="TNDR"/>
    <s v="106944"/>
    <s v="G12"/>
    <s v="MIC"/>
    <s v=""/>
    <b v="1"/>
    <s v="GN"/>
    <n v="101"/>
    <s v="01289477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7.3"/>
  </r>
  <r>
    <n v="2024"/>
    <s v="CHUM"/>
    <s v="KTN"/>
    <s v="ECP"/>
    <s v="LML"/>
    <s v="TNDR"/>
    <s v="106944"/>
    <s v="H1"/>
    <s v="MIC"/>
    <s v=""/>
    <b v="1"/>
    <s v="GN"/>
    <n v="101"/>
    <s v="01289478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9"/>
  </r>
  <r>
    <n v="2024"/>
    <s v="CHUM"/>
    <s v="KTN"/>
    <s v="ECP"/>
    <s v="LML"/>
    <s v="TNDR"/>
    <s v="106944"/>
    <s v="H2"/>
    <s v="MIC"/>
    <s v=""/>
    <b v="1"/>
    <s v="GN"/>
    <n v="101"/>
    <s v="01289479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9.4"/>
  </r>
  <r>
    <n v="2024"/>
    <s v="CHUM"/>
    <s v="KTN"/>
    <s v="ECP"/>
    <s v="LML"/>
    <s v="TNDR"/>
    <s v="106944"/>
    <s v="H3"/>
    <s v="MIC"/>
    <s v=""/>
    <b v="1"/>
    <s v="GN"/>
    <n v="101"/>
    <s v="01289480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1.1"/>
  </r>
  <r>
    <n v="2024"/>
    <s v="CHUM"/>
    <s v="KTN"/>
    <s v="ECP"/>
    <s v="LML"/>
    <s v="TNDR"/>
    <s v="106944"/>
    <s v="H4"/>
    <s v="MIC"/>
    <s v=""/>
    <b v="1"/>
    <s v="GN"/>
    <n v="101"/>
    <s v="01289481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8.1999999999999993"/>
  </r>
  <r>
    <n v="2024"/>
    <s v="CHUM"/>
    <s v="KTN"/>
    <s v="ECP"/>
    <s v="LML"/>
    <s v="TNDR"/>
    <s v="106944"/>
    <s v="H5"/>
    <s v="MIC"/>
    <s v=""/>
    <b v="1"/>
    <s v="GN"/>
    <n v="101"/>
    <s v="01289482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1.5"/>
  </r>
  <r>
    <n v="2024"/>
    <s v="CHUM"/>
    <s v="KTN"/>
    <s v="ECP"/>
    <s v="LML"/>
    <s v="TNDR"/>
    <s v="106944"/>
    <s v="H6"/>
    <s v="MIC"/>
    <s v=""/>
    <b v="1"/>
    <s v="GN"/>
    <n v="101"/>
    <s v="01289483"/>
    <x v="1"/>
    <m/>
    <s v=""/>
    <n v="1"/>
    <d v="2024-07-03T00:00:00"/>
    <s v="SKS"/>
    <s v="NONE"/>
    <x v="1"/>
    <x v="1"/>
    <s v=""/>
    <x v="1"/>
    <s v=""/>
    <s v="THIN FOR AGING"/>
    <s v="NONE"/>
    <s v="SKS"/>
    <s v=""/>
    <s v=""/>
    <s v="U"/>
    <n v="11.3"/>
  </r>
  <r>
    <n v="2024"/>
    <s v="CHUM"/>
    <s v="KTN"/>
    <s v="ECP"/>
    <s v="LML"/>
    <s v="TNDR"/>
    <s v="106944"/>
    <s v="H7"/>
    <s v="MIC"/>
    <s v=""/>
    <b v="1"/>
    <s v="GN"/>
    <n v="101"/>
    <s v="01289484"/>
    <x v="1"/>
    <m/>
    <s v=""/>
    <n v="1"/>
    <d v="2024-07-03T00:00:00"/>
    <s v="SKS"/>
    <s v="7,4H"/>
    <x v="15"/>
    <x v="5"/>
    <s v="Summer"/>
    <x v="0"/>
    <s v="SSRAA"/>
    <s v="BY20; VAR 4,3,4H"/>
    <s v="7,4H"/>
    <s v="SKS"/>
    <s v=""/>
    <s v=""/>
    <s v="U"/>
    <n v="10.4"/>
  </r>
  <r>
    <n v="2024"/>
    <s v="CHUM"/>
    <s v="KTN"/>
    <s v="ECP"/>
    <s v="LML"/>
    <s v="TNDR"/>
    <s v="106944"/>
    <s v="H8"/>
    <s v="MIC"/>
    <s v=""/>
    <b v="1"/>
    <s v="GN"/>
    <n v="101"/>
    <s v="01289485"/>
    <x v="1"/>
    <m/>
    <s v=""/>
    <n v="1"/>
    <d v="2024-07-03T00:00:00"/>
    <s v="SKS"/>
    <s v="4,4H4"/>
    <x v="0"/>
    <x v="0"/>
    <s v="Summer"/>
    <x v="0"/>
    <s v="SSRAA"/>
    <s v="BY20"/>
    <s v="4,4H4"/>
    <s v="SKS"/>
    <s v=""/>
    <s v=""/>
    <s v="U"/>
    <n v="7.4"/>
  </r>
  <r>
    <n v="2024"/>
    <s v="CHUM"/>
    <s v="KTN"/>
    <s v="ECP"/>
    <s v="LML"/>
    <s v="TNDR"/>
    <s v="106944"/>
    <s v="H9"/>
    <s v="MIC"/>
    <s v=""/>
    <b v="1"/>
    <s v="GN"/>
    <n v="101"/>
    <s v="01289486"/>
    <x v="1"/>
    <m/>
    <s v=""/>
    <n v="1"/>
    <d v="2024-07-03T00:00:00"/>
    <s v="SKS"/>
    <s v="3,2,4H"/>
    <x v="2"/>
    <x v="2"/>
    <s v="Summer"/>
    <x v="0"/>
    <s v="SSRAA"/>
    <s v="BY20"/>
    <s v="3,2,4H"/>
    <s v="SKS"/>
    <s v=""/>
    <s v=""/>
    <s v="U"/>
    <n v="8.1999999999999993"/>
  </r>
  <r>
    <n v="2024"/>
    <s v="CHUM"/>
    <s v="KTN"/>
    <s v="ECP"/>
    <s v="LML"/>
    <s v="TNDR"/>
    <s v="106944"/>
    <s v="H10"/>
    <s v="MIC"/>
    <s v=""/>
    <b v="1"/>
    <s v="GN"/>
    <n v="101"/>
    <s v="01289487"/>
    <x v="1"/>
    <m/>
    <s v=""/>
    <n v="1"/>
    <d v="2024-07-03T00:00:00"/>
    <s v="SKS"/>
    <s v="NONE"/>
    <x v="1"/>
    <x v="1"/>
    <s v=""/>
    <x v="1"/>
    <s v=""/>
    <s v="BY20"/>
    <s v="NONE"/>
    <s v="SKS"/>
    <s v=""/>
    <s v=""/>
    <s v="U"/>
    <n v="10.7"/>
  </r>
  <r>
    <n v="2024"/>
    <s v="CHUM"/>
    <s v="KTN"/>
    <s v="ECP"/>
    <s v="LML"/>
    <s v="TNDR"/>
    <s v="106944"/>
    <s v="H11"/>
    <s v="MIC"/>
    <s v=""/>
    <b v="1"/>
    <s v="GN"/>
    <n v="101"/>
    <s v="01289488"/>
    <x v="1"/>
    <m/>
    <s v=""/>
    <n v="1"/>
    <d v="2024-07-03T00:00:00"/>
    <s v="SKS"/>
    <s v="4,4H2,3"/>
    <x v="5"/>
    <x v="0"/>
    <s v="Summer"/>
    <x v="2"/>
    <s v="SSRAA"/>
    <s v="MM; BY19"/>
    <s v="4,4H2,3"/>
    <s v="SKS"/>
    <s v=""/>
    <s v=""/>
    <s v="U"/>
    <n v="2.5"/>
  </r>
  <r>
    <n v="2024"/>
    <s v="CHUM"/>
    <s v="KTN"/>
    <s v="ECP"/>
    <s v="LML"/>
    <s v="TNDR"/>
    <s v="106944"/>
    <s v="H12"/>
    <s v="MIC"/>
    <s v=""/>
    <b v="1"/>
    <s v="GN"/>
    <n v="101"/>
    <s v="01289489"/>
    <x v="1"/>
    <m/>
    <s v=""/>
    <n v="1"/>
    <d v="2024-07-03T00:00:00"/>
    <s v="SKS"/>
    <s v="3,2,3H"/>
    <x v="4"/>
    <x v="3"/>
    <s v="Summer"/>
    <x v="0"/>
    <s v="SSRAA"/>
    <s v="BY20"/>
    <s v="3,2,3H"/>
    <s v="SKS"/>
    <s v=""/>
    <s v=""/>
    <s v="U"/>
    <n v="12.5"/>
  </r>
  <r>
    <n v="2024"/>
    <s v="CHUM"/>
    <s v="KTN"/>
    <s v="ECP"/>
    <s v="LML"/>
    <s v="TNDR"/>
    <s v="106946"/>
    <s v="A1"/>
    <s v="MIC"/>
    <s v=""/>
    <b v="1"/>
    <s v="GN"/>
    <n v="101"/>
    <s v="01289770"/>
    <x v="2"/>
    <m/>
    <s v=""/>
    <n v="1"/>
    <d v="2024-07-02T00:00:00"/>
    <s v="JJM"/>
    <s v="7,4H"/>
    <x v="15"/>
    <x v="5"/>
    <s v="Summer"/>
    <x v="0"/>
    <s v="SSRAA"/>
    <s v="BY20"/>
    <s v="7,4H"/>
    <s v="JJM"/>
    <s v=""/>
    <s v=""/>
    <s v="U"/>
    <n v="10.5"/>
  </r>
  <r>
    <n v="2024"/>
    <s v="CHUM"/>
    <s v="KTN"/>
    <s v="ECP"/>
    <s v="LML"/>
    <s v="TNDR"/>
    <s v="106946"/>
    <s v="A2"/>
    <s v="MIC"/>
    <s v=""/>
    <b v="1"/>
    <s v="GN"/>
    <n v="101"/>
    <s v="01289771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0.7"/>
  </r>
  <r>
    <n v="2024"/>
    <s v="CHUM"/>
    <s v="KTN"/>
    <s v="ECP"/>
    <s v="LML"/>
    <s v="TNDR"/>
    <s v="106946"/>
    <s v="A3"/>
    <s v="MIC"/>
    <s v=""/>
    <b v="1"/>
    <s v="GN"/>
    <n v="101"/>
    <s v="01289772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5.3"/>
  </r>
  <r>
    <n v="2024"/>
    <s v="CHUM"/>
    <s v="KTN"/>
    <s v="ECP"/>
    <s v="LML"/>
    <s v="TNDR"/>
    <s v="106946"/>
    <s v="A4"/>
    <s v="MIC"/>
    <s v=""/>
    <b v="1"/>
    <s v="GN"/>
    <n v="101"/>
    <s v="01289773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0.1"/>
  </r>
  <r>
    <n v="2024"/>
    <s v="CHUM"/>
    <s v="KTN"/>
    <s v="ECP"/>
    <s v="LML"/>
    <s v="TNDR"/>
    <s v="106946"/>
    <s v="A5"/>
    <s v="MIC"/>
    <s v=""/>
    <b v="1"/>
    <s v="GN"/>
    <n v="101"/>
    <s v="01289774"/>
    <x v="2"/>
    <m/>
    <s v=""/>
    <n v="1"/>
    <d v="2024-07-02T00:00:00"/>
    <s v="JJM"/>
    <s v="3n,4,4nH"/>
    <x v="8"/>
    <x v="4"/>
    <s v="Summer"/>
    <x v="0"/>
    <s v="SSRAA"/>
    <s v="BY20"/>
    <s v="3n,4,4nH"/>
    <s v="JJM"/>
    <s v=""/>
    <s v=""/>
    <s v="U"/>
    <n v="10.8"/>
  </r>
  <r>
    <n v="2024"/>
    <s v="CHUM"/>
    <s v="KTN"/>
    <s v="ECP"/>
    <s v="LML"/>
    <s v="TNDR"/>
    <s v="106946"/>
    <s v="A6"/>
    <s v="MIC"/>
    <s v=""/>
    <b v="1"/>
    <s v="GN"/>
    <n v="101"/>
    <s v="01289775"/>
    <x v="2"/>
    <m/>
    <s v=""/>
    <n v="1"/>
    <d v="2024-07-02T00:00:00"/>
    <s v="JJM"/>
    <s v="6,3,2H"/>
    <x v="27"/>
    <x v="4"/>
    <s v="Summer"/>
    <x v="3"/>
    <s v="SSRAA"/>
    <s v="BY21"/>
    <s v="6,3,2H"/>
    <s v="JJM"/>
    <s v=""/>
    <s v=""/>
    <s v="U"/>
    <n v="5.7"/>
  </r>
  <r>
    <n v="2024"/>
    <s v="CHUM"/>
    <s v="KTN"/>
    <s v="ECP"/>
    <s v="LML"/>
    <s v="TNDR"/>
    <s v="106946"/>
    <s v="A7"/>
    <s v="MIC"/>
    <s v=""/>
    <b v="1"/>
    <s v="GN"/>
    <n v="101"/>
    <s v="01289776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0"/>
  </r>
  <r>
    <n v="2024"/>
    <s v="CHUM"/>
    <s v="KTN"/>
    <s v="ECP"/>
    <s v="LML"/>
    <s v="TNDR"/>
    <s v="106946"/>
    <s v="A8"/>
    <s v="MIC"/>
    <s v=""/>
    <b v="1"/>
    <s v="GN"/>
    <n v="101"/>
    <s v="01289777"/>
    <x v="2"/>
    <m/>
    <s v=""/>
    <n v="1"/>
    <d v="2024-07-02T00:00:00"/>
    <s v="JJM"/>
    <s v="3,2,4H"/>
    <x v="2"/>
    <x v="2"/>
    <s v="Summer"/>
    <x v="0"/>
    <s v="SSRAA"/>
    <s v="BY20"/>
    <s v="3,2,4H"/>
    <s v="JJM"/>
    <s v=""/>
    <s v=""/>
    <s v="U"/>
    <n v="12.2"/>
  </r>
  <r>
    <n v="2024"/>
    <s v="CHUM"/>
    <s v="KTN"/>
    <s v="ECP"/>
    <s v="LML"/>
    <s v="TNDR"/>
    <s v="106946"/>
    <s v="A9"/>
    <s v="MIC"/>
    <s v=""/>
    <b v="1"/>
    <s v="GN"/>
    <n v="101"/>
    <s v="01289778"/>
    <x v="2"/>
    <m/>
    <s v=""/>
    <n v="1"/>
    <d v="2024-07-02T00:00:00"/>
    <s v="JJM"/>
    <s v="4,2,2H4"/>
    <x v="12"/>
    <x v="0"/>
    <s v="Summer"/>
    <x v="0"/>
    <s v="SSRAA"/>
    <s v="BY20"/>
    <s v="4,2,2H4"/>
    <s v="JJM"/>
    <s v=""/>
    <s v=""/>
    <s v="U"/>
    <n v="8.9"/>
  </r>
  <r>
    <n v="2024"/>
    <s v="CHUM"/>
    <s v="KTN"/>
    <s v="ECP"/>
    <s v="LML"/>
    <s v="TNDR"/>
    <s v="106946"/>
    <s v="A10"/>
    <s v="MIC"/>
    <s v=""/>
    <b v="1"/>
    <s v="GN"/>
    <n v="101"/>
    <s v="01289779"/>
    <x v="2"/>
    <m/>
    <s v=""/>
    <n v="1"/>
    <d v="2024-07-02T00:00:00"/>
    <s v="JJM"/>
    <s v="4,2,2H4"/>
    <x v="12"/>
    <x v="0"/>
    <s v="Summer"/>
    <x v="0"/>
    <s v="SSRAA"/>
    <s v="BY20"/>
    <s v="4,2,2H4"/>
    <s v="JJM"/>
    <s v=""/>
    <s v=""/>
    <s v="U"/>
    <n v="9.3000000000000007"/>
  </r>
  <r>
    <n v="2024"/>
    <s v="CHUM"/>
    <s v="KTN"/>
    <s v="ECP"/>
    <s v="LML"/>
    <s v="TNDR"/>
    <s v="106946"/>
    <s v="A11"/>
    <s v="MIC"/>
    <s v=""/>
    <b v="1"/>
    <s v="GN"/>
    <n v="101"/>
    <s v="01289780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5.6"/>
  </r>
  <r>
    <n v="2024"/>
    <s v="CHUM"/>
    <s v="KTN"/>
    <s v="ECP"/>
    <s v="LML"/>
    <s v="TNDR"/>
    <s v="106946"/>
    <s v="A12"/>
    <s v="MIC"/>
    <s v=""/>
    <b v="1"/>
    <s v="GN"/>
    <n v="101"/>
    <s v="01289781"/>
    <x v="2"/>
    <m/>
    <s v=""/>
    <n v="1"/>
    <d v="2024-07-02T00:00:00"/>
    <s v="JJM"/>
    <s v="3,5,3H"/>
    <x v="21"/>
    <x v="5"/>
    <s v="Summer"/>
    <x v="3"/>
    <s v="SSRAA"/>
    <s v="BY21"/>
    <s v="3,5,3H"/>
    <s v="JJM"/>
    <s v=""/>
    <s v=""/>
    <s v="U"/>
    <n v="8.1"/>
  </r>
  <r>
    <n v="2024"/>
    <s v="CHUM"/>
    <s v="KTN"/>
    <s v="ECP"/>
    <s v="LML"/>
    <s v="TNDR"/>
    <s v="106946"/>
    <s v="B1"/>
    <s v="MIC"/>
    <s v=""/>
    <b v="1"/>
    <s v="GN"/>
    <n v="101"/>
    <s v="01289782"/>
    <x v="2"/>
    <m/>
    <s v=""/>
    <n v="1"/>
    <d v="2024-07-02T00:00:00"/>
    <s v="JJM"/>
    <s v="4,2,2H4"/>
    <x v="12"/>
    <x v="0"/>
    <s v="Summer"/>
    <x v="0"/>
    <s v="SSRAA"/>
    <s v="BY20"/>
    <s v="4,2,2H4"/>
    <s v="JJM"/>
    <s v=""/>
    <s v=""/>
    <s v="U"/>
    <n v="8.4"/>
  </r>
  <r>
    <n v="2024"/>
    <s v="CHUM"/>
    <s v="KTN"/>
    <s v="ECP"/>
    <s v="LML"/>
    <s v="TNDR"/>
    <s v="106946"/>
    <s v="B2"/>
    <s v="MIC"/>
    <s v=""/>
    <b v="1"/>
    <s v="GN"/>
    <n v="101"/>
    <s v="01289783"/>
    <x v="2"/>
    <m/>
    <s v=""/>
    <n v="1"/>
    <d v="2024-07-02T00:00:00"/>
    <s v="JJM"/>
    <s v="4,4H4"/>
    <x v="0"/>
    <x v="0"/>
    <s v="Summer"/>
    <x v="0"/>
    <s v="SSRAA"/>
    <s v="BY20"/>
    <s v="4,4H4"/>
    <s v="JJM"/>
    <s v=""/>
    <s v=""/>
    <s v="U"/>
    <n v="7.7"/>
  </r>
  <r>
    <n v="2024"/>
    <s v="CHUM"/>
    <s v="KTN"/>
    <s v="ECP"/>
    <s v="LML"/>
    <s v="TNDR"/>
    <s v="106946"/>
    <s v="B3"/>
    <s v="MIC"/>
    <s v=""/>
    <b v="1"/>
    <s v="GN"/>
    <n v="101"/>
    <s v="01289784"/>
    <x v="2"/>
    <m/>
    <s v=""/>
    <n v="1"/>
    <d v="2024-07-02T00:00:00"/>
    <s v="JJM"/>
    <s v="4,4H2,3"/>
    <x v="5"/>
    <x v="0"/>
    <s v="Summer"/>
    <x v="2"/>
    <s v="SSRAA"/>
    <s v="MICROMARK; BY19"/>
    <s v="4,4H2,3"/>
    <s v="JJM"/>
    <s v=""/>
    <s v=""/>
    <s v="U"/>
    <n v="9.1"/>
  </r>
  <r>
    <n v="2024"/>
    <s v="CHUM"/>
    <s v="KTN"/>
    <s v="ECP"/>
    <s v="LML"/>
    <s v="TNDR"/>
    <s v="106946"/>
    <s v="B4"/>
    <s v="MIC"/>
    <s v=""/>
    <b v="1"/>
    <s v="GN"/>
    <n v="101"/>
    <s v="01289785"/>
    <x v="2"/>
    <m/>
    <s v=""/>
    <n v="1"/>
    <d v="2024-07-02T00:00:00"/>
    <s v="JJM"/>
    <s v="NONE"/>
    <x v="1"/>
    <x v="1"/>
    <s v=""/>
    <x v="1"/>
    <s v=""/>
    <s v="UNABLE TO AGE"/>
    <s v="NONE"/>
    <s v="JJM"/>
    <s v=""/>
    <s v=""/>
    <s v="U"/>
    <n v="12.5"/>
  </r>
  <r>
    <n v="2024"/>
    <s v="CHUM"/>
    <s v="KTN"/>
    <s v="ECP"/>
    <s v="LML"/>
    <s v="TNDR"/>
    <s v="106946"/>
    <s v="B5"/>
    <s v="MIC"/>
    <s v=""/>
    <b v="1"/>
    <s v="GN"/>
    <n v="101"/>
    <s v="01289786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1"/>
  </r>
  <r>
    <n v="2024"/>
    <s v="CHUM"/>
    <s v="KTN"/>
    <s v="ECP"/>
    <s v="LML"/>
    <s v="TNDR"/>
    <s v="106946"/>
    <s v="B6"/>
    <s v="MIC"/>
    <s v=""/>
    <b v="1"/>
    <s v="GN"/>
    <n v="101"/>
    <s v="01289787"/>
    <x v="2"/>
    <m/>
    <s v=""/>
    <n v="1"/>
    <d v="2024-07-02T00:00:00"/>
    <s v="JJM"/>
    <s v="4,4H2,3"/>
    <x v="5"/>
    <x v="0"/>
    <s v="Summer"/>
    <x v="2"/>
    <s v="SSRAA"/>
    <s v="BY19"/>
    <s v="4,4H2,3"/>
    <s v="JJM"/>
    <s v=""/>
    <s v=""/>
    <s v="U"/>
    <n v="6.4"/>
  </r>
  <r>
    <n v="2024"/>
    <s v="CHUM"/>
    <s v="KTN"/>
    <s v="ECP"/>
    <s v="LML"/>
    <s v="TNDR"/>
    <s v="106946"/>
    <s v="B7"/>
    <s v="MIC"/>
    <s v=""/>
    <b v="1"/>
    <s v="GN"/>
    <n v="101"/>
    <s v="01289788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9.6999999999999993"/>
  </r>
  <r>
    <n v="2024"/>
    <s v="CHUM"/>
    <s v="KTN"/>
    <s v="ECP"/>
    <s v="LML"/>
    <s v="TNDR"/>
    <s v="106946"/>
    <s v="B8"/>
    <s v="MIC"/>
    <s v=""/>
    <b v="1"/>
    <s v="GN"/>
    <n v="101"/>
    <s v="01289789"/>
    <x v="2"/>
    <m/>
    <s v=""/>
    <n v="1"/>
    <d v="2024-07-02T00:00:00"/>
    <s v="JJM"/>
    <s v="6,4H4"/>
    <x v="3"/>
    <x v="0"/>
    <s v="Summer"/>
    <x v="0"/>
    <s v="SSRAA"/>
    <s v="BY20"/>
    <s v="6,4H4"/>
    <s v="JJM"/>
    <s v=""/>
    <s v=""/>
    <s v="U"/>
    <n v="9.6999999999999993"/>
  </r>
  <r>
    <n v="2024"/>
    <s v="CHUM"/>
    <s v="KTN"/>
    <s v="ECP"/>
    <s v="LML"/>
    <s v="TNDR"/>
    <s v="106946"/>
    <s v="B9"/>
    <s v="MIC"/>
    <s v=""/>
    <b v="1"/>
    <s v="GN"/>
    <n v="101"/>
    <s v="01289790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2.1"/>
  </r>
  <r>
    <n v="2024"/>
    <s v="CHUM"/>
    <s v="KTN"/>
    <s v="ECP"/>
    <s v="LML"/>
    <s v="TNDR"/>
    <s v="106946"/>
    <s v="B10"/>
    <s v="MIC"/>
    <s v=""/>
    <b v="1"/>
    <s v="GN"/>
    <n v="101"/>
    <s v="01289791"/>
    <x v="2"/>
    <m/>
    <s v=""/>
    <n v="1"/>
    <d v="2024-07-02T00:00:00"/>
    <s v="JJM"/>
    <s v="4,4H4"/>
    <x v="0"/>
    <x v="0"/>
    <s v="Summer"/>
    <x v="0"/>
    <s v="SSRAA"/>
    <s v="BY20"/>
    <s v="4,4H4"/>
    <s v="JJM"/>
    <s v=""/>
    <s v=""/>
    <s v="U"/>
    <n v="6.6"/>
  </r>
  <r>
    <n v="2024"/>
    <s v="CHUM"/>
    <s v="KTN"/>
    <s v="ECP"/>
    <s v="LML"/>
    <s v="TNDR"/>
    <s v="106946"/>
    <s v="B11"/>
    <s v="MIC"/>
    <s v=""/>
    <b v="1"/>
    <s v="GN"/>
    <n v="101"/>
    <s v="01289792"/>
    <x v="2"/>
    <m/>
    <s v=""/>
    <n v="1"/>
    <d v="2024-07-02T00:00:00"/>
    <s v="JJM"/>
    <s v="4,4H4"/>
    <x v="0"/>
    <x v="0"/>
    <s v="Summer"/>
    <x v="0"/>
    <s v="SSRAA"/>
    <s v="UNABLE TO AGE"/>
    <s v="4,4H4"/>
    <s v="JJM"/>
    <s v=""/>
    <s v=""/>
    <s v="U"/>
    <n v="11.5"/>
  </r>
  <r>
    <n v="2024"/>
    <s v="CHUM"/>
    <s v="KTN"/>
    <s v="ECP"/>
    <s v="LML"/>
    <s v="TNDR"/>
    <s v="106946"/>
    <s v="B12"/>
    <s v="MIC"/>
    <s v=""/>
    <b v="1"/>
    <s v="GN"/>
    <n v="101"/>
    <s v="01289793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6.6"/>
  </r>
  <r>
    <n v="2024"/>
    <s v="CHUM"/>
    <s v="KTN"/>
    <s v="ECP"/>
    <s v="LML"/>
    <s v="TNDR"/>
    <s v="106946"/>
    <s v="C1"/>
    <s v="MIC"/>
    <s v=""/>
    <b v="1"/>
    <s v="GN"/>
    <n v="101"/>
    <s v="01289794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12.3"/>
  </r>
  <r>
    <n v="2024"/>
    <s v="CHUM"/>
    <s v="KTN"/>
    <s v="ECP"/>
    <s v="LML"/>
    <s v="TNDR"/>
    <s v="106946"/>
    <s v="C2"/>
    <s v="MIC"/>
    <s v=""/>
    <b v="1"/>
    <s v="GN"/>
    <n v="101"/>
    <s v="01289795"/>
    <x v="2"/>
    <m/>
    <s v=""/>
    <n v="1"/>
    <d v="2024-07-02T00:00:00"/>
    <s v="JJM"/>
    <s v="4,4H4"/>
    <x v="0"/>
    <x v="0"/>
    <s v="Summer"/>
    <x v="0"/>
    <s v="SSRAA"/>
    <s v="BY20"/>
    <s v="4,4H4"/>
    <s v="JJM"/>
    <s v=""/>
    <s v=""/>
    <s v="U"/>
    <n v="14.3"/>
  </r>
  <r>
    <n v="2024"/>
    <s v="CHUM"/>
    <s v="KTN"/>
    <s v="ECP"/>
    <s v="LML"/>
    <s v="TNDR"/>
    <s v="106946"/>
    <s v="C3"/>
    <s v="MIC"/>
    <s v=""/>
    <b v="1"/>
    <s v="GN"/>
    <n v="101"/>
    <s v="01289796"/>
    <x v="2"/>
    <m/>
    <s v=""/>
    <n v="1"/>
    <d v="2024-07-02T00:00:00"/>
    <s v="JJM"/>
    <s v="NONE"/>
    <x v="1"/>
    <x v="1"/>
    <s v=""/>
    <x v="1"/>
    <s v=""/>
    <s v="BY20"/>
    <s v="NONE"/>
    <s v="JJM"/>
    <s v=""/>
    <s v=""/>
    <s v="U"/>
    <n v="8.9"/>
  </r>
  <r>
    <n v="2024"/>
    <s v="CHUM"/>
    <s v="KTN"/>
    <s v="ECP"/>
    <s v="LML"/>
    <s v="TNDR"/>
    <s v="106946"/>
    <s v="C4"/>
    <s v="MIC"/>
    <s v=""/>
    <b v="1"/>
    <s v="GN"/>
    <n v="101"/>
    <s v="01289797"/>
    <x v="2"/>
    <m/>
    <s v=""/>
    <n v="1"/>
    <d v="2024-07-02T00:00:00"/>
    <s v="JJM"/>
    <s v="4,1,3H"/>
    <x v="7"/>
    <x v="3"/>
    <s v="Summer"/>
    <x v="2"/>
    <s v="SSRAA"/>
    <s v="BY19"/>
    <s v="4,1,3H"/>
    <s v="JJM"/>
    <s v=""/>
    <s v=""/>
    <s v="U"/>
    <n v="12.3"/>
  </r>
  <r>
    <n v="2024"/>
    <s v="CHUM"/>
    <s v="KTN"/>
    <s v="ECP"/>
    <s v="LML"/>
    <s v="TNDR"/>
    <s v="106946"/>
    <s v="C5"/>
    <s v="MIC"/>
    <s v=""/>
    <b v="1"/>
    <s v="GN"/>
    <n v="101"/>
    <s v="01289798"/>
    <x v="2"/>
    <m/>
    <s v=""/>
    <n v="1"/>
    <d v="2024-07-02T00:00:00"/>
    <s v="JJM"/>
    <s v="3,2,3H"/>
    <x v="4"/>
    <x v="3"/>
    <s v="Summer"/>
    <x v="0"/>
    <s v="SSRAA"/>
    <s v="BY20"/>
    <s v="3,2,3H"/>
    <s v="JJM"/>
    <s v=""/>
    <s v=""/>
    <s v="U"/>
    <n v="7.3"/>
  </r>
  <r>
    <n v="2024"/>
    <s v="CHUM"/>
    <s v="KTN"/>
    <s v="ECP"/>
    <s v="LML"/>
    <s v="TNDR"/>
    <s v="106946"/>
    <s v="C6"/>
    <s v="MIC"/>
    <s v=""/>
    <b v="1"/>
    <s v="GN"/>
    <n v="101"/>
    <s v="01289799"/>
    <x v="2"/>
    <m/>
    <s v=""/>
    <n v="1"/>
    <d v="2024-07-02T00:00:00"/>
    <s v="JJM"/>
    <s v="4,4H4"/>
    <x v="0"/>
    <x v="0"/>
    <s v="Summer"/>
    <x v="0"/>
    <s v="SSRAA"/>
    <s v="BY20"/>
    <s v="4,4H4"/>
    <s v="JJM"/>
    <s v=""/>
    <s v=""/>
    <s v="U"/>
    <n v="9.9"/>
  </r>
  <r>
    <n v="2024"/>
    <s v="CHUM"/>
    <s v="KTN"/>
    <s v="ECP"/>
    <s v="LML"/>
    <s v="TNDR"/>
    <s v="106946"/>
    <s v="C7"/>
    <s v="MIC"/>
    <s v=""/>
    <b v="1"/>
    <s v="GN"/>
    <n v="101"/>
    <s v="01289800"/>
    <x v="2"/>
    <m/>
    <s v=""/>
    <n v="1"/>
    <d v="2024-07-02T00:00:00"/>
    <s v="JJM"/>
    <s v="3n,4,4nH"/>
    <x v="8"/>
    <x v="4"/>
    <s v="Summer"/>
    <x v="0"/>
    <s v="SSRAA"/>
    <s v="BY20"/>
    <s v="3n,4,4nH"/>
    <s v="JJM"/>
    <s v=""/>
    <s v=""/>
    <s v="U"/>
    <n v="8.1999999999999993"/>
  </r>
  <r>
    <n v="2024"/>
    <s v="CHUM"/>
    <s v="KTN"/>
    <s v="ECP"/>
    <s v="LML"/>
    <s v="TNDR"/>
    <s v="106946"/>
    <s v="C8"/>
    <s v="MIC"/>
    <s v=""/>
    <b v="1"/>
    <s v="GN"/>
    <n v="101"/>
    <s v="01289801"/>
    <x v="2"/>
    <m/>
    <s v=""/>
    <n v="1"/>
    <d v="2024-07-02T00:00:00"/>
    <s v="JJM"/>
    <s v="4,4H4"/>
    <x v="0"/>
    <x v="0"/>
    <s v="Summer"/>
    <x v="0"/>
    <s v="SSRAA"/>
    <s v="BY20"/>
    <s v="4,4H4"/>
    <s v="JJM"/>
    <s v=""/>
    <s v=""/>
    <s v="U"/>
    <n v="11.4"/>
  </r>
  <r>
    <n v="2024"/>
    <s v="CHUM"/>
    <s v="KTN"/>
    <s v="ECP"/>
    <s v="LML"/>
    <s v="TNDR"/>
    <s v="106946"/>
    <s v="C9"/>
    <s v="MIC"/>
    <s v=""/>
    <b v="1"/>
    <s v="GN"/>
    <n v="101"/>
    <s v="01289802"/>
    <x v="2"/>
    <m/>
    <s v=""/>
    <n v="1"/>
    <d v="2024-07-02T00:00:00"/>
    <s v="JJM"/>
    <s v="4n,4H"/>
    <x v="18"/>
    <x v="2"/>
    <s v="Summer"/>
    <x v="3"/>
    <s v="SSRAA"/>
    <s v="BY21"/>
    <s v="4n,4H"/>
    <s v="JJM"/>
    <s v=""/>
    <s v=""/>
    <s v="U"/>
    <n v="7.4"/>
  </r>
  <r>
    <n v="2024"/>
    <s v="CHUM"/>
    <s v="KTN"/>
    <s v="ECP"/>
    <s v="LML"/>
    <s v="TNDR"/>
    <s v="106946"/>
    <s v="C10"/>
    <s v="MIC"/>
    <s v=""/>
    <b v="1"/>
    <s v="GN"/>
    <n v="101"/>
    <s v="01289803"/>
    <x v="2"/>
    <m/>
    <s v=""/>
    <n v="1"/>
    <d v="2024-07-02T00:00:00"/>
    <s v="JJM"/>
    <s v="3,6,2H"/>
    <x v="16"/>
    <x v="4"/>
    <s v="Summer"/>
    <x v="0"/>
    <s v="SSRAA"/>
    <s v="BY20"/>
    <s v="3,6,2H"/>
    <s v="JJM"/>
    <s v=""/>
    <s v=""/>
    <s v="U"/>
    <n v="12.6"/>
  </r>
  <r>
    <n v="2024"/>
    <s v="CHUM"/>
    <s v="KTN"/>
    <s v="ECP"/>
    <s v="LML"/>
    <s v="TNDR"/>
    <s v="106946"/>
    <s v="C11"/>
    <s v="MIC"/>
    <s v=""/>
    <b v="1"/>
    <s v="GN"/>
    <n v="101"/>
    <s v="01289804"/>
    <x v="2"/>
    <m/>
    <s v=""/>
    <n v="1"/>
    <d v="2024-07-02T00:00:00"/>
    <s v="JJM"/>
    <s v="3n,4,4nH"/>
    <x v="8"/>
    <x v="4"/>
    <s v="Summer"/>
    <x v="0"/>
    <s v="SSRAA"/>
    <s v="BY20"/>
    <s v="3n,4,4nH"/>
    <s v="JJM"/>
    <s v=""/>
    <s v=""/>
    <s v="U"/>
    <n v="10.3"/>
  </r>
  <r>
    <n v="2024"/>
    <s v="CHUM"/>
    <s v="KTN"/>
    <s v="ECP"/>
    <s v="LML"/>
    <s v="TNDR"/>
    <s v="106946"/>
    <s v="C12"/>
    <s v="MIC"/>
    <s v=""/>
    <b v="1"/>
    <s v="GN"/>
    <n v="101"/>
    <s v="01289805"/>
    <x v="2"/>
    <m/>
    <s v=""/>
    <n v="1"/>
    <d v="2024-07-02T00:00:00"/>
    <s v="JJM"/>
    <s v="4,4H4"/>
    <x v="0"/>
    <x v="0"/>
    <s v="Summer"/>
    <x v="0"/>
    <s v="SSRAA"/>
    <s v="BY20"/>
    <s v="4,4H4"/>
    <s v="JJM"/>
    <s v=""/>
    <s v=""/>
    <s v="U"/>
    <n v="6.1"/>
  </r>
  <r>
    <n v="2024"/>
    <s v="CHUM"/>
    <s v="KTN"/>
    <s v="SBS"/>
    <s v="AWE"/>
    <s v="TNDR"/>
    <s v="106231"/>
    <s v="A1"/>
    <s v="MIC"/>
    <s v=""/>
    <b v="1"/>
    <s v="GN"/>
    <n v="101"/>
    <s v="01289945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9.8000000000000007"/>
  </r>
  <r>
    <n v="2024"/>
    <s v="CHUM"/>
    <s v="KTN"/>
    <s v="SBS"/>
    <s v="AWE"/>
    <s v="TNDR"/>
    <s v="106231"/>
    <s v="A2"/>
    <s v="MIC"/>
    <s v=""/>
    <b v="1"/>
    <s v="GN"/>
    <n v="101"/>
    <s v="01289946"/>
    <x v="2"/>
    <m/>
    <s v=""/>
    <n v="1"/>
    <d v="2024-07-03T00:00:00"/>
    <s v="JJM"/>
    <s v="4,4H4"/>
    <x v="0"/>
    <x v="0"/>
    <s v="Summer"/>
    <x v="0"/>
    <s v="SSRAA"/>
    <s v="BY20"/>
    <s v="4,4H4"/>
    <s v="JJM"/>
    <s v=""/>
    <s v=""/>
    <s v="U"/>
    <n v="8.6"/>
  </r>
  <r>
    <n v="2024"/>
    <s v="CHUM"/>
    <s v="KTN"/>
    <s v="SBS"/>
    <s v="AWE"/>
    <s v="TNDR"/>
    <s v="106231"/>
    <s v="A3"/>
    <s v="MIC"/>
    <s v=""/>
    <b v="1"/>
    <s v="GN"/>
    <n v="101"/>
    <s v="01289947"/>
    <x v="2"/>
    <m/>
    <s v=""/>
    <n v="1"/>
    <d v="2024-07-03T00:00:00"/>
    <s v="JJM"/>
    <s v="3,1,4H"/>
    <x v="6"/>
    <x v="3"/>
    <s v="Summer"/>
    <x v="3"/>
    <s v="SSRAA"/>
    <s v="BY21"/>
    <s v="3,1,4H"/>
    <s v="JJM"/>
    <s v=""/>
    <s v=""/>
    <s v="U"/>
    <n v="6.4"/>
  </r>
  <r>
    <n v="2024"/>
    <s v="CHUM"/>
    <s v="KTN"/>
    <s v="SBS"/>
    <s v="AWE"/>
    <s v="TNDR"/>
    <s v="106231"/>
    <s v="A4"/>
    <s v="MIC"/>
    <s v=""/>
    <b v="1"/>
    <s v="GN"/>
    <n v="101"/>
    <s v="01289948"/>
    <x v="2"/>
    <m/>
    <s v=""/>
    <n v="1"/>
    <d v="2024-07-03T00:00:00"/>
    <s v="JJM"/>
    <s v="4,4H4"/>
    <x v="0"/>
    <x v="0"/>
    <s v="Summer"/>
    <x v="0"/>
    <s v="SSRAA"/>
    <s v="BY20"/>
    <s v="4,4H4"/>
    <s v="JJM"/>
    <s v=""/>
    <s v=""/>
    <s v="U"/>
    <n v="6.4"/>
  </r>
  <r>
    <n v="2024"/>
    <s v="CHUM"/>
    <s v="KTN"/>
    <s v="SBS"/>
    <s v="AWE"/>
    <s v="TNDR"/>
    <s v="106231"/>
    <s v="A5"/>
    <s v="MIC"/>
    <s v=""/>
    <b v="1"/>
    <s v="GN"/>
    <n v="101"/>
    <s v="01289949"/>
    <x v="2"/>
    <m/>
    <s v=""/>
    <n v="1"/>
    <d v="2024-07-03T00:00:00"/>
    <s v="JJM"/>
    <s v="3n,4,4nH"/>
    <x v="8"/>
    <x v="4"/>
    <s v="Summer"/>
    <x v="0"/>
    <s v="SSRAA"/>
    <s v="BY20"/>
    <s v="3n,4,4nH"/>
    <s v="JJM"/>
    <s v=""/>
    <s v=""/>
    <s v="U"/>
    <n v="8"/>
  </r>
  <r>
    <n v="2024"/>
    <s v="CHUM"/>
    <s v="KTN"/>
    <s v="SBS"/>
    <s v="AWE"/>
    <s v="TNDR"/>
    <s v="106231"/>
    <s v="A6"/>
    <s v="MIC"/>
    <s v=""/>
    <b v="1"/>
    <s v="GN"/>
    <n v="101"/>
    <s v="01289950"/>
    <x v="2"/>
    <m/>
    <s v=""/>
    <n v="1"/>
    <d v="2024-07-03T00:00:00"/>
    <s v="JJM"/>
    <s v="4,2,2H4"/>
    <x v="12"/>
    <x v="0"/>
    <s v="Summer"/>
    <x v="0"/>
    <s v="SSRAA"/>
    <s v="BY20"/>
    <s v="4,2,2H4"/>
    <s v="JJM"/>
    <s v=""/>
    <s v=""/>
    <s v="U"/>
    <n v="7"/>
  </r>
  <r>
    <n v="2024"/>
    <s v="CHUM"/>
    <s v="KTN"/>
    <s v="SBS"/>
    <s v="AWE"/>
    <s v="TNDR"/>
    <s v="106231"/>
    <s v="A7"/>
    <s v="MIC"/>
    <s v=""/>
    <b v="1"/>
    <s v="GN"/>
    <n v="101"/>
    <s v="01289951"/>
    <x v="2"/>
    <m/>
    <s v=""/>
    <n v="1"/>
    <d v="2024-07-03T00:00:00"/>
    <s v="JJM"/>
    <s v="3n,4,4nH"/>
    <x v="8"/>
    <x v="4"/>
    <s v="Summer"/>
    <x v="0"/>
    <s v="SSRAA"/>
    <s v="BY20"/>
    <s v="3n,4,4nH"/>
    <s v="JJM"/>
    <s v=""/>
    <s v=""/>
    <s v="U"/>
    <n v="5.5"/>
  </r>
  <r>
    <n v="2024"/>
    <s v="CHUM"/>
    <s v="KTN"/>
    <s v="SBS"/>
    <s v="AWE"/>
    <s v="TNDR"/>
    <s v="106231"/>
    <s v="A8"/>
    <s v="MIC"/>
    <s v=""/>
    <b v="1"/>
    <s v="GN"/>
    <n v="101"/>
    <s v="01289952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6.4"/>
  </r>
  <r>
    <n v="2024"/>
    <s v="CHUM"/>
    <s v="KTN"/>
    <s v="SBS"/>
    <s v="AWE"/>
    <s v="TNDR"/>
    <s v="106231"/>
    <s v="A9"/>
    <s v="MIC"/>
    <s v=""/>
    <b v="1"/>
    <s v="GN"/>
    <n v="101"/>
    <s v="01289953"/>
    <x v="2"/>
    <m/>
    <s v=""/>
    <n v="1"/>
    <d v="2024-07-03T00:00:00"/>
    <s v="JJM"/>
    <s v="4,4H4"/>
    <x v="0"/>
    <x v="0"/>
    <s v="Summer"/>
    <x v="0"/>
    <s v="SSRAA"/>
    <s v="BY20"/>
    <s v="4,4H4"/>
    <s v="JJM"/>
    <s v=""/>
    <s v=""/>
    <s v="U"/>
    <n v="13.8"/>
  </r>
  <r>
    <n v="2024"/>
    <s v="CHUM"/>
    <s v="KTN"/>
    <s v="SBS"/>
    <s v="AWE"/>
    <s v="TNDR"/>
    <s v="106231"/>
    <s v="A10"/>
    <s v="MIC"/>
    <s v=""/>
    <b v="1"/>
    <s v="GN"/>
    <n v="101"/>
    <s v="01289954"/>
    <x v="2"/>
    <m/>
    <s v=""/>
    <n v="1"/>
    <d v="2024-07-03T00:00:00"/>
    <s v="JJM"/>
    <s v="4,4H2,3"/>
    <x v="5"/>
    <x v="0"/>
    <s v="Summer"/>
    <x v="2"/>
    <s v="SSRAA"/>
    <s v="BY19"/>
    <s v="4,4H2,3"/>
    <s v="JJM"/>
    <s v=""/>
    <s v=""/>
    <s v="U"/>
    <n v="6.1"/>
  </r>
  <r>
    <n v="2024"/>
    <s v="CHUM"/>
    <s v="KTN"/>
    <s v="SBS"/>
    <s v="AWE"/>
    <s v="TNDR"/>
    <s v="106231"/>
    <s v="A11"/>
    <s v="MIC"/>
    <s v=""/>
    <b v="1"/>
    <s v="GN"/>
    <n v="101"/>
    <s v="01289955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5.9"/>
  </r>
  <r>
    <n v="2024"/>
    <s v="CHUM"/>
    <s v="KTN"/>
    <s v="SBS"/>
    <s v="AWE"/>
    <s v="TNDR"/>
    <s v="106231"/>
    <s v="A12"/>
    <s v="MIC"/>
    <s v=""/>
    <b v="1"/>
    <s v="GN"/>
    <n v="101"/>
    <s v="01289956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5.5"/>
  </r>
  <r>
    <n v="2024"/>
    <s v="CHUM"/>
    <s v="KTN"/>
    <s v="SBS"/>
    <s v="AWE"/>
    <s v="TNDR"/>
    <s v="106231"/>
    <s v="B1"/>
    <s v="MIC"/>
    <s v=""/>
    <b v="1"/>
    <s v="GN"/>
    <n v="101"/>
    <s v="01289957"/>
    <x v="2"/>
    <m/>
    <s v=""/>
    <n v="1"/>
    <d v="2024-07-03T00:00:00"/>
    <s v="JJM"/>
    <s v="NONE"/>
    <x v="1"/>
    <x v="1"/>
    <s v=""/>
    <x v="1"/>
    <s v=""/>
    <s v="BY21"/>
    <s v="NONE"/>
    <s v="JJM"/>
    <s v=""/>
    <s v=""/>
    <s v="U"/>
    <n v="5.6"/>
  </r>
  <r>
    <n v="2024"/>
    <s v="CHUM"/>
    <s v="KTN"/>
    <s v="SBS"/>
    <s v="AWE"/>
    <s v="TNDR"/>
    <s v="106231"/>
    <s v="B2"/>
    <s v="MIC"/>
    <s v=""/>
    <b v="1"/>
    <s v="GN"/>
    <n v="101"/>
    <s v="01289958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13.2"/>
  </r>
  <r>
    <n v="2024"/>
    <s v="CHUM"/>
    <s v="KTN"/>
    <s v="SBS"/>
    <s v="AWE"/>
    <s v="TNDR"/>
    <s v="106231"/>
    <s v="B3"/>
    <s v="MIC"/>
    <s v=""/>
    <b v="1"/>
    <s v="GN"/>
    <n v="101"/>
    <s v="01289959"/>
    <x v="2"/>
    <m/>
    <s v=""/>
    <n v="1"/>
    <d v="2024-07-03T00:00:00"/>
    <s v="JJM"/>
    <s v="3,1,4H"/>
    <x v="6"/>
    <x v="3"/>
    <s v="Summer"/>
    <x v="3"/>
    <s v="SSRAA"/>
    <s v="UNABLE TO AGE"/>
    <s v="3,1,4H"/>
    <s v="JJM"/>
    <s v=""/>
    <s v=""/>
    <s v="U"/>
    <n v="5.3"/>
  </r>
  <r>
    <n v="2024"/>
    <s v="CHUM"/>
    <s v="KTN"/>
    <s v="SBS"/>
    <s v="AWE"/>
    <s v="TNDR"/>
    <s v="106231"/>
    <s v="B4"/>
    <s v="MIC"/>
    <s v=""/>
    <b v="1"/>
    <s v="GN"/>
    <n v="101"/>
    <s v="01289960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11.8"/>
  </r>
  <r>
    <n v="2024"/>
    <s v="CHUM"/>
    <s v="KTN"/>
    <s v="SBS"/>
    <s v="AWE"/>
    <s v="TNDR"/>
    <s v="106231"/>
    <s v="B5"/>
    <s v="MIC"/>
    <s v=""/>
    <b v="1"/>
    <s v="GN"/>
    <n v="101"/>
    <s v="01289961"/>
    <x v="2"/>
    <m/>
    <s v=""/>
    <n v="1"/>
    <d v="2024-07-03T00:00:00"/>
    <s v="JJM"/>
    <s v="7,4H"/>
    <x v="15"/>
    <x v="5"/>
    <s v="Summer"/>
    <x v="0"/>
    <s v="SSRAA"/>
    <s v="BY20; VAR 6,1,4H"/>
    <s v="7,4H"/>
    <s v="JJM"/>
    <s v=""/>
    <s v=""/>
    <s v="U"/>
    <n v="6.9"/>
  </r>
  <r>
    <n v="2024"/>
    <s v="CHUM"/>
    <s v="KTN"/>
    <s v="SBS"/>
    <s v="AWE"/>
    <s v="TNDR"/>
    <s v="106231"/>
    <s v="B6"/>
    <s v="MIC"/>
    <s v=""/>
    <b v="1"/>
    <s v="GN"/>
    <n v="101"/>
    <s v="01289962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6.8"/>
  </r>
  <r>
    <n v="2024"/>
    <s v="CHUM"/>
    <s v="KTN"/>
    <s v="SBS"/>
    <s v="AWE"/>
    <s v="TNDR"/>
    <s v="106231"/>
    <s v="B7"/>
    <s v="MIC"/>
    <s v=""/>
    <b v="1"/>
    <s v="GN"/>
    <n v="101"/>
    <s v="01289963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7.9"/>
  </r>
  <r>
    <n v="2024"/>
    <s v="CHUM"/>
    <s v="KTN"/>
    <s v="SBS"/>
    <s v="AWE"/>
    <s v="TNDR"/>
    <s v="106231"/>
    <s v="B8"/>
    <s v="MIC"/>
    <s v=""/>
    <b v="1"/>
    <s v="GN"/>
    <n v="101"/>
    <s v="01289964"/>
    <x v="2"/>
    <m/>
    <s v=""/>
    <n v="1"/>
    <d v="2024-07-03T00:00:00"/>
    <s v="JJM"/>
    <s v="4,4H4"/>
    <x v="0"/>
    <x v="0"/>
    <s v="Summer"/>
    <x v="0"/>
    <s v="SSRAA"/>
    <s v="BY20"/>
    <s v="4,4H4"/>
    <s v="JJM"/>
    <s v=""/>
    <s v=""/>
    <s v="U"/>
    <n v="17.2"/>
  </r>
  <r>
    <n v="2024"/>
    <s v="CHUM"/>
    <s v="KTN"/>
    <s v="SBS"/>
    <s v="AWE"/>
    <s v="TNDR"/>
    <s v="106231"/>
    <s v="B9"/>
    <s v="MIC"/>
    <s v=""/>
    <b v="1"/>
    <s v="GN"/>
    <n v="101"/>
    <s v="01289965"/>
    <x v="2"/>
    <m/>
    <s v=""/>
    <n v="1"/>
    <d v="2024-07-03T00:00:00"/>
    <s v="JJM"/>
    <s v="7,4H"/>
    <x v="15"/>
    <x v="5"/>
    <s v="Summer"/>
    <x v="0"/>
    <s v="SSRAA"/>
    <s v="BY20; VAR 2,5,4H"/>
    <s v="7,4H"/>
    <s v="JJM"/>
    <s v=""/>
    <s v=""/>
    <s v="U"/>
    <n v="7.5"/>
  </r>
  <r>
    <n v="2024"/>
    <s v="CHUM"/>
    <s v="KTN"/>
    <s v="SBS"/>
    <s v="AWE"/>
    <s v="TNDR"/>
    <s v="106231"/>
    <s v="B10"/>
    <s v="MIC"/>
    <s v=""/>
    <b v="1"/>
    <s v="GN"/>
    <n v="101"/>
    <s v="01289966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6.6"/>
  </r>
  <r>
    <n v="2024"/>
    <s v="CHUM"/>
    <s v="KTN"/>
    <s v="SBS"/>
    <s v="AWE"/>
    <s v="TNDR"/>
    <s v="106231"/>
    <s v="B11"/>
    <s v="MIC"/>
    <s v=""/>
    <b v="1"/>
    <s v="GN"/>
    <n v="101"/>
    <s v="01289967"/>
    <x v="2"/>
    <m/>
    <s v=""/>
    <n v="1"/>
    <d v="2024-07-03T00:00:00"/>
    <s v="JJM"/>
    <s v="4,4H4"/>
    <x v="0"/>
    <x v="0"/>
    <s v="Summer"/>
    <x v="0"/>
    <s v="SSRAA"/>
    <s v="BY20"/>
    <s v="4,4H4"/>
    <s v="JJM"/>
    <s v=""/>
    <s v=""/>
    <s v="U"/>
    <n v="5.6"/>
  </r>
  <r>
    <n v="2024"/>
    <s v="CHUM"/>
    <s v="KTN"/>
    <s v="SBS"/>
    <s v="AWE"/>
    <s v="TNDR"/>
    <s v="106231"/>
    <s v="B12"/>
    <s v="MIC"/>
    <s v=""/>
    <b v="1"/>
    <s v="GN"/>
    <n v="101"/>
    <s v="01289968"/>
    <x v="2"/>
    <m/>
    <s v=""/>
    <n v="1"/>
    <d v="2024-07-03T00:00:00"/>
    <s v="JJM"/>
    <s v="NONE"/>
    <x v="1"/>
    <x v="1"/>
    <s v=""/>
    <x v="1"/>
    <s v=""/>
    <s v="UNABLE TO AGE"/>
    <s v="NONE"/>
    <s v="JJM"/>
    <s v=""/>
    <s v=""/>
    <s v="U"/>
    <n v="6.2"/>
  </r>
  <r>
    <n v="2024"/>
    <s v="CHUM"/>
    <s v="KTN"/>
    <s v="SBS"/>
    <s v="AWE"/>
    <s v="TNDR"/>
    <s v="106231"/>
    <s v="C1"/>
    <s v="MIC"/>
    <s v=""/>
    <b v="1"/>
    <s v="GN"/>
    <n v="101"/>
    <s v="01289969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9.8000000000000007"/>
  </r>
  <r>
    <n v="2024"/>
    <s v="CHUM"/>
    <s v="KTN"/>
    <s v="SBS"/>
    <s v="AWE"/>
    <s v="TNDR"/>
    <s v="106231"/>
    <s v="C2"/>
    <s v="MIC"/>
    <s v=""/>
    <b v="1"/>
    <s v="GN"/>
    <n v="101"/>
    <s v="01289970"/>
    <x v="2"/>
    <m/>
    <s v=""/>
    <n v="1"/>
    <d v="2024-07-03T00:00:00"/>
    <s v="JJM"/>
    <s v="4,4H4"/>
    <x v="0"/>
    <x v="0"/>
    <s v="Summer"/>
    <x v="0"/>
    <s v="SSRAA"/>
    <s v="BY20"/>
    <s v="4,4H4"/>
    <s v="JJM"/>
    <s v=""/>
    <s v=""/>
    <s v="U"/>
    <n v="8.4"/>
  </r>
  <r>
    <n v="2024"/>
    <s v="CHUM"/>
    <s v="KTN"/>
    <s v="SBS"/>
    <s v="AWE"/>
    <s v="TNDR"/>
    <s v="106231"/>
    <s v="C3"/>
    <s v="MIC"/>
    <s v=""/>
    <b v="1"/>
    <s v="GN"/>
    <n v="101"/>
    <s v="01289971"/>
    <x v="2"/>
    <m/>
    <s v=""/>
    <n v="1"/>
    <d v="2024-07-03T00:00:00"/>
    <s v="JJM"/>
    <s v="3n,4,4nH"/>
    <x v="8"/>
    <x v="4"/>
    <s v="Summer"/>
    <x v="0"/>
    <s v="SSRAA"/>
    <s v="BY20"/>
    <s v="3n,4,4nH"/>
    <s v="JJM"/>
    <s v=""/>
    <s v=""/>
    <s v="U"/>
    <n v="10.6"/>
  </r>
  <r>
    <n v="2024"/>
    <s v="CHUM"/>
    <s v="KTN"/>
    <s v="SBS"/>
    <s v="AWE"/>
    <s v="TNDR"/>
    <s v="106231"/>
    <s v="C4"/>
    <s v="MIC"/>
    <s v=""/>
    <b v="1"/>
    <s v="GN"/>
    <n v="101"/>
    <s v="01289972"/>
    <x v="2"/>
    <m/>
    <s v=""/>
    <n v="1"/>
    <d v="2024-07-03T00:00:00"/>
    <s v="JJM"/>
    <s v="3,2,3H"/>
    <x v="4"/>
    <x v="3"/>
    <s v="Summer"/>
    <x v="0"/>
    <s v="SSRAA"/>
    <s v="UNABLE TO AGE"/>
    <s v="3,2,3H"/>
    <s v="JJM"/>
    <s v=""/>
    <s v=""/>
    <s v="U"/>
    <n v="6.5"/>
  </r>
  <r>
    <n v="2024"/>
    <s v="CHUM"/>
    <s v="KTN"/>
    <s v="SBS"/>
    <s v="AWE"/>
    <s v="TNDR"/>
    <s v="106231"/>
    <s v="C5"/>
    <s v="MIC"/>
    <s v=""/>
    <b v="1"/>
    <s v="GN"/>
    <n v="101"/>
    <s v="01289973"/>
    <x v="2"/>
    <m/>
    <s v=""/>
    <n v="1"/>
    <d v="2024-07-03T00:00:00"/>
    <s v="JJM"/>
    <s v="3n,4,4nH"/>
    <x v="8"/>
    <x v="4"/>
    <s v="Summer"/>
    <x v="0"/>
    <s v="SSRAA"/>
    <s v="BY20"/>
    <s v="3n,4,4nH"/>
    <s v="JJM"/>
    <s v=""/>
    <s v=""/>
    <s v="U"/>
    <n v="8.1"/>
  </r>
  <r>
    <n v="2024"/>
    <s v="CHUM"/>
    <s v="KTN"/>
    <s v="SBS"/>
    <s v="AWE"/>
    <s v="TNDR"/>
    <s v="106231"/>
    <s v="C6"/>
    <s v="MIC"/>
    <s v=""/>
    <b v="1"/>
    <s v="GN"/>
    <n v="101"/>
    <s v="01289974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14.1"/>
  </r>
  <r>
    <n v="2024"/>
    <s v="CHUM"/>
    <s v="KTN"/>
    <s v="SBS"/>
    <s v="AWE"/>
    <s v="TNDR"/>
    <s v="106231"/>
    <s v="C7"/>
    <s v="MIC"/>
    <s v=""/>
    <b v="1"/>
    <s v="GN"/>
    <n v="101"/>
    <s v="01289975"/>
    <x v="2"/>
    <m/>
    <s v=""/>
    <n v="1"/>
    <d v="2024-07-03T00:00:00"/>
    <s v="JJM"/>
    <s v="NONE"/>
    <x v="1"/>
    <x v="1"/>
    <s v=""/>
    <x v="1"/>
    <s v=""/>
    <s v="BY20"/>
    <s v="NONE"/>
    <s v="JJM"/>
    <s v=""/>
    <s v=""/>
    <s v="U"/>
    <n v="11"/>
  </r>
  <r>
    <n v="2024"/>
    <s v="CHUM"/>
    <s v="KTN"/>
    <s v="SBS"/>
    <s v="AWE"/>
    <s v="TNDR"/>
    <s v="106231"/>
    <s v="C8"/>
    <s v="MIC"/>
    <s v=""/>
    <b v="1"/>
    <s v="GN"/>
    <n v="101"/>
    <s v="01289976"/>
    <x v="2"/>
    <m/>
    <s v=""/>
    <n v="1"/>
    <d v="2024-07-03T00:00:00"/>
    <s v="JJM"/>
    <s v="6,4H4"/>
    <x v="3"/>
    <x v="0"/>
    <s v="Summer"/>
    <x v="0"/>
    <s v="SSRAA"/>
    <s v="BY20"/>
    <s v="6,4H4"/>
    <s v="JJM"/>
    <s v=""/>
    <s v=""/>
    <s v="U"/>
    <n v="7.3"/>
  </r>
  <r>
    <n v="2024"/>
    <s v="CHUM"/>
    <s v="KTN"/>
    <s v="SBS"/>
    <s v="AWE"/>
    <s v="TNDR"/>
    <s v="106231"/>
    <s v="C9"/>
    <s v="MIC"/>
    <s v=""/>
    <b v="1"/>
    <s v="GN"/>
    <n v="101"/>
    <s v="01289977"/>
    <x v="2"/>
    <m/>
    <s v=""/>
    <n v="1"/>
    <d v="2024-07-03T00:00:00"/>
    <s v="JJM"/>
    <s v="3,2,3H"/>
    <x v="4"/>
    <x v="3"/>
    <s v="Summer"/>
    <x v="0"/>
    <s v="SSRAA"/>
    <s v="BY20"/>
    <s v="3,2,3H"/>
    <s v="JJM"/>
    <s v=""/>
    <s v=""/>
    <s v="U"/>
    <n v="7.9"/>
  </r>
  <r>
    <n v="2024"/>
    <s v="CHUM"/>
    <s v="KTN"/>
    <s v="SBS"/>
    <s v="AWE"/>
    <s v="TNDR"/>
    <s v="106231"/>
    <s v="C10"/>
    <s v="MIC"/>
    <s v=""/>
    <b v="1"/>
    <s v="GN"/>
    <n v="101"/>
    <s v="01289978"/>
    <x v="2"/>
    <m/>
    <s v=""/>
    <n v="1"/>
    <d v="2024-07-03T00:00:00"/>
    <s v="JJM"/>
    <s v="3,2,4H"/>
    <x v="2"/>
    <x v="2"/>
    <s v="Summer"/>
    <x v="0"/>
    <s v="SSRAA"/>
    <s v="BY20"/>
    <s v="3,2,4H"/>
    <s v="JJM"/>
    <s v=""/>
    <s v=""/>
    <s v="U"/>
    <n v="6.6"/>
  </r>
  <r>
    <n v="2024"/>
    <s v="CHUM"/>
    <s v="KTN"/>
    <s v="SBS"/>
    <s v="AWE"/>
    <s v="TNDR"/>
    <s v="106231"/>
    <s v="C11"/>
    <s v="MIC"/>
    <s v=""/>
    <b v="1"/>
    <s v="GN"/>
    <n v="101"/>
    <s v="01289979"/>
    <x v="2"/>
    <m/>
    <s v=""/>
    <n v="1"/>
    <d v="2024-07-03T00:00:00"/>
    <s v="JJM"/>
    <s v="NONE"/>
    <x v="1"/>
    <x v="1"/>
    <s v=""/>
    <x v="1"/>
    <s v=""/>
    <s v="BY21"/>
    <s v="NONE"/>
    <s v="JJM"/>
    <s v=""/>
    <s v=""/>
    <s v="U"/>
    <n v="9.9"/>
  </r>
  <r>
    <n v="2024"/>
    <s v="CHUM"/>
    <s v="KTN"/>
    <s v="SBS"/>
    <s v="AWE"/>
    <s v="TNDR"/>
    <s v="106231"/>
    <s v="C12"/>
    <s v="MIC"/>
    <s v=""/>
    <b v="1"/>
    <s v="GN"/>
    <n v="101"/>
    <s v="01289980"/>
    <x v="2"/>
    <m/>
    <s v=""/>
    <n v="1"/>
    <d v="2024-07-03T00:00:00"/>
    <s v="JJM"/>
    <s v="6,4H4"/>
    <x v="3"/>
    <x v="0"/>
    <s v="Summer"/>
    <x v="0"/>
    <s v="SSRAA"/>
    <s v="BY20"/>
    <s v="6,4H4"/>
    <s v="JJM"/>
    <s v=""/>
    <s v=""/>
    <s v="U"/>
    <n v="8.1"/>
  </r>
  <r>
    <n v="2024"/>
    <s v="CHUM"/>
    <s v="KTN"/>
    <s v="SBS"/>
    <s v="AWE"/>
    <s v="TNDR"/>
    <s v="107205"/>
    <s v="A1"/>
    <s v="MIC"/>
    <s v=""/>
    <b v="1"/>
    <s v="SN"/>
    <n v="101"/>
    <s v="01292458"/>
    <x v="3"/>
    <m/>
    <s v=""/>
    <n v="1"/>
    <d v="2024-07-15T00:00:00"/>
    <s v="SKS"/>
    <s v="NONE"/>
    <x v="1"/>
    <x v="1"/>
    <s v=""/>
    <x v="1"/>
    <s v=""/>
    <s v="BY21"/>
    <s v="NONE"/>
    <s v="SKS"/>
    <s v=""/>
    <s v=""/>
    <s v="U"/>
    <n v="11"/>
  </r>
  <r>
    <n v="2024"/>
    <s v="CHUM"/>
    <s v="KTN"/>
    <s v="SBS"/>
    <s v="AWE"/>
    <s v="TNDR"/>
    <s v="107205"/>
    <s v="A2"/>
    <s v="MIC"/>
    <s v=""/>
    <b v="1"/>
    <s v="SN"/>
    <n v="101"/>
    <s v="01292459"/>
    <x v="3"/>
    <m/>
    <s v=""/>
    <n v="1"/>
    <d v="2024-07-15T00:00:00"/>
    <s v="SKS"/>
    <s v="4,2,2H"/>
    <x v="11"/>
    <x v="0"/>
    <s v="Summer"/>
    <x v="3"/>
    <s v="SSRAA"/>
    <s v="BY21"/>
    <s v="4,2,2H"/>
    <s v="SKS"/>
    <s v=""/>
    <s v=""/>
    <s v="U"/>
    <n v="8"/>
  </r>
  <r>
    <n v="2024"/>
    <s v="CHUM"/>
    <s v="KTN"/>
    <s v="SBS"/>
    <s v="AWE"/>
    <s v="TNDR"/>
    <s v="107205"/>
    <s v="A3"/>
    <s v="MIC"/>
    <s v=""/>
    <b v="1"/>
    <s v="SN"/>
    <n v="101"/>
    <s v="01292460"/>
    <x v="3"/>
    <m/>
    <s v=""/>
    <n v="1"/>
    <d v="2024-07-15T00:00:00"/>
    <s v="SKS"/>
    <s v="4,4H4"/>
    <x v="0"/>
    <x v="0"/>
    <s v="Summer"/>
    <x v="0"/>
    <s v="SSRAA"/>
    <s v="BY20"/>
    <s v="4,4H4"/>
    <s v="SKS"/>
    <s v=""/>
    <s v=""/>
    <s v="U"/>
    <n v="10.5"/>
  </r>
  <r>
    <n v="2024"/>
    <s v="CHUM"/>
    <s v="KTN"/>
    <s v="SBS"/>
    <s v="AWE"/>
    <s v="TNDR"/>
    <s v="107205"/>
    <s v="A4"/>
    <s v="MIC"/>
    <s v=""/>
    <b v="1"/>
    <s v="SN"/>
    <n v="101"/>
    <s v="01292461"/>
    <x v="3"/>
    <m/>
    <s v=""/>
    <n v="1"/>
    <d v="2024-07-15T00:00:00"/>
    <s v="SKS"/>
    <s v="3,2,4H"/>
    <x v="2"/>
    <x v="2"/>
    <s v="Summer"/>
    <x v="0"/>
    <s v="SSRAA"/>
    <s v="BY20"/>
    <s v="3,2,4H"/>
    <s v="SKS"/>
    <s v=""/>
    <s v=""/>
    <s v="U"/>
    <n v="6.9"/>
  </r>
  <r>
    <n v="2024"/>
    <s v="CHUM"/>
    <s v="KTN"/>
    <s v="SBS"/>
    <s v="AWE"/>
    <s v="TNDR"/>
    <s v="107205"/>
    <s v="A5"/>
    <s v="MIC"/>
    <s v=""/>
    <b v="1"/>
    <s v="SN"/>
    <n v="101"/>
    <s v="01292462"/>
    <x v="3"/>
    <m/>
    <s v=""/>
    <n v="1"/>
    <d v="2024-07-15T00:00:00"/>
    <s v="SKS"/>
    <s v="NONE"/>
    <x v="1"/>
    <x v="1"/>
    <s v=""/>
    <x v="1"/>
    <s v=""/>
    <s v="BY21"/>
    <s v="NONE"/>
    <s v="SKS"/>
    <s v=""/>
    <s v=""/>
    <s v="U"/>
    <n v="5.6"/>
  </r>
  <r>
    <n v="2024"/>
    <s v="CHUM"/>
    <s v="KTN"/>
    <s v="SBS"/>
    <s v="AWE"/>
    <s v="TNDR"/>
    <s v="107205"/>
    <s v="A6"/>
    <s v="MIC"/>
    <s v=""/>
    <b v="1"/>
    <s v="SN"/>
    <n v="101"/>
    <s v="01292463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10"/>
  </r>
  <r>
    <n v="2024"/>
    <s v="CHUM"/>
    <s v="KTN"/>
    <s v="SBS"/>
    <s v="AWE"/>
    <s v="TNDR"/>
    <s v="107205"/>
    <s v="A7"/>
    <s v="MIC"/>
    <s v=""/>
    <b v="1"/>
    <s v="SN"/>
    <n v="101"/>
    <s v="01292464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9.1"/>
  </r>
  <r>
    <n v="2024"/>
    <s v="CHUM"/>
    <s v="KTN"/>
    <s v="SBS"/>
    <s v="AWE"/>
    <s v="TNDR"/>
    <s v="107205"/>
    <s v="A8"/>
    <s v="MIC"/>
    <s v=""/>
    <b v="1"/>
    <s v="SN"/>
    <n v="101"/>
    <s v="01292465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7.4"/>
  </r>
  <r>
    <n v="2024"/>
    <s v="CHUM"/>
    <s v="KTN"/>
    <s v="SBS"/>
    <s v="AWE"/>
    <s v="TNDR"/>
    <s v="107205"/>
    <s v="A9"/>
    <s v="MIC"/>
    <s v=""/>
    <b v="1"/>
    <s v="SN"/>
    <n v="101"/>
    <s v="01292466"/>
    <x v="3"/>
    <m/>
    <s v=""/>
    <n v="1"/>
    <d v="2024-07-15T00:00:00"/>
    <s v="SKS"/>
    <s v="4,4H4"/>
    <x v="0"/>
    <x v="0"/>
    <s v="Summer"/>
    <x v="0"/>
    <s v="SSRAA"/>
    <s v="BY20"/>
    <s v="4,4H4"/>
    <s v="SKS"/>
    <s v=""/>
    <s v=""/>
    <s v="U"/>
    <n v="9.1"/>
  </r>
  <r>
    <n v="2024"/>
    <s v="CHUM"/>
    <s v="KTN"/>
    <s v="SBS"/>
    <s v="AWE"/>
    <s v="TNDR"/>
    <s v="107205"/>
    <s v="A10"/>
    <s v="MIC"/>
    <s v=""/>
    <b v="1"/>
    <s v="SN"/>
    <n v="101"/>
    <s v="01292467"/>
    <x v="3"/>
    <m/>
    <s v=""/>
    <n v="1"/>
    <d v="2024-07-15T00:00:00"/>
    <s v="SKS"/>
    <s v="4,2,2H4"/>
    <x v="12"/>
    <x v="0"/>
    <s v="Summer"/>
    <x v="0"/>
    <s v="SSRAA"/>
    <s v="BY20"/>
    <s v="4,2,2H4"/>
    <s v="SKS"/>
    <s v=""/>
    <s v=""/>
    <s v="U"/>
    <n v="8.6"/>
  </r>
  <r>
    <n v="2024"/>
    <s v="CHUM"/>
    <s v="KTN"/>
    <s v="SBS"/>
    <s v="AWE"/>
    <s v="TNDR"/>
    <s v="107205"/>
    <s v="A11"/>
    <s v="MIC"/>
    <s v=""/>
    <b v="1"/>
    <s v="SN"/>
    <n v="101"/>
    <s v="01292468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7.7"/>
  </r>
  <r>
    <n v="2024"/>
    <s v="CHUM"/>
    <s v="KTN"/>
    <s v="SBS"/>
    <s v="AWE"/>
    <s v="TNDR"/>
    <s v="107205"/>
    <s v="A12"/>
    <s v="MIC"/>
    <s v=""/>
    <b v="1"/>
    <s v="SN"/>
    <n v="101"/>
    <s v="01292469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8.5"/>
  </r>
  <r>
    <n v="2024"/>
    <s v="CHUM"/>
    <s v="KTN"/>
    <s v="SBS"/>
    <s v="AWE"/>
    <s v="TNDR"/>
    <s v="107205"/>
    <s v="B1"/>
    <s v="MIC"/>
    <s v=""/>
    <b v="1"/>
    <s v="SN"/>
    <n v="101"/>
    <s v="01292470"/>
    <x v="3"/>
    <m/>
    <s v=""/>
    <n v="1"/>
    <d v="2024-07-15T00:00:00"/>
    <s v="SKS"/>
    <s v="7,4H"/>
    <x v="15"/>
    <x v="5"/>
    <s v="Summer"/>
    <x v="0"/>
    <s v="SSRAA"/>
    <s v="BY20"/>
    <s v="7,4H"/>
    <s v="SKS"/>
    <s v=""/>
    <s v=""/>
    <s v="U"/>
    <n v="13"/>
  </r>
  <r>
    <n v="2024"/>
    <s v="CHUM"/>
    <s v="KTN"/>
    <s v="SBS"/>
    <s v="AWE"/>
    <s v="TNDR"/>
    <s v="107205"/>
    <s v="B2"/>
    <s v="MIC"/>
    <s v=""/>
    <b v="1"/>
    <s v="SN"/>
    <n v="101"/>
    <s v="01292471"/>
    <x v="3"/>
    <m/>
    <s v=""/>
    <n v="1"/>
    <d v="2024-07-15T00:00:00"/>
    <s v="SKS"/>
    <s v="4,2,2H4"/>
    <x v="12"/>
    <x v="0"/>
    <s v="Summer"/>
    <x v="0"/>
    <s v="SSRAA"/>
    <s v="BY20"/>
    <s v="4,2,2H4"/>
    <s v="SKS"/>
    <s v=""/>
    <s v=""/>
    <s v="U"/>
    <n v="7.2"/>
  </r>
  <r>
    <n v="2024"/>
    <s v="CHUM"/>
    <s v="KTN"/>
    <s v="SBS"/>
    <s v="AWE"/>
    <s v="TNDR"/>
    <s v="107205"/>
    <s v="B3"/>
    <s v="MIC"/>
    <s v=""/>
    <b v="1"/>
    <s v="SN"/>
    <n v="101"/>
    <s v="01292472"/>
    <x v="3"/>
    <m/>
    <s v=""/>
    <n v="1"/>
    <d v="2024-07-15T00:00:00"/>
    <s v="SKS"/>
    <s v="NONE"/>
    <x v="1"/>
    <x v="1"/>
    <s v=""/>
    <x v="1"/>
    <s v=""/>
    <s v="THIN FOR AGING"/>
    <s v="NONE"/>
    <s v="SKS"/>
    <s v=""/>
    <s v=""/>
    <s v="U"/>
    <n v="9.5"/>
  </r>
  <r>
    <n v="2024"/>
    <s v="CHUM"/>
    <s v="KTN"/>
    <s v="SBS"/>
    <s v="AWE"/>
    <s v="TNDR"/>
    <s v="107205"/>
    <s v="B4"/>
    <s v="MIC"/>
    <s v=""/>
    <b v="1"/>
    <s v="SN"/>
    <n v="101"/>
    <s v="01292473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9.3000000000000007"/>
  </r>
  <r>
    <n v="2024"/>
    <s v="CHUM"/>
    <s v="KTN"/>
    <s v="SBS"/>
    <s v="AWE"/>
    <s v="TNDR"/>
    <s v="107205"/>
    <s v="B5"/>
    <s v="MIC"/>
    <s v=""/>
    <b v="1"/>
    <s v="SN"/>
    <n v="101"/>
    <s v="01292474"/>
    <x v="3"/>
    <m/>
    <s v=""/>
    <n v="1"/>
    <d v="2024-07-15T00:00:00"/>
    <s v="SKS"/>
    <s v="6,4H4"/>
    <x v="3"/>
    <x v="0"/>
    <s v="Summer"/>
    <x v="0"/>
    <s v="SSRAA"/>
    <s v="BY20"/>
    <s v="6,4H4"/>
    <s v="SKS"/>
    <s v=""/>
    <s v=""/>
    <s v="U"/>
    <n v="10"/>
  </r>
  <r>
    <n v="2024"/>
    <s v="CHUM"/>
    <s v="KTN"/>
    <s v="SBS"/>
    <s v="AWE"/>
    <s v="TNDR"/>
    <s v="107205"/>
    <s v="B6"/>
    <s v="MIC"/>
    <s v=""/>
    <b v="1"/>
    <s v="SN"/>
    <n v="101"/>
    <s v="01292475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6.1"/>
  </r>
  <r>
    <n v="2024"/>
    <s v="CHUM"/>
    <s v="KTN"/>
    <s v="SBS"/>
    <s v="AWE"/>
    <s v="TNDR"/>
    <s v="107205"/>
    <s v="B7"/>
    <s v="MIC"/>
    <s v=""/>
    <b v="1"/>
    <s v="SN"/>
    <n v="101"/>
    <s v="01292476"/>
    <x v="3"/>
    <m/>
    <s v=""/>
    <n v="1"/>
    <d v="2024-07-15T00:00:00"/>
    <s v="SKS"/>
    <s v="4,4H4"/>
    <x v="0"/>
    <x v="0"/>
    <s v="Summer"/>
    <x v="0"/>
    <s v="SSRAA"/>
    <s v="BY20"/>
    <s v="4,4H4"/>
    <s v="SKS"/>
    <s v=""/>
    <s v=""/>
    <s v="U"/>
    <n v="5.4"/>
  </r>
  <r>
    <n v="2024"/>
    <s v="CHUM"/>
    <s v="KTN"/>
    <s v="SBS"/>
    <s v="AWE"/>
    <s v="TNDR"/>
    <s v="107205"/>
    <s v="B8"/>
    <s v="MIC"/>
    <s v=""/>
    <b v="1"/>
    <s v="SN"/>
    <n v="101"/>
    <s v="01292477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6.7"/>
  </r>
  <r>
    <n v="2024"/>
    <s v="CHUM"/>
    <s v="KTN"/>
    <s v="SBS"/>
    <s v="AWE"/>
    <s v="TNDR"/>
    <s v="107205"/>
    <s v="B9"/>
    <s v="MIC"/>
    <s v=""/>
    <b v="1"/>
    <s v="SN"/>
    <n v="101"/>
    <s v="01292478"/>
    <x v="3"/>
    <m/>
    <s v=""/>
    <n v="1"/>
    <d v="2024-07-15T00:00:00"/>
    <s v="SKS"/>
    <s v="7,4H"/>
    <x v="15"/>
    <x v="5"/>
    <s v="Summer"/>
    <x v="0"/>
    <s v="SSRAA"/>
    <s v="BY20; VAR"/>
    <s v="7,4H"/>
    <s v="SKS"/>
    <s v=""/>
    <s v=""/>
    <s v="U"/>
    <n v="6.6"/>
  </r>
  <r>
    <n v="2024"/>
    <s v="CHUM"/>
    <s v="KTN"/>
    <s v="SBS"/>
    <s v="AWE"/>
    <s v="TNDR"/>
    <s v="107205"/>
    <s v="B10"/>
    <s v="MIC"/>
    <s v=""/>
    <b v="1"/>
    <s v="SN"/>
    <n v="101"/>
    <s v="01292479"/>
    <x v="3"/>
    <m/>
    <s v=""/>
    <n v="1"/>
    <d v="2024-07-15T00:00:00"/>
    <s v="SKS"/>
    <s v="NONE"/>
    <x v="1"/>
    <x v="1"/>
    <s v=""/>
    <x v="1"/>
    <s v=""/>
    <s v="THIN FOR AGING"/>
    <s v="NONE"/>
    <s v="SKS"/>
    <s v=""/>
    <s v=""/>
    <s v="U"/>
    <n v="8.9"/>
  </r>
  <r>
    <n v="2024"/>
    <s v="CHUM"/>
    <s v="KTN"/>
    <s v="SBS"/>
    <s v="AWE"/>
    <s v="TNDR"/>
    <s v="107205"/>
    <s v="B11"/>
    <s v="MIC"/>
    <s v=""/>
    <b v="1"/>
    <s v="SN"/>
    <n v="101"/>
    <s v="01292480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10.7"/>
  </r>
  <r>
    <n v="2024"/>
    <s v="CHUM"/>
    <s v="KTN"/>
    <s v="SBS"/>
    <s v="AWE"/>
    <s v="TNDR"/>
    <s v="107205"/>
    <s v="B12"/>
    <s v="MIC"/>
    <s v=""/>
    <b v="1"/>
    <s v="SN"/>
    <n v="101"/>
    <s v="01292481"/>
    <x v="3"/>
    <m/>
    <s v=""/>
    <n v="1"/>
    <d v="2024-07-15T00:00:00"/>
    <s v="SKS"/>
    <s v="4,4H4"/>
    <x v="0"/>
    <x v="0"/>
    <s v="Summer"/>
    <x v="0"/>
    <s v="SSRAA"/>
    <s v="BY20"/>
    <s v="4,4H4"/>
    <s v="SKS"/>
    <s v=""/>
    <s v=""/>
    <s v="U"/>
    <n v="7.7"/>
  </r>
  <r>
    <n v="2024"/>
    <s v="CHUM"/>
    <s v="KTN"/>
    <s v="ECP"/>
    <s v="LML"/>
    <s v="TNDR"/>
    <s v="107016"/>
    <s v="A1"/>
    <s v="MIC"/>
    <s v=""/>
    <b v="1"/>
    <s v="GN"/>
    <n v="101"/>
    <s v="01292362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7.5"/>
  </r>
  <r>
    <n v="2024"/>
    <s v="CHUM"/>
    <s v="KTN"/>
    <s v="ECP"/>
    <s v="LML"/>
    <s v="TNDR"/>
    <s v="107016"/>
    <s v="A2"/>
    <s v="MIC"/>
    <s v=""/>
    <b v="1"/>
    <s v="GN"/>
    <n v="101"/>
    <s v="01292363"/>
    <x v="3"/>
    <m/>
    <s v=""/>
    <n v="1"/>
    <d v="2024-07-12T00:00:00"/>
    <s v="SKS"/>
    <s v="5,3H"/>
    <x v="22"/>
    <x v="4"/>
    <s v="Summer"/>
    <x v="3"/>
    <s v="SSRAA"/>
    <s v="BY21"/>
    <s v="5,3H"/>
    <s v="SKS"/>
    <s v=""/>
    <s v=""/>
    <s v="U"/>
    <n v="6.1"/>
  </r>
  <r>
    <n v="2024"/>
    <s v="CHUM"/>
    <s v="KTN"/>
    <s v="ECP"/>
    <s v="LML"/>
    <s v="TNDR"/>
    <s v="107016"/>
    <s v="A3"/>
    <s v="MIC"/>
    <s v=""/>
    <b v="1"/>
    <s v="GN"/>
    <n v="101"/>
    <s v="01292364"/>
    <x v="3"/>
    <m/>
    <s v=""/>
    <n v="1"/>
    <d v="2024-07-12T00:00:00"/>
    <s v="SKS"/>
    <s v="3,5,3H"/>
    <x v="21"/>
    <x v="5"/>
    <s v="Summer"/>
    <x v="3"/>
    <s v="SSRAA"/>
    <s v="BY21"/>
    <s v="3,5,3H"/>
    <s v="SKS"/>
    <s v=""/>
    <s v=""/>
    <s v="U"/>
    <n v="5.9"/>
  </r>
  <r>
    <n v="2024"/>
    <s v="CHUM"/>
    <s v="KTN"/>
    <s v="ECP"/>
    <s v="LML"/>
    <s v="TNDR"/>
    <s v="107016"/>
    <s v="A4"/>
    <s v="MIC"/>
    <s v=""/>
    <b v="1"/>
    <s v="GN"/>
    <n v="101"/>
    <s v="01292365"/>
    <x v="3"/>
    <m/>
    <s v=""/>
    <n v="1"/>
    <d v="2024-07-12T00:00:00"/>
    <s v="SKS"/>
    <s v="3n,4,4nH"/>
    <x v="8"/>
    <x v="4"/>
    <s v="Summer"/>
    <x v="0"/>
    <s v="SSRAA"/>
    <s v="BY20"/>
    <s v="3n,4,4nH"/>
    <s v="SKS"/>
    <s v=""/>
    <s v=""/>
    <s v="U"/>
    <n v="6.8"/>
  </r>
  <r>
    <n v="2024"/>
    <s v="CHUM"/>
    <s v="KTN"/>
    <s v="ECP"/>
    <s v="LML"/>
    <s v="TNDR"/>
    <s v="107016"/>
    <s v="A5"/>
    <s v="MIC"/>
    <s v=""/>
    <b v="1"/>
    <s v="GN"/>
    <n v="101"/>
    <s v="01292366"/>
    <x v="3"/>
    <m/>
    <s v=""/>
    <n v="1"/>
    <d v="2024-07-12T00:00:00"/>
    <s v="SKS"/>
    <s v="3n,4,4nH"/>
    <x v="8"/>
    <x v="4"/>
    <s v="Summer"/>
    <x v="0"/>
    <s v="SSRAA"/>
    <s v="BY20"/>
    <s v="3n,4,4nH"/>
    <s v="SKS"/>
    <s v=""/>
    <s v=""/>
    <s v="U"/>
    <n v="9.1999999999999993"/>
  </r>
  <r>
    <n v="2024"/>
    <s v="CHUM"/>
    <s v="KTN"/>
    <s v="ECP"/>
    <s v="LML"/>
    <s v="TNDR"/>
    <s v="107016"/>
    <s v="A6"/>
    <s v="MIC"/>
    <s v=""/>
    <b v="1"/>
    <s v="GN"/>
    <n v="101"/>
    <s v="01292367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13.6"/>
  </r>
  <r>
    <n v="2024"/>
    <s v="CHUM"/>
    <s v="KTN"/>
    <s v="ECP"/>
    <s v="LML"/>
    <s v="TNDR"/>
    <s v="107016"/>
    <s v="A7"/>
    <s v="MIC"/>
    <s v=""/>
    <b v="1"/>
    <s v="GN"/>
    <n v="101"/>
    <s v="01292368"/>
    <x v="3"/>
    <m/>
    <s v=""/>
    <n v="1"/>
    <d v="2024-07-12T00:00:00"/>
    <s v="SKS"/>
    <s v="4n,4H"/>
    <x v="18"/>
    <x v="2"/>
    <s v="Summer"/>
    <x v="3"/>
    <s v="SSRAA"/>
    <s v="BY21"/>
    <s v="4n,4H"/>
    <s v="SKS"/>
    <s v=""/>
    <s v=""/>
    <s v="U"/>
    <n v="9.4"/>
  </r>
  <r>
    <n v="2024"/>
    <s v="CHUM"/>
    <s v="KTN"/>
    <s v="ECP"/>
    <s v="LML"/>
    <s v="TNDR"/>
    <s v="107016"/>
    <s v="A8"/>
    <s v="MIC"/>
    <s v=""/>
    <b v="1"/>
    <s v="GN"/>
    <n v="101"/>
    <s v="01292369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4.5"/>
  </r>
  <r>
    <n v="2024"/>
    <s v="CHUM"/>
    <s v="KTN"/>
    <s v="ECP"/>
    <s v="LML"/>
    <s v="TNDR"/>
    <s v="107016"/>
    <s v="A9"/>
    <s v="MIC"/>
    <s v=""/>
    <b v="1"/>
    <s v="GN"/>
    <n v="101"/>
    <s v="01292370"/>
    <x v="3"/>
    <m/>
    <s v=""/>
    <n v="1"/>
    <d v="2024-07-12T00:00:00"/>
    <s v="SKS"/>
    <s v="NONE"/>
    <x v="1"/>
    <x v="1"/>
    <s v=""/>
    <x v="1"/>
    <s v=""/>
    <s v="UNABLE TO AGE"/>
    <s v="NONE"/>
    <s v="SKS"/>
    <s v=""/>
    <s v=""/>
    <s v="U"/>
    <n v="7.9"/>
  </r>
  <r>
    <n v="2024"/>
    <s v="CHUM"/>
    <s v="KTN"/>
    <s v="ECP"/>
    <s v="LML"/>
    <s v="TNDR"/>
    <s v="107016"/>
    <s v="A10"/>
    <s v="MIC"/>
    <s v=""/>
    <b v="1"/>
    <s v="GN"/>
    <n v="101"/>
    <s v="01292371"/>
    <x v="3"/>
    <m/>
    <s v=""/>
    <n v="1"/>
    <d v="2024-07-12T00:00:00"/>
    <s v="SKS"/>
    <s v="NONE"/>
    <x v="1"/>
    <x v="1"/>
    <s v=""/>
    <x v="1"/>
    <s v=""/>
    <s v="THIN FOR AGING"/>
    <s v="NONE"/>
    <s v="SKS"/>
    <s v=""/>
    <s v=""/>
    <s v="U"/>
    <n v="8.3000000000000007"/>
  </r>
  <r>
    <n v="2024"/>
    <s v="CHUM"/>
    <s v="KTN"/>
    <s v="ECP"/>
    <s v="LML"/>
    <s v="TNDR"/>
    <s v="107016"/>
    <s v="A11"/>
    <s v="MIC"/>
    <s v=""/>
    <b v="1"/>
    <s v="GN"/>
    <n v="101"/>
    <s v="01292372"/>
    <x v="3"/>
    <m/>
    <s v=""/>
    <n v="1"/>
    <d v="2024-07-12T00:00:00"/>
    <s v="SKS"/>
    <s v="3,6,2H"/>
    <x v="16"/>
    <x v="4"/>
    <s v="Summer"/>
    <x v="0"/>
    <s v="SSRAA"/>
    <s v="BY20"/>
    <s v="3,6,2H"/>
    <s v="SKS"/>
    <s v=""/>
    <s v=""/>
    <s v="U"/>
    <n v="5.0999999999999996"/>
  </r>
  <r>
    <n v="2024"/>
    <s v="CHUM"/>
    <s v="KTN"/>
    <s v="ECP"/>
    <s v="LML"/>
    <s v="TNDR"/>
    <s v="107016"/>
    <s v="A12"/>
    <s v="MIC"/>
    <s v=""/>
    <b v="1"/>
    <s v="GN"/>
    <n v="101"/>
    <s v="01292373"/>
    <x v="3"/>
    <m/>
    <s v=""/>
    <n v="1"/>
    <d v="2024-07-12T00:00:00"/>
    <s v="SKS"/>
    <s v="6,3,2H"/>
    <x v="27"/>
    <x v="4"/>
    <s v="Summer"/>
    <x v="3"/>
    <s v="SSRAA"/>
    <s v="BY21"/>
    <s v="6,3,2H"/>
    <s v="SKS"/>
    <s v=""/>
    <s v=""/>
    <s v="U"/>
    <n v="8.4"/>
  </r>
  <r>
    <n v="2024"/>
    <s v="CHUM"/>
    <s v="KTN"/>
    <s v="ECP"/>
    <s v="LML"/>
    <s v="TNDR"/>
    <s v="107016"/>
    <s v="B1"/>
    <s v="MIC"/>
    <s v=""/>
    <b v="1"/>
    <s v="GN"/>
    <n v="101"/>
    <s v="01292374"/>
    <x v="3"/>
    <m/>
    <s v=""/>
    <n v="1"/>
    <d v="2024-07-12T00:00:00"/>
    <s v="SKS"/>
    <s v="NONE"/>
    <x v="1"/>
    <x v="1"/>
    <s v=""/>
    <x v="1"/>
    <s v=""/>
    <s v="BY21"/>
    <s v="NONE"/>
    <s v="SKS"/>
    <s v=""/>
    <s v=""/>
    <s v="U"/>
    <n v="7.7"/>
  </r>
  <r>
    <n v="2024"/>
    <s v="CHUM"/>
    <s v="KTN"/>
    <s v="ECP"/>
    <s v="LML"/>
    <s v="TNDR"/>
    <s v="107016"/>
    <s v="B2"/>
    <s v="MIC"/>
    <s v=""/>
    <b v="1"/>
    <s v="GN"/>
    <n v="101"/>
    <s v="01292375"/>
    <x v="3"/>
    <m/>
    <s v=""/>
    <n v="1"/>
    <d v="2024-07-12T00:00:00"/>
    <s v="SKS"/>
    <s v="NONE"/>
    <x v="1"/>
    <x v="1"/>
    <s v=""/>
    <x v="1"/>
    <s v=""/>
    <s v="BY21"/>
    <s v="NONE"/>
    <s v="SKS"/>
    <s v=""/>
    <s v=""/>
    <s v="U"/>
    <n v="9.8000000000000007"/>
  </r>
  <r>
    <n v="2024"/>
    <s v="CHUM"/>
    <s v="KTN"/>
    <s v="ECP"/>
    <s v="LML"/>
    <s v="TNDR"/>
    <s v="107016"/>
    <s v="B3"/>
    <s v="MIC"/>
    <s v=""/>
    <b v="1"/>
    <s v="GN"/>
    <n v="101"/>
    <s v="01292376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8.8000000000000007"/>
  </r>
  <r>
    <n v="2024"/>
    <s v="CHUM"/>
    <s v="KTN"/>
    <s v="ECP"/>
    <s v="LML"/>
    <s v="TNDR"/>
    <s v="107016"/>
    <s v="B4"/>
    <s v="MIC"/>
    <s v=""/>
    <b v="1"/>
    <s v="GN"/>
    <n v="101"/>
    <s v="01292377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9.9"/>
  </r>
  <r>
    <n v="2024"/>
    <s v="CHUM"/>
    <s v="KTN"/>
    <s v="ECP"/>
    <s v="LML"/>
    <s v="TNDR"/>
    <s v="107016"/>
    <s v="B5"/>
    <s v="MIC"/>
    <s v=""/>
    <b v="1"/>
    <s v="GN"/>
    <n v="101"/>
    <s v="01292378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7"/>
  </r>
  <r>
    <n v="2024"/>
    <s v="CHUM"/>
    <s v="KTN"/>
    <s v="ECP"/>
    <s v="LML"/>
    <s v="TNDR"/>
    <s v="107016"/>
    <s v="B6"/>
    <s v="MIC"/>
    <s v=""/>
    <b v="1"/>
    <s v="GN"/>
    <n v="101"/>
    <s v="01292379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9"/>
  </r>
  <r>
    <n v="2024"/>
    <s v="CHUM"/>
    <s v="KTN"/>
    <s v="ECP"/>
    <s v="LML"/>
    <s v="TNDR"/>
    <s v="107016"/>
    <s v="B7"/>
    <s v="MIC"/>
    <s v=""/>
    <b v="1"/>
    <s v="GN"/>
    <n v="101"/>
    <s v="01292380"/>
    <x v="3"/>
    <m/>
    <s v=""/>
    <n v="1"/>
    <d v="2024-07-12T00:00:00"/>
    <s v="SKS"/>
    <s v="7,4H"/>
    <x v="15"/>
    <x v="5"/>
    <s v="Summer"/>
    <x v="0"/>
    <s v="SSRAA"/>
    <s v="THIN FOR AGING; VAR"/>
    <s v="7,4H"/>
    <s v="SKS"/>
    <s v=""/>
    <s v=""/>
    <s v="U"/>
    <n v="6.8"/>
  </r>
  <r>
    <n v="2024"/>
    <s v="CHUM"/>
    <s v="KTN"/>
    <s v="ECP"/>
    <s v="LML"/>
    <s v="TNDR"/>
    <s v="107016"/>
    <s v="B8"/>
    <s v="MIC"/>
    <s v=""/>
    <b v="1"/>
    <s v="GN"/>
    <n v="101"/>
    <s v="01292381"/>
    <x v="3"/>
    <m/>
    <s v=""/>
    <n v="1"/>
    <d v="2024-07-12T00:00:00"/>
    <s v="SKS"/>
    <s v="NONE"/>
    <x v="1"/>
    <x v="1"/>
    <s v=""/>
    <x v="1"/>
    <s v=""/>
    <s v="THIN FOR AGING"/>
    <s v="NONE"/>
    <s v="SKS"/>
    <s v=""/>
    <s v=""/>
    <s v="U"/>
    <n v="8.4"/>
  </r>
  <r>
    <n v="2024"/>
    <s v="CHUM"/>
    <s v="KTN"/>
    <s v="ECP"/>
    <s v="LML"/>
    <s v="TNDR"/>
    <s v="107016"/>
    <s v="B9"/>
    <s v="MIC"/>
    <s v=""/>
    <b v="1"/>
    <s v="GN"/>
    <n v="101"/>
    <s v="01292382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11.5"/>
  </r>
  <r>
    <n v="2024"/>
    <s v="CHUM"/>
    <s v="KTN"/>
    <s v="ECP"/>
    <s v="LML"/>
    <s v="TNDR"/>
    <s v="107016"/>
    <s v="B10"/>
    <s v="MIC"/>
    <s v=""/>
    <b v="1"/>
    <s v="GN"/>
    <n v="101"/>
    <s v="01292383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9.3000000000000007"/>
  </r>
  <r>
    <n v="2024"/>
    <s v="CHUM"/>
    <s v="KTN"/>
    <s v="ECP"/>
    <s v="LML"/>
    <s v="TNDR"/>
    <s v="107016"/>
    <s v="B11"/>
    <s v="MIC"/>
    <s v=""/>
    <b v="1"/>
    <s v="GN"/>
    <n v="101"/>
    <s v="01292384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9.6"/>
  </r>
  <r>
    <n v="2024"/>
    <s v="CHUM"/>
    <s v="KTN"/>
    <s v="ECP"/>
    <s v="LML"/>
    <s v="TNDR"/>
    <s v="107016"/>
    <s v="B12"/>
    <s v="MIC"/>
    <s v=""/>
    <b v="1"/>
    <s v="GN"/>
    <n v="101"/>
    <s v="01292385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10.4"/>
  </r>
  <r>
    <n v="2024"/>
    <s v="CHUM"/>
    <s v="KTN"/>
    <s v="ECP"/>
    <s v="LML"/>
    <s v="TNDR"/>
    <s v="107016"/>
    <s v="C1"/>
    <s v="MIC"/>
    <s v=""/>
    <b v="1"/>
    <s v="GN"/>
    <n v="101"/>
    <s v="01292386"/>
    <x v="3"/>
    <m/>
    <s v=""/>
    <n v="1"/>
    <d v="2024-07-12T00:00:00"/>
    <s v="SKS"/>
    <s v="NONE"/>
    <x v="1"/>
    <x v="1"/>
    <s v=""/>
    <x v="1"/>
    <s v=""/>
    <s v="BY19"/>
    <s v="NONE"/>
    <s v="SKS"/>
    <s v=""/>
    <s v=""/>
    <s v="U"/>
    <n v="10.6"/>
  </r>
  <r>
    <n v="2024"/>
    <s v="CHUM"/>
    <s v="KTN"/>
    <s v="ECP"/>
    <s v="LML"/>
    <s v="TNDR"/>
    <s v="107016"/>
    <s v="C2"/>
    <s v="MIC"/>
    <s v=""/>
    <b v="1"/>
    <s v="GN"/>
    <n v="101"/>
    <s v="01292387"/>
    <x v="3"/>
    <m/>
    <s v=""/>
    <n v="1"/>
    <d v="2024-07-12T00:00:00"/>
    <s v="SKS"/>
    <s v="6,4H4"/>
    <x v="3"/>
    <x v="0"/>
    <s v="Summer"/>
    <x v="0"/>
    <s v="SSRAA"/>
    <s v="BY20"/>
    <s v="6,4H4"/>
    <s v="SKS"/>
    <s v=""/>
    <s v=""/>
    <s v="U"/>
    <n v="9.4"/>
  </r>
  <r>
    <n v="2024"/>
    <s v="CHUM"/>
    <s v="KTN"/>
    <s v="ECP"/>
    <s v="LML"/>
    <s v="TNDR"/>
    <s v="107016"/>
    <s v="C3"/>
    <s v="MIC"/>
    <s v=""/>
    <b v="1"/>
    <s v="GN"/>
    <n v="101"/>
    <s v="01292388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9.4"/>
  </r>
  <r>
    <n v="2024"/>
    <s v="CHUM"/>
    <s v="KTN"/>
    <s v="ECP"/>
    <s v="LML"/>
    <s v="TNDR"/>
    <s v="107016"/>
    <s v="C4"/>
    <s v="MIC"/>
    <s v=""/>
    <b v="1"/>
    <s v="GN"/>
    <n v="101"/>
    <s v="01292389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7.1"/>
  </r>
  <r>
    <n v="2024"/>
    <s v="CHUM"/>
    <s v="KTN"/>
    <s v="ECP"/>
    <s v="LML"/>
    <s v="TNDR"/>
    <s v="107016"/>
    <s v="C5"/>
    <s v="MIC"/>
    <s v=""/>
    <b v="1"/>
    <s v="GN"/>
    <n v="101"/>
    <s v="01292390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6.5"/>
  </r>
  <r>
    <n v="2024"/>
    <s v="CHUM"/>
    <s v="KTN"/>
    <s v="ECP"/>
    <s v="LML"/>
    <s v="TNDR"/>
    <s v="107016"/>
    <s v="C6"/>
    <s v="MIC"/>
    <s v=""/>
    <b v="1"/>
    <s v="GN"/>
    <n v="101"/>
    <s v="01292391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8.1"/>
  </r>
  <r>
    <n v="2024"/>
    <s v="CHUM"/>
    <s v="KTN"/>
    <s v="ECP"/>
    <s v="LML"/>
    <s v="TNDR"/>
    <s v="107016"/>
    <s v="C7"/>
    <s v="MIC"/>
    <s v=""/>
    <b v="1"/>
    <s v="GN"/>
    <n v="101"/>
    <s v="01292392"/>
    <x v="3"/>
    <m/>
    <s v=""/>
    <n v="1"/>
    <d v="2024-07-12T00:00:00"/>
    <s v="SKS"/>
    <s v="NONE"/>
    <x v="1"/>
    <x v="1"/>
    <s v=""/>
    <x v="1"/>
    <s v=""/>
    <s v="BY21"/>
    <s v="NONE"/>
    <s v="SKS"/>
    <s v=""/>
    <s v=""/>
    <s v="U"/>
    <n v="7.4"/>
  </r>
  <r>
    <n v="2024"/>
    <s v="CHUM"/>
    <s v="KTN"/>
    <s v="ECP"/>
    <s v="LML"/>
    <s v="TNDR"/>
    <s v="107016"/>
    <s v="C8"/>
    <s v="MIC"/>
    <s v=""/>
    <b v="1"/>
    <s v="GN"/>
    <n v="101"/>
    <s v="01292393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11.5"/>
  </r>
  <r>
    <n v="2024"/>
    <s v="CHUM"/>
    <s v="KTN"/>
    <s v="ECP"/>
    <s v="LML"/>
    <s v="TNDR"/>
    <s v="107016"/>
    <s v="C9"/>
    <s v="MIC"/>
    <s v=""/>
    <b v="1"/>
    <s v="GN"/>
    <n v="101"/>
    <s v="01292394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9.6"/>
  </r>
  <r>
    <n v="2024"/>
    <s v="CHUM"/>
    <s v="KTN"/>
    <s v="ECP"/>
    <s v="LML"/>
    <s v="TNDR"/>
    <s v="107016"/>
    <s v="C10"/>
    <s v="MIC"/>
    <s v=""/>
    <b v="1"/>
    <s v="GN"/>
    <n v="101"/>
    <s v="01292395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11.7"/>
  </r>
  <r>
    <n v="2024"/>
    <s v="CHUM"/>
    <s v="KTN"/>
    <s v="ECP"/>
    <s v="LML"/>
    <s v="TNDR"/>
    <s v="107016"/>
    <s v="C11"/>
    <s v="MIC"/>
    <s v=""/>
    <b v="1"/>
    <s v="GN"/>
    <n v="101"/>
    <s v="01292396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5.0999999999999996"/>
  </r>
  <r>
    <n v="2024"/>
    <s v="CHUM"/>
    <s v="KTN"/>
    <s v="ECP"/>
    <s v="LML"/>
    <s v="TNDR"/>
    <s v="107016"/>
    <s v="C12"/>
    <s v="MIC"/>
    <s v=""/>
    <b v="1"/>
    <s v="GN"/>
    <n v="101"/>
    <s v="01292397"/>
    <x v="3"/>
    <m/>
    <s v=""/>
    <n v="1"/>
    <d v="2024-07-12T00:00:00"/>
    <s v="SKS"/>
    <s v="3,6,2H"/>
    <x v="16"/>
    <x v="4"/>
    <s v="Summer"/>
    <x v="0"/>
    <s v="SSRAA"/>
    <s v="BY20"/>
    <s v="3,6,2H"/>
    <s v="SKS"/>
    <s v=""/>
    <s v=""/>
    <s v="U"/>
    <n v="9.1999999999999993"/>
  </r>
  <r>
    <n v="2024"/>
    <s v="CHUM"/>
    <s v="KTN"/>
    <s v="ECP"/>
    <s v="LML"/>
    <s v="TNDR"/>
    <s v="107016"/>
    <s v="D1"/>
    <s v="MIC"/>
    <s v=""/>
    <b v="1"/>
    <s v="GN"/>
    <n v="101"/>
    <s v="01292398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11.6"/>
  </r>
  <r>
    <n v="2024"/>
    <s v="CHUM"/>
    <s v="KTN"/>
    <s v="ECP"/>
    <s v="LML"/>
    <s v="TNDR"/>
    <s v="107016"/>
    <s v="D2"/>
    <s v="MIC"/>
    <s v=""/>
    <b v="1"/>
    <s v="GN"/>
    <n v="101"/>
    <s v="01292399"/>
    <x v="3"/>
    <m/>
    <s v=""/>
    <n v="1"/>
    <d v="2024-07-12T00:00:00"/>
    <s v="SKS"/>
    <s v="3,5,3H"/>
    <x v="21"/>
    <x v="5"/>
    <s v="Summer"/>
    <x v="3"/>
    <s v="SSRAA"/>
    <s v="THIN FOR AGING"/>
    <s v="3,5,3H"/>
    <s v="SKS"/>
    <s v=""/>
    <s v=""/>
    <s v="U"/>
    <n v="5.7"/>
  </r>
  <r>
    <n v="2024"/>
    <s v="CHUM"/>
    <s v="KTN"/>
    <s v="ECP"/>
    <s v="LML"/>
    <s v="TNDR"/>
    <s v="107016"/>
    <s v="D3"/>
    <s v="MIC"/>
    <s v=""/>
    <b v="1"/>
    <s v="GN"/>
    <n v="101"/>
    <s v="01292400"/>
    <x v="3"/>
    <m/>
    <s v=""/>
    <n v="1"/>
    <d v="2024-07-12T00:00:00"/>
    <s v="SKS"/>
    <s v="NONE"/>
    <x v="1"/>
    <x v="1"/>
    <s v=""/>
    <x v="1"/>
    <s v=""/>
    <s v="BY20"/>
    <s v="NONE"/>
    <s v="SKS"/>
    <s v=""/>
    <s v=""/>
    <s v="U"/>
    <n v="13.8"/>
  </r>
  <r>
    <n v="2024"/>
    <s v="CHUM"/>
    <s v="KTN"/>
    <s v="ECP"/>
    <s v="LML"/>
    <s v="TNDR"/>
    <s v="107016"/>
    <s v="D4"/>
    <s v="MIC"/>
    <s v=""/>
    <b v="1"/>
    <s v="GN"/>
    <n v="101"/>
    <s v="01292401"/>
    <x v="3"/>
    <m/>
    <s v=""/>
    <n v="1"/>
    <d v="2024-07-12T00:00:00"/>
    <s v="SKS"/>
    <s v="NONE"/>
    <x v="1"/>
    <x v="1"/>
    <s v=""/>
    <x v="1"/>
    <s v=""/>
    <s v="THIN FOR AGING"/>
    <s v="NONE"/>
    <s v="SKS"/>
    <s v=""/>
    <s v=""/>
    <s v="U"/>
    <n v="8.6"/>
  </r>
  <r>
    <n v="2024"/>
    <s v="CHUM"/>
    <s v="KTN"/>
    <s v="ECP"/>
    <s v="LML"/>
    <s v="TNDR"/>
    <s v="107016"/>
    <s v="D5"/>
    <s v="MIC"/>
    <s v=""/>
    <b v="1"/>
    <s v="GN"/>
    <n v="101"/>
    <s v="01292402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11.5"/>
  </r>
  <r>
    <n v="2024"/>
    <s v="CHUM"/>
    <s v="KTN"/>
    <s v="ECP"/>
    <s v="LML"/>
    <s v="TNDR"/>
    <s v="107016"/>
    <s v="D6"/>
    <s v="MIC"/>
    <s v=""/>
    <b v="1"/>
    <s v="GN"/>
    <n v="101"/>
    <s v="01292403"/>
    <x v="3"/>
    <m/>
    <s v=""/>
    <n v="1"/>
    <d v="2024-07-12T00:00:00"/>
    <s v="SKS"/>
    <s v="4,4H4"/>
    <x v="0"/>
    <x v="0"/>
    <s v="Summer"/>
    <x v="0"/>
    <s v="SSRAA"/>
    <s v="BY20"/>
    <s v="4,4H4"/>
    <s v="SKS"/>
    <s v=""/>
    <s v=""/>
    <s v="U"/>
    <n v="5.6"/>
  </r>
  <r>
    <n v="2024"/>
    <s v="CHUM"/>
    <s v="KTN"/>
    <s v="ECP"/>
    <s v="LML"/>
    <s v="TNDR"/>
    <s v="107016"/>
    <s v="D7"/>
    <s v="MIC"/>
    <s v=""/>
    <b v="1"/>
    <s v="GN"/>
    <n v="101"/>
    <s v="01292404"/>
    <x v="3"/>
    <m/>
    <s v=""/>
    <n v="1"/>
    <d v="2024-07-12T00:00:00"/>
    <s v="SKS"/>
    <s v="3,6,2H"/>
    <x v="16"/>
    <x v="4"/>
    <s v="Summer"/>
    <x v="0"/>
    <s v="SSRAA"/>
    <s v="BY20"/>
    <s v="3,6,2H"/>
    <s v="SKS"/>
    <s v=""/>
    <s v=""/>
    <s v="U"/>
    <n v="6.6"/>
  </r>
  <r>
    <n v="2024"/>
    <s v="CHUM"/>
    <s v="KTN"/>
    <s v="ECP"/>
    <s v="LML"/>
    <s v="TNDR"/>
    <s v="107016"/>
    <s v="D8"/>
    <s v="MIC"/>
    <s v=""/>
    <b v="1"/>
    <s v="GN"/>
    <n v="101"/>
    <s v="01292405"/>
    <x v="3"/>
    <m/>
    <s v=""/>
    <n v="1"/>
    <d v="2024-07-12T00:00:00"/>
    <s v="SKS"/>
    <s v="4n,2n,2H"/>
    <x v="10"/>
    <x v="4"/>
    <s v="Summer"/>
    <x v="2"/>
    <s v="SSRAA"/>
    <s v="BY19"/>
    <s v="4n,2n,2H"/>
    <s v="SKS"/>
    <s v=""/>
    <s v=""/>
    <s v="U"/>
    <n v="8.9"/>
  </r>
  <r>
    <n v="2024"/>
    <s v="CHUM"/>
    <s v="KTN"/>
    <s v="ECP"/>
    <s v="LML"/>
    <s v="TNDR"/>
    <s v="107016"/>
    <s v="D9"/>
    <s v="MIC"/>
    <s v=""/>
    <b v="1"/>
    <s v="GN"/>
    <n v="101"/>
    <s v="01292406"/>
    <x v="3"/>
    <m/>
    <s v=""/>
    <n v="1"/>
    <d v="2024-07-12T00:00:00"/>
    <s v="SKS"/>
    <s v="6,4H4"/>
    <x v="3"/>
    <x v="0"/>
    <s v="Summer"/>
    <x v="0"/>
    <s v="SSRAA"/>
    <s v="BY20"/>
    <s v="6,4H4"/>
    <s v="SKS"/>
    <s v=""/>
    <s v=""/>
    <s v="U"/>
    <n v="7.3"/>
  </r>
  <r>
    <n v="2024"/>
    <s v="CHUM"/>
    <s v="KTN"/>
    <s v="ECP"/>
    <s v="LML"/>
    <s v="TNDR"/>
    <s v="107016"/>
    <s v="D10"/>
    <s v="MIC"/>
    <s v=""/>
    <b v="1"/>
    <s v="GN"/>
    <n v="101"/>
    <s v="01292407"/>
    <x v="3"/>
    <m/>
    <s v=""/>
    <n v="1"/>
    <d v="2024-07-12T00:00:00"/>
    <s v="SKS"/>
    <s v="3,5,3H"/>
    <x v="21"/>
    <x v="5"/>
    <s v="Summer"/>
    <x v="3"/>
    <s v="SSRAA"/>
    <s v="BY21"/>
    <s v="3,5,3H"/>
    <s v="SKS"/>
    <s v=""/>
    <s v=""/>
    <s v="U"/>
    <n v="7.9"/>
  </r>
  <r>
    <n v="2024"/>
    <s v="CHUM"/>
    <s v="KTN"/>
    <s v="ECP"/>
    <s v="LML"/>
    <s v="TNDR"/>
    <s v="107016"/>
    <s v="D11"/>
    <s v="MIC"/>
    <s v=""/>
    <b v="1"/>
    <s v="GN"/>
    <n v="101"/>
    <s v="01292408"/>
    <x v="3"/>
    <m/>
    <s v=""/>
    <n v="1"/>
    <d v="2024-07-12T00:00:00"/>
    <s v="SKS"/>
    <s v="NONE"/>
    <x v="1"/>
    <x v="1"/>
    <s v=""/>
    <x v="1"/>
    <s v=""/>
    <s v="BY21"/>
    <s v="NONE"/>
    <s v="SKS"/>
    <s v=""/>
    <s v=""/>
    <s v="U"/>
    <n v="11.5"/>
  </r>
  <r>
    <n v="2024"/>
    <s v="CHUM"/>
    <s v="KTN"/>
    <s v="ECP"/>
    <s v="LML"/>
    <s v="TNDR"/>
    <s v="107016"/>
    <s v="D12"/>
    <s v="MIC"/>
    <s v=""/>
    <b v="1"/>
    <s v="GN"/>
    <n v="101"/>
    <s v="01292409"/>
    <x v="3"/>
    <m/>
    <s v=""/>
    <n v="1"/>
    <d v="2024-07-12T00:00:00"/>
    <s v="SKS"/>
    <s v="6,3,2H"/>
    <x v="27"/>
    <x v="4"/>
    <s v="Summer"/>
    <x v="3"/>
    <s v="SSRAA"/>
    <s v="BY21"/>
    <s v="6,3,2H"/>
    <s v="SKS"/>
    <s v=""/>
    <s v=""/>
    <s v="U"/>
    <n v="5.4"/>
  </r>
  <r>
    <n v="2024"/>
    <s v="CHUM"/>
    <s v="KTN"/>
    <s v="AGS"/>
    <s v="JJM"/>
    <s v="BOAT"/>
    <s v="107167"/>
    <s v="A1"/>
    <s v="MIC"/>
    <s v=""/>
    <b v="1"/>
    <s v="SN"/>
    <n v="101"/>
    <s v="01292194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9.9"/>
  </r>
  <r>
    <n v="2024"/>
    <s v="CHUM"/>
    <s v="KTN"/>
    <s v="AGS"/>
    <s v="JJM"/>
    <s v="BOAT"/>
    <s v="107167"/>
    <s v="A2"/>
    <s v="MIC"/>
    <s v=""/>
    <b v="1"/>
    <s v="SN"/>
    <n v="101"/>
    <s v="01292195"/>
    <x v="3"/>
    <m/>
    <s v=""/>
    <n v="1"/>
    <d v="2024-07-15T00:00:00"/>
    <s v="SKS"/>
    <s v="3,3,5H"/>
    <x v="17"/>
    <x v="5"/>
    <s v="Summer"/>
    <x v="2"/>
    <s v="SSRAA"/>
    <s v="BY19; VAR"/>
    <s v="3,3,5H"/>
    <s v="SKS"/>
    <s v=""/>
    <s v=""/>
    <s v="U"/>
    <n v="7.7"/>
  </r>
  <r>
    <n v="2024"/>
    <s v="CHUM"/>
    <s v="KTN"/>
    <s v="AGS"/>
    <s v="JJM"/>
    <s v="BOAT"/>
    <s v="107167"/>
    <s v="A3"/>
    <s v="MIC"/>
    <s v=""/>
    <b v="1"/>
    <s v="SN"/>
    <n v="101"/>
    <s v="01292196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7.9"/>
  </r>
  <r>
    <n v="2024"/>
    <s v="CHUM"/>
    <s v="KTN"/>
    <s v="AGS"/>
    <s v="JJM"/>
    <s v="BOAT"/>
    <s v="107167"/>
    <s v="A4"/>
    <s v="MIC"/>
    <s v=""/>
    <b v="1"/>
    <s v="SN"/>
    <n v="101"/>
    <s v="01292197"/>
    <x v="3"/>
    <m/>
    <s v=""/>
    <n v="1"/>
    <d v="2024-07-15T00:00:00"/>
    <s v="SKS"/>
    <s v="4n,4H"/>
    <x v="18"/>
    <x v="2"/>
    <s v="Summer"/>
    <x v="3"/>
    <s v="SSRAA"/>
    <s v="BY21"/>
    <s v="4n,4H"/>
    <s v="SKS"/>
    <s v=""/>
    <s v=""/>
    <s v="U"/>
    <n v="9.1999999999999993"/>
  </r>
  <r>
    <n v="2024"/>
    <s v="CHUM"/>
    <s v="KTN"/>
    <s v="AGS"/>
    <s v="JJM"/>
    <s v="BOAT"/>
    <s v="107167"/>
    <s v="A5"/>
    <s v="MIC"/>
    <s v=""/>
    <b v="1"/>
    <s v="SN"/>
    <n v="101"/>
    <s v="01292198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5.5"/>
  </r>
  <r>
    <n v="2024"/>
    <s v="CHUM"/>
    <s v="KTN"/>
    <s v="AGS"/>
    <s v="JJM"/>
    <s v="BOAT"/>
    <s v="107167"/>
    <s v="A6"/>
    <s v="MIC"/>
    <s v=""/>
    <b v="1"/>
    <s v="SN"/>
    <n v="101"/>
    <s v="01292199"/>
    <x v="3"/>
    <m/>
    <s v=""/>
    <n v="1"/>
    <d v="2024-07-15T00:00:00"/>
    <s v="SKS"/>
    <s v="3,6,2H"/>
    <x v="16"/>
    <x v="4"/>
    <s v="Summer"/>
    <x v="0"/>
    <s v="SSRAA"/>
    <s v="BY20"/>
    <s v="3,6,2H"/>
    <s v="SKS"/>
    <s v=""/>
    <s v=""/>
    <s v="U"/>
    <n v="5.7"/>
  </r>
  <r>
    <n v="2024"/>
    <s v="CHUM"/>
    <s v="KTN"/>
    <s v="AGS"/>
    <s v="JJM"/>
    <s v="BOAT"/>
    <s v="107167"/>
    <s v="A7"/>
    <s v="MIC"/>
    <s v=""/>
    <b v="1"/>
    <s v="SN"/>
    <n v="101"/>
    <s v="01292200"/>
    <x v="3"/>
    <m/>
    <s v=""/>
    <n v="1"/>
    <d v="2024-07-15T00:00:00"/>
    <s v="SKS"/>
    <s v="4,2,2H4"/>
    <x v="12"/>
    <x v="0"/>
    <s v="Summer"/>
    <x v="0"/>
    <s v="SSRAA"/>
    <s v="BY20"/>
    <s v="4,2,2H4"/>
    <s v="SKS"/>
    <s v=""/>
    <s v=""/>
    <s v="U"/>
    <n v="7.5"/>
  </r>
  <r>
    <n v="2024"/>
    <s v="CHUM"/>
    <s v="KTN"/>
    <s v="AGS"/>
    <s v="JJM"/>
    <s v="BOAT"/>
    <s v="107167"/>
    <s v="A8"/>
    <s v="MIC"/>
    <s v=""/>
    <b v="1"/>
    <s v="SN"/>
    <n v="101"/>
    <s v="01292201"/>
    <x v="3"/>
    <m/>
    <s v=""/>
    <n v="1"/>
    <d v="2024-07-15T00:00:00"/>
    <s v="SKS"/>
    <s v="3,2,3H"/>
    <x v="4"/>
    <x v="3"/>
    <s v="Summer"/>
    <x v="0"/>
    <s v="SSRAA"/>
    <s v="BY20"/>
    <s v="3,2,3H"/>
    <s v="SKS"/>
    <s v=""/>
    <s v=""/>
    <s v="U"/>
    <n v="7.1"/>
  </r>
  <r>
    <n v="2024"/>
    <s v="CHUM"/>
    <s v="KTN"/>
    <s v="AGS"/>
    <s v="JJM"/>
    <s v="BOAT"/>
    <s v="107167"/>
    <s v="A9"/>
    <s v="MIC"/>
    <s v=""/>
    <b v="1"/>
    <s v="SN"/>
    <n v="101"/>
    <s v="01292202"/>
    <x v="3"/>
    <m/>
    <s v=""/>
    <n v="1"/>
    <d v="2024-07-15T00:00:00"/>
    <s v="SKS"/>
    <s v="NONE"/>
    <x v="1"/>
    <x v="1"/>
    <s v=""/>
    <x v="1"/>
    <s v=""/>
    <s v="BY21"/>
    <s v="NONE"/>
    <s v="SKS"/>
    <s v=""/>
    <s v=""/>
    <s v="U"/>
    <n v="9"/>
  </r>
  <r>
    <n v="2024"/>
    <s v="CHUM"/>
    <s v="KTN"/>
    <s v="AGS"/>
    <s v="JJM"/>
    <s v="BOAT"/>
    <s v="107167"/>
    <s v="A10"/>
    <s v="MIC"/>
    <s v=""/>
    <b v="1"/>
    <s v="SN"/>
    <n v="101"/>
    <s v="01292203"/>
    <x v="3"/>
    <m/>
    <s v=""/>
    <n v="1"/>
    <d v="2024-07-15T00:00:00"/>
    <s v="SKS"/>
    <s v="5,3H"/>
    <x v="22"/>
    <x v="4"/>
    <s v="Summer"/>
    <x v="3"/>
    <s v="SSRAA"/>
    <s v="BY21"/>
    <s v="5,3H"/>
    <s v="SKS"/>
    <s v=""/>
    <s v=""/>
    <s v="U"/>
    <n v="7.2"/>
  </r>
  <r>
    <n v="2024"/>
    <s v="CHUM"/>
    <s v="KTN"/>
    <s v="AGS"/>
    <s v="JJM"/>
    <s v="BOAT"/>
    <s v="107167"/>
    <s v="A11"/>
    <s v="MIC"/>
    <s v=""/>
    <b v="1"/>
    <s v="SN"/>
    <n v="101"/>
    <s v="01292204"/>
    <x v="3"/>
    <m/>
    <s v=""/>
    <n v="1"/>
    <d v="2024-07-15T00:00:00"/>
    <s v="SKS"/>
    <s v="NONE"/>
    <x v="1"/>
    <x v="1"/>
    <s v=""/>
    <x v="1"/>
    <s v=""/>
    <s v="THIN FOR AGING"/>
    <s v="NONE"/>
    <s v="SKS"/>
    <s v=""/>
    <s v=""/>
    <s v="U"/>
    <n v="7.9"/>
  </r>
  <r>
    <n v="2024"/>
    <s v="CHUM"/>
    <s v="KTN"/>
    <s v="AGS"/>
    <s v="JJM"/>
    <s v="BOAT"/>
    <s v="107167"/>
    <s v="A12"/>
    <s v="MIC"/>
    <s v=""/>
    <b v="1"/>
    <s v="SN"/>
    <n v="101"/>
    <s v="01292205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5.8"/>
  </r>
  <r>
    <n v="2024"/>
    <s v="CHUM"/>
    <s v="KTN"/>
    <s v="AGS"/>
    <s v="JJM"/>
    <s v="BOAT"/>
    <s v="107167"/>
    <s v="B1"/>
    <s v="MIC"/>
    <s v=""/>
    <b v="1"/>
    <s v="SN"/>
    <n v="101"/>
    <s v="01292206"/>
    <x v="3"/>
    <m/>
    <s v=""/>
    <n v="1"/>
    <d v="2024-07-15T00:00:00"/>
    <s v="SKS"/>
    <s v="4,4H4"/>
    <x v="0"/>
    <x v="0"/>
    <s v="Summer"/>
    <x v="0"/>
    <s v="SSRAA"/>
    <s v="THIN FOR AGING"/>
    <s v="4,4H4"/>
    <s v="SKS"/>
    <s v=""/>
    <s v=""/>
    <s v="U"/>
    <n v="9.4"/>
  </r>
  <r>
    <n v="2024"/>
    <s v="CHUM"/>
    <s v="KTN"/>
    <s v="AGS"/>
    <s v="JJM"/>
    <s v="BOAT"/>
    <s v="107167"/>
    <s v="B2"/>
    <s v="MIC"/>
    <s v=""/>
    <b v="1"/>
    <s v="SN"/>
    <n v="101"/>
    <s v="01292207"/>
    <x v="3"/>
    <m/>
    <s v=""/>
    <n v="1"/>
    <d v="2024-07-15T00:00:00"/>
    <s v="SKS"/>
    <s v="3,6,2H"/>
    <x v="16"/>
    <x v="4"/>
    <s v="Summer"/>
    <x v="0"/>
    <s v="SSRAA"/>
    <s v="BY20"/>
    <s v="3,6,2H"/>
    <s v="SKS"/>
    <s v=""/>
    <s v=""/>
    <s v="U"/>
    <n v="15.4"/>
  </r>
  <r>
    <n v="2024"/>
    <s v="CHUM"/>
    <s v="KTN"/>
    <s v="AGS"/>
    <s v="JJM"/>
    <s v="BOAT"/>
    <s v="107167"/>
    <s v="B3"/>
    <s v="MIC"/>
    <s v=""/>
    <b v="1"/>
    <s v="SN"/>
    <n v="101"/>
    <s v="01292208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11.6"/>
  </r>
  <r>
    <n v="2024"/>
    <s v="CHUM"/>
    <s v="KTN"/>
    <s v="AGS"/>
    <s v="JJM"/>
    <s v="BOAT"/>
    <s v="107167"/>
    <s v="B4"/>
    <s v="MIC"/>
    <s v=""/>
    <b v="1"/>
    <s v="SN"/>
    <n v="101"/>
    <s v="01292209"/>
    <x v="3"/>
    <m/>
    <s v=""/>
    <n v="1"/>
    <d v="2024-07-15T00:00:00"/>
    <s v="SKS"/>
    <s v="3,6,2H"/>
    <x v="16"/>
    <x v="4"/>
    <s v="Summer"/>
    <x v="0"/>
    <s v="SSRAA"/>
    <s v="BY20"/>
    <s v="3,6,2H"/>
    <s v="SKS"/>
    <s v=""/>
    <s v=""/>
    <s v="U"/>
    <n v="13.9"/>
  </r>
  <r>
    <n v="2024"/>
    <s v="CHUM"/>
    <s v="KTN"/>
    <s v="AGS"/>
    <s v="JJM"/>
    <s v="BOAT"/>
    <s v="107167"/>
    <s v="B5"/>
    <s v="MIC"/>
    <s v=""/>
    <b v="1"/>
    <s v="SN"/>
    <n v="101"/>
    <s v="01292210"/>
    <x v="3"/>
    <m/>
    <s v=""/>
    <n v="1"/>
    <d v="2024-07-15T00:00:00"/>
    <s v="SKS"/>
    <s v="4,4H2,3"/>
    <x v="5"/>
    <x v="0"/>
    <s v="Summer"/>
    <x v="2"/>
    <s v="SSRAA"/>
    <s v="BY19"/>
    <s v="4,4H2,3"/>
    <s v="SKS"/>
    <s v=""/>
    <s v=""/>
    <s v="U"/>
    <n v="11.5"/>
  </r>
  <r>
    <n v="2024"/>
    <s v="CHUM"/>
    <s v="KTN"/>
    <s v="AGS"/>
    <s v="JJM"/>
    <s v="BOAT"/>
    <s v="107167"/>
    <s v="B6"/>
    <s v="MIC"/>
    <s v=""/>
    <b v="1"/>
    <s v="SN"/>
    <n v="101"/>
    <s v="01292211"/>
    <x v="3"/>
    <m/>
    <s v=""/>
    <n v="1"/>
    <d v="2024-07-15T00:00:00"/>
    <s v="SKS"/>
    <s v="4,4H4"/>
    <x v="0"/>
    <x v="0"/>
    <s v="Summer"/>
    <x v="0"/>
    <s v="SSRAA"/>
    <s v="THIN FOR AGING"/>
    <s v="4,4H4"/>
    <s v="SKS"/>
    <s v=""/>
    <s v=""/>
    <s v="U"/>
    <n v="8.6"/>
  </r>
  <r>
    <n v="2024"/>
    <s v="CHUM"/>
    <s v="KTN"/>
    <s v="AGS"/>
    <s v="JJM"/>
    <s v="BOAT"/>
    <s v="107167"/>
    <s v="B7"/>
    <s v="MIC"/>
    <s v=""/>
    <b v="1"/>
    <s v="SN"/>
    <n v="101"/>
    <s v="01292212"/>
    <x v="3"/>
    <m/>
    <s v=""/>
    <n v="1"/>
    <d v="2024-07-15T00:00:00"/>
    <s v="SKS"/>
    <s v="7,4H"/>
    <x v="15"/>
    <x v="5"/>
    <s v="Summer"/>
    <x v="0"/>
    <s v="SSRAA"/>
    <s v="THIN FOR AGING"/>
    <s v="7,4H"/>
    <s v="SKS"/>
    <s v=""/>
    <s v=""/>
    <s v="U"/>
    <n v="12.1"/>
  </r>
  <r>
    <n v="2024"/>
    <s v="CHUM"/>
    <s v="KTN"/>
    <s v="AGS"/>
    <s v="JJM"/>
    <s v="BOAT"/>
    <s v="107167"/>
    <s v="B8"/>
    <s v="MIC"/>
    <s v=""/>
    <b v="1"/>
    <s v="SN"/>
    <n v="101"/>
    <s v="01292213"/>
    <x v="3"/>
    <m/>
    <s v=""/>
    <n v="1"/>
    <d v="2024-07-15T00:00:00"/>
    <s v="SKS"/>
    <s v="NONE"/>
    <x v="1"/>
    <x v="1"/>
    <s v=""/>
    <x v="1"/>
    <s v=""/>
    <s v="THIN FOR AGING"/>
    <s v="NONE"/>
    <s v="SKS"/>
    <s v=""/>
    <s v=""/>
    <s v="U"/>
    <n v="11.1"/>
  </r>
  <r>
    <n v="2024"/>
    <s v="CHUM"/>
    <s v="KTN"/>
    <s v="AGS"/>
    <s v="JJM"/>
    <s v="BOAT"/>
    <s v="107167"/>
    <s v="B9"/>
    <s v="MIC"/>
    <s v=""/>
    <b v="1"/>
    <s v="SN"/>
    <n v="101"/>
    <s v="01292214"/>
    <x v="3"/>
    <m/>
    <s v=""/>
    <n v="1"/>
    <d v="2024-07-15T00:00:00"/>
    <s v="SKS"/>
    <s v="7,4H"/>
    <x v="15"/>
    <x v="5"/>
    <s v="Summer"/>
    <x v="0"/>
    <s v="SSRAA"/>
    <s v="BY20; VAR"/>
    <s v="7,4H"/>
    <s v="SKS"/>
    <s v=""/>
    <s v=""/>
    <s v="U"/>
    <n v="12.8"/>
  </r>
  <r>
    <n v="2024"/>
    <s v="CHUM"/>
    <s v="KTN"/>
    <s v="AGS"/>
    <s v="JJM"/>
    <s v="BOAT"/>
    <s v="107167"/>
    <s v="B10"/>
    <s v="MIC"/>
    <s v=""/>
    <b v="1"/>
    <s v="SN"/>
    <n v="101"/>
    <s v="01292215"/>
    <x v="3"/>
    <m/>
    <s v=""/>
    <n v="1"/>
    <d v="2024-07-15T00:00:00"/>
    <s v="SKS"/>
    <s v="4,4H4"/>
    <x v="0"/>
    <x v="0"/>
    <s v="Summer"/>
    <x v="0"/>
    <s v="SSRAA"/>
    <s v="BY20"/>
    <s v="4,4H4"/>
    <s v="SKS"/>
    <s v=""/>
    <s v=""/>
    <s v="U"/>
    <n v="11.9"/>
  </r>
  <r>
    <n v="2024"/>
    <s v="CHUM"/>
    <s v="KTN"/>
    <s v="AGS"/>
    <s v="JJM"/>
    <s v="BOAT"/>
    <s v="107167"/>
    <s v="B11"/>
    <s v="MIC"/>
    <s v=""/>
    <b v="1"/>
    <s v="SN"/>
    <n v="101"/>
    <s v="01292216"/>
    <x v="3"/>
    <m/>
    <s v=""/>
    <n v="1"/>
    <d v="2024-07-15T00:00:00"/>
    <s v="SKS"/>
    <s v="3,6,2H"/>
    <x v="16"/>
    <x v="4"/>
    <s v="Summer"/>
    <x v="0"/>
    <s v="SSRAA"/>
    <s v="BY20"/>
    <s v="3,6,2H"/>
    <s v="SKS"/>
    <s v=""/>
    <s v=""/>
    <s v="U"/>
    <n v="9.3000000000000007"/>
  </r>
  <r>
    <n v="2024"/>
    <s v="CHUM"/>
    <s v="KTN"/>
    <s v="AGS"/>
    <s v="JJM"/>
    <s v="BOAT"/>
    <s v="107167"/>
    <s v="B12"/>
    <s v="MIC"/>
    <s v=""/>
    <b v="1"/>
    <s v="SN"/>
    <n v="101"/>
    <s v="01292217"/>
    <x v="3"/>
    <m/>
    <s v=""/>
    <n v="1"/>
    <d v="2024-07-15T00:00:00"/>
    <s v="SKS"/>
    <s v="NONE"/>
    <x v="1"/>
    <x v="1"/>
    <s v=""/>
    <x v="1"/>
    <s v=""/>
    <s v="BY20"/>
    <s v="NONE"/>
    <s v="SKS"/>
    <s v=""/>
    <s v=""/>
    <s v="U"/>
    <n v="12.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3471.5912247474748"/>
    <x v="0"/>
  </r>
  <r>
    <n v="121.25757575757576"/>
    <x v="0"/>
  </r>
  <r>
    <n v="17944.275072150071"/>
    <x v="1"/>
  </r>
  <r>
    <n v="4301.342757936507"/>
    <x v="1"/>
  </r>
  <r>
    <n v="3102.8901966089466"/>
    <x v="1"/>
  </r>
  <r>
    <n v="84.349206349206341"/>
    <x v="2"/>
  </r>
  <r>
    <n v="121.25757575757576"/>
    <x v="2"/>
  </r>
  <r>
    <n v="414.01564754689753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s v="GN"/>
    <n v="101"/>
    <n v="25"/>
    <s v="Neets Bay"/>
    <s v="NEETSBAYT21"/>
    <n v="56.723958333333336"/>
    <x v="0"/>
  </r>
  <r>
    <s v="GN"/>
    <n v="101"/>
    <n v="27"/>
    <s v="Neets Bay"/>
    <s v="NEETSBAYT21"/>
    <n v="395.90285714285716"/>
    <x v="0"/>
  </r>
  <r>
    <s v="GN"/>
    <n v="101"/>
    <n v="29"/>
    <s v="Neets Bay"/>
    <s v="NEETSBAYT21"/>
    <n v="322.58"/>
    <x v="0"/>
  </r>
  <r>
    <s v="GN"/>
    <n v="101"/>
    <n v="30"/>
    <s v="Neets Bay"/>
    <s v="NEETSBAYT21"/>
    <n v="658.93650793650795"/>
    <x v="0"/>
  </r>
  <r>
    <s v="GN"/>
    <n v="101"/>
    <n v="31"/>
    <s v="Neets Bay"/>
    <s v="NEETSBAYT21"/>
    <n v="971.22222222222229"/>
    <x v="0"/>
  </r>
  <r>
    <s v="GN"/>
    <n v="101"/>
    <n v="32"/>
    <s v="Neets Bay"/>
    <s v="NEETSBAYT21"/>
    <n v="854.6875"/>
    <x v="0"/>
  </r>
  <r>
    <s v="GN"/>
    <n v="101"/>
    <n v="33"/>
    <s v="Neets Bay"/>
    <s v="NEETSBAYT21"/>
    <n v="454.23245614035091"/>
    <x v="0"/>
  </r>
  <r>
    <s v="GN"/>
    <n v="101"/>
    <n v="34"/>
    <s v="Neets Bay"/>
    <s v="NEETSBAYT21"/>
    <n v="91.551020408163268"/>
    <x v="0"/>
  </r>
  <r>
    <s v="GN"/>
    <n v="101"/>
    <n v="25"/>
    <s v="Neets Bay"/>
    <s v="NEETSBAYNP21"/>
    <n v="56.723958333333336"/>
    <x v="0"/>
  </r>
  <r>
    <s v="GN"/>
    <n v="101"/>
    <n v="26"/>
    <s v="Neets Bay"/>
    <s v="NEETSBAYNP21"/>
    <n v="177.30555555555554"/>
    <x v="0"/>
  </r>
  <r>
    <s v="GN"/>
    <n v="101"/>
    <n v="27"/>
    <s v="Neets Bay"/>
    <s v="NEETSBAYNP21"/>
    <n v="1187.7085714285715"/>
    <x v="0"/>
  </r>
  <r>
    <s v="GN"/>
    <n v="101"/>
    <n v="28"/>
    <s v="Neets Bay"/>
    <s v="NEETSBAYNP21"/>
    <n v="881.38666666666666"/>
    <x v="0"/>
  </r>
  <r>
    <s v="GN"/>
    <n v="101"/>
    <n v="30"/>
    <s v="Neets Bay"/>
    <s v="NEETSBAYNP21"/>
    <n v="658.93650793650795"/>
    <x v="0"/>
  </r>
  <r>
    <s v="GN"/>
    <n v="101"/>
    <n v="31"/>
    <s v="Neets Bay"/>
    <s v="NEETSBAYNP21"/>
    <n v="323.74074074074076"/>
    <x v="0"/>
  </r>
  <r>
    <s v="GN"/>
    <n v="101"/>
    <n v="33"/>
    <s v="Neets Bay"/>
    <s v="NEETSBAYNP21"/>
    <n v="90.846491228070178"/>
    <x v="0"/>
  </r>
  <r>
    <s v="GN"/>
    <n v="101"/>
    <n v="25"/>
    <s v="Neets Bay"/>
    <s v="NEETSBAYB21"/>
    <n v="56.723958333333336"/>
    <x v="0"/>
  </r>
  <r>
    <s v="GN"/>
    <n v="101"/>
    <n v="34"/>
    <s v="Neets Bay"/>
    <s v="NEETSBAYB21"/>
    <n v="274.65306122448982"/>
    <x v="0"/>
  </r>
  <r>
    <s v="GN"/>
    <n v="101"/>
    <n v="25"/>
    <s v="Neets Bay"/>
    <s v="NEETSBAYB20"/>
    <n v="56.723958333333336"/>
    <x v="1"/>
  </r>
  <r>
    <s v="GN"/>
    <n v="101"/>
    <n v="26"/>
    <s v="Neets Bay"/>
    <s v="NEETSBAYB20"/>
    <n v="709.22222222222217"/>
    <x v="1"/>
  </r>
  <r>
    <s v="GN"/>
    <n v="101"/>
    <n v="29"/>
    <s v="Neets Bay"/>
    <s v="NEETSBAYB20"/>
    <n v="322.58"/>
    <x v="1"/>
  </r>
  <r>
    <s v="GN"/>
    <n v="101"/>
    <n v="30"/>
    <s v="Neets Bay"/>
    <s v="NEETSBAYB20"/>
    <n v="329.46825396825398"/>
    <x v="1"/>
  </r>
  <r>
    <s v="GN"/>
    <n v="101"/>
    <n v="31"/>
    <s v="Neets Bay"/>
    <s v="NEETSBAYB20"/>
    <n v="323.74074074074076"/>
    <x v="1"/>
  </r>
  <r>
    <s v="GN"/>
    <n v="101"/>
    <n v="33"/>
    <s v="Neets Bay"/>
    <s v="NEETSBAYB20"/>
    <n v="90.846491228070178"/>
    <x v="1"/>
  </r>
  <r>
    <s v="GN"/>
    <n v="101"/>
    <n v="29"/>
    <s v="Neets Bay"/>
    <s v="NEETSBAYA21"/>
    <n v="645.16"/>
    <x v="0"/>
  </r>
  <r>
    <s v="GN"/>
    <n v="101"/>
    <n v="30"/>
    <s v="Neets Bay"/>
    <s v="NEETSBAYA21"/>
    <n v="494.20238095238096"/>
    <x v="0"/>
  </r>
  <r>
    <s v="GN"/>
    <n v="101"/>
    <n v="33"/>
    <s v="Neets Bay"/>
    <s v="NEETSBAYA21"/>
    <n v="181.69298245614036"/>
    <x v="0"/>
  </r>
  <r>
    <s v="GN"/>
    <n v="101"/>
    <n v="35"/>
    <s v="Neets Bay"/>
    <s v="NEETSBAYA21"/>
    <n v="59.511945392491469"/>
    <x v="0"/>
  </r>
  <r>
    <s v="GN"/>
    <n v="101"/>
    <n v="25"/>
    <s v="Neets Bay"/>
    <s v="NEETSBAYA20"/>
    <n v="340.34375"/>
    <x v="1"/>
  </r>
  <r>
    <s v="GN"/>
    <n v="101"/>
    <n v="26"/>
    <s v="Neets Bay"/>
    <s v="NEETSBAYA20"/>
    <n v="709.22222222222217"/>
    <x v="1"/>
  </r>
  <r>
    <s v="GN"/>
    <n v="101"/>
    <n v="27"/>
    <s v="Neets Bay"/>
    <s v="NEETSBAYA20"/>
    <n v="1979.5142857142857"/>
    <x v="1"/>
  </r>
  <r>
    <s v="GN"/>
    <n v="101"/>
    <n v="28"/>
    <s v="Neets Bay"/>
    <s v="NEETSBAYA20"/>
    <n v="1101.7333333333333"/>
    <x v="1"/>
  </r>
  <r>
    <s v="GN"/>
    <n v="101"/>
    <n v="30"/>
    <s v="Neets Bay"/>
    <s v="NEETSBAYA20"/>
    <n v="823.67063492063494"/>
    <x v="1"/>
  </r>
  <r>
    <s v="GN"/>
    <n v="101"/>
    <n v="31"/>
    <s v="Neets Bay"/>
    <s v="NEETSBAYA20"/>
    <n v="647.48148148148152"/>
    <x v="1"/>
  </r>
  <r>
    <s v="GN"/>
    <n v="101"/>
    <n v="25"/>
    <s v="Neets Bay"/>
    <s v="NEETSBAY20"/>
    <n v="1985.3385416666656"/>
    <x v="1"/>
  </r>
  <r>
    <s v="GN"/>
    <n v="101"/>
    <n v="26"/>
    <s v="Neets Bay"/>
    <s v="NEETSBAY20"/>
    <n v="3368.8055555555566"/>
    <x v="1"/>
  </r>
  <r>
    <s v="GN"/>
    <n v="101"/>
    <n v="27"/>
    <s v="Neets Bay"/>
    <s v="NEETSBAY20"/>
    <n v="2771.32"/>
    <x v="1"/>
  </r>
  <r>
    <s v="GN"/>
    <n v="101"/>
    <n v="28"/>
    <s v="Neets Bay"/>
    <s v="NEETSBAY20"/>
    <n v="2864.5066666666667"/>
    <x v="1"/>
  </r>
  <r>
    <s v="GN"/>
    <n v="101"/>
    <n v="29"/>
    <s v="Neets Bay"/>
    <s v="NEETSBAY20"/>
    <n v="3870.9599999999996"/>
    <x v="1"/>
  </r>
  <r>
    <s v="GN"/>
    <n v="101"/>
    <n v="30"/>
    <s v="Neets Bay"/>
    <s v="NEETSBAY20"/>
    <n v="494.20238095238096"/>
    <x v="1"/>
  </r>
  <r>
    <s v="GN"/>
    <n v="101"/>
    <n v="31"/>
    <s v="Neets Bay"/>
    <s v="NEETSBAY20"/>
    <n v="647.48148148148152"/>
    <x v="1"/>
  </r>
  <r>
    <s v="GN"/>
    <n v="101"/>
    <n v="33"/>
    <s v="Neets Bay"/>
    <s v="NEETSBAY20"/>
    <n v="90.846491228070178"/>
    <x v="1"/>
  </r>
  <r>
    <s v="GN"/>
    <n v="101"/>
    <n v="34"/>
    <s v="Neets Bay"/>
    <s v="NEETSBAY20"/>
    <n v="183.10204081632654"/>
    <x v="1"/>
  </r>
  <r>
    <s v="GN"/>
    <n v="101"/>
    <n v="34"/>
    <s v="Neets Bay"/>
    <s v="NEETSBAY19FALL"/>
    <n v="366.20408163265307"/>
    <x v="2"/>
  </r>
  <r>
    <s v="GN"/>
    <n v="101"/>
    <n v="35"/>
    <s v="Neets Bay"/>
    <s v="NEETSBAY19FALL"/>
    <n v="178.53583617747441"/>
    <x v="2"/>
  </r>
  <r>
    <s v="GN"/>
    <n v="101"/>
    <n v="36"/>
    <s v="Neets Bay"/>
    <s v="NEETSBAY19FALL"/>
    <n v="99.458333333333329"/>
    <x v="2"/>
  </r>
  <r>
    <s v="GN"/>
    <n v="101"/>
    <n v="37"/>
    <s v="Neets Bay"/>
    <s v="NEETSBAY19FALL"/>
    <n v="222.2222222222222"/>
    <x v="2"/>
  </r>
  <r>
    <s v="GN"/>
    <n v="101"/>
    <n v="38"/>
    <s v="Neets Bay"/>
    <s v="NEETSBAY19FALL"/>
    <n v="66.666666666666671"/>
    <x v="2"/>
  </r>
  <r>
    <s v="GN"/>
    <n v="101"/>
    <n v="39"/>
    <s v="Neets Bay"/>
    <s v="NEETSBAY19FALL"/>
    <n v="16.666666666666668"/>
    <x v="2"/>
  </r>
  <r>
    <s v="GN"/>
    <n v="101"/>
    <n v="25"/>
    <s v="Neets Bay"/>
    <s v="NEETSBAY19"/>
    <n v="340.34375"/>
    <x v="2"/>
  </r>
  <r>
    <s v="GN"/>
    <n v="101"/>
    <n v="26"/>
    <s v="Neets Bay"/>
    <s v="NEETSBAY19"/>
    <n v="531.91666666666663"/>
    <x v="2"/>
  </r>
  <r>
    <s v="GN"/>
    <n v="101"/>
    <n v="27"/>
    <s v="Neets Bay"/>
    <s v="NEETSBAY19"/>
    <n v="395.90285714285716"/>
    <x v="2"/>
  </r>
  <r>
    <s v="GN"/>
    <n v="101"/>
    <n v="28"/>
    <s v="Neets Bay"/>
    <s v="NEETSBAY19"/>
    <n v="220.34666666666666"/>
    <x v="2"/>
  </r>
  <r>
    <s v="GN"/>
    <n v="106"/>
    <n v="27"/>
    <s v="Neets Bay"/>
    <s v="NEETSBAYT21"/>
    <n v="705.52272727272725"/>
    <x v="0"/>
  </r>
  <r>
    <s v="GN"/>
    <n v="106"/>
    <n v="28"/>
    <s v="Neets Bay"/>
    <s v="NEETSBAYT21"/>
    <n v="401.2037037037037"/>
    <x v="0"/>
  </r>
  <r>
    <s v="GN"/>
    <n v="106"/>
    <n v="29"/>
    <s v="Neets Bay"/>
    <s v="NEETSBAYT21"/>
    <n v="181.61111111111111"/>
    <x v="0"/>
  </r>
  <r>
    <s v="GN"/>
    <n v="106"/>
    <n v="30"/>
    <s v="Neets Bay"/>
    <s v="NEETSBAYT21"/>
    <n v="328.16666666666669"/>
    <x v="0"/>
  </r>
  <r>
    <s v="GN"/>
    <n v="106"/>
    <n v="31"/>
    <s v="Neets Bay"/>
    <s v="NEETSBAYT21"/>
    <n v="298.4666666666667"/>
    <x v="0"/>
  </r>
  <r>
    <s v="GN"/>
    <n v="106"/>
    <n v="32"/>
    <s v="Neets Bay"/>
    <s v="NEETSBAYT21"/>
    <n v="87.395833333333329"/>
    <x v="0"/>
  </r>
  <r>
    <s v="GN"/>
    <n v="106"/>
    <n v="33"/>
    <s v="Neets Bay"/>
    <s v="NEETSBAYT21"/>
    <n v="34.020833333333336"/>
    <x v="0"/>
  </r>
  <r>
    <s v="GN"/>
    <n v="106"/>
    <n v="35"/>
    <s v="Neets Bay"/>
    <s v="NEETSBAYT21"/>
    <n v="58.95"/>
    <x v="0"/>
  </r>
  <r>
    <s v="GN"/>
    <n v="106"/>
    <n v="27"/>
    <s v="Neets Bay"/>
    <s v="NEETSBAYNP21"/>
    <n v="470.34848484848487"/>
    <x v="0"/>
  </r>
  <r>
    <s v="GN"/>
    <n v="106"/>
    <n v="28"/>
    <s v="Neets Bay"/>
    <s v="NEETSBAYNP21"/>
    <n v="601.80555555555554"/>
    <x v="0"/>
  </r>
  <r>
    <s v="GN"/>
    <n v="106"/>
    <n v="29"/>
    <s v="Neets Bay"/>
    <s v="NEETSBAYNP21"/>
    <n v="272.41666666666669"/>
    <x v="0"/>
  </r>
  <r>
    <s v="GN"/>
    <n v="106"/>
    <n v="30"/>
    <s v="Neets Bay"/>
    <s v="NEETSBAYNP21"/>
    <n v="656.33333333333337"/>
    <x v="0"/>
  </r>
  <r>
    <s v="GN"/>
    <n v="106"/>
    <n v="31"/>
    <s v="Neets Bay"/>
    <s v="NEETSBAYNP21"/>
    <n v="298.4666666666667"/>
    <x v="0"/>
  </r>
  <r>
    <s v="GN"/>
    <n v="106"/>
    <n v="32"/>
    <s v="Neets Bay"/>
    <s v="NEETSBAYNP21"/>
    <n v="87.395833333333329"/>
    <x v="0"/>
  </r>
  <r>
    <s v="GN"/>
    <n v="106"/>
    <n v="33"/>
    <s v="Neets Bay"/>
    <s v="NEETSBAYNP21"/>
    <n v="34.020833333333336"/>
    <x v="0"/>
  </r>
  <r>
    <s v="GN"/>
    <n v="106"/>
    <n v="34"/>
    <s v="Neets Bay"/>
    <s v="NEETSBAYNP21"/>
    <n v="15.375"/>
    <x v="0"/>
  </r>
  <r>
    <s v="GN"/>
    <n v="106"/>
    <n v="27"/>
    <s v="Neets Bay"/>
    <s v="NEETSBAYB21"/>
    <n v="235.17424242424244"/>
    <x v="0"/>
  </r>
  <r>
    <s v="GN"/>
    <n v="106"/>
    <n v="31"/>
    <s v="Neets Bay"/>
    <s v="NEETSBAYB21"/>
    <n v="198.97777777777779"/>
    <x v="0"/>
  </r>
  <r>
    <s v="GN"/>
    <n v="106"/>
    <n v="32"/>
    <s v="Neets Bay"/>
    <s v="NEETSBAYB21"/>
    <n v="58.263888888888886"/>
    <x v="0"/>
  </r>
  <r>
    <s v="GN"/>
    <n v="106"/>
    <n v="26"/>
    <s v="Neets Bay"/>
    <s v="NEETSBAYB20"/>
    <n v="131.02083333333334"/>
    <x v="1"/>
  </r>
  <r>
    <s v="GN"/>
    <n v="106"/>
    <n v="27"/>
    <s v="Neets Bay"/>
    <s v="NEETSBAYB20"/>
    <n v="235.17424242424244"/>
    <x v="1"/>
  </r>
  <r>
    <s v="GN"/>
    <n v="106"/>
    <n v="29"/>
    <s v="Neets Bay"/>
    <s v="NEETSBAYB20"/>
    <n v="181.61111111111111"/>
    <x v="1"/>
  </r>
  <r>
    <s v="GN"/>
    <n v="106"/>
    <n v="30"/>
    <s v="Neets Bay"/>
    <s v="NEETSBAYB20"/>
    <n v="164.08333333333334"/>
    <x v="1"/>
  </r>
  <r>
    <s v="GN"/>
    <n v="106"/>
    <n v="31"/>
    <s v="Neets Bay"/>
    <s v="NEETSBAYB20"/>
    <n v="49.744444444444447"/>
    <x v="1"/>
  </r>
  <r>
    <s v="GN"/>
    <n v="106"/>
    <n v="27"/>
    <s v="Neets Bay"/>
    <s v="NEETSBAYA21"/>
    <n v="705.52272727272725"/>
    <x v="0"/>
  </r>
  <r>
    <s v="GN"/>
    <n v="106"/>
    <n v="28"/>
    <s v="Neets Bay"/>
    <s v="NEETSBAYA21"/>
    <n v="401.2037037037037"/>
    <x v="0"/>
  </r>
  <r>
    <s v="GN"/>
    <n v="106"/>
    <n v="29"/>
    <s v="Neets Bay"/>
    <s v="NEETSBAYA21"/>
    <n v="90.805555555555557"/>
    <x v="0"/>
  </r>
  <r>
    <s v="GN"/>
    <n v="106"/>
    <n v="30"/>
    <s v="Neets Bay"/>
    <s v="NEETSBAYA21"/>
    <n v="328.16666666666669"/>
    <x v="0"/>
  </r>
  <r>
    <s v="GN"/>
    <n v="106"/>
    <n v="31"/>
    <s v="Neets Bay"/>
    <s v="NEETSBAYA21"/>
    <n v="149.23333333333335"/>
    <x v="0"/>
  </r>
  <r>
    <s v="GN"/>
    <n v="106"/>
    <n v="32"/>
    <s v="Neets Bay"/>
    <s v="NEETSBAYA21"/>
    <n v="116.52777777777777"/>
    <x v="0"/>
  </r>
  <r>
    <s v="GN"/>
    <n v="106"/>
    <n v="29"/>
    <s v="Neets Bay"/>
    <s v="NEETSBAYA20"/>
    <n v="181.61111111111111"/>
    <x v="1"/>
  </r>
  <r>
    <s v="GN"/>
    <n v="106"/>
    <n v="30"/>
    <s v="Neets Bay"/>
    <s v="NEETSBAYA20"/>
    <n v="164.08333333333334"/>
    <x v="1"/>
  </r>
  <r>
    <s v="GN"/>
    <n v="106"/>
    <n v="32"/>
    <s v="Neets Bay"/>
    <s v="NEETSBAYA20"/>
    <n v="29.131944444444443"/>
    <x v="1"/>
  </r>
  <r>
    <s v="GN"/>
    <n v="106"/>
    <n v="27"/>
    <s v="Neets Bay"/>
    <s v="NEETSBAYA19"/>
    <n v="235.17424242424244"/>
    <x v="2"/>
  </r>
  <r>
    <s v="GN"/>
    <n v="106"/>
    <n v="26"/>
    <s v="Neets Bay"/>
    <s v="NEETSBAY20"/>
    <n v="1048.1666666666667"/>
    <x v="1"/>
  </r>
  <r>
    <s v="GN"/>
    <n v="106"/>
    <n v="27"/>
    <s v="Neets Bay"/>
    <s v="NEETSBAY20"/>
    <n v="1646.2196969696972"/>
    <x v="1"/>
  </r>
  <r>
    <s v="GN"/>
    <n v="106"/>
    <n v="28"/>
    <s v="Neets Bay"/>
    <s v="NEETSBAY20"/>
    <n v="601.80555555555554"/>
    <x v="1"/>
  </r>
  <r>
    <s v="GN"/>
    <n v="106"/>
    <n v="29"/>
    <s v="Neets Bay"/>
    <s v="NEETSBAY20"/>
    <n v="363.22222222222223"/>
    <x v="1"/>
  </r>
  <r>
    <s v="GN"/>
    <n v="106"/>
    <n v="30"/>
    <s v="Neets Bay"/>
    <s v="NEETSBAY20"/>
    <n v="328.16666666666669"/>
    <x v="1"/>
  </r>
  <r>
    <s v="GN"/>
    <n v="106"/>
    <n v="31"/>
    <s v="Neets Bay"/>
    <s v="NEETSBAY20"/>
    <n v="149.23333333333335"/>
    <x v="1"/>
  </r>
  <r>
    <s v="GN"/>
    <n v="106"/>
    <n v="33"/>
    <s v="Neets Bay"/>
    <s v="NEETSBAY20"/>
    <n v="34.020833333333336"/>
    <x v="1"/>
  </r>
  <r>
    <s v="GN"/>
    <n v="106"/>
    <n v="33"/>
    <s v="Neets Bay"/>
    <s v="NEETSBAY19FALL"/>
    <n v="204.12500000000003"/>
    <x v="2"/>
  </r>
  <r>
    <s v="GN"/>
    <n v="106"/>
    <n v="34"/>
    <s v="Neets Bay"/>
    <s v="NEETSBAY19FALL"/>
    <n v="199.875"/>
    <x v="2"/>
  </r>
  <r>
    <s v="GN"/>
    <n v="106"/>
    <n v="35"/>
    <s v="Neets Bay"/>
    <s v="NEETSBAY19FALL"/>
    <n v="412.65"/>
    <x v="2"/>
  </r>
  <r>
    <s v="GN"/>
    <n v="106"/>
    <n v="36"/>
    <s v="Neets Bay"/>
    <s v="NEETSBAY19FALL"/>
    <n v="467.32142857142867"/>
    <x v="2"/>
  </r>
  <r>
    <s v="GN"/>
    <n v="106"/>
    <n v="26"/>
    <s v="Neets Bay"/>
    <s v="NEETSBAY19"/>
    <n v="393.0625"/>
    <x v="2"/>
  </r>
  <r>
    <s v="GN"/>
    <n v="106"/>
    <n v="27"/>
    <s v="Neets Bay"/>
    <s v="NEETSBAY19"/>
    <n v="1175.8712121212122"/>
    <x v="2"/>
  </r>
  <r>
    <s v="GN"/>
    <n v="106"/>
    <n v="28"/>
    <s v="Neets Bay"/>
    <s v="NEETSBAY19"/>
    <n v="1203.6111111111111"/>
    <x v="2"/>
  </r>
  <r>
    <s v="GN"/>
    <n v="106"/>
    <n v="29"/>
    <s v="Neets Bay"/>
    <s v="NEETSBAY19"/>
    <n v="90.805555555555557"/>
    <x v="2"/>
  </r>
  <r>
    <s v="GN"/>
    <n v="106"/>
    <n v="30"/>
    <s v="Neets Bay"/>
    <s v="NEETSBAY19"/>
    <n v="328.16666666666669"/>
    <x v="2"/>
  </r>
  <r>
    <s v="GN"/>
    <n v="106"/>
    <n v="31"/>
    <s v="Neets Bay"/>
    <s v="NEETSBAY19"/>
    <n v="348.21111111111117"/>
    <x v="2"/>
  </r>
  <r>
    <s v="GN"/>
    <n v="106"/>
    <n v="32"/>
    <s v="Neets Bay"/>
    <s v="NEETSBAY19"/>
    <n v="29.131944444444443"/>
    <x v="2"/>
  </r>
  <r>
    <s v="GN"/>
    <n v="106"/>
    <n v="34"/>
    <s v="Neets Bay"/>
    <s v="NEETSBAY19"/>
    <n v="30.75"/>
    <x v="2"/>
  </r>
  <r>
    <s v="GN"/>
    <n v="108"/>
    <n v="31"/>
    <s v="Neets Bay"/>
    <s v="NEETSBAYT21"/>
    <n v="452.68333333333334"/>
    <x v="0"/>
  </r>
  <r>
    <s v="GN"/>
    <n v="108"/>
    <n v="27"/>
    <s v="Neets Bay"/>
    <s v="NEETSBAY20"/>
    <n v="261.91666666666669"/>
    <x v="1"/>
  </r>
  <r>
    <s v="SN"/>
    <n v="101"/>
    <n v="28"/>
    <s v="Neets Bay"/>
    <s v="NEETSBAYT21"/>
    <n v="3034.4246031746029"/>
    <x v="0"/>
  </r>
  <r>
    <s v="SN"/>
    <n v="101"/>
    <n v="29"/>
    <s v="Neets Bay"/>
    <s v="NEETSBAYT21"/>
    <n v="5521.3207547169814"/>
    <x v="0"/>
  </r>
  <r>
    <s v="SN"/>
    <n v="101"/>
    <n v="30"/>
    <s v="Neets Bay"/>
    <s v="NEETSBAYT21"/>
    <n v="4238.0172413793089"/>
    <x v="0"/>
  </r>
  <r>
    <s v="SN"/>
    <n v="101"/>
    <n v="31"/>
    <s v="Neets Bay"/>
    <s v="NEETSBAYT21"/>
    <n v="4356.9321533923303"/>
    <x v="0"/>
  </r>
  <r>
    <s v="SN"/>
    <n v="101"/>
    <n v="32"/>
    <s v="Neets Bay"/>
    <s v="NEETSBAYT21"/>
    <n v="2536.280898876405"/>
    <x v="0"/>
  </r>
  <r>
    <s v="SN"/>
    <n v="101"/>
    <n v="33"/>
    <s v="Neets Bay"/>
    <s v="NEETSBAYT21"/>
    <n v="1007.7330508474577"/>
    <x v="0"/>
  </r>
  <r>
    <s v="SN"/>
    <n v="101"/>
    <n v="34"/>
    <s v="Neets Bay"/>
    <s v="NEETSBAYT21"/>
    <n v="541.12554112554119"/>
    <x v="0"/>
  </r>
  <r>
    <s v="SN"/>
    <n v="101"/>
    <n v="28"/>
    <s v="Neets Bay"/>
    <s v="NEETSBAYNP21"/>
    <n v="2427.5396825396824"/>
    <x v="0"/>
  </r>
  <r>
    <s v="SN"/>
    <n v="101"/>
    <n v="29"/>
    <s v="Neets Bay"/>
    <s v="NEETSBAYNP21"/>
    <n v="5521.3207547169814"/>
    <x v="0"/>
  </r>
  <r>
    <s v="SN"/>
    <n v="101"/>
    <n v="30"/>
    <s v="Neets Bay"/>
    <s v="NEETSBAYNP21"/>
    <n v="2260.2758620689656"/>
    <x v="0"/>
  </r>
  <r>
    <s v="SN"/>
    <n v="101"/>
    <n v="31"/>
    <s v="Neets Bay"/>
    <s v="NEETSBAYNP21"/>
    <n v="2614.1592920353978"/>
    <x v="0"/>
  </r>
  <r>
    <s v="SN"/>
    <n v="101"/>
    <n v="32"/>
    <s v="Neets Bay"/>
    <s v="NEETSBAYNP21"/>
    <n v="2254.4719101123596"/>
    <x v="0"/>
  </r>
  <r>
    <s v="SN"/>
    <n v="101"/>
    <n v="33"/>
    <s v="Neets Bay"/>
    <s v="NEETSBAYNP21"/>
    <n v="503.86652542372883"/>
    <x v="0"/>
  </r>
  <r>
    <s v="SN"/>
    <n v="101"/>
    <n v="34"/>
    <s v="Neets Bay"/>
    <s v="NEETSBAYNP21"/>
    <n v="432.90043290043292"/>
    <x v="0"/>
  </r>
  <r>
    <s v="SN"/>
    <n v="101"/>
    <n v="35"/>
    <s v="Neets Bay"/>
    <s v="NEETSBAYNP21"/>
    <n v="10.75268817204301"/>
    <x v="0"/>
  </r>
  <r>
    <s v="SN"/>
    <n v="101"/>
    <n v="28"/>
    <s v="Neets Bay"/>
    <s v="NEETSBAYB21"/>
    <n v="1213.7698412698412"/>
    <x v="0"/>
  </r>
  <r>
    <s v="SN"/>
    <n v="101"/>
    <n v="29"/>
    <s v="Neets Bay"/>
    <s v="NEETSBAYB21"/>
    <n v="2300.550314465409"/>
    <x v="0"/>
  </r>
  <r>
    <s v="SN"/>
    <n v="101"/>
    <n v="30"/>
    <s v="Neets Bay"/>
    <s v="NEETSBAYB21"/>
    <n v="1130.1379310344828"/>
    <x v="0"/>
  </r>
  <r>
    <s v="SN"/>
    <n v="101"/>
    <n v="31"/>
    <s v="Neets Bay"/>
    <s v="NEETSBAYB21"/>
    <n v="1244.8377581120942"/>
    <x v="0"/>
  </r>
  <r>
    <s v="SN"/>
    <n v="101"/>
    <n v="32"/>
    <s v="Neets Bay"/>
    <s v="NEETSBAYB21"/>
    <n v="1409.0449438202247"/>
    <x v="0"/>
  </r>
  <r>
    <s v="SN"/>
    <n v="101"/>
    <n v="33"/>
    <s v="Neets Bay"/>
    <s v="NEETSBAYB21"/>
    <n v="727.80720338983053"/>
    <x v="0"/>
  </r>
  <r>
    <s v="SN"/>
    <n v="101"/>
    <n v="34"/>
    <s v="Neets Bay"/>
    <s v="NEETSBAYB21"/>
    <n v="324.6753246753247"/>
    <x v="0"/>
  </r>
  <r>
    <s v="SN"/>
    <n v="101"/>
    <n v="35"/>
    <s v="Neets Bay"/>
    <s v="NEETSBAYB21"/>
    <n v="5.376344086021505"/>
    <x v="0"/>
  </r>
  <r>
    <s v="SN"/>
    <n v="101"/>
    <n v="28"/>
    <s v="Neets Bay"/>
    <s v="NEETSBAYB20"/>
    <n v="3641.3095238095234"/>
    <x v="1"/>
  </r>
  <r>
    <s v="SN"/>
    <n v="101"/>
    <n v="29"/>
    <s v="Neets Bay"/>
    <s v="NEETSBAYB20"/>
    <n v="3220.7704402515724"/>
    <x v="1"/>
  </r>
  <r>
    <s v="SN"/>
    <n v="101"/>
    <n v="30"/>
    <s v="Neets Bay"/>
    <s v="NEETSBAYB20"/>
    <n v="847.60344827586209"/>
    <x v="1"/>
  </r>
  <r>
    <s v="SN"/>
    <n v="101"/>
    <n v="31"/>
    <s v="Neets Bay"/>
    <s v="NEETSBAYB20"/>
    <n v="497.93510324483776"/>
    <x v="1"/>
  </r>
  <r>
    <s v="SN"/>
    <n v="101"/>
    <n v="32"/>
    <s v="Neets Bay"/>
    <s v="NEETSBAYB20"/>
    <n v="422.71348314606746"/>
    <x v="1"/>
  </r>
  <r>
    <s v="SN"/>
    <n v="101"/>
    <n v="28"/>
    <s v="Neets Bay"/>
    <s v="NEETSBAYA21"/>
    <n v="2427.5396825396824"/>
    <x v="0"/>
  </r>
  <r>
    <s v="SN"/>
    <n v="101"/>
    <n v="29"/>
    <s v="Neets Bay"/>
    <s v="NEETSBAYA21"/>
    <n v="2300.550314465409"/>
    <x v="0"/>
  </r>
  <r>
    <s v="SN"/>
    <n v="101"/>
    <n v="30"/>
    <s v="Neets Bay"/>
    <s v="NEETSBAYA21"/>
    <n v="1977.7413793103449"/>
    <x v="0"/>
  </r>
  <r>
    <s v="SN"/>
    <n v="101"/>
    <n v="31"/>
    <s v="Neets Bay"/>
    <s v="NEETSBAYA21"/>
    <n v="1742.7728613569318"/>
    <x v="0"/>
  </r>
  <r>
    <s v="SN"/>
    <n v="101"/>
    <n v="32"/>
    <s v="Neets Bay"/>
    <s v="NEETSBAYA21"/>
    <n v="1127.2359550561798"/>
    <x v="0"/>
  </r>
  <r>
    <s v="SN"/>
    <n v="101"/>
    <n v="33"/>
    <s v="Neets Bay"/>
    <s v="NEETSBAYA21"/>
    <n v="223.9406779661017"/>
    <x v="0"/>
  </r>
  <r>
    <s v="SN"/>
    <n v="101"/>
    <n v="34"/>
    <s v="Neets Bay"/>
    <s v="NEETSBAYA21"/>
    <n v="108.22510822510823"/>
    <x v="0"/>
  </r>
  <r>
    <s v="SN"/>
    <n v="101"/>
    <n v="35"/>
    <s v="Neets Bay"/>
    <s v="NEETSBAYA21"/>
    <n v="5.376344086021505"/>
    <x v="0"/>
  </r>
  <r>
    <s v="SN"/>
    <n v="101"/>
    <n v="28"/>
    <s v="Neets Bay"/>
    <s v="NEETSBAYA20"/>
    <n v="7282.6190476190468"/>
    <x v="1"/>
  </r>
  <r>
    <s v="SN"/>
    <n v="101"/>
    <n v="29"/>
    <s v="Neets Bay"/>
    <s v="NEETSBAYA20"/>
    <n v="11502.751572327044"/>
    <x v="1"/>
  </r>
  <r>
    <s v="SN"/>
    <n v="101"/>
    <n v="30"/>
    <s v="Neets Bay"/>
    <s v="NEETSBAYA20"/>
    <n v="5650.6896551724112"/>
    <x v="1"/>
  </r>
  <r>
    <s v="SN"/>
    <n v="101"/>
    <n v="31"/>
    <s v="Neets Bay"/>
    <s v="NEETSBAYA20"/>
    <n v="3361.0619469026542"/>
    <x v="1"/>
  </r>
  <r>
    <s v="SN"/>
    <n v="101"/>
    <n v="32"/>
    <s v="Neets Bay"/>
    <s v="NEETSBAYA20"/>
    <n v="2958.994382022473"/>
    <x v="1"/>
  </r>
  <r>
    <s v="SN"/>
    <n v="101"/>
    <n v="33"/>
    <s v="Neets Bay"/>
    <s v="NEETSBAYA20"/>
    <n v="391.89618644067798"/>
    <x v="1"/>
  </r>
  <r>
    <s v="SN"/>
    <n v="101"/>
    <n v="34"/>
    <s v="Neets Bay"/>
    <s v="NEETSBAYA20"/>
    <n v="324.6753246753247"/>
    <x v="1"/>
  </r>
  <r>
    <s v="SN"/>
    <n v="101"/>
    <n v="35"/>
    <s v="Neets Bay"/>
    <s v="NEETSBAYA20"/>
    <n v="5.376344086021505"/>
    <x v="1"/>
  </r>
  <r>
    <s v="SN"/>
    <n v="101"/>
    <n v="28"/>
    <s v="Neets Bay"/>
    <s v="NEETSBAYA19"/>
    <n v="606.8849206349206"/>
    <x v="2"/>
  </r>
  <r>
    <s v="SN"/>
    <n v="101"/>
    <n v="29"/>
    <s v="Neets Bay"/>
    <s v="NEETSBAYA19"/>
    <n v="460.11006289308176"/>
    <x v="2"/>
  </r>
  <r>
    <s v="SN"/>
    <n v="101"/>
    <n v="31"/>
    <s v="Neets Bay"/>
    <s v="NEETSBAYA19"/>
    <n v="124.48377581120944"/>
    <x v="2"/>
  </r>
  <r>
    <s v="SN"/>
    <n v="101"/>
    <n v="32"/>
    <s v="Neets Bay"/>
    <s v="NEETSBAYA19"/>
    <n v="140.90449438202248"/>
    <x v="2"/>
  </r>
  <r>
    <s v="SN"/>
    <n v="101"/>
    <n v="28"/>
    <s v="Neets Bay"/>
    <s v="NEETSBAY20"/>
    <n v="20330.644841269848"/>
    <x v="1"/>
  </r>
  <r>
    <s v="SN"/>
    <n v="101"/>
    <n v="29"/>
    <s v="Neets Bay"/>
    <s v="NEETSBAY20"/>
    <n v="20244.842767295613"/>
    <x v="1"/>
  </r>
  <r>
    <s v="SN"/>
    <n v="101"/>
    <n v="30"/>
    <s v="Neets Bay"/>
    <s v="NEETSBAY20"/>
    <n v="9888.7068965517246"/>
    <x v="1"/>
  </r>
  <r>
    <s v="SN"/>
    <n v="101"/>
    <n v="31"/>
    <s v="Neets Bay"/>
    <s v="NEETSBAY20"/>
    <n v="6099.7050147492682"/>
    <x v="1"/>
  </r>
  <r>
    <s v="SN"/>
    <n v="101"/>
    <n v="32"/>
    <s v="Neets Bay"/>
    <s v="NEETSBAY20"/>
    <n v="4086.2303370786544"/>
    <x v="1"/>
  </r>
  <r>
    <s v="SN"/>
    <n v="101"/>
    <n v="33"/>
    <s v="Neets Bay"/>
    <s v="NEETSBAY20"/>
    <n v="839.77754237288138"/>
    <x v="1"/>
  </r>
  <r>
    <s v="SN"/>
    <n v="101"/>
    <n v="34"/>
    <s v="Neets Bay"/>
    <s v="NEETSBAY20"/>
    <n v="432.90043290043292"/>
    <x v="1"/>
  </r>
  <r>
    <s v="SN"/>
    <n v="101"/>
    <n v="35"/>
    <s v="Neets Bay"/>
    <s v="NEETSBAY20"/>
    <n v="16.129032258064516"/>
    <x v="1"/>
  </r>
  <r>
    <s v="SN"/>
    <n v="101"/>
    <n v="31"/>
    <s v="Neets Bay"/>
    <s v="NEETSBAY19FALL"/>
    <n v="373.45132743362831"/>
    <x v="2"/>
  </r>
  <r>
    <s v="SN"/>
    <n v="101"/>
    <n v="32"/>
    <s v="Neets Bay"/>
    <s v="NEETSBAY19FALL"/>
    <n v="704.52247191011236"/>
    <x v="2"/>
  </r>
  <r>
    <s v="SN"/>
    <n v="101"/>
    <n v="33"/>
    <s v="Neets Bay"/>
    <s v="NEETSBAY19FALL"/>
    <n v="671.82203389830511"/>
    <x v="2"/>
  </r>
  <r>
    <s v="SN"/>
    <n v="101"/>
    <n v="34"/>
    <s v="Neets Bay"/>
    <s v="NEETSBAY19FALL"/>
    <n v="974.02597402597405"/>
    <x v="2"/>
  </r>
  <r>
    <s v="SN"/>
    <n v="101"/>
    <n v="35"/>
    <s v="Neets Bay"/>
    <s v="NEETSBAY19FALL"/>
    <n v="91.397849462365585"/>
    <x v="2"/>
  </r>
  <r>
    <s v="SN"/>
    <n v="101"/>
    <n v="28"/>
    <s v="Neets Bay"/>
    <s v="NEETSBAY19"/>
    <n v="1820.6547619047617"/>
    <x v="2"/>
  </r>
  <r>
    <s v="SN"/>
    <n v="101"/>
    <n v="29"/>
    <s v="Neets Bay"/>
    <s v="NEETSBAY19"/>
    <n v="1840.440251572327"/>
    <x v="2"/>
  </r>
  <r>
    <s v="SN"/>
    <n v="101"/>
    <n v="30"/>
    <s v="Neets Bay"/>
    <s v="NEETSBAY19"/>
    <n v="2260.2758620689656"/>
    <x v="2"/>
  </r>
  <r>
    <s v="SN"/>
    <n v="101"/>
    <n v="31"/>
    <s v="Neets Bay"/>
    <s v="NEETSBAY19"/>
    <n v="1120.3539823008848"/>
    <x v="2"/>
  </r>
  <r>
    <s v="SN"/>
    <n v="101"/>
    <n v="32"/>
    <s v="Neets Bay"/>
    <s v="NEETSBAY19"/>
    <n v="1549.9494382022472"/>
    <x v="2"/>
  </r>
  <r>
    <s v="SN"/>
    <n v="101"/>
    <n v="33"/>
    <s v="Neets Bay"/>
    <s v="NEETSBAY19"/>
    <n v="223.9406779661017"/>
    <x v="2"/>
  </r>
  <r>
    <s v="SN"/>
    <n v="101"/>
    <n v="34"/>
    <s v="Neets Bay"/>
    <s v="NEETSBAY19"/>
    <n v="216.45021645021646"/>
    <x v="2"/>
  </r>
  <r>
    <s v="SN"/>
    <n v="102"/>
    <n v="29"/>
    <s v="Neets Bay"/>
    <s v="NEETSBAYT21"/>
    <n v="944.24369747899163"/>
    <x v="0"/>
  </r>
  <r>
    <s v="SN"/>
    <n v="102"/>
    <n v="30"/>
    <s v="Neets Bay"/>
    <s v="NEETSBAYT21"/>
    <n v="278.85474860335194"/>
    <x v="0"/>
  </r>
  <r>
    <s v="SN"/>
    <n v="102"/>
    <n v="32"/>
    <s v="Neets Bay"/>
    <s v="NEETSBAYT21"/>
    <n v="1091.6734693877552"/>
    <x v="0"/>
  </r>
  <r>
    <s v="SN"/>
    <n v="102"/>
    <n v="29"/>
    <s v="Neets Bay"/>
    <s v="NEETSBAYNP21"/>
    <n v="944.24369747899163"/>
    <x v="0"/>
  </r>
  <r>
    <s v="SN"/>
    <n v="102"/>
    <n v="32"/>
    <s v="Neets Bay"/>
    <s v="NEETSBAYNP21"/>
    <n v="545.83673469387759"/>
    <x v="0"/>
  </r>
  <r>
    <s v="SN"/>
    <n v="102"/>
    <n v="33"/>
    <s v="Neets Bay"/>
    <s v="NEETSBAYNP21"/>
    <n v="163.5"/>
    <x v="0"/>
  </r>
  <r>
    <s v="SN"/>
    <n v="102"/>
    <n v="32"/>
    <s v="Neets Bay"/>
    <s v="NEETSBAYB21"/>
    <n v="272.91836734693879"/>
    <x v="0"/>
  </r>
  <r>
    <s v="SN"/>
    <n v="102"/>
    <n v="34"/>
    <s v="Neets Bay"/>
    <s v="NEETSBAYB21"/>
    <n v="113.88888888888889"/>
    <x v="0"/>
  </r>
  <r>
    <s v="SN"/>
    <n v="102"/>
    <n v="30"/>
    <s v="Neets Bay"/>
    <s v="NEETSBAYA21"/>
    <n v="278.85474860335194"/>
    <x v="0"/>
  </r>
  <r>
    <s v="SN"/>
    <n v="102"/>
    <n v="28"/>
    <s v="Neets Bay"/>
    <s v="NEETSBAYA20"/>
    <n v="736.25"/>
    <x v="1"/>
  </r>
  <r>
    <s v="SN"/>
    <n v="102"/>
    <n v="32"/>
    <s v="Neets Bay"/>
    <s v="NEETSBAYA20"/>
    <n v="545.83673469387759"/>
    <x v="1"/>
  </r>
  <r>
    <s v="SN"/>
    <n v="102"/>
    <n v="34"/>
    <s v="Neets Bay"/>
    <s v="NEETSBAYA20"/>
    <n v="113.88888888888889"/>
    <x v="1"/>
  </r>
  <r>
    <s v="SN"/>
    <n v="102"/>
    <n v="28"/>
    <s v="Neets Bay"/>
    <s v="NEETSBAY20"/>
    <n v="736.25"/>
    <x v="1"/>
  </r>
  <r>
    <s v="SN"/>
    <n v="102"/>
    <n v="32"/>
    <s v="Neets Bay"/>
    <s v="NEETSBAY20"/>
    <n v="1228.1326530612246"/>
    <x v="1"/>
  </r>
  <r>
    <s v="SN"/>
    <n v="102"/>
    <n v="34"/>
    <s v="Neets Bay"/>
    <s v="NEETSBAY20"/>
    <n v="113.88888888888889"/>
    <x v="1"/>
  </r>
  <r>
    <s v="SN"/>
    <n v="102"/>
    <n v="34"/>
    <s v="Neets Bay"/>
    <s v="NEETSBAY19FALL"/>
    <n v="113.88888888888889"/>
    <x v="2"/>
  </r>
  <r>
    <s v="SN"/>
    <n v="102"/>
    <n v="29"/>
    <s v="Neets Bay"/>
    <s v="NEETSBAY19"/>
    <n v="1888.4873949579833"/>
    <x v="2"/>
  </r>
  <r>
    <s v="SN"/>
    <n v="102"/>
    <n v="32"/>
    <s v="Neets Bay"/>
    <s v="NEETSBAY19"/>
    <n v="409.37755102040819"/>
    <x v="2"/>
  </r>
  <r>
    <s v="SN"/>
    <n v="103"/>
    <n v="33"/>
    <s v="Neets Bay"/>
    <s v="NEETSBAYA20"/>
    <n v="45.148606811145513"/>
    <x v="1"/>
  </r>
  <r>
    <s v="SN"/>
    <n v="103"/>
    <n v="31"/>
    <s v="Neets Bay"/>
    <s v="NEETSBAY19FALL"/>
    <n v="144.66666666666666"/>
    <x v="2"/>
  </r>
  <r>
    <s v="SN"/>
    <n v="103"/>
    <n v="33"/>
    <s v="Neets Bay"/>
    <s v="NEETSBAY19FALL"/>
    <n v="45.148606811145513"/>
    <x v="2"/>
  </r>
  <r>
    <s v="SN"/>
    <n v="103"/>
    <n v="32"/>
    <s v="Neets Bay"/>
    <s v="NEETSBAY19"/>
    <n v="96.530364372469634"/>
    <x v="2"/>
  </r>
  <r>
    <s v="SN"/>
    <n v="104"/>
    <n v="29"/>
    <s v="Neets Bay"/>
    <s v="NEETSBAYT21"/>
    <n v="551.88888888888891"/>
    <x v="0"/>
  </r>
  <r>
    <s v="SN"/>
    <n v="104"/>
    <n v="30"/>
    <s v="Neets Bay"/>
    <s v="NEETSBAYT21"/>
    <n v="713.68110236220468"/>
    <x v="0"/>
  </r>
  <r>
    <s v="SN"/>
    <n v="104"/>
    <n v="31"/>
    <s v="Neets Bay"/>
    <s v="NEETSBAYT21"/>
    <n v="552.71511627906978"/>
    <x v="0"/>
  </r>
  <r>
    <s v="SN"/>
    <n v="104"/>
    <n v="32"/>
    <s v="Neets Bay"/>
    <s v="NEETSBAYT21"/>
    <n v="1081.3"/>
    <x v="0"/>
  </r>
  <r>
    <s v="SN"/>
    <n v="104"/>
    <n v="33"/>
    <s v="Neets Bay"/>
    <s v="NEETSBAYT21"/>
    <n v="114.73484848484848"/>
    <x v="0"/>
  </r>
  <r>
    <s v="SN"/>
    <n v="104"/>
    <n v="30"/>
    <s v="Neets Bay"/>
    <s v="NEETSBAYNP21"/>
    <n v="713.68110236220468"/>
    <x v="0"/>
  </r>
  <r>
    <s v="SN"/>
    <n v="104"/>
    <n v="31"/>
    <s v="Neets Bay"/>
    <s v="NEETSBAYNP21"/>
    <n v="552.71511627906978"/>
    <x v="0"/>
  </r>
  <r>
    <s v="SN"/>
    <n v="104"/>
    <n v="30"/>
    <s v="Neets Bay"/>
    <s v="NEETSBAYB21"/>
    <n v="237.89370078740157"/>
    <x v="0"/>
  </r>
  <r>
    <s v="SN"/>
    <n v="104"/>
    <n v="31"/>
    <s v="Neets Bay"/>
    <s v="NEETSBAYB21"/>
    <n v="552.71511627906978"/>
    <x v="0"/>
  </r>
  <r>
    <s v="SN"/>
    <n v="104"/>
    <n v="33"/>
    <s v="Neets Bay"/>
    <s v="NEETSBAYB21"/>
    <n v="114.73484848484848"/>
    <x v="0"/>
  </r>
  <r>
    <s v="SN"/>
    <n v="104"/>
    <n v="29"/>
    <s v="Neets Bay"/>
    <s v="NEETSBAYA21"/>
    <n v="275.94444444444446"/>
    <x v="0"/>
  </r>
  <r>
    <s v="SN"/>
    <n v="104"/>
    <n v="30"/>
    <s v="Neets Bay"/>
    <s v="NEETSBAYA21"/>
    <n v="237.89370078740157"/>
    <x v="0"/>
  </r>
  <r>
    <s v="SN"/>
    <n v="104"/>
    <n v="31"/>
    <s v="Neets Bay"/>
    <s v="NEETSBAYA21"/>
    <n v="184.23837209302326"/>
    <x v="0"/>
  </r>
  <r>
    <s v="SN"/>
    <n v="104"/>
    <n v="29"/>
    <s v="Neets Bay"/>
    <s v="NEETSBAYA20"/>
    <n v="413.91666666666669"/>
    <x v="1"/>
  </r>
  <r>
    <s v="SN"/>
    <n v="104"/>
    <n v="30"/>
    <s v="Neets Bay"/>
    <s v="NEETSBAYA20"/>
    <n v="1903.1496062992123"/>
    <x v="1"/>
  </r>
  <r>
    <s v="SN"/>
    <n v="104"/>
    <n v="31"/>
    <s v="Neets Bay"/>
    <s v="NEETSBAYA20"/>
    <n v="736.95348837209303"/>
    <x v="1"/>
  </r>
  <r>
    <s v="SN"/>
    <n v="104"/>
    <n v="32"/>
    <s v="Neets Bay"/>
    <s v="NEETSBAYA20"/>
    <n v="810.97499999999991"/>
    <x v="1"/>
  </r>
  <r>
    <s v="SN"/>
    <n v="104"/>
    <n v="33"/>
    <s v="Neets Bay"/>
    <s v="NEETSBAYA20"/>
    <n v="114.73484848484848"/>
    <x v="1"/>
  </r>
  <r>
    <s v="SN"/>
    <n v="104"/>
    <n v="29"/>
    <s v="Neets Bay"/>
    <s v="NEETSBAY20"/>
    <n v="551.88888888888891"/>
    <x v="1"/>
  </r>
  <r>
    <s v="SN"/>
    <n v="104"/>
    <n v="30"/>
    <s v="Neets Bay"/>
    <s v="NEETSBAY20"/>
    <n v="1427.3622047244094"/>
    <x v="1"/>
  </r>
  <r>
    <s v="SN"/>
    <n v="104"/>
    <n v="31"/>
    <s v="Neets Bay"/>
    <s v="NEETSBAY20"/>
    <n v="1105.4302325581396"/>
    <x v="1"/>
  </r>
  <r>
    <s v="SN"/>
    <n v="104"/>
    <n v="32"/>
    <s v="Neets Bay"/>
    <s v="NEETSBAY20"/>
    <n v="270.32499999999999"/>
    <x v="1"/>
  </r>
  <r>
    <s v="SN"/>
    <n v="104"/>
    <n v="33"/>
    <s v="Neets Bay"/>
    <s v="NEETSBAY20"/>
    <n v="114.73484848484848"/>
    <x v="1"/>
  </r>
  <r>
    <s v="SN"/>
    <n v="104"/>
    <n v="30"/>
    <s v="Neets Bay"/>
    <s v="NEETSBAY19FALL"/>
    <n v="237.89370078740157"/>
    <x v="2"/>
  </r>
  <r>
    <s v="SN"/>
    <n v="104"/>
    <n v="31"/>
    <s v="Neets Bay"/>
    <s v="NEETSBAY19FALL"/>
    <n v="736.95348837209303"/>
    <x v="2"/>
  </r>
  <r>
    <s v="SN"/>
    <n v="104"/>
    <n v="32"/>
    <s v="Neets Bay"/>
    <s v="NEETSBAY19FALL"/>
    <n v="1621.95"/>
    <x v="2"/>
  </r>
  <r>
    <s v="SN"/>
    <n v="104"/>
    <n v="33"/>
    <s v="Neets Bay"/>
    <s v="NEETSBAY19FALL"/>
    <n v="917.87878787878788"/>
    <x v="2"/>
  </r>
  <r>
    <s v="SN"/>
    <n v="104"/>
    <n v="34"/>
    <s v="Neets Bay"/>
    <s v="NEETSBAY19FALL"/>
    <n v="24.041666666666668"/>
    <x v="2"/>
  </r>
  <r>
    <s v="SN"/>
    <n v="104"/>
    <n v="35"/>
    <s v="Neets Bay"/>
    <s v="NEETSBAY19FALL"/>
    <n v="83.333333333333329"/>
    <x v="2"/>
  </r>
  <r>
    <s v="SN"/>
    <n v="104"/>
    <n v="29"/>
    <s v="Neets Bay"/>
    <s v="NEETSBAY19"/>
    <n v="689.86111111111109"/>
    <x v="2"/>
  </r>
  <r>
    <s v="SN"/>
    <n v="104"/>
    <n v="30"/>
    <s v="Neets Bay"/>
    <s v="NEETSBAY19"/>
    <n v="713.68110236220468"/>
    <x v="2"/>
  </r>
  <r>
    <s v="SN"/>
    <n v="104"/>
    <n v="31"/>
    <s v="Neets Bay"/>
    <s v="NEETSBAY19"/>
    <n v="921.19186046511629"/>
    <x v="2"/>
  </r>
  <r>
    <s v="SN"/>
    <n v="104"/>
    <n v="32"/>
    <s v="Neets Bay"/>
    <s v="NEETSBAY19"/>
    <n v="810.97499999999991"/>
    <x v="2"/>
  </r>
  <r>
    <s v="SN"/>
    <n v="104"/>
    <n v="33"/>
    <s v="Neets Bay"/>
    <s v="NEETSBAY19"/>
    <n v="114.73484848484848"/>
    <x v="2"/>
  </r>
  <r>
    <s v="SN"/>
    <n v="107"/>
    <n v="30"/>
    <s v="Neets Bay"/>
    <s v="NEETSBAYT21"/>
    <n v="102.1547619047619"/>
    <x v="0"/>
  </r>
  <r>
    <s v="SN"/>
    <n v="107"/>
    <n v="30"/>
    <s v="Neets Bay"/>
    <s v="NEETSBAYNP21"/>
    <n v="153.23214285714283"/>
    <x v="0"/>
  </r>
  <r>
    <s v="SN"/>
    <n v="107"/>
    <n v="30"/>
    <s v="Neets Bay"/>
    <s v="NEETSBAYB21"/>
    <n v="51.077380952380949"/>
    <x v="0"/>
  </r>
  <r>
    <s v="SN"/>
    <n v="107"/>
    <n v="29"/>
    <s v="Neets Bay"/>
    <s v="NEETSBAYA21"/>
    <n v="145.19444444444446"/>
    <x v="0"/>
  </r>
  <r>
    <s v="SN"/>
    <n v="107"/>
    <n v="30"/>
    <s v="Neets Bay"/>
    <s v="NEETSBAYA21"/>
    <n v="51.077380952380949"/>
    <x v="0"/>
  </r>
  <r>
    <s v="SN"/>
    <n v="107"/>
    <n v="29"/>
    <s v="Neets Bay"/>
    <s v="NEETSBAYA20"/>
    <n v="72.597222222222229"/>
    <x v="1"/>
  </r>
  <r>
    <s v="SN"/>
    <n v="107"/>
    <n v="30"/>
    <s v="Neets Bay"/>
    <s v="NEETSBAYA20"/>
    <n v="306.46428571428572"/>
    <x v="1"/>
  </r>
  <r>
    <s v="SN"/>
    <n v="107"/>
    <n v="29"/>
    <s v="Neets Bay"/>
    <s v="NEETSBAY20"/>
    <n v="145.19444444444446"/>
    <x v="1"/>
  </r>
  <r>
    <s v="SN"/>
    <n v="107"/>
    <n v="30"/>
    <s v="Neets Bay"/>
    <s v="NEETSBAY20"/>
    <n v="408.61904761904765"/>
    <x v="1"/>
  </r>
  <r>
    <s v="SN"/>
    <n v="107"/>
    <n v="29"/>
    <s v="Neets Bay"/>
    <s v="NEETSBAY19"/>
    <n v="145.19444444444446"/>
    <x v="2"/>
  </r>
  <r>
    <s v="SN"/>
    <n v="107"/>
    <n v="30"/>
    <s v="Neets Bay"/>
    <s v="NEETSBAY19"/>
    <n v="306.46428571428572"/>
    <x v="2"/>
  </r>
  <r>
    <s v="TR"/>
    <n v="101"/>
    <n v="27"/>
    <s v="Neets Bay"/>
    <s v="NEETSBAYT21"/>
    <n v="394.40163934426226"/>
    <x v="0"/>
  </r>
  <r>
    <s v="TR"/>
    <n v="101"/>
    <n v="28"/>
    <s v="Neets Bay"/>
    <s v="NEETSBAYT21"/>
    <n v="1486"/>
    <x v="0"/>
  </r>
  <r>
    <s v="TR"/>
    <n v="101"/>
    <n v="29"/>
    <s v="Neets Bay"/>
    <s v="NEETSBAYT21"/>
    <n v="1448.4615384615383"/>
    <x v="0"/>
  </r>
  <r>
    <s v="TR"/>
    <n v="101"/>
    <n v="30"/>
    <s v="Neets Bay"/>
    <s v="NEETSBAYT21"/>
    <n v="497"/>
    <x v="0"/>
  </r>
  <r>
    <s v="TR"/>
    <n v="101"/>
    <n v="31"/>
    <s v="Neets Bay"/>
    <s v="NEETSBAYT21"/>
    <n v="131.27777777777777"/>
    <x v="0"/>
  </r>
  <r>
    <s v="TR"/>
    <n v="101"/>
    <n v="32"/>
    <s v="Neets Bay"/>
    <s v="NEETSBAYT21"/>
    <n v="250"/>
    <x v="0"/>
  </r>
  <r>
    <s v="TR"/>
    <n v="101"/>
    <n v="27"/>
    <s v="Neets Bay"/>
    <s v="NEETSBAYNP21"/>
    <n v="131.46721311475409"/>
    <x v="0"/>
  </r>
  <r>
    <s v="TR"/>
    <n v="101"/>
    <n v="28"/>
    <s v="Neets Bay"/>
    <s v="NEETSBAYNP21"/>
    <n v="743"/>
    <x v="0"/>
  </r>
  <r>
    <s v="TR"/>
    <n v="101"/>
    <n v="29"/>
    <s v="Neets Bay"/>
    <s v="NEETSBAYNP21"/>
    <n v="1013.9230769230768"/>
    <x v="0"/>
  </r>
  <r>
    <s v="TR"/>
    <n v="101"/>
    <n v="30"/>
    <s v="Neets Bay"/>
    <s v="NEETSBAYNP21"/>
    <n v="165.66666666666666"/>
    <x v="0"/>
  </r>
  <r>
    <s v="TR"/>
    <n v="101"/>
    <n v="31"/>
    <s v="Neets Bay"/>
    <s v="NEETSBAYNP21"/>
    <n v="393.83333333333337"/>
    <x v="0"/>
  </r>
  <r>
    <s v="TR"/>
    <n v="101"/>
    <n v="32"/>
    <s v="Neets Bay"/>
    <s v="NEETSBAYNP21"/>
    <n v="166.66666666666666"/>
    <x v="0"/>
  </r>
  <r>
    <s v="TR"/>
    <n v="101"/>
    <n v="27"/>
    <s v="Neets Bay"/>
    <s v="NEETSBAYB21"/>
    <n v="262.93442622950818"/>
    <x v="0"/>
  </r>
  <r>
    <s v="TR"/>
    <n v="101"/>
    <n v="28"/>
    <s v="Neets Bay"/>
    <s v="NEETSBAYB21"/>
    <n v="743"/>
    <x v="0"/>
  </r>
  <r>
    <s v="TR"/>
    <n v="101"/>
    <n v="29"/>
    <s v="Neets Bay"/>
    <s v="NEETSBAYB21"/>
    <n v="1158.7692307692307"/>
    <x v="0"/>
  </r>
  <r>
    <s v="TR"/>
    <n v="101"/>
    <n v="30"/>
    <s v="Neets Bay"/>
    <s v="NEETSBAYB21"/>
    <n v="165.66666666666666"/>
    <x v="0"/>
  </r>
  <r>
    <s v="TR"/>
    <n v="101"/>
    <n v="31"/>
    <s v="Neets Bay"/>
    <s v="NEETSBAYB21"/>
    <n v="131.27777777777777"/>
    <x v="0"/>
  </r>
  <r>
    <s v="TR"/>
    <n v="101"/>
    <n v="27"/>
    <s v="Neets Bay"/>
    <s v="NEETSBAYB20"/>
    <n v="657.33606557377038"/>
    <x v="1"/>
  </r>
  <r>
    <s v="TR"/>
    <n v="101"/>
    <n v="28"/>
    <s v="Neets Bay"/>
    <s v="NEETSBAYB20"/>
    <n v="1114.5"/>
    <x v="1"/>
  </r>
  <r>
    <s v="TR"/>
    <n v="101"/>
    <n v="29"/>
    <s v="Neets Bay"/>
    <s v="NEETSBAYB20"/>
    <n v="1158.7692307692307"/>
    <x v="1"/>
  </r>
  <r>
    <s v="TR"/>
    <n v="101"/>
    <n v="27"/>
    <s v="Neets Bay"/>
    <s v="NEETSBAYA21"/>
    <n v="525.86885245901635"/>
    <x v="0"/>
  </r>
  <r>
    <s v="TR"/>
    <n v="101"/>
    <n v="28"/>
    <s v="Neets Bay"/>
    <s v="NEETSBAYA21"/>
    <n v="743"/>
    <x v="0"/>
  </r>
  <r>
    <s v="TR"/>
    <n v="101"/>
    <n v="29"/>
    <s v="Neets Bay"/>
    <s v="NEETSBAYA21"/>
    <n v="869.07692307692298"/>
    <x v="0"/>
  </r>
  <r>
    <s v="TR"/>
    <n v="101"/>
    <n v="30"/>
    <s v="Neets Bay"/>
    <s v="NEETSBAYA21"/>
    <n v="331.33333333333331"/>
    <x v="0"/>
  </r>
  <r>
    <s v="TR"/>
    <n v="101"/>
    <n v="31"/>
    <s v="Neets Bay"/>
    <s v="NEETSBAYA21"/>
    <n v="262.55555555555554"/>
    <x v="0"/>
  </r>
  <r>
    <s v="TR"/>
    <n v="101"/>
    <n v="32"/>
    <s v="Neets Bay"/>
    <s v="NEETSBAYA21"/>
    <n v="83.333333333333329"/>
    <x v="0"/>
  </r>
  <r>
    <s v="TR"/>
    <n v="101"/>
    <n v="27"/>
    <s v="Neets Bay"/>
    <s v="NEETSBAYA20"/>
    <n v="1840.5409836065567"/>
    <x v="1"/>
  </r>
  <r>
    <s v="TR"/>
    <n v="101"/>
    <n v="28"/>
    <s v="Neets Bay"/>
    <s v="NEETSBAYA20"/>
    <n v="2600.5"/>
    <x v="1"/>
  </r>
  <r>
    <s v="TR"/>
    <n v="101"/>
    <n v="29"/>
    <s v="Neets Bay"/>
    <s v="NEETSBAYA20"/>
    <n v="3186.6153846153843"/>
    <x v="1"/>
  </r>
  <r>
    <s v="TR"/>
    <n v="101"/>
    <n v="30"/>
    <s v="Neets Bay"/>
    <s v="NEETSBAYA20"/>
    <n v="2319.3333333333335"/>
    <x v="1"/>
  </r>
  <r>
    <s v="TR"/>
    <n v="101"/>
    <n v="31"/>
    <s v="Neets Bay"/>
    <s v="NEETSBAYA20"/>
    <n v="328.19444444444446"/>
    <x v="1"/>
  </r>
  <r>
    <s v="TR"/>
    <n v="101"/>
    <n v="27"/>
    <s v="Neets Bay"/>
    <s v="NEETSBAYA19"/>
    <n v="131.46721311475409"/>
    <x v="2"/>
  </r>
  <r>
    <s v="TR"/>
    <n v="101"/>
    <n v="28"/>
    <s v="Neets Bay"/>
    <s v="NEETSBAYA19"/>
    <n v="743"/>
    <x v="2"/>
  </r>
  <r>
    <s v="TR"/>
    <n v="101"/>
    <n v="27"/>
    <s v="Neets Bay"/>
    <s v="NEETSBAY20"/>
    <n v="8150.9672131147645"/>
    <x v="1"/>
  </r>
  <r>
    <s v="TR"/>
    <n v="101"/>
    <n v="28"/>
    <s v="Neets Bay"/>
    <s v="NEETSBAY20"/>
    <n v="12631"/>
    <x v="1"/>
  </r>
  <r>
    <s v="TR"/>
    <n v="101"/>
    <n v="29"/>
    <s v="Neets Bay"/>
    <s v="NEETSBAY20"/>
    <n v="10428.923076923094"/>
    <x v="1"/>
  </r>
  <r>
    <s v="TR"/>
    <n v="101"/>
    <n v="30"/>
    <s v="Neets Bay"/>
    <s v="NEETSBAY20"/>
    <n v="4472.9999999999991"/>
    <x v="1"/>
  </r>
  <r>
    <s v="TR"/>
    <n v="101"/>
    <n v="31"/>
    <s v="Neets Bay"/>
    <s v="NEETSBAY20"/>
    <n v="984.5833333333336"/>
    <x v="1"/>
  </r>
  <r>
    <s v="TR"/>
    <n v="101"/>
    <n v="32"/>
    <s v="Neets Bay"/>
    <s v="NEETSBAY20"/>
    <n v="333.33333333333331"/>
    <x v="1"/>
  </r>
  <r>
    <s v="TR"/>
    <n v="101"/>
    <n v="30"/>
    <s v="Neets Bay"/>
    <s v="NEETSBAY19FALL"/>
    <n v="165.66666666666666"/>
    <x v="2"/>
  </r>
  <r>
    <s v="TR"/>
    <n v="101"/>
    <n v="27"/>
    <s v="Neets Bay"/>
    <s v="NEETSBAY19"/>
    <n v="3418.1475409836053"/>
    <x v="2"/>
  </r>
  <r>
    <s v="TR"/>
    <n v="101"/>
    <n v="28"/>
    <s v="Neets Bay"/>
    <s v="NEETSBAY19"/>
    <n v="4829.5"/>
    <x v="2"/>
  </r>
  <r>
    <s v="TR"/>
    <n v="101"/>
    <n v="29"/>
    <s v="Neets Bay"/>
    <s v="NEETSBAY19"/>
    <n v="2607.2307692307691"/>
    <x v="2"/>
  </r>
  <r>
    <s v="TR"/>
    <n v="101"/>
    <n v="30"/>
    <s v="Neets Bay"/>
    <s v="NEETSBAY19"/>
    <n v="1325.3333333333333"/>
    <x v="2"/>
  </r>
  <r>
    <s v="TR"/>
    <n v="101"/>
    <n v="31"/>
    <s v="Neets Bay"/>
    <s v="NEETSBAY19"/>
    <n v="65.638888888888886"/>
    <x v="2"/>
  </r>
  <r>
    <s v="TR"/>
    <n v="101"/>
    <n v="32"/>
    <s v="Neets Bay"/>
    <s v="NEETSBAY19"/>
    <n v="166.66666666666666"/>
    <x v="2"/>
  </r>
  <r>
    <s v="TR"/>
    <n v="101"/>
    <n v="27"/>
    <s v="Neets Bay"/>
    <s v="NEETSBAY18"/>
    <n v="131.46721311475409"/>
    <x v="3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  <r>
    <m/>
    <m/>
    <m/>
    <m/>
    <m/>
    <m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  <n v="101"/>
    <x v="0"/>
    <s v="Neets Bay"/>
    <x v="0"/>
    <n v="56.723958333333336"/>
    <s v="2021"/>
  </r>
  <r>
    <x v="0"/>
    <n v="101"/>
    <x v="1"/>
    <s v="Neets Bay"/>
    <x v="0"/>
    <n v="395.90285714285716"/>
    <s v="2021"/>
  </r>
  <r>
    <x v="0"/>
    <n v="101"/>
    <x v="2"/>
    <s v="Neets Bay"/>
    <x v="0"/>
    <n v="322.58"/>
    <s v="2021"/>
  </r>
  <r>
    <x v="0"/>
    <n v="101"/>
    <x v="3"/>
    <s v="Neets Bay"/>
    <x v="0"/>
    <n v="658.93650793650795"/>
    <s v="2021"/>
  </r>
  <r>
    <x v="0"/>
    <n v="101"/>
    <x v="4"/>
    <s v="Neets Bay"/>
    <x v="0"/>
    <n v="971.22222222222229"/>
    <s v="2021"/>
  </r>
  <r>
    <x v="0"/>
    <n v="101"/>
    <x v="5"/>
    <s v="Neets Bay"/>
    <x v="0"/>
    <n v="854.6875"/>
    <s v="2021"/>
  </r>
  <r>
    <x v="0"/>
    <n v="101"/>
    <x v="6"/>
    <s v="Neets Bay"/>
    <x v="0"/>
    <n v="454.23245614035091"/>
    <s v="2021"/>
  </r>
  <r>
    <x v="0"/>
    <n v="101"/>
    <x v="7"/>
    <s v="Neets Bay"/>
    <x v="0"/>
    <n v="91.551020408163268"/>
    <s v="2021"/>
  </r>
  <r>
    <x v="0"/>
    <n v="101"/>
    <x v="0"/>
    <s v="Neets Bay"/>
    <x v="1"/>
    <n v="56.723958333333336"/>
    <s v="2021"/>
  </r>
  <r>
    <x v="0"/>
    <n v="101"/>
    <x v="8"/>
    <s v="Neets Bay"/>
    <x v="1"/>
    <n v="177.30555555555554"/>
    <s v="2021"/>
  </r>
  <r>
    <x v="0"/>
    <n v="101"/>
    <x v="1"/>
    <s v="Neets Bay"/>
    <x v="1"/>
    <n v="1187.7085714285715"/>
    <s v="2021"/>
  </r>
  <r>
    <x v="0"/>
    <n v="101"/>
    <x v="9"/>
    <s v="Neets Bay"/>
    <x v="1"/>
    <n v="881.38666666666666"/>
    <s v="2021"/>
  </r>
  <r>
    <x v="0"/>
    <n v="101"/>
    <x v="3"/>
    <s v="Neets Bay"/>
    <x v="1"/>
    <n v="658.93650793650795"/>
    <s v="2021"/>
  </r>
  <r>
    <x v="0"/>
    <n v="101"/>
    <x v="4"/>
    <s v="Neets Bay"/>
    <x v="1"/>
    <n v="323.74074074074076"/>
    <s v="2021"/>
  </r>
  <r>
    <x v="0"/>
    <n v="101"/>
    <x v="6"/>
    <s v="Neets Bay"/>
    <x v="1"/>
    <n v="90.846491228070178"/>
    <s v="2021"/>
  </r>
  <r>
    <x v="0"/>
    <n v="101"/>
    <x v="0"/>
    <s v="Neets Bay"/>
    <x v="2"/>
    <n v="56.723958333333336"/>
    <s v="2021"/>
  </r>
  <r>
    <x v="0"/>
    <n v="101"/>
    <x v="7"/>
    <s v="Neets Bay"/>
    <x v="2"/>
    <n v="274.65306122448982"/>
    <s v="2021"/>
  </r>
  <r>
    <x v="0"/>
    <n v="101"/>
    <x v="0"/>
    <s v="Neets Bay"/>
    <x v="3"/>
    <n v="56.723958333333336"/>
    <s v="2020"/>
  </r>
  <r>
    <x v="0"/>
    <n v="101"/>
    <x v="8"/>
    <s v="Neets Bay"/>
    <x v="3"/>
    <n v="709.22222222222217"/>
    <s v="2020"/>
  </r>
  <r>
    <x v="0"/>
    <n v="101"/>
    <x v="2"/>
    <s v="Neets Bay"/>
    <x v="3"/>
    <n v="322.58"/>
    <s v="2020"/>
  </r>
  <r>
    <x v="0"/>
    <n v="101"/>
    <x v="3"/>
    <s v="Neets Bay"/>
    <x v="3"/>
    <n v="329.46825396825398"/>
    <s v="2020"/>
  </r>
  <r>
    <x v="0"/>
    <n v="101"/>
    <x v="4"/>
    <s v="Neets Bay"/>
    <x v="3"/>
    <n v="323.74074074074076"/>
    <s v="2020"/>
  </r>
  <r>
    <x v="0"/>
    <n v="101"/>
    <x v="6"/>
    <s v="Neets Bay"/>
    <x v="3"/>
    <n v="90.846491228070178"/>
    <s v="2020"/>
  </r>
  <r>
    <x v="0"/>
    <n v="101"/>
    <x v="2"/>
    <s v="Neets Bay"/>
    <x v="4"/>
    <n v="645.16"/>
    <s v="2021"/>
  </r>
  <r>
    <x v="0"/>
    <n v="101"/>
    <x v="3"/>
    <s v="Neets Bay"/>
    <x v="4"/>
    <n v="494.20238095238096"/>
    <s v="2021"/>
  </r>
  <r>
    <x v="0"/>
    <n v="101"/>
    <x v="6"/>
    <s v="Neets Bay"/>
    <x v="4"/>
    <n v="181.69298245614036"/>
    <s v="2021"/>
  </r>
  <r>
    <x v="0"/>
    <n v="101"/>
    <x v="10"/>
    <s v="Neets Bay"/>
    <x v="4"/>
    <n v="59.511945392491469"/>
    <s v="2021"/>
  </r>
  <r>
    <x v="0"/>
    <n v="101"/>
    <x v="0"/>
    <s v="Neets Bay"/>
    <x v="5"/>
    <n v="340.34375"/>
    <s v="2020"/>
  </r>
  <r>
    <x v="0"/>
    <n v="101"/>
    <x v="8"/>
    <s v="Neets Bay"/>
    <x v="5"/>
    <n v="709.22222222222217"/>
    <s v="2020"/>
  </r>
  <r>
    <x v="0"/>
    <n v="101"/>
    <x v="1"/>
    <s v="Neets Bay"/>
    <x v="5"/>
    <n v="1979.5142857142857"/>
    <s v="2020"/>
  </r>
  <r>
    <x v="0"/>
    <n v="101"/>
    <x v="9"/>
    <s v="Neets Bay"/>
    <x v="5"/>
    <n v="1101.7333333333333"/>
    <s v="2020"/>
  </r>
  <r>
    <x v="0"/>
    <n v="101"/>
    <x v="3"/>
    <s v="Neets Bay"/>
    <x v="5"/>
    <n v="823.67063492063494"/>
    <s v="2020"/>
  </r>
  <r>
    <x v="0"/>
    <n v="101"/>
    <x v="4"/>
    <s v="Neets Bay"/>
    <x v="5"/>
    <n v="647.48148148148152"/>
    <s v="2020"/>
  </r>
  <r>
    <x v="0"/>
    <n v="101"/>
    <x v="0"/>
    <s v="Neets Bay"/>
    <x v="6"/>
    <n v="1985.3385416666656"/>
    <s v="2020"/>
  </r>
  <r>
    <x v="0"/>
    <n v="101"/>
    <x v="8"/>
    <s v="Neets Bay"/>
    <x v="6"/>
    <n v="3368.8055555555566"/>
    <s v="2020"/>
  </r>
  <r>
    <x v="0"/>
    <n v="101"/>
    <x v="1"/>
    <s v="Neets Bay"/>
    <x v="6"/>
    <n v="2771.32"/>
    <s v="2020"/>
  </r>
  <r>
    <x v="0"/>
    <n v="101"/>
    <x v="9"/>
    <s v="Neets Bay"/>
    <x v="6"/>
    <n v="2864.5066666666667"/>
    <s v="2020"/>
  </r>
  <r>
    <x v="0"/>
    <n v="101"/>
    <x v="2"/>
    <s v="Neets Bay"/>
    <x v="6"/>
    <n v="3870.9599999999996"/>
    <s v="2020"/>
  </r>
  <r>
    <x v="0"/>
    <n v="101"/>
    <x v="3"/>
    <s v="Neets Bay"/>
    <x v="6"/>
    <n v="494.20238095238096"/>
    <s v="2020"/>
  </r>
  <r>
    <x v="0"/>
    <n v="101"/>
    <x v="4"/>
    <s v="Neets Bay"/>
    <x v="6"/>
    <n v="647.48148148148152"/>
    <s v="2020"/>
  </r>
  <r>
    <x v="0"/>
    <n v="101"/>
    <x v="6"/>
    <s v="Neets Bay"/>
    <x v="6"/>
    <n v="90.846491228070178"/>
    <s v="2020"/>
  </r>
  <r>
    <x v="0"/>
    <n v="101"/>
    <x v="7"/>
    <s v="Neets Bay"/>
    <x v="6"/>
    <n v="183.10204081632654"/>
    <s v="2020"/>
  </r>
  <r>
    <x v="0"/>
    <n v="101"/>
    <x v="7"/>
    <s v="Neets Bay"/>
    <x v="7"/>
    <n v="366.20408163265307"/>
    <s v="2019"/>
  </r>
  <r>
    <x v="0"/>
    <n v="101"/>
    <x v="10"/>
    <s v="Neets Bay"/>
    <x v="7"/>
    <n v="178.53583617747441"/>
    <s v="2019"/>
  </r>
  <r>
    <x v="0"/>
    <n v="101"/>
    <x v="11"/>
    <s v="Neets Bay"/>
    <x v="7"/>
    <n v="99.458333333333329"/>
    <s v="2019"/>
  </r>
  <r>
    <x v="0"/>
    <n v="101"/>
    <x v="12"/>
    <s v="Neets Bay"/>
    <x v="7"/>
    <n v="222.2222222222222"/>
    <s v="2019"/>
  </r>
  <r>
    <x v="0"/>
    <n v="101"/>
    <x v="13"/>
    <s v="Neets Bay"/>
    <x v="7"/>
    <n v="66.666666666666671"/>
    <s v="2019"/>
  </r>
  <r>
    <x v="0"/>
    <n v="101"/>
    <x v="14"/>
    <s v="Neets Bay"/>
    <x v="7"/>
    <n v="16.666666666666668"/>
    <s v="2019"/>
  </r>
  <r>
    <x v="0"/>
    <n v="101"/>
    <x v="0"/>
    <s v="Neets Bay"/>
    <x v="8"/>
    <n v="340.34375"/>
    <s v="2019"/>
  </r>
  <r>
    <x v="0"/>
    <n v="101"/>
    <x v="8"/>
    <s v="Neets Bay"/>
    <x v="8"/>
    <n v="531.91666666666663"/>
    <s v="2019"/>
  </r>
  <r>
    <x v="0"/>
    <n v="101"/>
    <x v="1"/>
    <s v="Neets Bay"/>
    <x v="8"/>
    <n v="395.90285714285716"/>
    <s v="2019"/>
  </r>
  <r>
    <x v="0"/>
    <n v="101"/>
    <x v="9"/>
    <s v="Neets Bay"/>
    <x v="8"/>
    <n v="220.34666666666666"/>
    <s v="2019"/>
  </r>
  <r>
    <x v="0"/>
    <n v="106"/>
    <x v="1"/>
    <s v="Neets Bay"/>
    <x v="0"/>
    <n v="705.52272727272725"/>
    <s v="2021"/>
  </r>
  <r>
    <x v="0"/>
    <n v="106"/>
    <x v="9"/>
    <s v="Neets Bay"/>
    <x v="0"/>
    <n v="401.2037037037037"/>
    <s v="2021"/>
  </r>
  <r>
    <x v="0"/>
    <n v="106"/>
    <x v="2"/>
    <s v="Neets Bay"/>
    <x v="0"/>
    <n v="181.61111111111111"/>
    <s v="2021"/>
  </r>
  <r>
    <x v="0"/>
    <n v="106"/>
    <x v="3"/>
    <s v="Neets Bay"/>
    <x v="0"/>
    <n v="328.16666666666669"/>
    <s v="2021"/>
  </r>
  <r>
    <x v="0"/>
    <n v="106"/>
    <x v="4"/>
    <s v="Neets Bay"/>
    <x v="0"/>
    <n v="298.4666666666667"/>
    <s v="2021"/>
  </r>
  <r>
    <x v="0"/>
    <n v="106"/>
    <x v="5"/>
    <s v="Neets Bay"/>
    <x v="0"/>
    <n v="87.395833333333329"/>
    <s v="2021"/>
  </r>
  <r>
    <x v="0"/>
    <n v="106"/>
    <x v="6"/>
    <s v="Neets Bay"/>
    <x v="0"/>
    <n v="34.020833333333336"/>
    <s v="2021"/>
  </r>
  <r>
    <x v="0"/>
    <n v="106"/>
    <x v="10"/>
    <s v="Neets Bay"/>
    <x v="0"/>
    <n v="58.95"/>
    <s v="2021"/>
  </r>
  <r>
    <x v="0"/>
    <n v="106"/>
    <x v="1"/>
    <s v="Neets Bay"/>
    <x v="1"/>
    <n v="470.34848484848487"/>
    <s v="2021"/>
  </r>
  <r>
    <x v="0"/>
    <n v="106"/>
    <x v="9"/>
    <s v="Neets Bay"/>
    <x v="1"/>
    <n v="601.80555555555554"/>
    <s v="2021"/>
  </r>
  <r>
    <x v="0"/>
    <n v="106"/>
    <x v="2"/>
    <s v="Neets Bay"/>
    <x v="1"/>
    <n v="272.41666666666669"/>
    <s v="2021"/>
  </r>
  <r>
    <x v="0"/>
    <n v="106"/>
    <x v="3"/>
    <s v="Neets Bay"/>
    <x v="1"/>
    <n v="656.33333333333337"/>
    <s v="2021"/>
  </r>
  <r>
    <x v="0"/>
    <n v="106"/>
    <x v="4"/>
    <s v="Neets Bay"/>
    <x v="1"/>
    <n v="298.4666666666667"/>
    <s v="2021"/>
  </r>
  <r>
    <x v="0"/>
    <n v="106"/>
    <x v="5"/>
    <s v="Neets Bay"/>
    <x v="1"/>
    <n v="87.395833333333329"/>
    <s v="2021"/>
  </r>
  <r>
    <x v="0"/>
    <n v="106"/>
    <x v="6"/>
    <s v="Neets Bay"/>
    <x v="1"/>
    <n v="34.020833333333336"/>
    <s v="2021"/>
  </r>
  <r>
    <x v="0"/>
    <n v="106"/>
    <x v="7"/>
    <s v="Neets Bay"/>
    <x v="1"/>
    <n v="15.375"/>
    <s v="2021"/>
  </r>
  <r>
    <x v="0"/>
    <n v="106"/>
    <x v="1"/>
    <s v="Neets Bay"/>
    <x v="2"/>
    <n v="235.17424242424244"/>
    <s v="2021"/>
  </r>
  <r>
    <x v="0"/>
    <n v="106"/>
    <x v="4"/>
    <s v="Neets Bay"/>
    <x v="2"/>
    <n v="198.97777777777779"/>
    <s v="2021"/>
  </r>
  <r>
    <x v="0"/>
    <n v="106"/>
    <x v="5"/>
    <s v="Neets Bay"/>
    <x v="2"/>
    <n v="58.263888888888886"/>
    <s v="2021"/>
  </r>
  <r>
    <x v="0"/>
    <n v="106"/>
    <x v="8"/>
    <s v="Neets Bay"/>
    <x v="3"/>
    <n v="131.02083333333334"/>
    <s v="2020"/>
  </r>
  <r>
    <x v="0"/>
    <n v="106"/>
    <x v="1"/>
    <s v="Neets Bay"/>
    <x v="3"/>
    <n v="235.17424242424244"/>
    <s v="2020"/>
  </r>
  <r>
    <x v="0"/>
    <n v="106"/>
    <x v="2"/>
    <s v="Neets Bay"/>
    <x v="3"/>
    <n v="181.61111111111111"/>
    <s v="2020"/>
  </r>
  <r>
    <x v="0"/>
    <n v="106"/>
    <x v="3"/>
    <s v="Neets Bay"/>
    <x v="3"/>
    <n v="164.08333333333334"/>
    <s v="2020"/>
  </r>
  <r>
    <x v="0"/>
    <n v="106"/>
    <x v="4"/>
    <s v="Neets Bay"/>
    <x v="3"/>
    <n v="49.744444444444447"/>
    <s v="2020"/>
  </r>
  <r>
    <x v="0"/>
    <n v="106"/>
    <x v="1"/>
    <s v="Neets Bay"/>
    <x v="4"/>
    <n v="705.52272727272725"/>
    <s v="2021"/>
  </r>
  <r>
    <x v="0"/>
    <n v="106"/>
    <x v="9"/>
    <s v="Neets Bay"/>
    <x v="4"/>
    <n v="401.2037037037037"/>
    <s v="2021"/>
  </r>
  <r>
    <x v="0"/>
    <n v="106"/>
    <x v="2"/>
    <s v="Neets Bay"/>
    <x v="4"/>
    <n v="90.805555555555557"/>
    <s v="2021"/>
  </r>
  <r>
    <x v="0"/>
    <n v="106"/>
    <x v="3"/>
    <s v="Neets Bay"/>
    <x v="4"/>
    <n v="328.16666666666669"/>
    <s v="2021"/>
  </r>
  <r>
    <x v="0"/>
    <n v="106"/>
    <x v="4"/>
    <s v="Neets Bay"/>
    <x v="4"/>
    <n v="149.23333333333335"/>
    <s v="2021"/>
  </r>
  <r>
    <x v="0"/>
    <n v="106"/>
    <x v="5"/>
    <s v="Neets Bay"/>
    <x v="4"/>
    <n v="116.52777777777777"/>
    <s v="2021"/>
  </r>
  <r>
    <x v="0"/>
    <n v="106"/>
    <x v="2"/>
    <s v="Neets Bay"/>
    <x v="5"/>
    <n v="181.61111111111111"/>
    <s v="2020"/>
  </r>
  <r>
    <x v="0"/>
    <n v="106"/>
    <x v="3"/>
    <s v="Neets Bay"/>
    <x v="5"/>
    <n v="164.08333333333334"/>
    <s v="2020"/>
  </r>
  <r>
    <x v="0"/>
    <n v="106"/>
    <x v="5"/>
    <s v="Neets Bay"/>
    <x v="5"/>
    <n v="29.131944444444443"/>
    <s v="2020"/>
  </r>
  <r>
    <x v="0"/>
    <n v="106"/>
    <x v="1"/>
    <s v="Neets Bay"/>
    <x v="9"/>
    <n v="235.17424242424244"/>
    <s v="2019"/>
  </r>
  <r>
    <x v="0"/>
    <n v="106"/>
    <x v="8"/>
    <s v="Neets Bay"/>
    <x v="6"/>
    <n v="1048.1666666666667"/>
    <s v="2020"/>
  </r>
  <r>
    <x v="0"/>
    <n v="106"/>
    <x v="1"/>
    <s v="Neets Bay"/>
    <x v="6"/>
    <n v="1646.2196969696972"/>
    <s v="2020"/>
  </r>
  <r>
    <x v="0"/>
    <n v="106"/>
    <x v="9"/>
    <s v="Neets Bay"/>
    <x v="6"/>
    <n v="601.80555555555554"/>
    <s v="2020"/>
  </r>
  <r>
    <x v="0"/>
    <n v="106"/>
    <x v="2"/>
    <s v="Neets Bay"/>
    <x v="6"/>
    <n v="363.22222222222223"/>
    <s v="2020"/>
  </r>
  <r>
    <x v="0"/>
    <n v="106"/>
    <x v="3"/>
    <s v="Neets Bay"/>
    <x v="6"/>
    <n v="328.16666666666669"/>
    <s v="2020"/>
  </r>
  <r>
    <x v="0"/>
    <n v="106"/>
    <x v="4"/>
    <s v="Neets Bay"/>
    <x v="6"/>
    <n v="149.23333333333335"/>
    <s v="2020"/>
  </r>
  <r>
    <x v="0"/>
    <n v="106"/>
    <x v="6"/>
    <s v="Neets Bay"/>
    <x v="6"/>
    <n v="34.020833333333336"/>
    <s v="2020"/>
  </r>
  <r>
    <x v="0"/>
    <n v="106"/>
    <x v="6"/>
    <s v="Neets Bay"/>
    <x v="7"/>
    <n v="204.12500000000003"/>
    <s v="2019"/>
  </r>
  <r>
    <x v="0"/>
    <n v="106"/>
    <x v="7"/>
    <s v="Neets Bay"/>
    <x v="7"/>
    <n v="199.875"/>
    <s v="2019"/>
  </r>
  <r>
    <x v="0"/>
    <n v="106"/>
    <x v="10"/>
    <s v="Neets Bay"/>
    <x v="7"/>
    <n v="412.65"/>
    <s v="2019"/>
  </r>
  <r>
    <x v="0"/>
    <n v="106"/>
    <x v="11"/>
    <s v="Neets Bay"/>
    <x v="7"/>
    <n v="467.32142857142867"/>
    <s v="2019"/>
  </r>
  <r>
    <x v="0"/>
    <n v="106"/>
    <x v="8"/>
    <s v="Neets Bay"/>
    <x v="8"/>
    <n v="393.0625"/>
    <s v="2019"/>
  </r>
  <r>
    <x v="0"/>
    <n v="106"/>
    <x v="1"/>
    <s v="Neets Bay"/>
    <x v="8"/>
    <n v="1175.8712121212122"/>
    <s v="2019"/>
  </r>
  <r>
    <x v="0"/>
    <n v="106"/>
    <x v="9"/>
    <s v="Neets Bay"/>
    <x v="8"/>
    <n v="1203.6111111111111"/>
    <s v="2019"/>
  </r>
  <r>
    <x v="0"/>
    <n v="106"/>
    <x v="2"/>
    <s v="Neets Bay"/>
    <x v="8"/>
    <n v="90.805555555555557"/>
    <s v="2019"/>
  </r>
  <r>
    <x v="0"/>
    <n v="106"/>
    <x v="3"/>
    <s v="Neets Bay"/>
    <x v="8"/>
    <n v="328.16666666666669"/>
    <s v="2019"/>
  </r>
  <r>
    <x v="0"/>
    <n v="106"/>
    <x v="4"/>
    <s v="Neets Bay"/>
    <x v="8"/>
    <n v="348.21111111111117"/>
    <s v="2019"/>
  </r>
  <r>
    <x v="0"/>
    <n v="106"/>
    <x v="5"/>
    <s v="Neets Bay"/>
    <x v="8"/>
    <n v="29.131944444444443"/>
    <s v="2019"/>
  </r>
  <r>
    <x v="0"/>
    <n v="106"/>
    <x v="7"/>
    <s v="Neets Bay"/>
    <x v="8"/>
    <n v="30.75"/>
    <s v="2019"/>
  </r>
  <r>
    <x v="0"/>
    <n v="108"/>
    <x v="4"/>
    <s v="Neets Bay"/>
    <x v="0"/>
    <n v="452.68333333333334"/>
    <s v="2021"/>
  </r>
  <r>
    <x v="0"/>
    <n v="108"/>
    <x v="1"/>
    <s v="Neets Bay"/>
    <x v="6"/>
    <n v="261.91666666666669"/>
    <s v="2020"/>
  </r>
  <r>
    <x v="1"/>
    <n v="101"/>
    <x v="9"/>
    <s v="Neets Bay"/>
    <x v="0"/>
    <n v="3034.4246031746029"/>
    <s v="2021"/>
  </r>
  <r>
    <x v="1"/>
    <n v="101"/>
    <x v="2"/>
    <s v="Neets Bay"/>
    <x v="0"/>
    <n v="5521.3207547169814"/>
    <s v="2021"/>
  </r>
  <r>
    <x v="1"/>
    <n v="101"/>
    <x v="3"/>
    <s v="Neets Bay"/>
    <x v="0"/>
    <n v="4238.0172413793089"/>
    <s v="2021"/>
  </r>
  <r>
    <x v="1"/>
    <n v="101"/>
    <x v="4"/>
    <s v="Neets Bay"/>
    <x v="0"/>
    <n v="4356.9321533923303"/>
    <s v="2021"/>
  </r>
  <r>
    <x v="1"/>
    <n v="101"/>
    <x v="5"/>
    <s v="Neets Bay"/>
    <x v="0"/>
    <n v="2536.280898876405"/>
    <s v="2021"/>
  </r>
  <r>
    <x v="1"/>
    <n v="101"/>
    <x v="6"/>
    <s v="Neets Bay"/>
    <x v="0"/>
    <n v="1007.7330508474577"/>
    <s v="2021"/>
  </r>
  <r>
    <x v="1"/>
    <n v="101"/>
    <x v="7"/>
    <s v="Neets Bay"/>
    <x v="0"/>
    <n v="541.12554112554119"/>
    <s v="2021"/>
  </r>
  <r>
    <x v="1"/>
    <n v="101"/>
    <x v="9"/>
    <s v="Neets Bay"/>
    <x v="1"/>
    <n v="2427.5396825396824"/>
    <s v="2021"/>
  </r>
  <r>
    <x v="1"/>
    <n v="101"/>
    <x v="2"/>
    <s v="Neets Bay"/>
    <x v="1"/>
    <n v="5521.3207547169814"/>
    <s v="2021"/>
  </r>
  <r>
    <x v="1"/>
    <n v="101"/>
    <x v="3"/>
    <s v="Neets Bay"/>
    <x v="1"/>
    <n v="2260.2758620689656"/>
    <s v="2021"/>
  </r>
  <r>
    <x v="1"/>
    <n v="101"/>
    <x v="4"/>
    <s v="Neets Bay"/>
    <x v="1"/>
    <n v="2614.1592920353978"/>
    <s v="2021"/>
  </r>
  <r>
    <x v="1"/>
    <n v="101"/>
    <x v="5"/>
    <s v="Neets Bay"/>
    <x v="1"/>
    <n v="2254.4719101123596"/>
    <s v="2021"/>
  </r>
  <r>
    <x v="1"/>
    <n v="101"/>
    <x v="6"/>
    <s v="Neets Bay"/>
    <x v="1"/>
    <n v="503.86652542372883"/>
    <s v="2021"/>
  </r>
  <r>
    <x v="1"/>
    <n v="101"/>
    <x v="7"/>
    <s v="Neets Bay"/>
    <x v="1"/>
    <n v="432.90043290043292"/>
    <s v="2021"/>
  </r>
  <r>
    <x v="1"/>
    <n v="101"/>
    <x v="10"/>
    <s v="Neets Bay"/>
    <x v="1"/>
    <n v="10.75268817204301"/>
    <s v="2021"/>
  </r>
  <r>
    <x v="1"/>
    <n v="101"/>
    <x v="9"/>
    <s v="Neets Bay"/>
    <x v="2"/>
    <n v="1213.7698412698412"/>
    <s v="2021"/>
  </r>
  <r>
    <x v="1"/>
    <n v="101"/>
    <x v="2"/>
    <s v="Neets Bay"/>
    <x v="2"/>
    <n v="2300.550314465409"/>
    <s v="2021"/>
  </r>
  <r>
    <x v="1"/>
    <n v="101"/>
    <x v="3"/>
    <s v="Neets Bay"/>
    <x v="2"/>
    <n v="1130.1379310344828"/>
    <s v="2021"/>
  </r>
  <r>
    <x v="1"/>
    <n v="101"/>
    <x v="4"/>
    <s v="Neets Bay"/>
    <x v="2"/>
    <n v="1244.8377581120942"/>
    <s v="2021"/>
  </r>
  <r>
    <x v="1"/>
    <n v="101"/>
    <x v="5"/>
    <s v="Neets Bay"/>
    <x v="2"/>
    <n v="1409.0449438202247"/>
    <s v="2021"/>
  </r>
  <r>
    <x v="1"/>
    <n v="101"/>
    <x v="6"/>
    <s v="Neets Bay"/>
    <x v="2"/>
    <n v="727.80720338983053"/>
    <s v="2021"/>
  </r>
  <r>
    <x v="1"/>
    <n v="101"/>
    <x v="7"/>
    <s v="Neets Bay"/>
    <x v="2"/>
    <n v="324.6753246753247"/>
    <s v="2021"/>
  </r>
  <r>
    <x v="1"/>
    <n v="101"/>
    <x v="10"/>
    <s v="Neets Bay"/>
    <x v="2"/>
    <n v="5.376344086021505"/>
    <s v="2021"/>
  </r>
  <r>
    <x v="1"/>
    <n v="101"/>
    <x v="9"/>
    <s v="Neets Bay"/>
    <x v="3"/>
    <n v="3641.3095238095234"/>
    <s v="2020"/>
  </r>
  <r>
    <x v="1"/>
    <n v="101"/>
    <x v="2"/>
    <s v="Neets Bay"/>
    <x v="3"/>
    <n v="3220.7704402515724"/>
    <s v="2020"/>
  </r>
  <r>
    <x v="1"/>
    <n v="101"/>
    <x v="3"/>
    <s v="Neets Bay"/>
    <x v="3"/>
    <n v="847.60344827586209"/>
    <s v="2020"/>
  </r>
  <r>
    <x v="1"/>
    <n v="101"/>
    <x v="4"/>
    <s v="Neets Bay"/>
    <x v="3"/>
    <n v="497.93510324483776"/>
    <s v="2020"/>
  </r>
  <r>
    <x v="1"/>
    <n v="101"/>
    <x v="5"/>
    <s v="Neets Bay"/>
    <x v="3"/>
    <n v="422.71348314606746"/>
    <s v="2020"/>
  </r>
  <r>
    <x v="1"/>
    <n v="101"/>
    <x v="9"/>
    <s v="Neets Bay"/>
    <x v="4"/>
    <n v="2427.5396825396824"/>
    <s v="2021"/>
  </r>
  <r>
    <x v="1"/>
    <n v="101"/>
    <x v="2"/>
    <s v="Neets Bay"/>
    <x v="4"/>
    <n v="2300.550314465409"/>
    <s v="2021"/>
  </r>
  <r>
    <x v="1"/>
    <n v="101"/>
    <x v="3"/>
    <s v="Neets Bay"/>
    <x v="4"/>
    <n v="1977.7413793103449"/>
    <s v="2021"/>
  </r>
  <r>
    <x v="1"/>
    <n v="101"/>
    <x v="4"/>
    <s v="Neets Bay"/>
    <x v="4"/>
    <n v="1742.7728613569318"/>
    <s v="2021"/>
  </r>
  <r>
    <x v="1"/>
    <n v="101"/>
    <x v="5"/>
    <s v="Neets Bay"/>
    <x v="4"/>
    <n v="1127.2359550561798"/>
    <s v="2021"/>
  </r>
  <r>
    <x v="1"/>
    <n v="101"/>
    <x v="6"/>
    <s v="Neets Bay"/>
    <x v="4"/>
    <n v="223.9406779661017"/>
    <s v="2021"/>
  </r>
  <r>
    <x v="1"/>
    <n v="101"/>
    <x v="7"/>
    <s v="Neets Bay"/>
    <x v="4"/>
    <n v="108.22510822510823"/>
    <s v="2021"/>
  </r>
  <r>
    <x v="1"/>
    <n v="101"/>
    <x v="10"/>
    <s v="Neets Bay"/>
    <x v="4"/>
    <n v="5.376344086021505"/>
    <s v="2021"/>
  </r>
  <r>
    <x v="1"/>
    <n v="101"/>
    <x v="9"/>
    <s v="Neets Bay"/>
    <x v="5"/>
    <n v="7282.6190476190468"/>
    <s v="2020"/>
  </r>
  <r>
    <x v="1"/>
    <n v="101"/>
    <x v="2"/>
    <s v="Neets Bay"/>
    <x v="5"/>
    <n v="11502.751572327044"/>
    <s v="2020"/>
  </r>
  <r>
    <x v="1"/>
    <n v="101"/>
    <x v="3"/>
    <s v="Neets Bay"/>
    <x v="5"/>
    <n v="5650.6896551724112"/>
    <s v="2020"/>
  </r>
  <r>
    <x v="1"/>
    <n v="101"/>
    <x v="4"/>
    <s v="Neets Bay"/>
    <x v="5"/>
    <n v="3361.0619469026542"/>
    <s v="2020"/>
  </r>
  <r>
    <x v="1"/>
    <n v="101"/>
    <x v="5"/>
    <s v="Neets Bay"/>
    <x v="5"/>
    <n v="2958.994382022473"/>
    <s v="2020"/>
  </r>
  <r>
    <x v="1"/>
    <n v="101"/>
    <x v="6"/>
    <s v="Neets Bay"/>
    <x v="5"/>
    <n v="391.89618644067798"/>
    <s v="2020"/>
  </r>
  <r>
    <x v="1"/>
    <n v="101"/>
    <x v="7"/>
    <s v="Neets Bay"/>
    <x v="5"/>
    <n v="324.6753246753247"/>
    <s v="2020"/>
  </r>
  <r>
    <x v="1"/>
    <n v="101"/>
    <x v="10"/>
    <s v="Neets Bay"/>
    <x v="5"/>
    <n v="5.376344086021505"/>
    <s v="2020"/>
  </r>
  <r>
    <x v="1"/>
    <n v="101"/>
    <x v="9"/>
    <s v="Neets Bay"/>
    <x v="9"/>
    <n v="606.8849206349206"/>
    <s v="2019"/>
  </r>
  <r>
    <x v="1"/>
    <n v="101"/>
    <x v="2"/>
    <s v="Neets Bay"/>
    <x v="9"/>
    <n v="460.11006289308176"/>
    <s v="2019"/>
  </r>
  <r>
    <x v="1"/>
    <n v="101"/>
    <x v="4"/>
    <s v="Neets Bay"/>
    <x v="9"/>
    <n v="124.48377581120944"/>
    <s v="2019"/>
  </r>
  <r>
    <x v="1"/>
    <n v="101"/>
    <x v="5"/>
    <s v="Neets Bay"/>
    <x v="9"/>
    <n v="140.90449438202248"/>
    <s v="2019"/>
  </r>
  <r>
    <x v="1"/>
    <n v="101"/>
    <x v="9"/>
    <s v="Neets Bay"/>
    <x v="6"/>
    <n v="20330.644841269848"/>
    <s v="2020"/>
  </r>
  <r>
    <x v="1"/>
    <n v="101"/>
    <x v="2"/>
    <s v="Neets Bay"/>
    <x v="6"/>
    <n v="20244.842767295613"/>
    <s v="2020"/>
  </r>
  <r>
    <x v="1"/>
    <n v="101"/>
    <x v="3"/>
    <s v="Neets Bay"/>
    <x v="6"/>
    <n v="9888.7068965517246"/>
    <s v="2020"/>
  </r>
  <r>
    <x v="1"/>
    <n v="101"/>
    <x v="4"/>
    <s v="Neets Bay"/>
    <x v="6"/>
    <n v="6099.7050147492682"/>
    <s v="2020"/>
  </r>
  <r>
    <x v="1"/>
    <n v="101"/>
    <x v="5"/>
    <s v="Neets Bay"/>
    <x v="6"/>
    <n v="4086.2303370786544"/>
    <s v="2020"/>
  </r>
  <r>
    <x v="1"/>
    <n v="101"/>
    <x v="6"/>
    <s v="Neets Bay"/>
    <x v="6"/>
    <n v="839.77754237288138"/>
    <s v="2020"/>
  </r>
  <r>
    <x v="1"/>
    <n v="101"/>
    <x v="7"/>
    <s v="Neets Bay"/>
    <x v="6"/>
    <n v="432.90043290043292"/>
    <s v="2020"/>
  </r>
  <r>
    <x v="1"/>
    <n v="101"/>
    <x v="10"/>
    <s v="Neets Bay"/>
    <x v="6"/>
    <n v="16.129032258064516"/>
    <s v="2020"/>
  </r>
  <r>
    <x v="1"/>
    <n v="101"/>
    <x v="4"/>
    <s v="Neets Bay"/>
    <x v="7"/>
    <n v="373.45132743362831"/>
    <s v="2019"/>
  </r>
  <r>
    <x v="1"/>
    <n v="101"/>
    <x v="5"/>
    <s v="Neets Bay"/>
    <x v="7"/>
    <n v="704.52247191011236"/>
    <s v="2019"/>
  </r>
  <r>
    <x v="1"/>
    <n v="101"/>
    <x v="6"/>
    <s v="Neets Bay"/>
    <x v="7"/>
    <n v="671.82203389830511"/>
    <s v="2019"/>
  </r>
  <r>
    <x v="1"/>
    <n v="101"/>
    <x v="7"/>
    <s v="Neets Bay"/>
    <x v="7"/>
    <n v="974.02597402597405"/>
    <s v="2019"/>
  </r>
  <r>
    <x v="1"/>
    <n v="101"/>
    <x v="10"/>
    <s v="Neets Bay"/>
    <x v="7"/>
    <n v="91.397849462365585"/>
    <s v="2019"/>
  </r>
  <r>
    <x v="1"/>
    <n v="101"/>
    <x v="9"/>
    <s v="Neets Bay"/>
    <x v="8"/>
    <n v="1820.6547619047617"/>
    <s v="2019"/>
  </r>
  <r>
    <x v="1"/>
    <n v="101"/>
    <x v="2"/>
    <s v="Neets Bay"/>
    <x v="8"/>
    <n v="1840.440251572327"/>
    <s v="2019"/>
  </r>
  <r>
    <x v="1"/>
    <n v="101"/>
    <x v="3"/>
    <s v="Neets Bay"/>
    <x v="8"/>
    <n v="2260.2758620689656"/>
    <s v="2019"/>
  </r>
  <r>
    <x v="1"/>
    <n v="101"/>
    <x v="4"/>
    <s v="Neets Bay"/>
    <x v="8"/>
    <n v="1120.3539823008848"/>
    <s v="2019"/>
  </r>
  <r>
    <x v="1"/>
    <n v="101"/>
    <x v="5"/>
    <s v="Neets Bay"/>
    <x v="8"/>
    <n v="1549.9494382022472"/>
    <s v="2019"/>
  </r>
  <r>
    <x v="1"/>
    <n v="101"/>
    <x v="6"/>
    <s v="Neets Bay"/>
    <x v="8"/>
    <n v="223.9406779661017"/>
    <s v="2019"/>
  </r>
  <r>
    <x v="1"/>
    <n v="101"/>
    <x v="7"/>
    <s v="Neets Bay"/>
    <x v="8"/>
    <n v="216.45021645021646"/>
    <s v="2019"/>
  </r>
  <r>
    <x v="1"/>
    <n v="102"/>
    <x v="2"/>
    <s v="Neets Bay"/>
    <x v="0"/>
    <n v="944.24369747899163"/>
    <s v="2021"/>
  </r>
  <r>
    <x v="1"/>
    <n v="102"/>
    <x v="3"/>
    <s v="Neets Bay"/>
    <x v="0"/>
    <n v="278.85474860335194"/>
    <s v="2021"/>
  </r>
  <r>
    <x v="1"/>
    <n v="102"/>
    <x v="5"/>
    <s v="Neets Bay"/>
    <x v="0"/>
    <n v="1091.6734693877552"/>
    <s v="2021"/>
  </r>
  <r>
    <x v="1"/>
    <n v="102"/>
    <x v="2"/>
    <s v="Neets Bay"/>
    <x v="1"/>
    <n v="944.24369747899163"/>
    <s v="2021"/>
  </r>
  <r>
    <x v="1"/>
    <n v="102"/>
    <x v="5"/>
    <s v="Neets Bay"/>
    <x v="1"/>
    <n v="545.83673469387759"/>
    <s v="2021"/>
  </r>
  <r>
    <x v="1"/>
    <n v="102"/>
    <x v="6"/>
    <s v="Neets Bay"/>
    <x v="1"/>
    <n v="163.5"/>
    <s v="2021"/>
  </r>
  <r>
    <x v="1"/>
    <n v="102"/>
    <x v="5"/>
    <s v="Neets Bay"/>
    <x v="2"/>
    <n v="272.91836734693879"/>
    <s v="2021"/>
  </r>
  <r>
    <x v="1"/>
    <n v="102"/>
    <x v="7"/>
    <s v="Neets Bay"/>
    <x v="2"/>
    <n v="113.88888888888889"/>
    <s v="2021"/>
  </r>
  <r>
    <x v="1"/>
    <n v="102"/>
    <x v="3"/>
    <s v="Neets Bay"/>
    <x v="4"/>
    <n v="278.85474860335194"/>
    <s v="2021"/>
  </r>
  <r>
    <x v="1"/>
    <n v="102"/>
    <x v="9"/>
    <s v="Neets Bay"/>
    <x v="5"/>
    <n v="736.25"/>
    <s v="2020"/>
  </r>
  <r>
    <x v="1"/>
    <n v="102"/>
    <x v="5"/>
    <s v="Neets Bay"/>
    <x v="5"/>
    <n v="545.83673469387759"/>
    <s v="2020"/>
  </r>
  <r>
    <x v="1"/>
    <n v="102"/>
    <x v="7"/>
    <s v="Neets Bay"/>
    <x v="5"/>
    <n v="113.88888888888889"/>
    <s v="2020"/>
  </r>
  <r>
    <x v="1"/>
    <n v="102"/>
    <x v="9"/>
    <s v="Neets Bay"/>
    <x v="6"/>
    <n v="736.25"/>
    <s v="2020"/>
  </r>
  <r>
    <x v="1"/>
    <n v="102"/>
    <x v="5"/>
    <s v="Neets Bay"/>
    <x v="6"/>
    <n v="1228.1326530612246"/>
    <s v="2020"/>
  </r>
  <r>
    <x v="1"/>
    <n v="102"/>
    <x v="7"/>
    <s v="Neets Bay"/>
    <x v="6"/>
    <n v="113.88888888888889"/>
    <s v="2020"/>
  </r>
  <r>
    <x v="1"/>
    <n v="102"/>
    <x v="7"/>
    <s v="Neets Bay"/>
    <x v="7"/>
    <n v="113.88888888888889"/>
    <s v="2019"/>
  </r>
  <r>
    <x v="1"/>
    <n v="102"/>
    <x v="2"/>
    <s v="Neets Bay"/>
    <x v="8"/>
    <n v="1888.4873949579833"/>
    <s v="2019"/>
  </r>
  <r>
    <x v="1"/>
    <n v="102"/>
    <x v="5"/>
    <s v="Neets Bay"/>
    <x v="8"/>
    <n v="409.37755102040819"/>
    <s v="2019"/>
  </r>
  <r>
    <x v="1"/>
    <n v="103"/>
    <x v="6"/>
    <s v="Neets Bay"/>
    <x v="5"/>
    <n v="45.148606811145513"/>
    <s v="2020"/>
  </r>
  <r>
    <x v="1"/>
    <n v="103"/>
    <x v="4"/>
    <s v="Neets Bay"/>
    <x v="7"/>
    <n v="144.66666666666666"/>
    <s v="2019"/>
  </r>
  <r>
    <x v="1"/>
    <n v="103"/>
    <x v="6"/>
    <s v="Neets Bay"/>
    <x v="7"/>
    <n v="45.148606811145513"/>
    <s v="2019"/>
  </r>
  <r>
    <x v="1"/>
    <n v="103"/>
    <x v="5"/>
    <s v="Neets Bay"/>
    <x v="8"/>
    <n v="96.530364372469634"/>
    <s v="2019"/>
  </r>
  <r>
    <x v="1"/>
    <n v="104"/>
    <x v="2"/>
    <s v="Neets Bay"/>
    <x v="0"/>
    <n v="551.88888888888891"/>
    <s v="2021"/>
  </r>
  <r>
    <x v="1"/>
    <n v="104"/>
    <x v="3"/>
    <s v="Neets Bay"/>
    <x v="0"/>
    <n v="713.68110236220468"/>
    <s v="2021"/>
  </r>
  <r>
    <x v="1"/>
    <n v="104"/>
    <x v="4"/>
    <s v="Neets Bay"/>
    <x v="0"/>
    <n v="552.71511627906978"/>
    <s v="2021"/>
  </r>
  <r>
    <x v="1"/>
    <n v="104"/>
    <x v="5"/>
    <s v="Neets Bay"/>
    <x v="0"/>
    <n v="1081.3"/>
    <s v="2021"/>
  </r>
  <r>
    <x v="1"/>
    <n v="104"/>
    <x v="6"/>
    <s v="Neets Bay"/>
    <x v="0"/>
    <n v="114.73484848484848"/>
    <s v="2021"/>
  </r>
  <r>
    <x v="1"/>
    <n v="104"/>
    <x v="3"/>
    <s v="Neets Bay"/>
    <x v="1"/>
    <n v="713.68110236220468"/>
    <s v="2021"/>
  </r>
  <r>
    <x v="1"/>
    <n v="104"/>
    <x v="4"/>
    <s v="Neets Bay"/>
    <x v="1"/>
    <n v="552.71511627906978"/>
    <s v="2021"/>
  </r>
  <r>
    <x v="1"/>
    <n v="104"/>
    <x v="3"/>
    <s v="Neets Bay"/>
    <x v="2"/>
    <n v="237.89370078740157"/>
    <s v="2021"/>
  </r>
  <r>
    <x v="1"/>
    <n v="104"/>
    <x v="4"/>
    <s v="Neets Bay"/>
    <x v="2"/>
    <n v="552.71511627906978"/>
    <s v="2021"/>
  </r>
  <r>
    <x v="1"/>
    <n v="104"/>
    <x v="6"/>
    <s v="Neets Bay"/>
    <x v="2"/>
    <n v="114.73484848484848"/>
    <s v="2021"/>
  </r>
  <r>
    <x v="1"/>
    <n v="104"/>
    <x v="2"/>
    <s v="Neets Bay"/>
    <x v="4"/>
    <n v="275.94444444444446"/>
    <s v="2021"/>
  </r>
  <r>
    <x v="1"/>
    <n v="104"/>
    <x v="3"/>
    <s v="Neets Bay"/>
    <x v="4"/>
    <n v="237.89370078740157"/>
    <s v="2021"/>
  </r>
  <r>
    <x v="1"/>
    <n v="104"/>
    <x v="4"/>
    <s v="Neets Bay"/>
    <x v="4"/>
    <n v="184.23837209302326"/>
    <s v="2021"/>
  </r>
  <r>
    <x v="1"/>
    <n v="104"/>
    <x v="2"/>
    <s v="Neets Bay"/>
    <x v="5"/>
    <n v="413.91666666666669"/>
    <s v="2020"/>
  </r>
  <r>
    <x v="1"/>
    <n v="104"/>
    <x v="3"/>
    <s v="Neets Bay"/>
    <x v="5"/>
    <n v="1903.1496062992123"/>
    <s v="2020"/>
  </r>
  <r>
    <x v="1"/>
    <n v="104"/>
    <x v="4"/>
    <s v="Neets Bay"/>
    <x v="5"/>
    <n v="736.95348837209303"/>
    <s v="2020"/>
  </r>
  <r>
    <x v="1"/>
    <n v="104"/>
    <x v="5"/>
    <s v="Neets Bay"/>
    <x v="5"/>
    <n v="810.97499999999991"/>
    <s v="2020"/>
  </r>
  <r>
    <x v="1"/>
    <n v="104"/>
    <x v="6"/>
    <s v="Neets Bay"/>
    <x v="5"/>
    <n v="114.73484848484848"/>
    <s v="2020"/>
  </r>
  <r>
    <x v="1"/>
    <n v="104"/>
    <x v="2"/>
    <s v="Neets Bay"/>
    <x v="6"/>
    <n v="551.88888888888891"/>
    <s v="2020"/>
  </r>
  <r>
    <x v="1"/>
    <n v="104"/>
    <x v="3"/>
    <s v="Neets Bay"/>
    <x v="6"/>
    <n v="1427.3622047244094"/>
    <s v="2020"/>
  </r>
  <r>
    <x v="1"/>
    <n v="104"/>
    <x v="4"/>
    <s v="Neets Bay"/>
    <x v="6"/>
    <n v="1105.4302325581396"/>
    <s v="2020"/>
  </r>
  <r>
    <x v="1"/>
    <n v="104"/>
    <x v="5"/>
    <s v="Neets Bay"/>
    <x v="6"/>
    <n v="270.32499999999999"/>
    <s v="2020"/>
  </r>
  <r>
    <x v="1"/>
    <n v="104"/>
    <x v="6"/>
    <s v="Neets Bay"/>
    <x v="6"/>
    <n v="114.73484848484848"/>
    <s v="2020"/>
  </r>
  <r>
    <x v="1"/>
    <n v="104"/>
    <x v="3"/>
    <s v="Neets Bay"/>
    <x v="7"/>
    <n v="237.89370078740157"/>
    <s v="2019"/>
  </r>
  <r>
    <x v="1"/>
    <n v="104"/>
    <x v="4"/>
    <s v="Neets Bay"/>
    <x v="7"/>
    <n v="736.95348837209303"/>
    <s v="2019"/>
  </r>
  <r>
    <x v="1"/>
    <n v="104"/>
    <x v="5"/>
    <s v="Neets Bay"/>
    <x v="7"/>
    <n v="1621.95"/>
    <s v="2019"/>
  </r>
  <r>
    <x v="1"/>
    <n v="104"/>
    <x v="6"/>
    <s v="Neets Bay"/>
    <x v="7"/>
    <n v="917.87878787878788"/>
    <s v="2019"/>
  </r>
  <r>
    <x v="1"/>
    <n v="104"/>
    <x v="7"/>
    <s v="Neets Bay"/>
    <x v="7"/>
    <n v="24.041666666666668"/>
    <s v="2019"/>
  </r>
  <r>
    <x v="1"/>
    <n v="104"/>
    <x v="10"/>
    <s v="Neets Bay"/>
    <x v="7"/>
    <n v="83.333333333333329"/>
    <s v="2019"/>
  </r>
  <r>
    <x v="1"/>
    <n v="104"/>
    <x v="2"/>
    <s v="Neets Bay"/>
    <x v="8"/>
    <n v="689.86111111111109"/>
    <s v="2019"/>
  </r>
  <r>
    <x v="1"/>
    <n v="104"/>
    <x v="3"/>
    <s v="Neets Bay"/>
    <x v="8"/>
    <n v="713.68110236220468"/>
    <s v="2019"/>
  </r>
  <r>
    <x v="1"/>
    <n v="104"/>
    <x v="4"/>
    <s v="Neets Bay"/>
    <x v="8"/>
    <n v="921.19186046511629"/>
    <s v="2019"/>
  </r>
  <r>
    <x v="1"/>
    <n v="104"/>
    <x v="5"/>
    <s v="Neets Bay"/>
    <x v="8"/>
    <n v="810.97499999999991"/>
    <s v="2019"/>
  </r>
  <r>
    <x v="1"/>
    <n v="104"/>
    <x v="6"/>
    <s v="Neets Bay"/>
    <x v="8"/>
    <n v="114.73484848484848"/>
    <s v="2019"/>
  </r>
  <r>
    <x v="1"/>
    <n v="107"/>
    <x v="3"/>
    <s v="Neets Bay"/>
    <x v="0"/>
    <n v="102.1547619047619"/>
    <s v="2021"/>
  </r>
  <r>
    <x v="1"/>
    <n v="107"/>
    <x v="3"/>
    <s v="Neets Bay"/>
    <x v="1"/>
    <n v="153.23214285714283"/>
    <s v="2021"/>
  </r>
  <r>
    <x v="1"/>
    <n v="107"/>
    <x v="3"/>
    <s v="Neets Bay"/>
    <x v="2"/>
    <n v="51.077380952380949"/>
    <s v="2021"/>
  </r>
  <r>
    <x v="1"/>
    <n v="107"/>
    <x v="2"/>
    <s v="Neets Bay"/>
    <x v="4"/>
    <n v="145.19444444444446"/>
    <s v="2021"/>
  </r>
  <r>
    <x v="1"/>
    <n v="107"/>
    <x v="3"/>
    <s v="Neets Bay"/>
    <x v="4"/>
    <n v="51.077380952380949"/>
    <s v="2021"/>
  </r>
  <r>
    <x v="1"/>
    <n v="107"/>
    <x v="2"/>
    <s v="Neets Bay"/>
    <x v="5"/>
    <n v="72.597222222222229"/>
    <s v="2020"/>
  </r>
  <r>
    <x v="1"/>
    <n v="107"/>
    <x v="3"/>
    <s v="Neets Bay"/>
    <x v="5"/>
    <n v="306.46428571428572"/>
    <s v="2020"/>
  </r>
  <r>
    <x v="1"/>
    <n v="107"/>
    <x v="2"/>
    <s v="Neets Bay"/>
    <x v="6"/>
    <n v="145.19444444444446"/>
    <s v="2020"/>
  </r>
  <r>
    <x v="1"/>
    <n v="107"/>
    <x v="3"/>
    <s v="Neets Bay"/>
    <x v="6"/>
    <n v="408.61904761904765"/>
    <s v="2020"/>
  </r>
  <r>
    <x v="1"/>
    <n v="107"/>
    <x v="2"/>
    <s v="Neets Bay"/>
    <x v="8"/>
    <n v="145.19444444444446"/>
    <s v="2019"/>
  </r>
  <r>
    <x v="1"/>
    <n v="107"/>
    <x v="3"/>
    <s v="Neets Bay"/>
    <x v="8"/>
    <n v="306.46428571428572"/>
    <s v="2019"/>
  </r>
  <r>
    <x v="2"/>
    <n v="101"/>
    <x v="1"/>
    <s v="Neets Bay"/>
    <x v="0"/>
    <n v="394.40163934426226"/>
    <s v="2021"/>
  </r>
  <r>
    <x v="2"/>
    <n v="101"/>
    <x v="9"/>
    <s v="Neets Bay"/>
    <x v="0"/>
    <n v="1486"/>
    <s v="2021"/>
  </r>
  <r>
    <x v="2"/>
    <n v="101"/>
    <x v="2"/>
    <s v="Neets Bay"/>
    <x v="0"/>
    <n v="1448.4615384615383"/>
    <s v="2021"/>
  </r>
  <r>
    <x v="2"/>
    <n v="101"/>
    <x v="3"/>
    <s v="Neets Bay"/>
    <x v="0"/>
    <n v="497"/>
    <s v="2021"/>
  </r>
  <r>
    <x v="2"/>
    <n v="101"/>
    <x v="4"/>
    <s v="Neets Bay"/>
    <x v="0"/>
    <n v="131.27777777777777"/>
    <s v="2021"/>
  </r>
  <r>
    <x v="2"/>
    <n v="101"/>
    <x v="5"/>
    <s v="Neets Bay"/>
    <x v="0"/>
    <n v="250"/>
    <s v="2021"/>
  </r>
  <r>
    <x v="2"/>
    <n v="101"/>
    <x v="1"/>
    <s v="Neets Bay"/>
    <x v="1"/>
    <n v="131.46721311475409"/>
    <s v="2021"/>
  </r>
  <r>
    <x v="2"/>
    <n v="101"/>
    <x v="9"/>
    <s v="Neets Bay"/>
    <x v="1"/>
    <n v="743"/>
    <s v="2021"/>
  </r>
  <r>
    <x v="2"/>
    <n v="101"/>
    <x v="2"/>
    <s v="Neets Bay"/>
    <x v="1"/>
    <n v="1013.9230769230768"/>
    <s v="2021"/>
  </r>
  <r>
    <x v="2"/>
    <n v="101"/>
    <x v="3"/>
    <s v="Neets Bay"/>
    <x v="1"/>
    <n v="165.66666666666666"/>
    <s v="2021"/>
  </r>
  <r>
    <x v="2"/>
    <n v="101"/>
    <x v="4"/>
    <s v="Neets Bay"/>
    <x v="1"/>
    <n v="393.83333333333337"/>
    <s v="2021"/>
  </r>
  <r>
    <x v="2"/>
    <n v="101"/>
    <x v="5"/>
    <s v="Neets Bay"/>
    <x v="1"/>
    <n v="166.66666666666666"/>
    <s v="2021"/>
  </r>
  <r>
    <x v="2"/>
    <n v="101"/>
    <x v="1"/>
    <s v="Neets Bay"/>
    <x v="2"/>
    <n v="262.93442622950818"/>
    <s v="2021"/>
  </r>
  <r>
    <x v="2"/>
    <n v="101"/>
    <x v="9"/>
    <s v="Neets Bay"/>
    <x v="2"/>
    <n v="743"/>
    <s v="2021"/>
  </r>
  <r>
    <x v="2"/>
    <n v="101"/>
    <x v="2"/>
    <s v="Neets Bay"/>
    <x v="2"/>
    <n v="1158.7692307692307"/>
    <s v="2021"/>
  </r>
  <r>
    <x v="2"/>
    <n v="101"/>
    <x v="3"/>
    <s v="Neets Bay"/>
    <x v="2"/>
    <n v="165.66666666666666"/>
    <s v="2021"/>
  </r>
  <r>
    <x v="2"/>
    <n v="101"/>
    <x v="4"/>
    <s v="Neets Bay"/>
    <x v="2"/>
    <n v="131.27777777777777"/>
    <s v="2021"/>
  </r>
  <r>
    <x v="2"/>
    <n v="101"/>
    <x v="1"/>
    <s v="Neets Bay"/>
    <x v="3"/>
    <n v="657.33606557377038"/>
    <s v="2020"/>
  </r>
  <r>
    <x v="2"/>
    <n v="101"/>
    <x v="9"/>
    <s v="Neets Bay"/>
    <x v="3"/>
    <n v="1114.5"/>
    <s v="2020"/>
  </r>
  <r>
    <x v="2"/>
    <n v="101"/>
    <x v="2"/>
    <s v="Neets Bay"/>
    <x v="3"/>
    <n v="1158.7692307692307"/>
    <s v="2020"/>
  </r>
  <r>
    <x v="2"/>
    <n v="101"/>
    <x v="1"/>
    <s v="Neets Bay"/>
    <x v="4"/>
    <n v="525.86885245901635"/>
    <s v="2021"/>
  </r>
  <r>
    <x v="2"/>
    <n v="101"/>
    <x v="9"/>
    <s v="Neets Bay"/>
    <x v="4"/>
    <n v="743"/>
    <s v="2021"/>
  </r>
  <r>
    <x v="2"/>
    <n v="101"/>
    <x v="2"/>
    <s v="Neets Bay"/>
    <x v="4"/>
    <n v="869.07692307692298"/>
    <s v="2021"/>
  </r>
  <r>
    <x v="2"/>
    <n v="101"/>
    <x v="3"/>
    <s v="Neets Bay"/>
    <x v="4"/>
    <n v="331.33333333333331"/>
    <s v="2021"/>
  </r>
  <r>
    <x v="2"/>
    <n v="101"/>
    <x v="4"/>
    <s v="Neets Bay"/>
    <x v="4"/>
    <n v="262.55555555555554"/>
    <s v="2021"/>
  </r>
  <r>
    <x v="2"/>
    <n v="101"/>
    <x v="5"/>
    <s v="Neets Bay"/>
    <x v="4"/>
    <n v="83.333333333333329"/>
    <s v="2021"/>
  </r>
  <r>
    <x v="2"/>
    <n v="101"/>
    <x v="1"/>
    <s v="Neets Bay"/>
    <x v="5"/>
    <n v="1840.5409836065567"/>
    <s v="2020"/>
  </r>
  <r>
    <x v="2"/>
    <n v="101"/>
    <x v="9"/>
    <s v="Neets Bay"/>
    <x v="5"/>
    <n v="2600.5"/>
    <s v="2020"/>
  </r>
  <r>
    <x v="2"/>
    <n v="101"/>
    <x v="2"/>
    <s v="Neets Bay"/>
    <x v="5"/>
    <n v="3186.6153846153843"/>
    <s v="2020"/>
  </r>
  <r>
    <x v="2"/>
    <n v="101"/>
    <x v="3"/>
    <s v="Neets Bay"/>
    <x v="5"/>
    <n v="2319.3333333333335"/>
    <s v="2020"/>
  </r>
  <r>
    <x v="2"/>
    <n v="101"/>
    <x v="4"/>
    <s v="Neets Bay"/>
    <x v="5"/>
    <n v="328.19444444444446"/>
    <s v="2020"/>
  </r>
  <r>
    <x v="2"/>
    <n v="101"/>
    <x v="1"/>
    <s v="Neets Bay"/>
    <x v="9"/>
    <n v="131.46721311475409"/>
    <s v="2019"/>
  </r>
  <r>
    <x v="2"/>
    <n v="101"/>
    <x v="9"/>
    <s v="Neets Bay"/>
    <x v="9"/>
    <n v="743"/>
    <s v="2019"/>
  </r>
  <r>
    <x v="2"/>
    <n v="101"/>
    <x v="1"/>
    <s v="Neets Bay"/>
    <x v="6"/>
    <n v="8150.9672131147645"/>
    <s v="2020"/>
  </r>
  <r>
    <x v="2"/>
    <n v="101"/>
    <x v="9"/>
    <s v="Neets Bay"/>
    <x v="6"/>
    <n v="12631"/>
    <s v="2020"/>
  </r>
  <r>
    <x v="2"/>
    <n v="101"/>
    <x v="2"/>
    <s v="Neets Bay"/>
    <x v="6"/>
    <n v="10428.923076923094"/>
    <s v="2020"/>
  </r>
  <r>
    <x v="2"/>
    <n v="101"/>
    <x v="3"/>
    <s v="Neets Bay"/>
    <x v="6"/>
    <n v="4472.9999999999991"/>
    <s v="2020"/>
  </r>
  <r>
    <x v="2"/>
    <n v="101"/>
    <x v="4"/>
    <s v="Neets Bay"/>
    <x v="6"/>
    <n v="984.5833333333336"/>
    <s v="2020"/>
  </r>
  <r>
    <x v="2"/>
    <n v="101"/>
    <x v="5"/>
    <s v="Neets Bay"/>
    <x v="6"/>
    <n v="333.33333333333331"/>
    <s v="2020"/>
  </r>
  <r>
    <x v="2"/>
    <n v="101"/>
    <x v="3"/>
    <s v="Neets Bay"/>
    <x v="7"/>
    <n v="165.66666666666666"/>
    <s v="2019"/>
  </r>
  <r>
    <x v="2"/>
    <n v="101"/>
    <x v="1"/>
    <s v="Neets Bay"/>
    <x v="8"/>
    <n v="3418.1475409836053"/>
    <s v="2019"/>
  </r>
  <r>
    <x v="2"/>
    <n v="101"/>
    <x v="9"/>
    <s v="Neets Bay"/>
    <x v="8"/>
    <n v="4829.5"/>
    <s v="2019"/>
  </r>
  <r>
    <x v="2"/>
    <n v="101"/>
    <x v="2"/>
    <s v="Neets Bay"/>
    <x v="8"/>
    <n v="2607.2307692307691"/>
    <s v="2019"/>
  </r>
  <r>
    <x v="2"/>
    <n v="101"/>
    <x v="3"/>
    <s v="Neets Bay"/>
    <x v="8"/>
    <n v="1325.3333333333333"/>
    <s v="2019"/>
  </r>
  <r>
    <x v="2"/>
    <n v="101"/>
    <x v="4"/>
    <s v="Neets Bay"/>
    <x v="8"/>
    <n v="65.638888888888886"/>
    <s v="2019"/>
  </r>
  <r>
    <x v="2"/>
    <n v="101"/>
    <x v="5"/>
    <s v="Neets Bay"/>
    <x v="8"/>
    <n v="166.66666666666666"/>
    <s v="2019"/>
  </r>
  <r>
    <x v="2"/>
    <n v="101"/>
    <x v="1"/>
    <s v="Neets Bay"/>
    <x v="10"/>
    <n v="131.46721311475409"/>
    <s v="2018"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  <r>
    <x v="3"/>
    <m/>
    <x v="15"/>
    <m/>
    <x v="11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d v="2024-07-04T00:00:00"/>
    <x v="0"/>
    <n v="1"/>
    <n v="1.2500000000000001E-2"/>
    <n v="6945.0526315789475"/>
  </r>
  <r>
    <d v="2024-07-04T00:00:00"/>
    <x v="1"/>
    <n v="1"/>
    <n v="1.2500000000000001E-2"/>
    <n v="86.813157894736847"/>
  </r>
  <r>
    <d v="2024-07-04T00:00:00"/>
    <x v="2"/>
    <n v="1"/>
    <n v="1.2500000000000001E-2"/>
    <n v="86.813157894736847"/>
  </r>
  <r>
    <d v="2024-07-04T00:00:00"/>
    <x v="3"/>
    <n v="6"/>
    <n v="7.4999999999999997E-2"/>
    <n v="520.878947368421"/>
  </r>
  <r>
    <d v="2024-07-04T00:00:00"/>
    <x v="4"/>
    <n v="18"/>
    <n v="0.22500000000000001"/>
    <n v="1562.6368421052632"/>
  </r>
  <r>
    <d v="2024-07-04T00:00:00"/>
    <x v="5"/>
    <n v="40"/>
    <n v="0.5"/>
    <n v="3472.5263157894738"/>
  </r>
  <r>
    <d v="2024-07-04T00:00:00"/>
    <x v="6"/>
    <n v="13"/>
    <n v="0.16250000000000001"/>
    <n v="1128.5710526315791"/>
  </r>
  <r>
    <s v="7/4/2024 Total"/>
    <x v="7"/>
    <n v="80"/>
    <n v="1"/>
    <n v="13803.292105263159"/>
  </r>
  <r>
    <d v="2024-07-09T00:00:00"/>
    <x v="1"/>
    <n v="1"/>
    <n v="1.0416666666666666E-2"/>
    <n v="94.912634408602131"/>
  </r>
  <r>
    <d v="2024-07-09T00:00:00"/>
    <x v="3"/>
    <n v="6"/>
    <n v="6.25E-2"/>
    <n v="569.47580645161281"/>
  </r>
  <r>
    <d v="2024-07-09T00:00:00"/>
    <x v="4"/>
    <n v="10"/>
    <n v="0.10416666666666667"/>
    <n v="949.12634408602139"/>
  </r>
  <r>
    <d v="2024-07-09T00:00:00"/>
    <x v="5"/>
    <n v="58"/>
    <n v="0.60416666666666663"/>
    <n v="5504.9327956989237"/>
  </r>
  <r>
    <d v="2024-07-09T00:00:00"/>
    <x v="6"/>
    <n v="21"/>
    <n v="0.21875"/>
    <n v="1993.1653225806449"/>
  </r>
  <r>
    <s v="7/9/2024 Total"/>
    <x v="7"/>
    <n v="96"/>
    <n v="1"/>
    <n v="9111.612903225805"/>
  </r>
  <r>
    <d v="2024-07-10T00:00:00"/>
    <x v="1"/>
    <n v="2"/>
    <n v="3.3333333333333333E-2"/>
    <n v="282.59298245614031"/>
  </r>
  <r>
    <d v="2024-07-10T00:00:00"/>
    <x v="8"/>
    <n v="2"/>
    <n v="3.3333333333333333E-2"/>
    <n v="282.59298245614031"/>
  </r>
  <r>
    <d v="2024-07-10T00:00:00"/>
    <x v="3"/>
    <n v="8"/>
    <n v="0.13333333333333333"/>
    <n v="1130.3719298245612"/>
  </r>
  <r>
    <d v="2024-07-10T00:00:00"/>
    <x v="4"/>
    <n v="7"/>
    <n v="0.11666666666666667"/>
    <n v="989.07543859649115"/>
  </r>
  <r>
    <d v="2024-07-10T00:00:00"/>
    <x v="5"/>
    <n v="29"/>
    <n v="0.48333333333333334"/>
    <n v="4097.5982456140346"/>
  </r>
  <r>
    <d v="2024-07-10T00:00:00"/>
    <x v="9"/>
    <n v="1"/>
    <n v="1.6666666666666666E-2"/>
    <n v="141.29649122807015"/>
  </r>
  <r>
    <d v="2024-07-10T00:00:00"/>
    <x v="6"/>
    <n v="10"/>
    <n v="0.16666666666666666"/>
    <n v="1412.9649122807016"/>
  </r>
  <r>
    <d v="2024-07-10T00:00:00"/>
    <x v="10"/>
    <n v="1"/>
    <n v="1.6666666666666666E-2"/>
    <n v="141.29649122807015"/>
  </r>
  <r>
    <s v="7/10/2024 Total"/>
    <x v="7"/>
    <n v="60"/>
    <n v="1"/>
    <n v="8477.7894736842081"/>
  </r>
  <r>
    <d v="2024-07-12T00:00:00"/>
    <x v="1"/>
    <n v="3"/>
    <n v="3.125E-2"/>
    <n v="446.89786585365857"/>
  </r>
  <r>
    <d v="2024-07-12T00:00:00"/>
    <x v="11"/>
    <n v="1"/>
    <n v="1.0416666666666666E-2"/>
    <n v="148.96595528455285"/>
  </r>
  <r>
    <d v="2024-07-12T00:00:00"/>
    <x v="8"/>
    <n v="1"/>
    <n v="1.0416666666666666E-2"/>
    <n v="148.96595528455285"/>
  </r>
  <r>
    <d v="2024-07-12T00:00:00"/>
    <x v="2"/>
    <n v="2"/>
    <n v="2.0833333333333332E-2"/>
    <n v="297.9319105691057"/>
  </r>
  <r>
    <d v="2024-07-12T00:00:00"/>
    <x v="3"/>
    <n v="10"/>
    <n v="0.10416666666666667"/>
    <n v="1489.6595528455287"/>
  </r>
  <r>
    <d v="2024-07-12T00:00:00"/>
    <x v="4"/>
    <n v="12"/>
    <n v="0.125"/>
    <n v="1787.5914634146343"/>
  </r>
  <r>
    <d v="2024-07-12T00:00:00"/>
    <x v="5"/>
    <n v="45"/>
    <n v="0.46875"/>
    <n v="6703.4679878048782"/>
  </r>
  <r>
    <d v="2024-07-12T00:00:00"/>
    <x v="6"/>
    <n v="21"/>
    <n v="0.21875"/>
    <n v="3128.2850609756101"/>
  </r>
  <r>
    <d v="2024-07-12T00:00:00"/>
    <x v="10"/>
    <n v="1"/>
    <n v="1.0416666666666666E-2"/>
    <n v="148.96595528455285"/>
  </r>
  <r>
    <s v="7/12/2024 Total"/>
    <x v="7"/>
    <n v="96"/>
    <n v="0.99999999999999989"/>
    <n v="14300.731707317073"/>
  </r>
  <r>
    <d v="2024-07-14T00:00:00"/>
    <x v="11"/>
    <n v="1"/>
    <n v="1.6666666666666666E-2"/>
    <n v="245.28861788617886"/>
  </r>
  <r>
    <d v="2024-07-14T00:00:00"/>
    <x v="2"/>
    <n v="1"/>
    <n v="1.6666666666666666E-2"/>
    <n v="245.28861788617886"/>
  </r>
  <r>
    <d v="2024-07-14T00:00:00"/>
    <x v="3"/>
    <n v="6"/>
    <n v="0.1"/>
    <n v="1471.7317073170734"/>
  </r>
  <r>
    <d v="2024-07-14T00:00:00"/>
    <x v="4"/>
    <n v="5"/>
    <n v="8.3333333333333329E-2"/>
    <n v="1226.4430894308944"/>
  </r>
  <r>
    <d v="2024-07-14T00:00:00"/>
    <x v="5"/>
    <n v="33"/>
    <n v="0.55000000000000004"/>
    <n v="8094.5243902439033"/>
  </r>
  <r>
    <d v="2024-07-14T00:00:00"/>
    <x v="9"/>
    <n v="4"/>
    <n v="6.6666666666666666E-2"/>
    <n v="981.15447154471542"/>
  </r>
  <r>
    <d v="2024-07-14T00:00:00"/>
    <x v="6"/>
    <n v="10"/>
    <n v="0.16666666666666666"/>
    <n v="2452.8861788617887"/>
  </r>
  <r>
    <s v="7/14/2024 Total"/>
    <x v="7"/>
    <n v="60"/>
    <n v="1"/>
    <n v="14717.317073170734"/>
  </r>
  <r>
    <d v="2024-07-15T00:00:00"/>
    <x v="1"/>
    <n v="7"/>
    <n v="7.2916666666666671E-2"/>
    <n v="2093.0027714199841"/>
  </r>
  <r>
    <d v="2024-07-15T00:00:00"/>
    <x v="11"/>
    <n v="1"/>
    <n v="1.0416666666666666E-2"/>
    <n v="299.00039591714057"/>
  </r>
  <r>
    <d v="2024-07-15T00:00:00"/>
    <x v="8"/>
    <n v="4"/>
    <n v="4.1666666666666664E-2"/>
    <n v="1196.0015836685623"/>
  </r>
  <r>
    <d v="2024-07-15T00:00:00"/>
    <x v="2"/>
    <n v="6"/>
    <n v="6.25E-2"/>
    <n v="1794.0023755028435"/>
  </r>
  <r>
    <d v="2024-07-15T00:00:00"/>
    <x v="3"/>
    <n v="7"/>
    <n v="7.2916666666666671E-2"/>
    <n v="2093.0027714199841"/>
  </r>
  <r>
    <d v="2024-07-15T00:00:00"/>
    <x v="4"/>
    <n v="11"/>
    <n v="0.11458333333333333"/>
    <n v="3289.0043550885462"/>
  </r>
  <r>
    <d v="2024-07-15T00:00:00"/>
    <x v="5"/>
    <n v="37"/>
    <n v="0.38541666666666669"/>
    <n v="11063.014648934202"/>
  </r>
  <r>
    <d v="2024-07-15T00:00:00"/>
    <x v="9"/>
    <n v="1"/>
    <n v="1.0416666666666666E-2"/>
    <n v="299.00039591714057"/>
  </r>
  <r>
    <d v="2024-07-15T00:00:00"/>
    <x v="6"/>
    <n v="20"/>
    <n v="0.20833333333333334"/>
    <n v="5980.0079183428115"/>
  </r>
  <r>
    <d v="2024-07-15T00:00:00"/>
    <x v="10"/>
    <n v="2"/>
    <n v="2.0833333333333332E-2"/>
    <n v="598.00079183428113"/>
  </r>
  <r>
    <s v="7/15/2024 Total"/>
    <x v="7"/>
    <n v="96"/>
    <n v="1"/>
    <n v="28704.0380080455"/>
  </r>
  <r>
    <d v="2024-07-16T00:00:00"/>
    <x v="1"/>
    <n v="1"/>
    <n v="2.0833333333333332E-2"/>
    <n v="195.80524344569289"/>
  </r>
  <r>
    <d v="2024-07-16T00:00:00"/>
    <x v="2"/>
    <n v="1"/>
    <n v="2.0833333333333332E-2"/>
    <n v="195.80524344569289"/>
  </r>
  <r>
    <d v="2024-07-16T00:00:00"/>
    <x v="3"/>
    <n v="5"/>
    <n v="0.10416666666666667"/>
    <n v="979.02621722846447"/>
  </r>
  <r>
    <d v="2024-07-16T00:00:00"/>
    <x v="4"/>
    <n v="5"/>
    <n v="0.10416666666666667"/>
    <n v="979.02621722846447"/>
  </r>
  <r>
    <d v="2024-07-16T00:00:00"/>
    <x v="5"/>
    <n v="26"/>
    <n v="0.54166666666666663"/>
    <n v="5090.9363295880148"/>
  </r>
  <r>
    <d v="2024-07-16T00:00:00"/>
    <x v="9"/>
    <n v="2"/>
    <n v="4.1666666666666664E-2"/>
    <n v="391.61048689138579"/>
  </r>
  <r>
    <d v="2024-07-16T00:00:00"/>
    <x v="6"/>
    <n v="8"/>
    <n v="0.16666666666666666"/>
    <n v="1566.4419475655432"/>
  </r>
  <r>
    <s v="7/16/2024 Total"/>
    <x v="7"/>
    <n v="48"/>
    <n v="2.2291666666666665"/>
    <n v="9398.651685393259"/>
  </r>
  <r>
    <d v="2024-07-23T00:00:00"/>
    <x v="1"/>
    <n v="11"/>
    <n v="0.11458333333333333"/>
    <n v="7558.0954970539879"/>
  </r>
  <r>
    <d v="2024-07-23T00:00:00"/>
    <x v="11"/>
    <n v="1"/>
    <n v="1.0416666666666666E-2"/>
    <n v="687.09959064127156"/>
  </r>
  <r>
    <d v="2024-07-23T00:00:00"/>
    <x v="8"/>
    <n v="3"/>
    <n v="3.125E-2"/>
    <n v="2061.2987719238149"/>
  </r>
  <r>
    <d v="2024-07-23T00:00:00"/>
    <x v="2"/>
    <n v="7"/>
    <n v="7.2916666666666671E-2"/>
    <n v="4809.6971344889016"/>
  </r>
  <r>
    <d v="2024-07-23T00:00:00"/>
    <x v="3"/>
    <n v="3"/>
    <n v="3.125E-2"/>
    <n v="2061.2987719238149"/>
  </r>
  <r>
    <d v="2024-07-23T00:00:00"/>
    <x v="4"/>
    <n v="16"/>
    <n v="0.16666666666666666"/>
    <n v="10993.593450260345"/>
  </r>
  <r>
    <d v="2024-07-23T00:00:00"/>
    <x v="5"/>
    <n v="44"/>
    <n v="0.45833333333333331"/>
    <n v="30232.381988215951"/>
  </r>
  <r>
    <d v="2024-07-23T00:00:00"/>
    <x v="6"/>
    <n v="10"/>
    <n v="0.10416666666666667"/>
    <n v="6870.995906412717"/>
  </r>
  <r>
    <d v="2024-07-23T00:00:00"/>
    <x v="10"/>
    <n v="1"/>
    <n v="1.0416666666666666E-2"/>
    <n v="687.09959064127156"/>
  </r>
  <r>
    <s v="7/23/2024 Total"/>
    <x v="7"/>
    <n v="96"/>
    <n v="1"/>
    <n v="65961.560701562077"/>
  </r>
  <r>
    <d v="2024-07-27T00:00:00"/>
    <x v="1"/>
    <n v="10"/>
    <n v="0.10416666666666667"/>
    <n v="1656.0496794871797"/>
  </r>
  <r>
    <d v="2024-07-27T00:00:00"/>
    <x v="11"/>
    <n v="9"/>
    <n v="9.375E-2"/>
    <n v="1490.4447115384617"/>
  </r>
  <r>
    <d v="2024-07-27T00:00:00"/>
    <x v="8"/>
    <n v="5"/>
    <n v="5.2083333333333336E-2"/>
    <n v="828.02483974358984"/>
  </r>
  <r>
    <d v="2024-07-27T00:00:00"/>
    <x v="2"/>
    <n v="9"/>
    <n v="9.375E-2"/>
    <n v="1490.4447115384617"/>
  </r>
  <r>
    <d v="2024-07-27T00:00:00"/>
    <x v="3"/>
    <n v="3"/>
    <n v="3.125E-2"/>
    <n v="496.81490384615387"/>
  </r>
  <r>
    <d v="2024-07-27T00:00:00"/>
    <x v="4"/>
    <n v="14"/>
    <n v="0.14583333333333334"/>
    <n v="2318.4695512820517"/>
  </r>
  <r>
    <d v="2024-07-27T00:00:00"/>
    <x v="5"/>
    <n v="41"/>
    <n v="0.42708333333333331"/>
    <n v="6789.8036858974356"/>
  </r>
  <r>
    <d v="2024-07-27T00:00:00"/>
    <x v="6"/>
    <n v="5"/>
    <n v="5.2083333333333336E-2"/>
    <n v="828.02483974358984"/>
  </r>
  <r>
    <s v="7/27/2024 Total"/>
    <x v="7"/>
    <n v="96"/>
    <n v="1"/>
    <n v="15898.076923076924"/>
  </r>
  <r>
    <d v="2024-07-29T00:00:00"/>
    <x v="1"/>
    <n v="9"/>
    <n v="0.125"/>
    <n v="2705.3378378378379"/>
  </r>
  <r>
    <d v="2024-07-29T00:00:00"/>
    <x v="11"/>
    <n v="4"/>
    <n v="5.5555555555555552E-2"/>
    <n v="1202.3723723723724"/>
  </r>
  <r>
    <d v="2024-07-29T00:00:00"/>
    <x v="8"/>
    <n v="5"/>
    <n v="6.9444444444444448E-2"/>
    <n v="1502.9654654654655"/>
  </r>
  <r>
    <d v="2024-07-29T00:00:00"/>
    <x v="2"/>
    <n v="7"/>
    <n v="9.7222222222222224E-2"/>
    <n v="2104.1516516516517"/>
  </r>
  <r>
    <d v="2024-07-29T00:00:00"/>
    <x v="3"/>
    <n v="1"/>
    <n v="1.3888888888888888E-2"/>
    <n v="300.5930930930931"/>
  </r>
  <r>
    <d v="2024-07-29T00:00:00"/>
    <x v="4"/>
    <n v="13"/>
    <n v="0.18055555555555555"/>
    <n v="3907.7102102102103"/>
  </r>
  <r>
    <d v="2024-07-29T00:00:00"/>
    <x v="5"/>
    <n v="26"/>
    <n v="0.3611111111111111"/>
    <n v="7815.4204204204207"/>
  </r>
  <r>
    <d v="2024-07-29T00:00:00"/>
    <x v="6"/>
    <n v="6"/>
    <n v="8.3333333333333329E-2"/>
    <n v="1803.5585585585586"/>
  </r>
  <r>
    <d v="2024-07-29T00:00:00"/>
    <x v="12"/>
    <n v="1"/>
    <n v="1.3888888888888888E-2"/>
    <n v="300.5930930930931"/>
  </r>
  <r>
    <s v="7/29/2024 Total"/>
    <x v="7"/>
    <n v="72"/>
    <n v="0.99999999999999989"/>
    <n v="21642.702702702703"/>
  </r>
  <r>
    <d v="2024-07-31T00:00:00"/>
    <x v="1"/>
    <n v="10"/>
    <n v="0.1388888888888889"/>
    <n v="3725.7348329341999"/>
  </r>
  <r>
    <d v="2024-07-31T00:00:00"/>
    <x v="11"/>
    <n v="10"/>
    <n v="0.1388888888888889"/>
    <n v="3725.7348329341999"/>
  </r>
  <r>
    <d v="2024-07-31T00:00:00"/>
    <x v="8"/>
    <n v="5"/>
    <n v="6.9444444444444448E-2"/>
    <n v="1862.8674164670999"/>
  </r>
  <r>
    <d v="2024-07-31T00:00:00"/>
    <x v="2"/>
    <n v="9"/>
    <n v="0.125"/>
    <n v="3353.1613496407799"/>
  </r>
  <r>
    <d v="2024-07-31T00:00:00"/>
    <x v="3"/>
    <n v="3"/>
    <n v="4.1666666666666664E-2"/>
    <n v="1117.7204498802598"/>
  </r>
  <r>
    <d v="2024-07-31T00:00:00"/>
    <x v="4"/>
    <n v="7"/>
    <n v="9.7222222222222224E-2"/>
    <n v="2608.01438305394"/>
  </r>
  <r>
    <d v="2024-07-31T00:00:00"/>
    <x v="5"/>
    <n v="21"/>
    <n v="0.29166666666666669"/>
    <n v="7824.0431491618201"/>
  </r>
  <r>
    <d v="2024-07-31T00:00:00"/>
    <x v="6"/>
    <n v="7"/>
    <n v="9.7222222222222224E-2"/>
    <n v="2608.01438305394"/>
  </r>
  <r>
    <s v="7/31/2024 Total"/>
    <x v="7"/>
    <n v="72"/>
    <n v="0.99999999999999989"/>
    <n v="26825.290797126239"/>
  </r>
  <r>
    <d v="2024-08-03T00:00:00"/>
    <x v="1"/>
    <n v="14"/>
    <n v="0.19444444444444445"/>
    <n v="1285.6611893583724"/>
  </r>
  <r>
    <d v="2024-08-03T00:00:00"/>
    <x v="11"/>
    <n v="11"/>
    <n v="0.15277777777777779"/>
    <n v="1010.1623630672927"/>
  </r>
  <r>
    <d v="2024-08-03T00:00:00"/>
    <x v="8"/>
    <n v="4"/>
    <n v="5.5555555555555552E-2"/>
    <n v="367.33176838810641"/>
  </r>
  <r>
    <d v="2024-08-03T00:00:00"/>
    <x v="2"/>
    <n v="4"/>
    <n v="5.5555555555555552E-2"/>
    <n v="367.33176838810641"/>
  </r>
  <r>
    <d v="2024-08-03T00:00:00"/>
    <x v="3"/>
    <n v="1"/>
    <n v="1.3888888888888888E-2"/>
    <n v="91.832942097026603"/>
  </r>
  <r>
    <d v="2024-08-03T00:00:00"/>
    <x v="4"/>
    <n v="14"/>
    <n v="0.19444444444444445"/>
    <n v="1285.6611893583724"/>
  </r>
  <r>
    <d v="2024-08-03T00:00:00"/>
    <x v="5"/>
    <n v="17"/>
    <n v="0.2361111111111111"/>
    <n v="1561.1600156494521"/>
  </r>
  <r>
    <d v="2024-08-03T00:00:00"/>
    <x v="6"/>
    <n v="7"/>
    <n v="9.7222222222222224E-2"/>
    <n v="642.83059467918622"/>
  </r>
  <r>
    <s v="8/3/2024 Total"/>
    <x v="7"/>
    <n v="72"/>
    <n v="1.0000000000000002"/>
    <n v="6611.9718309859154"/>
  </r>
  <r>
    <d v="2024-08-06T00:00:00"/>
    <x v="1"/>
    <n v="15"/>
    <n v="0.15625"/>
    <n v="2684.27734375"/>
  </r>
  <r>
    <d v="2024-08-06T00:00:00"/>
    <x v="11"/>
    <n v="17"/>
    <n v="0.17708333333333334"/>
    <n v="3042.1809895833335"/>
  </r>
  <r>
    <d v="2024-08-06T00:00:00"/>
    <x v="8"/>
    <n v="4"/>
    <n v="4.1666666666666664E-2"/>
    <n v="715.80729166666663"/>
  </r>
  <r>
    <d v="2024-08-06T00:00:00"/>
    <x v="2"/>
    <n v="9"/>
    <n v="9.375E-2"/>
    <n v="1610.56640625"/>
  </r>
  <r>
    <d v="2024-08-06T00:00:00"/>
    <x v="3"/>
    <n v="2"/>
    <n v="2.0833333333333332E-2"/>
    <n v="357.90364583333331"/>
  </r>
  <r>
    <d v="2024-08-06T00:00:00"/>
    <x v="4"/>
    <n v="21"/>
    <n v="0.21875"/>
    <n v="3757.98828125"/>
  </r>
  <r>
    <d v="2024-08-06T00:00:00"/>
    <x v="5"/>
    <n v="20"/>
    <n v="0.20833333333333334"/>
    <n v="3579.0364583333335"/>
  </r>
  <r>
    <d v="2024-08-06T00:00:00"/>
    <x v="6"/>
    <n v="8"/>
    <n v="8.3333333333333329E-2"/>
    <n v="1431.6145833333333"/>
  </r>
  <r>
    <s v="8/6/2024 Total"/>
    <x v="7"/>
    <n v="96"/>
    <n v="1"/>
    <n v="17179.375"/>
  </r>
  <r>
    <d v="2024-08-11T00:00:00"/>
    <x v="1"/>
    <n v="15"/>
    <n v="0.15625"/>
    <n v="1094.1145833333333"/>
  </r>
  <r>
    <d v="2024-08-11T00:00:00"/>
    <x v="11"/>
    <n v="14"/>
    <n v="0.14583333333333334"/>
    <n v="1021.1736111111111"/>
  </r>
  <r>
    <d v="2024-08-11T00:00:00"/>
    <x v="8"/>
    <n v="4"/>
    <n v="4.1666666666666664E-2"/>
    <n v="291.76388888888886"/>
  </r>
  <r>
    <d v="2024-08-11T00:00:00"/>
    <x v="2"/>
    <n v="7"/>
    <n v="7.2916666666666671E-2"/>
    <n v="510.58680555555554"/>
  </r>
  <r>
    <d v="2024-08-11T00:00:00"/>
    <x v="3"/>
    <n v="2"/>
    <n v="2.0833333333333332E-2"/>
    <n v="145.88194444444443"/>
  </r>
  <r>
    <d v="2024-08-11T00:00:00"/>
    <x v="4"/>
    <n v="13"/>
    <n v="0.13541666666666666"/>
    <n v="948.2326388888888"/>
  </r>
  <r>
    <d v="2024-08-11T00:00:00"/>
    <x v="5"/>
    <n v="32"/>
    <n v="0.33333333333333331"/>
    <n v="2334.1111111111109"/>
  </r>
  <r>
    <d v="2024-08-11T00:00:00"/>
    <x v="6"/>
    <n v="8"/>
    <n v="8.3333333333333329E-2"/>
    <n v="583.52777777777771"/>
  </r>
  <r>
    <d v="2024-08-11T00:00:00"/>
    <x v="13"/>
    <n v="1"/>
    <n v="1.0416666666666666E-2"/>
    <n v="72.940972222222214"/>
  </r>
  <r>
    <s v="8/11/2024 Total"/>
    <x v="7"/>
    <n v="96"/>
    <n v="1"/>
    <n v="5908.21875"/>
  </r>
  <r>
    <d v="2024-08-23T00:00:00"/>
    <x v="1"/>
    <n v="11"/>
    <n v="0.11458333333333333"/>
    <n v="499.02777777777771"/>
  </r>
  <r>
    <d v="2024-08-23T00:00:00"/>
    <x v="11"/>
    <n v="15"/>
    <n v="0.15625"/>
    <n v="680.49242424242425"/>
  </r>
  <r>
    <d v="2024-08-23T00:00:00"/>
    <x v="8"/>
    <n v="12"/>
    <n v="0.125"/>
    <n v="544.39393939393938"/>
  </r>
  <r>
    <d v="2024-08-23T00:00:00"/>
    <x v="2"/>
    <n v="15"/>
    <n v="0.15625"/>
    <n v="680.49242424242425"/>
  </r>
  <r>
    <d v="2024-08-23T00:00:00"/>
    <x v="4"/>
    <n v="7"/>
    <n v="7.2916666666666671E-2"/>
    <n v="317.56313131313135"/>
  </r>
  <r>
    <d v="2024-08-23T00:00:00"/>
    <x v="5"/>
    <n v="8"/>
    <n v="8.3333333333333329E-2"/>
    <n v="362.9292929292929"/>
  </r>
  <r>
    <d v="2024-08-23T00:00:00"/>
    <x v="6"/>
    <n v="12"/>
    <n v="0.125"/>
    <n v="544.39393939393938"/>
  </r>
  <r>
    <d v="2024-08-23T00:00:00"/>
    <x v="12"/>
    <n v="1"/>
    <n v="1.0416666666666666E-2"/>
    <n v="45.366161616161612"/>
  </r>
  <r>
    <d v="2024-08-23T00:00:00"/>
    <x v="13"/>
    <n v="15"/>
    <n v="0.15625"/>
    <n v="1094.1145833333333"/>
  </r>
  <r>
    <s v="8/23/2024 Total"/>
    <x v="7"/>
    <n v="96"/>
    <n v="0.99999999999999989"/>
    <n v="4269.7458964646466"/>
  </r>
  <r>
    <d v="2024-08-30T00:00:00"/>
    <x v="1"/>
    <n v="7"/>
    <n v="0.11666666666666667"/>
    <n v="300.28813559322032"/>
  </r>
  <r>
    <d v="2024-08-30T00:00:00"/>
    <x v="11"/>
    <n v="7"/>
    <n v="0.11666666666666667"/>
    <n v="300.28813559322032"/>
  </r>
  <r>
    <d v="2024-08-30T00:00:00"/>
    <x v="8"/>
    <n v="3"/>
    <n v="0.05"/>
    <n v="128.69491525423729"/>
  </r>
  <r>
    <d v="2024-08-30T00:00:00"/>
    <x v="2"/>
    <n v="4"/>
    <n v="6.6666666666666666E-2"/>
    <n v="171.59322033898303"/>
  </r>
  <r>
    <d v="2024-08-30T00:00:00"/>
    <x v="4"/>
    <n v="1"/>
    <n v="1.6666666666666666E-2"/>
    <n v="42.898305084745758"/>
  </r>
  <r>
    <d v="2024-08-30T00:00:00"/>
    <x v="5"/>
    <n v="2"/>
    <n v="3.3333333333333333E-2"/>
    <n v="85.796610169491515"/>
  </r>
  <r>
    <d v="2024-08-30T00:00:00"/>
    <x v="6"/>
    <n v="7"/>
    <n v="0.11666666666666667"/>
    <n v="300.28813559322032"/>
  </r>
  <r>
    <d v="2024-08-30T00:00:00"/>
    <x v="13"/>
    <n v="29"/>
    <n v="0.48333333333333334"/>
    <n v="1244.050847457627"/>
  </r>
  <r>
    <s v="8/30/2024 Total"/>
    <x v="7"/>
    <n v="60"/>
    <n v="1"/>
    <n v="2573.8983050847455"/>
  </r>
  <r>
    <d v="2024-09-04T00:00:00"/>
    <x v="0"/>
    <n v="1"/>
    <n v="2.0833333333333332E-2"/>
    <n v="0"/>
  </r>
  <r>
    <d v="2024-09-04T00:00:00"/>
    <x v="1"/>
    <n v="1"/>
    <n v="2.0833333333333332E-2"/>
    <n v="0"/>
  </r>
  <r>
    <d v="2024-09-04T00:00:00"/>
    <x v="11"/>
    <n v="3"/>
    <n v="6.25E-2"/>
    <n v="0"/>
  </r>
  <r>
    <d v="2024-09-04T00:00:00"/>
    <x v="8"/>
    <n v="3"/>
    <n v="6.25E-2"/>
    <n v="0"/>
  </r>
  <r>
    <d v="2024-09-04T00:00:00"/>
    <x v="2"/>
    <n v="2"/>
    <n v="4.1666666666666664E-2"/>
    <n v="0"/>
  </r>
  <r>
    <d v="2024-09-04T00:00:00"/>
    <x v="4"/>
    <n v="1"/>
    <n v="2.0833333333333332E-2"/>
    <n v="0"/>
  </r>
  <r>
    <d v="2024-09-04T00:00:00"/>
    <x v="5"/>
    <n v="1"/>
    <n v="2.0833333333333332E-2"/>
    <n v="0"/>
  </r>
  <r>
    <d v="2024-09-04T00:00:00"/>
    <x v="6"/>
    <n v="2"/>
    <n v="4.1666666666666664E-2"/>
    <n v="0"/>
  </r>
  <r>
    <d v="2024-09-04T00:00:00"/>
    <x v="13"/>
    <n v="34"/>
    <n v="0.70833333333333337"/>
    <n v="0"/>
  </r>
  <r>
    <s v="9/4/2024 Total"/>
    <x v="7"/>
    <n v="48"/>
    <n v="1"/>
    <n v="0"/>
  </r>
  <r>
    <d v="2024-09-08T00:00:00"/>
    <x v="1"/>
    <n v="5"/>
    <n v="0.10416666666666667"/>
    <n v="0"/>
  </r>
  <r>
    <d v="2024-09-08T00:00:00"/>
    <x v="11"/>
    <n v="3"/>
    <n v="6.25E-2"/>
    <n v="0"/>
  </r>
  <r>
    <d v="2024-09-08T00:00:00"/>
    <x v="8"/>
    <n v="4"/>
    <n v="8.3333333333333329E-2"/>
    <n v="0"/>
  </r>
  <r>
    <d v="2024-09-08T00:00:00"/>
    <x v="4"/>
    <n v="2"/>
    <n v="4.1666666666666664E-2"/>
    <n v="0"/>
  </r>
  <r>
    <d v="2024-09-08T00:00:00"/>
    <x v="5"/>
    <n v="1"/>
    <n v="2.0833333333333332E-2"/>
    <n v="0"/>
  </r>
  <r>
    <d v="2024-09-08T00:00:00"/>
    <x v="6"/>
    <n v="3"/>
    <n v="6.25E-2"/>
    <n v="0"/>
  </r>
  <r>
    <d v="2024-09-08T00:00:00"/>
    <x v="13"/>
    <n v="30"/>
    <n v="0.625"/>
    <n v="0"/>
  </r>
  <r>
    <s v="9/8/2024 Total"/>
    <x v="7"/>
    <n v="48"/>
    <n v="1"/>
    <n v="0"/>
  </r>
  <r>
    <m/>
    <x v="7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m/>
    <m/>
    <n v="54958.780000000006"/>
    <x v="0"/>
  </r>
  <r>
    <x v="1"/>
    <m/>
    <m/>
    <n v="9787.18"/>
    <x v="0"/>
  </r>
  <r>
    <x v="2"/>
    <m/>
    <m/>
    <n v="97871.8"/>
    <x v="1"/>
  </r>
  <r>
    <x v="3"/>
    <m/>
    <m/>
    <n v="27855.82"/>
    <x v="1"/>
  </r>
  <r>
    <x v="4"/>
    <m/>
    <m/>
    <n v="17315.78"/>
    <x v="1"/>
  </r>
  <r>
    <x v="5"/>
    <m/>
    <m/>
    <n v="3764.2999999999997"/>
    <x v="2"/>
  </r>
  <r>
    <x v="6"/>
    <m/>
    <m/>
    <n v="3764.2999999999997"/>
    <x v="2"/>
  </r>
  <r>
    <x v="7"/>
    <m/>
    <m/>
    <n v="3011.44"/>
    <x v="2"/>
  </r>
  <r>
    <x v="8"/>
    <m/>
    <m/>
    <n v="6022.88"/>
    <x v="2"/>
  </r>
  <r>
    <x v="9"/>
    <m/>
    <m/>
    <n v="752.86"/>
    <x v="3"/>
  </r>
  <r>
    <x v="10"/>
    <m/>
    <m/>
    <n v="752.86"/>
    <x v="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2">
  <r>
    <n v="2024"/>
    <s v="CHUM"/>
    <s v="KTN"/>
    <s v="SBS"/>
    <s v="DGK"/>
    <s v="BOAT"/>
    <s v="107001"/>
    <s v="A1"/>
    <s v="T"/>
    <s v=""/>
    <b v="1"/>
    <x v="0"/>
    <x v="0"/>
    <x v="0"/>
    <s v="0128860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2.7"/>
  </r>
  <r>
    <n v="2024"/>
    <s v="CHUM"/>
    <s v="KTN"/>
    <s v="SBS"/>
    <s v="DGK"/>
    <s v="BOAT"/>
    <s v="107001"/>
    <s v="A2"/>
    <s v="T"/>
    <s v=""/>
    <b v="1"/>
    <x v="0"/>
    <x v="0"/>
    <x v="0"/>
    <s v="0128860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.9"/>
  </r>
  <r>
    <n v="2024"/>
    <s v="CHUM"/>
    <s v="KTN"/>
    <s v="SBS"/>
    <s v="DGK"/>
    <s v="BOAT"/>
    <s v="107001"/>
    <s v="A3"/>
    <s v="T"/>
    <s v=""/>
    <b v="1"/>
    <x v="0"/>
    <x v="0"/>
    <x v="0"/>
    <s v="0128860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9.6"/>
  </r>
  <r>
    <n v="2024"/>
    <s v="CHUM"/>
    <s v="KTN"/>
    <s v="SBS"/>
    <s v="DGK"/>
    <s v="BOAT"/>
    <s v="107001"/>
    <s v="A4"/>
    <s v="T"/>
    <s v=""/>
    <b v="1"/>
    <x v="0"/>
    <x v="0"/>
    <x v="0"/>
    <s v="0128861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7.1"/>
  </r>
  <r>
    <n v="2024"/>
    <s v="CHUM"/>
    <s v="KTN"/>
    <s v="SBS"/>
    <s v="DGK"/>
    <s v="BOAT"/>
    <s v="107001"/>
    <s v="A5"/>
    <s v="T"/>
    <s v=""/>
    <b v="1"/>
    <x v="0"/>
    <x v="0"/>
    <x v="0"/>
    <s v="0128861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7.8"/>
  </r>
  <r>
    <n v="2024"/>
    <s v="CHUM"/>
    <s v="KTN"/>
    <s v="SBS"/>
    <s v="DGK"/>
    <s v="BOAT"/>
    <s v="107001"/>
    <s v="A6"/>
    <s v="T"/>
    <s v=""/>
    <b v="1"/>
    <x v="0"/>
    <x v="0"/>
    <x v="0"/>
    <s v="0128861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1.2"/>
  </r>
  <r>
    <n v="2024"/>
    <s v="CHUM"/>
    <s v="KTN"/>
    <s v="SBS"/>
    <s v="DGK"/>
    <s v="BOAT"/>
    <s v="107001"/>
    <s v="A7"/>
    <s v="T"/>
    <s v=""/>
    <b v="1"/>
    <x v="0"/>
    <x v="0"/>
    <x v="0"/>
    <s v="0128861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5,3H"/>
    <x v="3"/>
    <s v="Kendrick Bay"/>
    <s v="Summer"/>
    <s v="2021"/>
    <s v="SSRAA"/>
    <s v="BY21"/>
    <s v="5,3H"/>
    <s v="SKS"/>
    <s v=""/>
    <s v=""/>
    <s v="U"/>
    <n v="11"/>
  </r>
  <r>
    <n v="2024"/>
    <s v="CHUM"/>
    <s v="KTN"/>
    <s v="SBS"/>
    <s v="DGK"/>
    <s v="BOAT"/>
    <s v="107001"/>
    <s v="A8"/>
    <s v="T"/>
    <s v=""/>
    <b v="1"/>
    <x v="0"/>
    <x v="0"/>
    <x v="0"/>
    <s v="0128861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"/>
    <m/>
  </r>
  <r>
    <n v="2024"/>
    <s v="CHUM"/>
    <s v="KTN"/>
    <s v="SBS"/>
    <s v="DGK"/>
    <s v="BOAT"/>
    <s v="107001"/>
    <s v="A9"/>
    <s v="T"/>
    <s v=""/>
    <b v="1"/>
    <x v="0"/>
    <x v="0"/>
    <x v="0"/>
    <s v="0128861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2,6H"/>
    <x v="4"/>
    <s v="Kendrick Bay"/>
    <s v="Summer"/>
    <s v="2019"/>
    <s v="SSRAA"/>
    <s v="BY19"/>
    <s v="3,2,6H"/>
    <s v="SKS"/>
    <s v=""/>
    <s v=""/>
    <s v="U"/>
    <n v="9.1"/>
  </r>
  <r>
    <n v="2024"/>
    <s v="CHUM"/>
    <s v="KTN"/>
    <s v="SBS"/>
    <s v="DGK"/>
    <s v="BOAT"/>
    <s v="107001"/>
    <s v="A10"/>
    <s v="T"/>
    <s v=""/>
    <b v="1"/>
    <x v="0"/>
    <x v="0"/>
    <x v="0"/>
    <s v="0128861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12.6"/>
  </r>
  <r>
    <n v="2024"/>
    <s v="CHUM"/>
    <s v="KTN"/>
    <s v="SBS"/>
    <s v="DGK"/>
    <s v="BOAT"/>
    <s v="107001"/>
    <s v="A11"/>
    <s v="T"/>
    <s v=""/>
    <b v="1"/>
    <x v="0"/>
    <x v="0"/>
    <x v="0"/>
    <s v="0128861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9"/>
  </r>
  <r>
    <n v="2024"/>
    <s v="CHUM"/>
    <s v="KTN"/>
    <s v="SBS"/>
    <s v="DGK"/>
    <s v="BOAT"/>
    <s v="107001"/>
    <s v="A12"/>
    <s v="T"/>
    <s v=""/>
    <b v="1"/>
    <x v="0"/>
    <x v="0"/>
    <x v="0"/>
    <s v="0128861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2.3"/>
  </r>
  <r>
    <n v="2024"/>
    <s v="CHUM"/>
    <s v="KTN"/>
    <s v="SBS"/>
    <s v="DGK"/>
    <s v="BOAT"/>
    <s v="107001"/>
    <s v="B1"/>
    <s v="T"/>
    <s v=""/>
    <b v="1"/>
    <x v="0"/>
    <x v="0"/>
    <x v="0"/>
    <s v="0128861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4"/>
  </r>
  <r>
    <n v="2024"/>
    <s v="CHUM"/>
    <s v="KTN"/>
    <s v="SBS"/>
    <s v="DGK"/>
    <s v="BOAT"/>
    <s v="107001"/>
    <s v="B2"/>
    <s v="T"/>
    <s v=""/>
    <b v="1"/>
    <x v="0"/>
    <x v="0"/>
    <x v="0"/>
    <s v="0128862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0.4"/>
  </r>
  <r>
    <n v="2024"/>
    <s v="CHUM"/>
    <s v="KTN"/>
    <s v="SBS"/>
    <s v="DGK"/>
    <s v="BOAT"/>
    <s v="107001"/>
    <s v="B3"/>
    <s v="T"/>
    <s v=""/>
    <b v="1"/>
    <x v="0"/>
    <x v="0"/>
    <x v="0"/>
    <s v="0128862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6.6"/>
  </r>
  <r>
    <n v="2024"/>
    <s v="CHUM"/>
    <s v="KTN"/>
    <s v="SBS"/>
    <s v="DGK"/>
    <s v="BOAT"/>
    <s v="107001"/>
    <s v="B4"/>
    <s v="T"/>
    <s v=""/>
    <b v="1"/>
    <x v="0"/>
    <x v="0"/>
    <x v="0"/>
    <s v="0128862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1.6"/>
  </r>
  <r>
    <n v="2024"/>
    <s v="CHUM"/>
    <s v="KTN"/>
    <s v="SBS"/>
    <s v="DGK"/>
    <s v="BOAT"/>
    <s v="107001"/>
    <s v="B5"/>
    <s v="T"/>
    <s v=""/>
    <b v="1"/>
    <x v="0"/>
    <x v="0"/>
    <x v="0"/>
    <s v="0128862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8.5"/>
  </r>
  <r>
    <n v="2024"/>
    <s v="CHUM"/>
    <s v="KTN"/>
    <s v="SBS"/>
    <s v="DGK"/>
    <s v="BOAT"/>
    <s v="107001"/>
    <s v="B6"/>
    <s v="T"/>
    <s v=""/>
    <b v="1"/>
    <x v="0"/>
    <x v="0"/>
    <x v="0"/>
    <s v="0128862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"/>
    <m/>
  </r>
  <r>
    <n v="2024"/>
    <s v="CHUM"/>
    <s v="KTN"/>
    <s v="SBS"/>
    <s v="DGK"/>
    <s v="BOAT"/>
    <s v="107001"/>
    <s v="B7"/>
    <s v="T"/>
    <s v=""/>
    <b v="1"/>
    <x v="0"/>
    <x v="0"/>
    <x v="0"/>
    <s v="0128862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5,3H"/>
    <x v="3"/>
    <s v="Kendrick Bay"/>
    <s v="Summer"/>
    <s v="2021"/>
    <s v="SSRAA"/>
    <s v="BY21; MARK IS FAINT"/>
    <s v="5,3H"/>
    <s v="SKS"/>
    <s v=""/>
    <s v=""/>
    <s v=""/>
    <m/>
  </r>
  <r>
    <n v="2024"/>
    <s v="CHUM"/>
    <s v="KTN"/>
    <s v="SBS"/>
    <s v="DGK"/>
    <s v="BOAT"/>
    <s v="107001"/>
    <s v="B8"/>
    <s v="T"/>
    <s v=""/>
    <b v="1"/>
    <x v="0"/>
    <x v="0"/>
    <x v="0"/>
    <s v="0128862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7.8"/>
  </r>
  <r>
    <n v="2024"/>
    <s v="CHUM"/>
    <s v="KTN"/>
    <s v="SBS"/>
    <s v="DGK"/>
    <s v="BOAT"/>
    <s v="107001"/>
    <s v="B9"/>
    <s v="T"/>
    <s v=""/>
    <b v="1"/>
    <x v="0"/>
    <x v="0"/>
    <x v="0"/>
    <s v="0128862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3000000000000007"/>
  </r>
  <r>
    <n v="2024"/>
    <s v="CHUM"/>
    <s v="KTN"/>
    <s v="SBS"/>
    <s v="DGK"/>
    <s v="BOAT"/>
    <s v="107001"/>
    <s v="B10"/>
    <s v="T"/>
    <s v=""/>
    <b v="1"/>
    <x v="0"/>
    <x v="0"/>
    <x v="0"/>
    <s v="0128862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2,6H"/>
    <x v="4"/>
    <s v="Kendrick Bay"/>
    <s v="Summer"/>
    <s v="2019"/>
    <s v="SSRAA"/>
    <s v="BY19"/>
    <s v="3,2,6H"/>
    <s v="SKS"/>
    <s v=""/>
    <s v=""/>
    <s v="U"/>
    <n v="12.1"/>
  </r>
  <r>
    <n v="2024"/>
    <s v="CHUM"/>
    <s v="KTN"/>
    <s v="SBS"/>
    <s v="DGK"/>
    <s v="BOAT"/>
    <s v="107001"/>
    <s v="B11"/>
    <s v="T"/>
    <s v=""/>
    <b v="1"/>
    <x v="0"/>
    <x v="0"/>
    <x v="0"/>
    <s v="0128862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NONE"/>
    <x v="5"/>
    <s v=""/>
    <s v=""/>
    <s v=""/>
    <s v=""/>
    <s v="BY20"/>
    <s v="NONE"/>
    <s v="SKS"/>
    <s v=""/>
    <s v=""/>
    <s v="U"/>
    <n v="13.5"/>
  </r>
  <r>
    <n v="2024"/>
    <s v="CHUM"/>
    <s v="KTN"/>
    <s v="SBS"/>
    <s v="DGK"/>
    <s v="BOAT"/>
    <s v="107001"/>
    <s v="B12"/>
    <s v="T"/>
    <s v=""/>
    <b v="1"/>
    <x v="0"/>
    <x v="0"/>
    <x v="0"/>
    <s v="0128863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.4"/>
  </r>
  <r>
    <n v="2024"/>
    <s v="CHUM"/>
    <s v="KTN"/>
    <s v="SBS"/>
    <s v="DGK"/>
    <s v="BOAT"/>
    <s v="107001"/>
    <s v="C1"/>
    <s v="T"/>
    <s v=""/>
    <b v="1"/>
    <x v="0"/>
    <x v="0"/>
    <x v="0"/>
    <s v="0128863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7.6"/>
  </r>
  <r>
    <n v="2024"/>
    <s v="CHUM"/>
    <s v="KTN"/>
    <s v="SBS"/>
    <s v="DGK"/>
    <s v="BOAT"/>
    <s v="107001"/>
    <s v="C2"/>
    <s v="T"/>
    <s v=""/>
    <b v="1"/>
    <x v="0"/>
    <x v="0"/>
    <x v="0"/>
    <s v="0128863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10.3"/>
  </r>
  <r>
    <n v="2024"/>
    <s v="CHUM"/>
    <s v="KTN"/>
    <s v="SBS"/>
    <s v="DGK"/>
    <s v="BOAT"/>
    <s v="107001"/>
    <s v="C3"/>
    <s v="T"/>
    <s v=""/>
    <b v="1"/>
    <x v="0"/>
    <x v="0"/>
    <x v="0"/>
    <s v="0128863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5"/>
  </r>
  <r>
    <n v="2024"/>
    <s v="CHUM"/>
    <s v="KTN"/>
    <s v="SBS"/>
    <s v="DGK"/>
    <s v="BOAT"/>
    <s v="107001"/>
    <s v="C4"/>
    <s v="T"/>
    <s v=""/>
    <b v="1"/>
    <x v="0"/>
    <x v="0"/>
    <x v="0"/>
    <s v="0128863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6,3,2H"/>
    <x v="6"/>
    <s v="Kendrick Bay"/>
    <s v="Summer"/>
    <s v="2021"/>
    <s v="SSRAA"/>
    <s v="BY21"/>
    <s v="6,3,2H"/>
    <s v="SKS"/>
    <s v=""/>
    <s v=""/>
    <s v="U"/>
    <n v="8.5"/>
  </r>
  <r>
    <n v="2024"/>
    <s v="CHUM"/>
    <s v="KTN"/>
    <s v="SBS"/>
    <s v="DGK"/>
    <s v="BOAT"/>
    <s v="107001"/>
    <s v="C5"/>
    <s v="T"/>
    <s v=""/>
    <b v="1"/>
    <x v="0"/>
    <x v="0"/>
    <x v="0"/>
    <s v="0128863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5,3H"/>
    <x v="3"/>
    <s v="Kendrick Bay"/>
    <s v="Summer"/>
    <s v="2021"/>
    <s v="SSRAA"/>
    <s v="BY21"/>
    <s v="5,3H"/>
    <s v="SKS"/>
    <s v=""/>
    <s v=""/>
    <s v="U"/>
    <n v="5.2"/>
  </r>
  <r>
    <n v="2024"/>
    <s v="CHUM"/>
    <s v="KTN"/>
    <s v="SBS"/>
    <s v="DGK"/>
    <s v="BOAT"/>
    <s v="107001"/>
    <s v="C6"/>
    <s v="T"/>
    <s v=""/>
    <b v="1"/>
    <x v="0"/>
    <x v="0"/>
    <x v="0"/>
    <s v="0128863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"/>
  </r>
  <r>
    <n v="2024"/>
    <s v="CHUM"/>
    <s v="KTN"/>
    <s v="SBS"/>
    <s v="DGK"/>
    <s v="BOAT"/>
    <s v="107001"/>
    <s v="C7"/>
    <s v="T"/>
    <s v=""/>
    <b v="1"/>
    <x v="0"/>
    <x v="0"/>
    <x v="0"/>
    <s v="0128863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5,3H"/>
    <x v="3"/>
    <s v="Kendrick Bay"/>
    <s v="Summer"/>
    <s v="2021"/>
    <s v="SSRAA"/>
    <s v="BY21"/>
    <s v="5,3H"/>
    <s v="SKS"/>
    <s v=""/>
    <s v=""/>
    <s v="U"/>
    <n v="7"/>
  </r>
  <r>
    <n v="2024"/>
    <s v="CHUM"/>
    <s v="KTN"/>
    <s v="SBS"/>
    <s v="DGK"/>
    <s v="BOAT"/>
    <s v="107001"/>
    <s v="C8"/>
    <s v="T"/>
    <s v=""/>
    <b v="1"/>
    <x v="0"/>
    <x v="0"/>
    <x v="0"/>
    <s v="0128863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2.5"/>
  </r>
  <r>
    <n v="2024"/>
    <s v="CHUM"/>
    <s v="KTN"/>
    <s v="SBS"/>
    <s v="DGK"/>
    <s v="BOAT"/>
    <s v="107001"/>
    <s v="C9"/>
    <s v="T"/>
    <s v=""/>
    <b v="1"/>
    <x v="0"/>
    <x v="0"/>
    <x v="0"/>
    <s v="0128863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.1"/>
  </r>
  <r>
    <n v="2024"/>
    <s v="CHUM"/>
    <s v="KTN"/>
    <s v="SBS"/>
    <s v="DGK"/>
    <s v="BOAT"/>
    <s v="107001"/>
    <s v="C10"/>
    <s v="T"/>
    <s v=""/>
    <b v="1"/>
    <x v="0"/>
    <x v="0"/>
    <x v="0"/>
    <s v="0128864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6.3"/>
  </r>
  <r>
    <n v="2024"/>
    <s v="CHUM"/>
    <s v="KTN"/>
    <s v="SBS"/>
    <s v="DGK"/>
    <s v="BOAT"/>
    <s v="107001"/>
    <s v="C11"/>
    <s v="T"/>
    <s v=""/>
    <b v="1"/>
    <x v="0"/>
    <x v="0"/>
    <x v="0"/>
    <s v="0128864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8"/>
  </r>
  <r>
    <n v="2024"/>
    <s v="CHUM"/>
    <s v="KTN"/>
    <s v="SBS"/>
    <s v="DGK"/>
    <s v="BOAT"/>
    <s v="107001"/>
    <s v="C12"/>
    <s v="T"/>
    <s v=""/>
    <b v="1"/>
    <x v="0"/>
    <x v="0"/>
    <x v="0"/>
    <s v="0128864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THIN FOR AGING"/>
    <s v="3n,4,4nH"/>
    <s v="SKS"/>
    <s v=""/>
    <s v=""/>
    <s v="U"/>
    <n v="9.4"/>
  </r>
  <r>
    <n v="2024"/>
    <s v="CHUM"/>
    <s v="KTN"/>
    <s v="SBS"/>
    <s v="DGK"/>
    <s v="BOAT"/>
    <s v="107001"/>
    <s v="D1"/>
    <s v="T"/>
    <s v=""/>
    <b v="1"/>
    <x v="0"/>
    <x v="0"/>
    <x v="0"/>
    <s v="0128864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3.1"/>
  </r>
  <r>
    <n v="2024"/>
    <s v="CHUM"/>
    <s v="KTN"/>
    <s v="SBS"/>
    <s v="DGK"/>
    <s v="BOAT"/>
    <s v="107001"/>
    <s v="D2"/>
    <s v="T"/>
    <s v=""/>
    <b v="1"/>
    <x v="0"/>
    <x v="0"/>
    <x v="0"/>
    <s v="0128864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4"/>
  </r>
  <r>
    <n v="2024"/>
    <s v="CHUM"/>
    <s v="KTN"/>
    <s v="SBS"/>
    <s v="DGK"/>
    <s v="BOAT"/>
    <s v="107001"/>
    <s v="D3"/>
    <s v="T"/>
    <s v=""/>
    <b v="1"/>
    <x v="0"/>
    <x v="0"/>
    <x v="0"/>
    <s v="0128864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2.3"/>
  </r>
  <r>
    <n v="2024"/>
    <s v="CHUM"/>
    <s v="KTN"/>
    <s v="SBS"/>
    <s v="DGK"/>
    <s v="BOAT"/>
    <s v="107001"/>
    <s v="D4"/>
    <s v="T"/>
    <s v=""/>
    <b v="1"/>
    <x v="0"/>
    <x v="0"/>
    <x v="0"/>
    <s v="0128864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THIN FOR AGING"/>
    <s v="4n,2n,2H"/>
    <s v="SKS"/>
    <s v=""/>
    <s v=""/>
    <s v="U"/>
    <n v="10.5"/>
  </r>
  <r>
    <n v="2024"/>
    <s v="CHUM"/>
    <s v="KTN"/>
    <s v="SBS"/>
    <s v="DGK"/>
    <s v="BOAT"/>
    <s v="107001"/>
    <s v="D5"/>
    <s v="T"/>
    <s v=""/>
    <b v="1"/>
    <x v="0"/>
    <x v="0"/>
    <x v="0"/>
    <s v="0128864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12.7"/>
  </r>
  <r>
    <n v="2024"/>
    <s v="CHUM"/>
    <s v="KTN"/>
    <s v="SBS"/>
    <s v="DGK"/>
    <s v="BOAT"/>
    <s v="107001"/>
    <s v="D6"/>
    <s v="T"/>
    <s v=""/>
    <b v="1"/>
    <x v="0"/>
    <x v="0"/>
    <x v="0"/>
    <s v="0128864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THIN FOR AGING"/>
    <s v="3,6,2H"/>
    <s v="SKS"/>
    <s v=""/>
    <s v=""/>
    <s v="U"/>
    <n v="10"/>
  </r>
  <r>
    <n v="2024"/>
    <s v="CHUM"/>
    <s v="KTN"/>
    <s v="SBS"/>
    <s v="DGK"/>
    <s v="BOAT"/>
    <s v="107001"/>
    <s v="D7"/>
    <s v="T"/>
    <s v=""/>
    <b v="1"/>
    <x v="0"/>
    <x v="0"/>
    <x v="0"/>
    <s v="0128864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.1"/>
  </r>
  <r>
    <n v="2024"/>
    <s v="CHUM"/>
    <s v="KTN"/>
    <s v="SBS"/>
    <s v="DGK"/>
    <s v="BOAT"/>
    <s v="107001"/>
    <s v="D8"/>
    <s v="T"/>
    <s v=""/>
    <b v="1"/>
    <x v="0"/>
    <x v="0"/>
    <x v="0"/>
    <s v="0128865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2,6H"/>
    <x v="4"/>
    <s v="Kendrick Bay"/>
    <s v="Summer"/>
    <s v="2019"/>
    <s v="SSRAA"/>
    <s v="BY19"/>
    <s v="3,2,6H"/>
    <s v="SKS"/>
    <s v=""/>
    <s v=""/>
    <s v="U"/>
    <n v="8.3000000000000007"/>
  </r>
  <r>
    <n v="2024"/>
    <s v="CHUM"/>
    <s v="KTN"/>
    <s v="SBS"/>
    <s v="DGK"/>
    <s v="BOAT"/>
    <s v="107001"/>
    <s v="D9"/>
    <s v="T"/>
    <s v=""/>
    <b v="1"/>
    <x v="0"/>
    <x v="0"/>
    <x v="0"/>
    <s v="0128865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3.3"/>
  </r>
  <r>
    <n v="2024"/>
    <s v="CHUM"/>
    <s v="KTN"/>
    <s v="SBS"/>
    <s v="DGK"/>
    <s v="BOAT"/>
    <s v="107001"/>
    <s v="D10"/>
    <s v="T"/>
    <s v=""/>
    <b v="1"/>
    <x v="0"/>
    <x v="0"/>
    <x v="0"/>
    <s v="0128865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5,3H"/>
    <x v="3"/>
    <s v="Kendrick Bay"/>
    <s v="Summer"/>
    <s v="2021"/>
    <s v="SSRAA"/>
    <s v="BY21"/>
    <s v="5,3H"/>
    <s v="SKS"/>
    <s v=""/>
    <s v=""/>
    <s v="U"/>
    <n v="10.1"/>
  </r>
  <r>
    <n v="2024"/>
    <s v="CHUM"/>
    <s v="KTN"/>
    <s v="SBS"/>
    <s v="DGK"/>
    <s v="BOAT"/>
    <s v="107001"/>
    <s v="D11"/>
    <s v="T"/>
    <s v=""/>
    <b v="1"/>
    <x v="0"/>
    <x v="0"/>
    <x v="0"/>
    <s v="0128865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1999999999999993"/>
  </r>
  <r>
    <n v="2024"/>
    <s v="CHUM"/>
    <s v="KTN"/>
    <s v="SBS"/>
    <s v="DGK"/>
    <s v="BOAT"/>
    <s v="107001"/>
    <s v="D12"/>
    <s v="T"/>
    <s v=""/>
    <b v="1"/>
    <x v="0"/>
    <x v="0"/>
    <x v="0"/>
    <s v="0128865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THIN FOR AGING"/>
    <s v="3n,4,4nH"/>
    <s v="SKS"/>
    <s v=""/>
    <s v=""/>
    <s v="U"/>
    <n v="9.3000000000000007"/>
  </r>
  <r>
    <n v="2024"/>
    <s v="CHUM"/>
    <s v="KTN"/>
    <s v="SBS"/>
    <s v="DGK"/>
    <s v="BOAT"/>
    <s v="107001"/>
    <s v="E1"/>
    <s v="T"/>
    <s v=""/>
    <b v="1"/>
    <x v="0"/>
    <x v="0"/>
    <x v="0"/>
    <s v="0128865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1.4"/>
  </r>
  <r>
    <n v="2024"/>
    <s v="CHUM"/>
    <s v="KTN"/>
    <s v="SBS"/>
    <s v="DGK"/>
    <s v="BOAT"/>
    <s v="107001"/>
    <s v="E2"/>
    <s v="T"/>
    <s v=""/>
    <b v="1"/>
    <x v="0"/>
    <x v="0"/>
    <x v="0"/>
    <s v="0128865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7,3H"/>
    <x v="7"/>
    <s v="Kendrick Bay"/>
    <s v="Summer"/>
    <s v="2019"/>
    <s v="SSRAA"/>
    <s v="BY19; VAR 7,2H"/>
    <s v="7,3H"/>
    <s v="SKS"/>
    <s v=""/>
    <s v=""/>
    <s v="U"/>
    <n v="11"/>
  </r>
  <r>
    <n v="2024"/>
    <s v="CHUM"/>
    <s v="KTN"/>
    <s v="SBS"/>
    <s v="DGK"/>
    <s v="BOAT"/>
    <s v="107001"/>
    <s v="E3"/>
    <s v="T"/>
    <s v=""/>
    <b v="1"/>
    <x v="0"/>
    <x v="0"/>
    <x v="0"/>
    <s v="0128865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8.9"/>
  </r>
  <r>
    <n v="2024"/>
    <s v="CHUM"/>
    <s v="KTN"/>
    <s v="SBS"/>
    <s v="DGK"/>
    <s v="BOAT"/>
    <s v="107001"/>
    <s v="E4"/>
    <s v="T"/>
    <s v=""/>
    <b v="1"/>
    <x v="0"/>
    <x v="0"/>
    <x v="0"/>
    <s v="0128865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9"/>
  </r>
  <r>
    <n v="2024"/>
    <s v="CHUM"/>
    <s v="KTN"/>
    <s v="SBS"/>
    <s v="DGK"/>
    <s v="BOAT"/>
    <s v="107001"/>
    <s v="E5"/>
    <s v="T"/>
    <s v=""/>
    <b v="1"/>
    <x v="0"/>
    <x v="0"/>
    <x v="0"/>
    <s v="0128865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7.1"/>
  </r>
  <r>
    <n v="2024"/>
    <s v="CHUM"/>
    <s v="KTN"/>
    <s v="SBS"/>
    <s v="DGK"/>
    <s v="BOAT"/>
    <s v="107001"/>
    <s v="E6"/>
    <s v="T"/>
    <s v=""/>
    <b v="1"/>
    <x v="0"/>
    <x v="0"/>
    <x v="0"/>
    <s v="0128866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7.6"/>
  </r>
  <r>
    <n v="2024"/>
    <s v="CHUM"/>
    <s v="KTN"/>
    <s v="SBS"/>
    <s v="DGK"/>
    <s v="BOAT"/>
    <s v="107001"/>
    <s v="E7"/>
    <s v="T"/>
    <s v=""/>
    <b v="1"/>
    <x v="0"/>
    <x v="0"/>
    <x v="0"/>
    <s v="0128866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8.1"/>
  </r>
  <r>
    <n v="2024"/>
    <s v="CHUM"/>
    <s v="KTN"/>
    <s v="SBS"/>
    <s v="DGK"/>
    <s v="BOAT"/>
    <s v="107001"/>
    <s v="E8"/>
    <s v="T"/>
    <s v=""/>
    <b v="1"/>
    <x v="0"/>
    <x v="0"/>
    <x v="0"/>
    <s v="0128866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1"/>
  </r>
  <r>
    <n v="2024"/>
    <s v="CHUM"/>
    <s v="KTN"/>
    <s v="SBS"/>
    <s v="DGK"/>
    <s v="BOAT"/>
    <s v="107001"/>
    <s v="E9"/>
    <s v="T"/>
    <s v=""/>
    <b v="1"/>
    <x v="0"/>
    <x v="0"/>
    <x v="0"/>
    <s v="0128866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1.5"/>
  </r>
  <r>
    <n v="2024"/>
    <s v="CHUM"/>
    <s v="KTN"/>
    <s v="SBS"/>
    <s v="DGK"/>
    <s v="BOAT"/>
    <s v="107001"/>
    <s v="E10"/>
    <s v="T"/>
    <s v=""/>
    <b v="1"/>
    <x v="0"/>
    <x v="0"/>
    <x v="0"/>
    <s v="0128866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"/>
  </r>
  <r>
    <n v="2024"/>
    <s v="CHUM"/>
    <s v="KTN"/>
    <s v="SBS"/>
    <s v="DGK"/>
    <s v="BOAT"/>
    <s v="107001"/>
    <s v="E11"/>
    <s v="T"/>
    <s v=""/>
    <b v="1"/>
    <x v="0"/>
    <x v="0"/>
    <x v="0"/>
    <s v="0128866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8.5"/>
  </r>
  <r>
    <n v="2024"/>
    <s v="CHUM"/>
    <s v="KTN"/>
    <s v="SBS"/>
    <s v="DGK"/>
    <s v="BOAT"/>
    <s v="107001"/>
    <s v="E12"/>
    <s v="T"/>
    <s v=""/>
    <b v="1"/>
    <x v="0"/>
    <x v="0"/>
    <x v="0"/>
    <s v="0128866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7.2"/>
  </r>
  <r>
    <n v="2024"/>
    <s v="CHUM"/>
    <s v="KTN"/>
    <s v="SBS"/>
    <s v="DGK"/>
    <s v="BOAT"/>
    <s v="107001"/>
    <s v="F1"/>
    <s v="T"/>
    <s v=""/>
    <b v="1"/>
    <x v="0"/>
    <x v="0"/>
    <x v="0"/>
    <s v="0128866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5,3H"/>
    <x v="3"/>
    <s v="Kendrick Bay"/>
    <s v="Summer"/>
    <s v="2021"/>
    <s v="SSRAA"/>
    <s v="BY21"/>
    <s v="5,3H"/>
    <s v="SKS"/>
    <s v=""/>
    <s v=""/>
    <s v="U"/>
    <n v="6.2"/>
  </r>
  <r>
    <n v="2024"/>
    <s v="CHUM"/>
    <s v="KTN"/>
    <s v="SBS"/>
    <s v="DGK"/>
    <s v="BOAT"/>
    <s v="107001"/>
    <s v="F2"/>
    <s v="T"/>
    <s v=""/>
    <b v="1"/>
    <x v="0"/>
    <x v="0"/>
    <x v="0"/>
    <s v="0128866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9.1999999999999993"/>
  </r>
  <r>
    <n v="2024"/>
    <s v="CHUM"/>
    <s v="KTN"/>
    <s v="SBS"/>
    <s v="DGK"/>
    <s v="BOAT"/>
    <s v="107001"/>
    <s v="F3"/>
    <s v="T"/>
    <s v=""/>
    <b v="1"/>
    <x v="0"/>
    <x v="0"/>
    <x v="0"/>
    <s v="0128866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6,3,2H"/>
    <x v="6"/>
    <s v="Kendrick Bay"/>
    <s v="Summer"/>
    <s v="2021"/>
    <s v="SSRAA"/>
    <s v="BY21"/>
    <s v="6,3,2H"/>
    <s v="SKS"/>
    <s v=""/>
    <s v=""/>
    <s v="U"/>
    <n v="8.1999999999999993"/>
  </r>
  <r>
    <n v="2024"/>
    <s v="CHUM"/>
    <s v="KTN"/>
    <s v="SBS"/>
    <s v="DGK"/>
    <s v="BOAT"/>
    <s v="107001"/>
    <s v="F4"/>
    <s v="T"/>
    <s v=""/>
    <b v="1"/>
    <x v="0"/>
    <x v="0"/>
    <x v="0"/>
    <s v="0128867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1.6"/>
  </r>
  <r>
    <n v="2024"/>
    <s v="CHUM"/>
    <s v="KTN"/>
    <s v="SBS"/>
    <s v="DGK"/>
    <s v="BOAT"/>
    <s v="107001"/>
    <s v="F5"/>
    <s v="T"/>
    <s v=""/>
    <b v="1"/>
    <x v="0"/>
    <x v="0"/>
    <x v="0"/>
    <s v="0128867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8.5"/>
  </r>
  <r>
    <n v="2024"/>
    <s v="CHUM"/>
    <s v="KTN"/>
    <s v="SBS"/>
    <s v="DGK"/>
    <s v="BOAT"/>
    <s v="107001"/>
    <s v="F6"/>
    <s v="T"/>
    <s v=""/>
    <b v="1"/>
    <x v="0"/>
    <x v="0"/>
    <x v="0"/>
    <s v="0128867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5"/>
  </r>
  <r>
    <n v="2024"/>
    <s v="CHUM"/>
    <s v="KTN"/>
    <s v="SBS"/>
    <s v="DGK"/>
    <s v="BOAT"/>
    <s v="107001"/>
    <s v="F7"/>
    <s v="T"/>
    <s v=""/>
    <b v="1"/>
    <x v="0"/>
    <x v="0"/>
    <x v="0"/>
    <s v="0128867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9"/>
  </r>
  <r>
    <n v="2024"/>
    <s v="CHUM"/>
    <s v="KTN"/>
    <s v="SBS"/>
    <s v="DGK"/>
    <s v="BOAT"/>
    <s v="107001"/>
    <s v="F8"/>
    <s v="T"/>
    <s v=""/>
    <b v="1"/>
    <x v="0"/>
    <x v="0"/>
    <x v="0"/>
    <s v="0128867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7.2"/>
  </r>
  <r>
    <n v="2024"/>
    <s v="CHUM"/>
    <s v="KTN"/>
    <s v="SBS"/>
    <s v="DGK"/>
    <s v="BOAT"/>
    <s v="107001"/>
    <s v="F9"/>
    <s v="T"/>
    <s v=""/>
    <b v="1"/>
    <x v="0"/>
    <x v="0"/>
    <x v="0"/>
    <s v="0128867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6999999999999993"/>
  </r>
  <r>
    <n v="2024"/>
    <s v="CHUM"/>
    <s v="KTN"/>
    <s v="SBS"/>
    <s v="DGK"/>
    <s v="BOAT"/>
    <s v="107001"/>
    <s v="F10"/>
    <s v="T"/>
    <s v=""/>
    <b v="1"/>
    <x v="0"/>
    <x v="0"/>
    <x v="0"/>
    <s v="0128867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2.6"/>
  </r>
  <r>
    <n v="2024"/>
    <s v="CHUM"/>
    <s v="KTN"/>
    <s v="SBS"/>
    <s v="DGK"/>
    <s v="BOAT"/>
    <s v="107001"/>
    <s v="F11"/>
    <s v="T"/>
    <s v=""/>
    <b v="1"/>
    <x v="0"/>
    <x v="0"/>
    <x v="0"/>
    <s v="0128867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6,3,2H"/>
    <x v="6"/>
    <s v="Kendrick Bay"/>
    <s v="Summer"/>
    <s v="2021"/>
    <s v="SSRAA"/>
    <s v="BY20"/>
    <s v="6,3,2H"/>
    <s v="SKS"/>
    <s v=""/>
    <s v=""/>
    <s v="U"/>
    <n v="5.4"/>
  </r>
  <r>
    <n v="2024"/>
    <s v="CHUM"/>
    <s v="KTN"/>
    <s v="SBS"/>
    <s v="DGK"/>
    <s v="BOAT"/>
    <s v="107001"/>
    <s v="F12"/>
    <s v="T"/>
    <s v=""/>
    <b v="1"/>
    <x v="0"/>
    <x v="0"/>
    <x v="0"/>
    <s v="0128867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7,3H"/>
    <x v="7"/>
    <s v="Kendrick Bay"/>
    <s v="Summer"/>
    <s v="2019"/>
    <s v="SSRAA"/>
    <s v="THIN FOR AGING"/>
    <s v="7,3H"/>
    <s v="SKS"/>
    <s v=""/>
    <s v=""/>
    <s v="U"/>
    <n v="10"/>
  </r>
  <r>
    <n v="2024"/>
    <s v="CHUM"/>
    <s v="KTN"/>
    <s v="SBS"/>
    <s v="DGK"/>
    <s v="BOAT"/>
    <s v="107001"/>
    <s v="G1"/>
    <s v="T"/>
    <s v=""/>
    <b v="1"/>
    <x v="0"/>
    <x v="0"/>
    <x v="0"/>
    <s v="0128867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6.7"/>
  </r>
  <r>
    <n v="2024"/>
    <s v="CHUM"/>
    <s v="KTN"/>
    <s v="SBS"/>
    <s v="DGK"/>
    <s v="BOAT"/>
    <s v="107001"/>
    <s v="G2"/>
    <s v="T"/>
    <s v=""/>
    <b v="1"/>
    <x v="0"/>
    <x v="0"/>
    <x v="0"/>
    <s v="0128868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THIN FOR AGING"/>
    <s v="3n,4,4nH"/>
    <s v="SKS"/>
    <s v=""/>
    <s v=""/>
    <s v="U"/>
    <n v="9.1999999999999993"/>
  </r>
  <r>
    <n v="2024"/>
    <s v="CHUM"/>
    <s v="KTN"/>
    <s v="SBS"/>
    <s v="DGK"/>
    <s v="BOAT"/>
    <s v="107001"/>
    <s v="G3"/>
    <s v="T"/>
    <s v=""/>
    <b v="1"/>
    <x v="0"/>
    <x v="0"/>
    <x v="0"/>
    <s v="01288681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8.8000000000000007"/>
  </r>
  <r>
    <n v="2024"/>
    <s v="CHUM"/>
    <s v="KTN"/>
    <s v="SBS"/>
    <s v="DGK"/>
    <s v="BOAT"/>
    <s v="107001"/>
    <s v="G4"/>
    <s v="T"/>
    <s v=""/>
    <b v="1"/>
    <x v="0"/>
    <x v="0"/>
    <x v="0"/>
    <s v="01288682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.1"/>
  </r>
  <r>
    <n v="2024"/>
    <s v="CHUM"/>
    <s v="KTN"/>
    <s v="SBS"/>
    <s v="DGK"/>
    <s v="BOAT"/>
    <s v="107001"/>
    <s v="G5"/>
    <s v="T"/>
    <s v=""/>
    <b v="1"/>
    <x v="0"/>
    <x v="0"/>
    <x v="0"/>
    <s v="01288683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7.3"/>
  </r>
  <r>
    <n v="2024"/>
    <s v="CHUM"/>
    <s v="KTN"/>
    <s v="SBS"/>
    <s v="DGK"/>
    <s v="BOAT"/>
    <s v="107001"/>
    <s v="G6"/>
    <s v="T"/>
    <s v=""/>
    <b v="1"/>
    <x v="0"/>
    <x v="0"/>
    <x v="0"/>
    <s v="01288684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2.7"/>
  </r>
  <r>
    <n v="2024"/>
    <s v="CHUM"/>
    <s v="KTN"/>
    <s v="SBS"/>
    <s v="DGK"/>
    <s v="BOAT"/>
    <s v="107001"/>
    <s v="G7"/>
    <s v="T"/>
    <s v=""/>
    <b v="1"/>
    <x v="0"/>
    <x v="0"/>
    <x v="0"/>
    <s v="01288685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1"/>
  </r>
  <r>
    <n v="2024"/>
    <s v="CHUM"/>
    <s v="KTN"/>
    <s v="SBS"/>
    <s v="DGK"/>
    <s v="BOAT"/>
    <s v="107001"/>
    <s v="G8"/>
    <s v="T"/>
    <s v=""/>
    <b v="1"/>
    <x v="0"/>
    <x v="0"/>
    <x v="0"/>
    <s v="01288686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5.4"/>
  </r>
  <r>
    <n v="2024"/>
    <s v="CHUM"/>
    <s v="KTN"/>
    <s v="SBS"/>
    <s v="DGK"/>
    <s v="BOAT"/>
    <s v="107001"/>
    <s v="G9"/>
    <s v="T"/>
    <s v=""/>
    <b v="1"/>
    <x v="0"/>
    <x v="0"/>
    <x v="0"/>
    <s v="01288687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3.1"/>
  </r>
  <r>
    <n v="2024"/>
    <s v="CHUM"/>
    <s v="KTN"/>
    <s v="SBS"/>
    <s v="DGK"/>
    <s v="BOAT"/>
    <s v="107001"/>
    <s v="G10"/>
    <s v="T"/>
    <s v=""/>
    <b v="1"/>
    <x v="0"/>
    <x v="0"/>
    <x v="0"/>
    <s v="01288688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9.6999999999999993"/>
  </r>
  <r>
    <n v="2024"/>
    <s v="CHUM"/>
    <s v="KTN"/>
    <s v="SBS"/>
    <s v="DGK"/>
    <s v="BOAT"/>
    <s v="107001"/>
    <s v="G11"/>
    <s v="T"/>
    <s v=""/>
    <b v="1"/>
    <x v="0"/>
    <x v="0"/>
    <x v="0"/>
    <s v="01288689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4n,2n,2H"/>
    <x v="0"/>
    <s v="Kendrick Bay"/>
    <s v="Summer"/>
    <s v="2019"/>
    <s v="SSRAA"/>
    <s v="BY19"/>
    <s v="4n,2n,2H"/>
    <s v="SKS"/>
    <s v=""/>
    <s v=""/>
    <s v="U"/>
    <n v="10.4"/>
  </r>
  <r>
    <n v="2024"/>
    <s v="CHUM"/>
    <s v="KTN"/>
    <s v="SBS"/>
    <s v="DGK"/>
    <s v="BOAT"/>
    <s v="107001"/>
    <s v="G12"/>
    <s v="T"/>
    <s v=""/>
    <b v="1"/>
    <x v="0"/>
    <x v="0"/>
    <x v="0"/>
    <s v="01288690"/>
    <d v="2024-06-20T00:00:00"/>
    <m/>
    <n v="1"/>
    <d v="2024-06-22T00:00:00"/>
    <x v="0"/>
    <m/>
    <s v="Three otos in A8, weights deleted. Double stuff in B7, deleted weights forB7 and B6."/>
    <n v="1"/>
    <d v="2024-06-24T00:00:00"/>
    <s v="SKS"/>
    <s v="3n,4,4nH"/>
    <x v="1"/>
    <s v="Kendrick Bay"/>
    <s v="Summer"/>
    <s v="2020"/>
    <s v="SSRAA"/>
    <s v="BY20"/>
    <s v="3n,4,4nH"/>
    <s v="SKS"/>
    <s v=""/>
    <s v=""/>
    <s v="U"/>
    <n v="10.199999999999999"/>
  </r>
  <r>
    <n v="2024"/>
    <s v="CHUM"/>
    <s v="KTN"/>
    <s v="SBS"/>
    <s v="DGK"/>
    <s v="BOAT"/>
    <s v="107001"/>
    <s v="H1"/>
    <s v="T"/>
    <s v=""/>
    <b v="1"/>
    <x v="0"/>
    <x v="0"/>
    <x v="0"/>
    <s v="01288691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1.4"/>
  </r>
  <r>
    <n v="2024"/>
    <s v="CHUM"/>
    <s v="KTN"/>
    <s v="SBS"/>
    <s v="DGK"/>
    <s v="BOAT"/>
    <s v="107001"/>
    <s v="H2"/>
    <s v="T"/>
    <s v=""/>
    <b v="1"/>
    <x v="0"/>
    <x v="0"/>
    <x v="0"/>
    <s v="01288692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1.8"/>
  </r>
  <r>
    <n v="2024"/>
    <s v="CHUM"/>
    <s v="KTN"/>
    <s v="SBS"/>
    <s v="DGK"/>
    <s v="BOAT"/>
    <s v="107001"/>
    <s v="H3"/>
    <s v="T"/>
    <s v=""/>
    <b v="1"/>
    <x v="0"/>
    <x v="0"/>
    <x v="0"/>
    <s v="01288693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8"/>
  </r>
  <r>
    <n v="2024"/>
    <s v="CHUM"/>
    <s v="KTN"/>
    <s v="SBS"/>
    <s v="DGK"/>
    <s v="BOAT"/>
    <s v="107001"/>
    <s v="H4"/>
    <s v="T"/>
    <s v=""/>
    <b v="1"/>
    <x v="0"/>
    <x v="0"/>
    <x v="0"/>
    <s v="01288694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9.4"/>
  </r>
  <r>
    <n v="2024"/>
    <s v="CHUM"/>
    <s v="KTN"/>
    <s v="SBS"/>
    <s v="DGK"/>
    <s v="BOAT"/>
    <s v="107001"/>
    <s v="H5"/>
    <s v="T"/>
    <s v=""/>
    <b v="1"/>
    <x v="0"/>
    <x v="0"/>
    <x v="0"/>
    <s v="01288695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n,4,4nH"/>
    <x v="1"/>
    <s v="Kendrick Bay"/>
    <s v="Summer"/>
    <s v="2020"/>
    <s v="SSRAA"/>
    <s v="THIN FOR AGING"/>
    <s v="3n,4,4nH"/>
    <s v="SKS"/>
    <s v=""/>
    <s v=""/>
    <s v="U"/>
    <n v="11.6"/>
  </r>
  <r>
    <n v="2024"/>
    <s v="CHUM"/>
    <s v="KTN"/>
    <s v="SBS"/>
    <s v="DGK"/>
    <s v="BOAT"/>
    <s v="107001"/>
    <s v="H6"/>
    <s v="T"/>
    <s v=""/>
    <b v="1"/>
    <x v="0"/>
    <x v="0"/>
    <x v="0"/>
    <s v="01288696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9"/>
  </r>
  <r>
    <n v="2024"/>
    <s v="CHUM"/>
    <s v="KTN"/>
    <s v="SBS"/>
    <s v="DGK"/>
    <s v="BOAT"/>
    <s v="107001"/>
    <s v="H7"/>
    <s v="T"/>
    <s v=""/>
    <b v="1"/>
    <x v="0"/>
    <x v="0"/>
    <x v="0"/>
    <s v="01288697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7.399999999999999"/>
  </r>
  <r>
    <n v="2024"/>
    <s v="CHUM"/>
    <s v="KTN"/>
    <s v="SBS"/>
    <s v="DGK"/>
    <s v="BOAT"/>
    <s v="107001"/>
    <s v="H8"/>
    <s v="T"/>
    <s v=""/>
    <b v="1"/>
    <x v="0"/>
    <x v="0"/>
    <x v="0"/>
    <s v="01288698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8.3000000000000007"/>
  </r>
  <r>
    <n v="2024"/>
    <s v="CHUM"/>
    <s v="KTN"/>
    <s v="SBS"/>
    <s v="DGK"/>
    <s v="BOAT"/>
    <s v="107001"/>
    <s v="H9"/>
    <s v="T"/>
    <s v=""/>
    <b v="1"/>
    <x v="0"/>
    <x v="0"/>
    <x v="0"/>
    <s v="01288699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5,3H"/>
    <x v="3"/>
    <s v="Kendrick Bay"/>
    <s v="Summer"/>
    <s v="2021"/>
    <s v="SSRAA"/>
    <s v="BY21"/>
    <s v="5,3H"/>
    <s v="SKS"/>
    <s v=""/>
    <s v=""/>
    <s v="U"/>
    <n v="5.7"/>
  </r>
  <r>
    <n v="2024"/>
    <s v="CHUM"/>
    <s v="KTN"/>
    <s v="SBS"/>
    <s v="DGK"/>
    <s v="BOAT"/>
    <s v="107001"/>
    <s v="H10"/>
    <s v="T"/>
    <s v=""/>
    <b v="1"/>
    <x v="0"/>
    <x v="0"/>
    <x v="0"/>
    <s v="01288700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0.3"/>
  </r>
  <r>
    <n v="2024"/>
    <s v="CHUM"/>
    <s v="KTN"/>
    <s v="SBS"/>
    <s v="DGK"/>
    <s v="BOAT"/>
    <s v="107001"/>
    <s v="H11"/>
    <s v="T"/>
    <s v=""/>
    <b v="1"/>
    <x v="0"/>
    <x v="0"/>
    <x v="0"/>
    <s v="01288701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0.3"/>
  </r>
  <r>
    <n v="2024"/>
    <s v="CHUM"/>
    <s v="KTN"/>
    <s v="SBS"/>
    <s v="DGK"/>
    <s v="BOAT"/>
    <s v="107001"/>
    <s v="H12"/>
    <s v="T"/>
    <s v=""/>
    <b v="1"/>
    <x v="0"/>
    <x v="0"/>
    <x v="0"/>
    <s v="01288702"/>
    <d v="2024-06-20T00:00:00"/>
    <m/>
    <n v="1"/>
    <d v="2024-06-22T00:00:00"/>
    <x v="0"/>
    <m/>
    <s v="Three otos in A8, weights deleted. Double stuff in B7, deleted weights forB7 and B6.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1.5"/>
  </r>
  <r>
    <n v="2024"/>
    <s v="CHUM"/>
    <s v="KTN"/>
    <s v="ECP"/>
    <s v="DGK"/>
    <s v="TNDR"/>
    <s v="107003"/>
    <s v="A1"/>
    <s v="T"/>
    <s v=""/>
    <b v="1"/>
    <x v="1"/>
    <x v="1"/>
    <x v="1"/>
    <s v="01288763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7.3"/>
  </r>
  <r>
    <n v="2024"/>
    <s v="CHUM"/>
    <s v="KTN"/>
    <s v="ECP"/>
    <s v="DGK"/>
    <s v="TNDR"/>
    <s v="107003"/>
    <s v="A2"/>
    <s v="T"/>
    <s v=""/>
    <b v="1"/>
    <x v="1"/>
    <x v="1"/>
    <x v="1"/>
    <s v="01288764"/>
    <d v="2024-06-20T00:00:00"/>
    <d v="2024-06-22T00:00:00"/>
    <n v="3"/>
    <d v="2024-06-24T00:00:00"/>
    <x v="0"/>
    <m/>
    <s v=""/>
    <n v="1"/>
    <d v="2024-06-24T00:00:00"/>
    <s v="SKS"/>
    <s v="3,1,4H"/>
    <x v="9"/>
    <s v="Nakat Inlet"/>
    <s v="Summer"/>
    <s v="2021"/>
    <s v="SSRAA"/>
    <s v="BY21"/>
    <s v="3,1,4H"/>
    <s v="SKS"/>
    <s v=""/>
    <s v=""/>
    <s v="U"/>
    <n v="6.6"/>
  </r>
  <r>
    <n v="2024"/>
    <s v="CHUM"/>
    <s v="KTN"/>
    <s v="ECP"/>
    <s v="DGK"/>
    <s v="TNDR"/>
    <s v="107003"/>
    <s v="A3"/>
    <s v="T"/>
    <s v=""/>
    <b v="1"/>
    <x v="1"/>
    <x v="1"/>
    <x v="1"/>
    <s v="01288765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11.6"/>
  </r>
  <r>
    <n v="2024"/>
    <s v="CHUM"/>
    <s v="KTN"/>
    <s v="ECP"/>
    <s v="DGK"/>
    <s v="TNDR"/>
    <s v="107003"/>
    <s v="A4"/>
    <s v="T"/>
    <s v=""/>
    <b v="1"/>
    <x v="1"/>
    <x v="1"/>
    <x v="1"/>
    <s v="01288766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10.199999999999999"/>
  </r>
  <r>
    <n v="2024"/>
    <s v="CHUM"/>
    <s v="KTN"/>
    <s v="ECP"/>
    <s v="DGK"/>
    <s v="TNDR"/>
    <s v="107003"/>
    <s v="A5"/>
    <s v="T"/>
    <s v=""/>
    <b v="1"/>
    <x v="1"/>
    <x v="1"/>
    <x v="1"/>
    <s v="01288767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7.7"/>
  </r>
  <r>
    <n v="2024"/>
    <s v="CHUM"/>
    <s v="KTN"/>
    <s v="ECP"/>
    <s v="DGK"/>
    <s v="TNDR"/>
    <s v="107003"/>
    <s v="A6"/>
    <s v="T"/>
    <s v=""/>
    <b v="1"/>
    <x v="1"/>
    <x v="1"/>
    <x v="1"/>
    <s v="01288768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10.199999999999999"/>
  </r>
  <r>
    <n v="2024"/>
    <s v="CHUM"/>
    <s v="KTN"/>
    <s v="ECP"/>
    <s v="DGK"/>
    <s v="TNDR"/>
    <s v="107003"/>
    <s v="A7"/>
    <s v="T"/>
    <s v=""/>
    <b v="1"/>
    <x v="1"/>
    <x v="1"/>
    <x v="1"/>
    <s v="01288769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12.7"/>
  </r>
  <r>
    <n v="2024"/>
    <s v="CHUM"/>
    <s v="KTN"/>
    <s v="ECP"/>
    <s v="DGK"/>
    <s v="TNDR"/>
    <s v="107003"/>
    <s v="A8"/>
    <s v="T"/>
    <s v=""/>
    <b v="1"/>
    <x v="1"/>
    <x v="1"/>
    <x v="1"/>
    <s v="01288770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11.3"/>
  </r>
  <r>
    <n v="2024"/>
    <s v="CHUM"/>
    <s v="KTN"/>
    <s v="ECP"/>
    <s v="DGK"/>
    <s v="TNDR"/>
    <s v="107003"/>
    <s v="A9"/>
    <s v="T"/>
    <s v=""/>
    <b v="1"/>
    <x v="1"/>
    <x v="1"/>
    <x v="1"/>
    <s v="01288771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8.9"/>
  </r>
  <r>
    <n v="2024"/>
    <s v="CHUM"/>
    <s v="KTN"/>
    <s v="ECP"/>
    <s v="DGK"/>
    <s v="TNDR"/>
    <s v="107003"/>
    <s v="A10"/>
    <s v="T"/>
    <s v=""/>
    <b v="1"/>
    <x v="1"/>
    <x v="1"/>
    <x v="1"/>
    <s v="01288772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THIN FOR AGING"/>
    <s v="3,2,3H"/>
    <s v="SKS"/>
    <s v=""/>
    <s v=""/>
    <s v="U"/>
    <n v="11.9"/>
  </r>
  <r>
    <n v="2024"/>
    <s v="CHUM"/>
    <s v="KTN"/>
    <s v="ECP"/>
    <s v="DGK"/>
    <s v="TNDR"/>
    <s v="107003"/>
    <s v="A11"/>
    <s v="T"/>
    <s v=""/>
    <b v="1"/>
    <x v="1"/>
    <x v="1"/>
    <x v="1"/>
    <s v="01288773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7.3"/>
  </r>
  <r>
    <n v="2024"/>
    <s v="CHUM"/>
    <s v="KTN"/>
    <s v="ECP"/>
    <s v="DGK"/>
    <s v="TNDR"/>
    <s v="107003"/>
    <s v="A12"/>
    <s v="T"/>
    <s v=""/>
    <b v="1"/>
    <x v="1"/>
    <x v="1"/>
    <x v="1"/>
    <s v="01288774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7.2"/>
  </r>
  <r>
    <n v="2024"/>
    <s v="CHUM"/>
    <s v="KTN"/>
    <s v="ECP"/>
    <s v="DGK"/>
    <s v="TNDR"/>
    <s v="107003"/>
    <s v="B1"/>
    <s v="T"/>
    <s v=""/>
    <b v="1"/>
    <x v="1"/>
    <x v="1"/>
    <x v="1"/>
    <s v="01288775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11.5"/>
  </r>
  <r>
    <n v="2024"/>
    <s v="CHUM"/>
    <s v="KTN"/>
    <s v="ECP"/>
    <s v="DGK"/>
    <s v="TNDR"/>
    <s v="107003"/>
    <s v="B2"/>
    <s v="T"/>
    <s v=""/>
    <b v="1"/>
    <x v="1"/>
    <x v="1"/>
    <x v="1"/>
    <s v="01288776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9.5"/>
  </r>
  <r>
    <n v="2024"/>
    <s v="CHUM"/>
    <s v="KTN"/>
    <s v="ECP"/>
    <s v="DGK"/>
    <s v="TNDR"/>
    <s v="107003"/>
    <s v="B3"/>
    <s v="T"/>
    <s v=""/>
    <b v="1"/>
    <x v="1"/>
    <x v="1"/>
    <x v="1"/>
    <s v="01288777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7.9"/>
  </r>
  <r>
    <n v="2024"/>
    <s v="CHUM"/>
    <s v="KTN"/>
    <s v="ECP"/>
    <s v="DGK"/>
    <s v="TNDR"/>
    <s v="107003"/>
    <s v="B4"/>
    <s v="T"/>
    <s v=""/>
    <b v="1"/>
    <x v="1"/>
    <x v="1"/>
    <x v="1"/>
    <s v="01288778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10"/>
  </r>
  <r>
    <n v="2024"/>
    <s v="CHUM"/>
    <s v="KTN"/>
    <s v="ECP"/>
    <s v="DGK"/>
    <s v="TNDR"/>
    <s v="107003"/>
    <s v="B5"/>
    <s v="T"/>
    <s v=""/>
    <b v="1"/>
    <x v="1"/>
    <x v="1"/>
    <x v="1"/>
    <s v="01288779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12.8"/>
  </r>
  <r>
    <n v="2024"/>
    <s v="CHUM"/>
    <s v="KTN"/>
    <s v="ECP"/>
    <s v="DGK"/>
    <s v="TNDR"/>
    <s v="107003"/>
    <s v="B6"/>
    <s v="T"/>
    <s v=""/>
    <b v="1"/>
    <x v="1"/>
    <x v="1"/>
    <x v="1"/>
    <s v="01288780"/>
    <d v="2024-06-20T00:00:00"/>
    <d v="2024-06-22T00:00:00"/>
    <n v="3"/>
    <d v="2024-06-24T00:00:00"/>
    <x v="0"/>
    <m/>
    <s v=""/>
    <n v="1"/>
    <d v="2024-06-24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ECP"/>
    <s v="DGK"/>
    <s v="TNDR"/>
    <s v="107003"/>
    <s v="B7"/>
    <s v="T"/>
    <s v=""/>
    <b v="1"/>
    <x v="1"/>
    <x v="1"/>
    <x v="1"/>
    <s v="01288781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10.1"/>
  </r>
  <r>
    <n v="2024"/>
    <s v="CHUM"/>
    <s v="KTN"/>
    <s v="ECP"/>
    <s v="DGK"/>
    <s v="TNDR"/>
    <s v="107003"/>
    <s v="B8"/>
    <s v="T"/>
    <s v=""/>
    <b v="1"/>
    <x v="1"/>
    <x v="1"/>
    <x v="1"/>
    <s v="01288782"/>
    <d v="2024-06-20T00:00:00"/>
    <d v="2024-06-22T00:00:00"/>
    <n v="3"/>
    <d v="2024-06-24T00:00:00"/>
    <x v="0"/>
    <m/>
    <s v=""/>
    <n v="1"/>
    <d v="2024-06-24T00:00:00"/>
    <s v="SKS"/>
    <s v="3,6,2H"/>
    <x v="2"/>
    <s v="Kendrick Bay"/>
    <s v="Summer"/>
    <s v="2020"/>
    <s v="SSRAA"/>
    <s v="BY20"/>
    <s v="3,6,2H"/>
    <s v="SKS"/>
    <s v=""/>
    <s v=""/>
    <s v="U"/>
    <n v="9.1999999999999993"/>
  </r>
  <r>
    <n v="2024"/>
    <s v="CHUM"/>
    <s v="KTN"/>
    <s v="ECP"/>
    <s v="DGK"/>
    <s v="TNDR"/>
    <s v="107003"/>
    <s v="B9"/>
    <s v="T"/>
    <s v=""/>
    <b v="1"/>
    <x v="1"/>
    <x v="1"/>
    <x v="1"/>
    <s v="01288783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THIN FOR AGING"/>
    <s v="4,1,3H"/>
    <s v="SKS"/>
    <s v=""/>
    <s v=""/>
    <s v="U"/>
    <n v="9.1"/>
  </r>
  <r>
    <n v="2024"/>
    <s v="CHUM"/>
    <s v="KTN"/>
    <s v="ECP"/>
    <s v="DGK"/>
    <s v="TNDR"/>
    <s v="107003"/>
    <s v="B10"/>
    <s v="T"/>
    <s v=""/>
    <b v="1"/>
    <x v="1"/>
    <x v="1"/>
    <x v="1"/>
    <s v="01288784"/>
    <d v="2024-06-20T00:00:00"/>
    <d v="2024-06-22T00:00:00"/>
    <n v="3"/>
    <d v="2024-06-24T00:00:00"/>
    <x v="0"/>
    <m/>
    <s v=""/>
    <n v="1"/>
    <d v="2024-06-24T00:00:00"/>
    <s v="SKS"/>
    <s v="NONE"/>
    <x v="5"/>
    <s v=""/>
    <s v=""/>
    <s v=""/>
    <s v=""/>
    <s v="BY19"/>
    <s v="NONE"/>
    <s v="SKS"/>
    <s v=""/>
    <s v=""/>
    <s v="U"/>
    <n v="9.9"/>
  </r>
  <r>
    <n v="2024"/>
    <s v="CHUM"/>
    <s v="KTN"/>
    <s v="ECP"/>
    <s v="DGK"/>
    <s v="TNDR"/>
    <s v="107003"/>
    <s v="B11"/>
    <s v="T"/>
    <s v=""/>
    <b v="1"/>
    <x v="1"/>
    <x v="1"/>
    <x v="1"/>
    <s v="01288785"/>
    <d v="2024-06-20T00:00:00"/>
    <d v="2024-06-22T00:00:00"/>
    <n v="3"/>
    <d v="2024-06-24T00:00:00"/>
    <x v="0"/>
    <m/>
    <s v=""/>
    <n v="1"/>
    <d v="2024-06-24T00:00:00"/>
    <s v="SKS"/>
    <s v="4,1,3H"/>
    <x v="8"/>
    <s v="Nakat Inlet"/>
    <s v="Summer"/>
    <s v="2019"/>
    <s v="SSRAA"/>
    <s v="BY19"/>
    <s v="4,1,3H"/>
    <s v="SKS"/>
    <s v=""/>
    <s v=""/>
    <s v="U"/>
    <n v="10.5"/>
  </r>
  <r>
    <n v="2024"/>
    <s v="CHUM"/>
    <s v="KTN"/>
    <s v="ECP"/>
    <s v="DGK"/>
    <s v="TNDR"/>
    <s v="107003"/>
    <s v="B12"/>
    <s v="T"/>
    <s v=""/>
    <b v="1"/>
    <x v="1"/>
    <x v="1"/>
    <x v="1"/>
    <s v="01288786"/>
    <d v="2024-06-20T00:00:00"/>
    <d v="2024-06-22T00:00:00"/>
    <n v="3"/>
    <d v="2024-06-24T00:00:00"/>
    <x v="0"/>
    <m/>
    <s v=""/>
    <n v="1"/>
    <d v="2024-06-24T00:00:00"/>
    <s v="SKS"/>
    <s v="3,2,4H"/>
    <x v="11"/>
    <s v="Anita Bay"/>
    <s v="Summer"/>
    <s v="2020"/>
    <s v="SSRAA"/>
    <s v="BY20"/>
    <s v="3,2,4H"/>
    <s v="SKS"/>
    <s v=""/>
    <s v=""/>
    <s v="U"/>
    <n v="10.5"/>
  </r>
  <r>
    <n v="2024"/>
    <s v="CHUM"/>
    <s v="KTN"/>
    <s v="SBS"/>
    <s v="LML"/>
    <s v="BOAT"/>
    <s v="106942"/>
    <s v="A1"/>
    <s v="T"/>
    <s v=""/>
    <b v="1"/>
    <x v="0"/>
    <x v="0"/>
    <x v="0"/>
    <s v="01288703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8.3000000000000007"/>
  </r>
  <r>
    <n v="2024"/>
    <s v="CHUM"/>
    <s v="KTN"/>
    <s v="SBS"/>
    <s v="LML"/>
    <s v="BOAT"/>
    <s v="106942"/>
    <s v="A2"/>
    <s v="T"/>
    <s v=""/>
    <b v="1"/>
    <x v="0"/>
    <x v="0"/>
    <x v="0"/>
    <s v="01288704"/>
    <d v="2024-06-23T00:00:00"/>
    <m/>
    <n v="1"/>
    <d v="2024-06-24T00:00:00"/>
    <x v="1"/>
    <m/>
    <s v=""/>
    <n v="1"/>
    <d v="2024-07-05T00:00:00"/>
    <s v="SKS"/>
    <s v="6,3,2H"/>
    <x v="6"/>
    <s v="Kendrick Bay"/>
    <s v="Summer"/>
    <s v="2021"/>
    <s v="SSRAA"/>
    <s v="BY21"/>
    <s v="6,3,2H"/>
    <s v="SKS"/>
    <s v=""/>
    <s v=""/>
    <s v="U"/>
    <n v="5.2"/>
  </r>
  <r>
    <n v="2024"/>
    <s v="CHUM"/>
    <s v="KTN"/>
    <s v="SBS"/>
    <s v="LML"/>
    <s v="BOAT"/>
    <s v="106942"/>
    <s v="A3"/>
    <s v="T"/>
    <s v=""/>
    <b v="1"/>
    <x v="0"/>
    <x v="0"/>
    <x v="0"/>
    <s v="01288705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8"/>
  </r>
  <r>
    <n v="2024"/>
    <s v="CHUM"/>
    <s v="KTN"/>
    <s v="SBS"/>
    <s v="LML"/>
    <s v="BOAT"/>
    <s v="106942"/>
    <s v="A4"/>
    <s v="T"/>
    <s v=""/>
    <b v="1"/>
    <x v="0"/>
    <x v="0"/>
    <x v="0"/>
    <s v="01288706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9.1999999999999993"/>
  </r>
  <r>
    <n v="2024"/>
    <s v="CHUM"/>
    <s v="KTN"/>
    <s v="SBS"/>
    <s v="LML"/>
    <s v="BOAT"/>
    <s v="106942"/>
    <s v="A5"/>
    <s v="T"/>
    <s v=""/>
    <b v="1"/>
    <x v="0"/>
    <x v="0"/>
    <x v="0"/>
    <s v="01288707"/>
    <d v="2024-06-23T00:00:00"/>
    <m/>
    <n v="1"/>
    <d v="2024-06-24T00:00:00"/>
    <x v="1"/>
    <m/>
    <s v=""/>
    <n v="1"/>
    <d v="2024-07-05T00:00:00"/>
    <s v="SKS"/>
    <s v="3,2,6H"/>
    <x v="4"/>
    <s v="Kendrick Bay"/>
    <s v="Summer"/>
    <s v="2019"/>
    <s v="SSRAA"/>
    <s v="BY19"/>
    <s v="3,2,6H"/>
    <s v="SKS"/>
    <s v=""/>
    <s v=""/>
    <s v="U"/>
    <n v="7.5"/>
  </r>
  <r>
    <n v="2024"/>
    <s v="CHUM"/>
    <s v="KTN"/>
    <s v="SBS"/>
    <s v="LML"/>
    <s v="BOAT"/>
    <s v="106942"/>
    <s v="A6"/>
    <s v="T"/>
    <s v=""/>
    <b v="1"/>
    <x v="0"/>
    <x v="0"/>
    <x v="0"/>
    <s v="01288708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6.8"/>
  </r>
  <r>
    <n v="2024"/>
    <s v="CHUM"/>
    <s v="KTN"/>
    <s v="SBS"/>
    <s v="LML"/>
    <s v="BOAT"/>
    <s v="106942"/>
    <s v="A7"/>
    <s v="T"/>
    <s v=""/>
    <b v="1"/>
    <x v="0"/>
    <x v="0"/>
    <x v="0"/>
    <s v="01288709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9.3000000000000007"/>
  </r>
  <r>
    <n v="2024"/>
    <s v="CHUM"/>
    <s v="KTN"/>
    <s v="SBS"/>
    <s v="LML"/>
    <s v="BOAT"/>
    <s v="106942"/>
    <s v="A8"/>
    <s v="T"/>
    <s v=""/>
    <b v="1"/>
    <x v="0"/>
    <x v="0"/>
    <x v="0"/>
    <s v="01288710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9.9"/>
  </r>
  <r>
    <n v="2024"/>
    <s v="CHUM"/>
    <s v="KTN"/>
    <s v="SBS"/>
    <s v="LML"/>
    <s v="BOAT"/>
    <s v="106942"/>
    <s v="A9"/>
    <s v="T"/>
    <s v=""/>
    <b v="1"/>
    <x v="0"/>
    <x v="0"/>
    <x v="0"/>
    <s v="01288711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THIN FOR AGING"/>
    <s v="3n,4,4nH"/>
    <s v="SKS"/>
    <s v=""/>
    <s v=""/>
    <s v="U"/>
    <n v="9.6999999999999993"/>
  </r>
  <r>
    <n v="2024"/>
    <s v="CHUM"/>
    <s v="KTN"/>
    <s v="SBS"/>
    <s v="LML"/>
    <s v="BOAT"/>
    <s v="106942"/>
    <s v="A10"/>
    <s v="T"/>
    <s v=""/>
    <b v="1"/>
    <x v="0"/>
    <x v="0"/>
    <x v="0"/>
    <s v="01288712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0.7"/>
  </r>
  <r>
    <n v="2024"/>
    <s v="CHUM"/>
    <s v="KTN"/>
    <s v="SBS"/>
    <s v="LML"/>
    <s v="BOAT"/>
    <s v="106942"/>
    <s v="A11"/>
    <s v="T"/>
    <s v=""/>
    <b v="1"/>
    <x v="0"/>
    <x v="0"/>
    <x v="0"/>
    <s v="01288713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THIN FOR AGING"/>
    <s v="4n,2n,2H"/>
    <s v="SKS"/>
    <s v=""/>
    <s v=""/>
    <s v="U"/>
    <n v="10.7"/>
  </r>
  <r>
    <n v="2024"/>
    <s v="CHUM"/>
    <s v="KTN"/>
    <s v="SBS"/>
    <s v="LML"/>
    <s v="BOAT"/>
    <s v="106942"/>
    <s v="A12"/>
    <s v="T"/>
    <s v=""/>
    <b v="1"/>
    <x v="0"/>
    <x v="0"/>
    <x v="0"/>
    <s v="01288714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1.1"/>
  </r>
  <r>
    <n v="2024"/>
    <s v="CHUM"/>
    <s v="KTN"/>
    <s v="SBS"/>
    <s v="LML"/>
    <s v="BOAT"/>
    <s v="106942"/>
    <s v="B1"/>
    <s v="T"/>
    <s v=""/>
    <b v="1"/>
    <x v="0"/>
    <x v="0"/>
    <x v="0"/>
    <s v="01288715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8.8000000000000007"/>
  </r>
  <r>
    <n v="2024"/>
    <s v="CHUM"/>
    <s v="KTN"/>
    <s v="SBS"/>
    <s v="LML"/>
    <s v="BOAT"/>
    <s v="106942"/>
    <s v="B2"/>
    <s v="T"/>
    <s v=""/>
    <b v="1"/>
    <x v="0"/>
    <x v="0"/>
    <x v="0"/>
    <s v="01288716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THIN FOR AGING"/>
    <s v="4n,2n,2H"/>
    <s v="SKS"/>
    <s v=""/>
    <s v=""/>
    <s v="U"/>
    <n v="9.9"/>
  </r>
  <r>
    <n v="2024"/>
    <s v="CHUM"/>
    <s v="KTN"/>
    <s v="SBS"/>
    <s v="LML"/>
    <s v="BOAT"/>
    <s v="106942"/>
    <s v="B3"/>
    <s v="T"/>
    <s v=""/>
    <b v="1"/>
    <x v="0"/>
    <x v="0"/>
    <x v="0"/>
    <s v="01288717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8.9"/>
  </r>
  <r>
    <n v="2024"/>
    <s v="CHUM"/>
    <s v="KTN"/>
    <s v="SBS"/>
    <s v="LML"/>
    <s v="BOAT"/>
    <s v="106942"/>
    <s v="B4"/>
    <s v="T"/>
    <s v=""/>
    <b v="1"/>
    <x v="0"/>
    <x v="0"/>
    <x v="0"/>
    <s v="01288718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11.5"/>
  </r>
  <r>
    <n v="2024"/>
    <s v="CHUM"/>
    <s v="KTN"/>
    <s v="SBS"/>
    <s v="LML"/>
    <s v="BOAT"/>
    <s v="106942"/>
    <s v="B5"/>
    <s v="T"/>
    <s v=""/>
    <b v="1"/>
    <x v="0"/>
    <x v="0"/>
    <x v="0"/>
    <s v="01288719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13.1"/>
  </r>
  <r>
    <n v="2024"/>
    <s v="CHUM"/>
    <s v="KTN"/>
    <s v="SBS"/>
    <s v="LML"/>
    <s v="BOAT"/>
    <s v="106942"/>
    <s v="B6"/>
    <s v="T"/>
    <s v=""/>
    <b v="1"/>
    <x v="0"/>
    <x v="0"/>
    <x v="0"/>
    <s v="01288720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7.4"/>
  </r>
  <r>
    <n v="2024"/>
    <s v="CHUM"/>
    <s v="KTN"/>
    <s v="SBS"/>
    <s v="LML"/>
    <s v="BOAT"/>
    <s v="106942"/>
    <s v="B7"/>
    <s v="T"/>
    <s v=""/>
    <b v="1"/>
    <x v="0"/>
    <x v="0"/>
    <x v="0"/>
    <s v="01288721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0.4"/>
  </r>
  <r>
    <n v="2024"/>
    <s v="CHUM"/>
    <s v="KTN"/>
    <s v="SBS"/>
    <s v="LML"/>
    <s v="BOAT"/>
    <s v="106942"/>
    <s v="B8"/>
    <s v="T"/>
    <s v=""/>
    <b v="1"/>
    <x v="0"/>
    <x v="0"/>
    <x v="0"/>
    <s v="01288722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14.6"/>
  </r>
  <r>
    <n v="2024"/>
    <s v="CHUM"/>
    <s v="KTN"/>
    <s v="SBS"/>
    <s v="LML"/>
    <s v="BOAT"/>
    <s v="106942"/>
    <s v="B9"/>
    <s v="T"/>
    <s v=""/>
    <b v="1"/>
    <x v="0"/>
    <x v="0"/>
    <x v="0"/>
    <s v="01288723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11"/>
  </r>
  <r>
    <n v="2024"/>
    <s v="CHUM"/>
    <s v="KTN"/>
    <s v="SBS"/>
    <s v="LML"/>
    <s v="BOAT"/>
    <s v="106942"/>
    <s v="B10"/>
    <s v="T"/>
    <s v=""/>
    <b v="1"/>
    <x v="0"/>
    <x v="0"/>
    <x v="0"/>
    <s v="01288724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9"/>
  </r>
  <r>
    <n v="2024"/>
    <s v="CHUM"/>
    <s v="KTN"/>
    <s v="SBS"/>
    <s v="LML"/>
    <s v="BOAT"/>
    <s v="106942"/>
    <s v="B11"/>
    <s v="T"/>
    <s v=""/>
    <b v="1"/>
    <x v="0"/>
    <x v="0"/>
    <x v="0"/>
    <s v="01288725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19"/>
  </r>
  <r>
    <n v="2024"/>
    <s v="CHUM"/>
    <s v="KTN"/>
    <s v="SBS"/>
    <s v="LML"/>
    <s v="BOAT"/>
    <s v="106942"/>
    <s v="B12"/>
    <s v="T"/>
    <s v=""/>
    <b v="1"/>
    <x v="0"/>
    <x v="0"/>
    <x v="0"/>
    <s v="01288726"/>
    <d v="2024-06-23T00:00:00"/>
    <m/>
    <n v="1"/>
    <d v="2024-06-24T00:00:00"/>
    <x v="1"/>
    <m/>
    <s v=""/>
    <n v="1"/>
    <d v="2024-07-05T00:00:00"/>
    <s v="SKS"/>
    <s v="5,3H"/>
    <x v="3"/>
    <s v="Kendrick Bay"/>
    <s v="Summer"/>
    <s v="2021"/>
    <s v="SSRAA"/>
    <s v="BY21"/>
    <s v="5,3H"/>
    <s v="SKS"/>
    <s v=""/>
    <s v=""/>
    <s v="U"/>
    <n v="4"/>
  </r>
  <r>
    <n v="2024"/>
    <s v="CHUM"/>
    <s v="KTN"/>
    <s v="SBS"/>
    <s v="LML"/>
    <s v="BOAT"/>
    <s v="106942"/>
    <s v="C1"/>
    <s v="T"/>
    <s v=""/>
    <b v="1"/>
    <x v="0"/>
    <x v="0"/>
    <x v="0"/>
    <s v="01288727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4.1"/>
  </r>
  <r>
    <n v="2024"/>
    <s v="CHUM"/>
    <s v="KTN"/>
    <s v="SBS"/>
    <s v="LML"/>
    <s v="BOAT"/>
    <s v="106942"/>
    <s v="C2"/>
    <s v="T"/>
    <s v=""/>
    <b v="1"/>
    <x v="0"/>
    <x v="0"/>
    <x v="0"/>
    <s v="01288728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7.6"/>
  </r>
  <r>
    <n v="2024"/>
    <s v="CHUM"/>
    <s v="KTN"/>
    <s v="SBS"/>
    <s v="LML"/>
    <s v="BOAT"/>
    <s v="106942"/>
    <s v="C3"/>
    <s v="T"/>
    <s v=""/>
    <b v="1"/>
    <x v="0"/>
    <x v="0"/>
    <x v="0"/>
    <s v="01288729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8.1999999999999993"/>
  </r>
  <r>
    <n v="2024"/>
    <s v="CHUM"/>
    <s v="KTN"/>
    <s v="SBS"/>
    <s v="LML"/>
    <s v="BOAT"/>
    <s v="106942"/>
    <s v="C4"/>
    <s v="T"/>
    <s v=""/>
    <b v="1"/>
    <x v="0"/>
    <x v="0"/>
    <x v="0"/>
    <s v="01288730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2"/>
  </r>
  <r>
    <n v="2024"/>
    <s v="CHUM"/>
    <s v="KTN"/>
    <s v="SBS"/>
    <s v="LML"/>
    <s v="BOAT"/>
    <s v="106942"/>
    <s v="C5"/>
    <s v="T"/>
    <s v=""/>
    <b v="1"/>
    <x v="0"/>
    <x v="0"/>
    <x v="0"/>
    <s v="01288731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10.3"/>
  </r>
  <r>
    <n v="2024"/>
    <s v="CHUM"/>
    <s v="KTN"/>
    <s v="SBS"/>
    <s v="LML"/>
    <s v="BOAT"/>
    <s v="106942"/>
    <s v="C6"/>
    <s v="T"/>
    <s v=""/>
    <b v="1"/>
    <x v="0"/>
    <x v="0"/>
    <x v="0"/>
    <s v="01288732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8.8000000000000007"/>
  </r>
  <r>
    <n v="2024"/>
    <s v="CHUM"/>
    <s v="KTN"/>
    <s v="SBS"/>
    <s v="LML"/>
    <s v="BOAT"/>
    <s v="106942"/>
    <s v="C7"/>
    <s v="T"/>
    <s v=""/>
    <b v="1"/>
    <x v="0"/>
    <x v="0"/>
    <x v="0"/>
    <s v="01288733"/>
    <d v="2024-06-23T00:00:00"/>
    <m/>
    <n v="1"/>
    <d v="2024-06-24T00:00:00"/>
    <x v="1"/>
    <m/>
    <s v=""/>
    <n v="1"/>
    <d v="2024-07-05T00:00:00"/>
    <s v="SKS"/>
    <s v="7,3H"/>
    <x v="7"/>
    <s v="Kendrick Bay"/>
    <s v="Summer"/>
    <s v="2019"/>
    <s v="SSRAA"/>
    <s v="BY19"/>
    <s v="7,3H"/>
    <s v="SKS"/>
    <s v=""/>
    <s v=""/>
    <s v="U"/>
    <n v="9.6"/>
  </r>
  <r>
    <n v="2024"/>
    <s v="CHUM"/>
    <s v="KTN"/>
    <s v="SBS"/>
    <s v="LML"/>
    <s v="BOAT"/>
    <s v="106942"/>
    <s v="C8"/>
    <s v="T"/>
    <s v=""/>
    <b v="1"/>
    <x v="0"/>
    <x v="0"/>
    <x v="0"/>
    <s v="01288734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9.9"/>
  </r>
  <r>
    <n v="2024"/>
    <s v="CHUM"/>
    <s v="KTN"/>
    <s v="SBS"/>
    <s v="LML"/>
    <s v="BOAT"/>
    <s v="106942"/>
    <s v="C9"/>
    <s v="T"/>
    <s v=""/>
    <b v="1"/>
    <x v="0"/>
    <x v="0"/>
    <x v="0"/>
    <s v="01288735"/>
    <d v="2024-06-23T00:00:00"/>
    <m/>
    <n v="1"/>
    <d v="2024-06-24T00:00:00"/>
    <x v="1"/>
    <m/>
    <s v=""/>
    <n v="1"/>
    <d v="2024-07-05T00:00:00"/>
    <s v="SKS"/>
    <s v="6,3,2H"/>
    <x v="6"/>
    <s v="Kendrick Bay"/>
    <s v="Summer"/>
    <s v="2021"/>
    <s v="SSRAA"/>
    <s v="BY21"/>
    <s v="6,3,2H"/>
    <s v="SKS"/>
    <s v=""/>
    <s v=""/>
    <s v="U"/>
    <n v="6.3"/>
  </r>
  <r>
    <n v="2024"/>
    <s v="CHUM"/>
    <s v="KTN"/>
    <s v="SBS"/>
    <s v="LML"/>
    <s v="BOAT"/>
    <s v="106942"/>
    <s v="C10"/>
    <s v="T"/>
    <s v=""/>
    <b v="1"/>
    <x v="0"/>
    <x v="0"/>
    <x v="0"/>
    <s v="01288736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0"/>
  </r>
  <r>
    <n v="2024"/>
    <s v="CHUM"/>
    <s v="KTN"/>
    <s v="SBS"/>
    <s v="LML"/>
    <s v="BOAT"/>
    <s v="106942"/>
    <s v="C11"/>
    <s v="T"/>
    <s v=""/>
    <b v="1"/>
    <x v="0"/>
    <x v="0"/>
    <x v="0"/>
    <s v="01288737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7.1"/>
  </r>
  <r>
    <n v="2024"/>
    <s v="CHUM"/>
    <s v="KTN"/>
    <s v="SBS"/>
    <s v="LML"/>
    <s v="BOAT"/>
    <s v="106942"/>
    <s v="C12"/>
    <s v="T"/>
    <s v=""/>
    <b v="1"/>
    <x v="0"/>
    <x v="0"/>
    <x v="0"/>
    <s v="01288738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THIN FOR AGING"/>
    <s v="4n,2n,2H"/>
    <s v="SKS"/>
    <s v=""/>
    <s v=""/>
    <s v="U"/>
    <n v="12.1"/>
  </r>
  <r>
    <n v="2024"/>
    <s v="CHUM"/>
    <s v="KTN"/>
    <s v="SBS"/>
    <s v="LML"/>
    <s v="BOAT"/>
    <s v="106942"/>
    <s v="D1"/>
    <s v="T"/>
    <s v=""/>
    <b v="1"/>
    <x v="0"/>
    <x v="0"/>
    <x v="0"/>
    <s v="01288739"/>
    <d v="2024-06-23T00:00:00"/>
    <m/>
    <n v="1"/>
    <d v="2024-06-24T00:00:00"/>
    <x v="1"/>
    <m/>
    <s v=""/>
    <n v="1"/>
    <d v="2024-07-05T00:00:00"/>
    <s v="SKS"/>
    <s v="3,2,6H"/>
    <x v="4"/>
    <s v="Kendrick Bay"/>
    <s v="Summer"/>
    <s v="2019"/>
    <s v="SSRAA"/>
    <s v="BY19"/>
    <s v="3,2,6H"/>
    <s v="SKS"/>
    <s v=""/>
    <s v=""/>
    <s v="U"/>
    <n v="17.7"/>
  </r>
  <r>
    <n v="2024"/>
    <s v="CHUM"/>
    <s v="KTN"/>
    <s v="SBS"/>
    <s v="LML"/>
    <s v="BOAT"/>
    <s v="106942"/>
    <s v="D2"/>
    <s v="T"/>
    <s v=""/>
    <b v="1"/>
    <x v="0"/>
    <x v="0"/>
    <x v="0"/>
    <s v="01288740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9.3000000000000007"/>
  </r>
  <r>
    <n v="2024"/>
    <s v="CHUM"/>
    <s v="KTN"/>
    <s v="SBS"/>
    <s v="LML"/>
    <s v="BOAT"/>
    <s v="106942"/>
    <s v="D3"/>
    <s v="T"/>
    <s v=""/>
    <b v="1"/>
    <x v="0"/>
    <x v="0"/>
    <x v="0"/>
    <s v="01288741"/>
    <d v="2024-06-23T00:00:00"/>
    <m/>
    <n v="1"/>
    <d v="2024-06-24T00:00:00"/>
    <x v="1"/>
    <m/>
    <s v=""/>
    <n v="1"/>
    <d v="2024-07-05T00:00:00"/>
    <s v="SKS"/>
    <s v="3,6,2H"/>
    <x v="2"/>
    <s v="Kendrick Bay"/>
    <s v="Summer"/>
    <s v="2020"/>
    <s v="SSRAA"/>
    <s v="BY20"/>
    <s v="3,6,2H"/>
    <s v="SKS"/>
    <s v=""/>
    <s v=""/>
    <s v="U"/>
    <n v="12.6"/>
  </r>
  <r>
    <n v="2024"/>
    <s v="CHUM"/>
    <s v="KTN"/>
    <s v="SBS"/>
    <s v="LML"/>
    <s v="BOAT"/>
    <s v="106942"/>
    <s v="D4"/>
    <s v="T"/>
    <s v=""/>
    <b v="1"/>
    <x v="0"/>
    <x v="0"/>
    <x v="0"/>
    <s v="01288742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9.1"/>
  </r>
  <r>
    <n v="2024"/>
    <s v="CHUM"/>
    <s v="KTN"/>
    <s v="SBS"/>
    <s v="LML"/>
    <s v="BOAT"/>
    <s v="106942"/>
    <s v="D5"/>
    <s v="T"/>
    <s v=""/>
    <b v="1"/>
    <x v="0"/>
    <x v="0"/>
    <x v="0"/>
    <s v="01288743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13.4"/>
  </r>
  <r>
    <n v="2024"/>
    <s v="CHUM"/>
    <s v="KTN"/>
    <s v="SBS"/>
    <s v="LML"/>
    <s v="BOAT"/>
    <s v="106942"/>
    <s v="D6"/>
    <s v="T"/>
    <s v=""/>
    <b v="1"/>
    <x v="0"/>
    <x v="0"/>
    <x v="0"/>
    <s v="01288744"/>
    <d v="2024-06-23T00:00:00"/>
    <m/>
    <n v="1"/>
    <d v="2024-06-24T00:00:00"/>
    <x v="1"/>
    <m/>
    <s v=""/>
    <n v="1"/>
    <d v="2024-07-05T00:00:00"/>
    <s v="SKS"/>
    <s v="4n,2n,2H"/>
    <x v="0"/>
    <s v="Kendrick Bay"/>
    <s v="Summer"/>
    <s v="2019"/>
    <s v="SSRAA"/>
    <s v="BY19"/>
    <s v="4n,2n,2H"/>
    <s v="SKS"/>
    <s v=""/>
    <s v=""/>
    <s v="U"/>
    <n v="15.8"/>
  </r>
  <r>
    <n v="2024"/>
    <s v="CHUM"/>
    <s v="KTN"/>
    <s v="SBS"/>
    <s v="LML"/>
    <s v="BOAT"/>
    <s v="106942"/>
    <s v="D7"/>
    <s v="T"/>
    <s v=""/>
    <b v="1"/>
    <x v="0"/>
    <x v="0"/>
    <x v="0"/>
    <s v="01288745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10.9"/>
  </r>
  <r>
    <n v="2024"/>
    <s v="CHUM"/>
    <s v="KTN"/>
    <s v="SBS"/>
    <s v="LML"/>
    <s v="BOAT"/>
    <s v="106942"/>
    <s v="D8"/>
    <s v="T"/>
    <s v=""/>
    <b v="1"/>
    <x v="0"/>
    <x v="0"/>
    <x v="0"/>
    <s v="01288746"/>
    <d v="2024-06-23T00:00:00"/>
    <m/>
    <n v="1"/>
    <d v="2024-06-24T00:00:00"/>
    <x v="1"/>
    <m/>
    <s v=""/>
    <n v="1"/>
    <d v="2024-07-05T00:00:00"/>
    <s v="SKS"/>
    <s v="3n,4,4nH"/>
    <x v="1"/>
    <s v="Kendrick Bay"/>
    <s v="Summer"/>
    <s v="2020"/>
    <s v="SSRAA"/>
    <s v="BY20"/>
    <s v="3n,4,4nH"/>
    <s v="SKS"/>
    <s v=""/>
    <s v=""/>
    <s v="U"/>
    <n v="8.5"/>
  </r>
  <r>
    <n v="2024"/>
    <s v="CHUM"/>
    <s v="KTN"/>
    <s v="SBS"/>
    <s v="LML"/>
    <s v="BOAT"/>
    <s v="106942"/>
    <s v="D9"/>
    <s v="T"/>
    <s v=""/>
    <b v="1"/>
    <x v="0"/>
    <x v="0"/>
    <x v="0"/>
    <s v="01288747"/>
    <d v="2024-06-23T00:00:00"/>
    <m/>
    <n v="1"/>
    <d v="2024-06-24T00:00:00"/>
    <x v="1"/>
    <m/>
    <s v=""/>
    <n v="1"/>
    <d v="2024-07-05T00:00:00"/>
    <s v="SKS"/>
    <s v="5,3H"/>
    <x v="3"/>
    <s v="Kendrick Bay"/>
    <s v="Summer"/>
    <s v="2021"/>
    <s v="SSRAA"/>
    <s v="BY21"/>
    <s v="5,3H"/>
    <s v="SKS"/>
    <s v=""/>
    <s v=""/>
    <s v="U"/>
    <n v="4"/>
  </r>
  <r>
    <n v="2024"/>
    <s v="CHUM"/>
    <s v="KTN"/>
    <s v="SBS"/>
    <s v="LML"/>
    <s v="BOAT"/>
    <s v="106942"/>
    <s v="D10"/>
    <s v="T"/>
    <s v=""/>
    <b v="1"/>
    <x v="0"/>
    <x v="0"/>
    <x v="0"/>
    <s v="01288748"/>
    <d v="2024-06-23T00:00:00"/>
    <m/>
    <n v="1"/>
    <d v="2024-06-24T00:00:00"/>
    <x v="1"/>
    <m/>
    <s v=""/>
    <n v="1"/>
    <d v="2024-08-05T00:00:00"/>
    <s v="SKS"/>
    <s v="7,3H"/>
    <x v="7"/>
    <s v="Kendrick Bay"/>
    <s v="Summer"/>
    <s v="2019"/>
    <s v="SSRAA"/>
    <s v="BY19"/>
    <s v="7,3H"/>
    <s v="SKS"/>
    <s v=""/>
    <s v=""/>
    <s v="U"/>
    <n v="9.4"/>
  </r>
  <r>
    <n v="2024"/>
    <s v="CHUM"/>
    <s v="KTN"/>
    <s v="SBS"/>
    <s v="LML"/>
    <s v="BOAT"/>
    <s v="106942"/>
    <s v="D11"/>
    <s v="T"/>
    <s v=""/>
    <b v="1"/>
    <x v="0"/>
    <x v="0"/>
    <x v="0"/>
    <s v="01288749"/>
    <d v="2024-06-23T00:00:00"/>
    <m/>
    <n v="1"/>
    <d v="2024-06-24T00:00:00"/>
    <x v="1"/>
    <m/>
    <s v=""/>
    <n v="1"/>
    <d v="2024-08-05T00:00:00"/>
    <s v="SKS"/>
    <s v="3n,4,4nH"/>
    <x v="1"/>
    <s v="Kendrick Bay"/>
    <s v="Summer"/>
    <s v="2020"/>
    <s v="SSRAA"/>
    <s v="BY20"/>
    <s v="3n,4,4nH"/>
    <s v="SKS"/>
    <s v=""/>
    <s v=""/>
    <s v="U"/>
    <n v="9.4"/>
  </r>
  <r>
    <n v="2024"/>
    <s v="CHUM"/>
    <s v="KTN"/>
    <s v="SBS"/>
    <s v="LML"/>
    <s v="BOAT"/>
    <s v="106942"/>
    <s v="D12"/>
    <s v="T"/>
    <s v=""/>
    <b v="1"/>
    <x v="0"/>
    <x v="0"/>
    <x v="0"/>
    <s v="01288750"/>
    <d v="2024-06-23T00:00:00"/>
    <m/>
    <n v="1"/>
    <d v="2024-06-24T00:00:00"/>
    <x v="1"/>
    <m/>
    <s v=""/>
    <n v="1"/>
    <d v="2024-08-05T00:00:00"/>
    <s v="SKS"/>
    <s v="3,6,2H"/>
    <x v="2"/>
    <s v="Kendrick Bay"/>
    <s v="Summer"/>
    <s v="2020"/>
    <s v="SSRAA"/>
    <s v="BY20"/>
    <s v="3,6,2H"/>
    <s v="SKS"/>
    <s v=""/>
    <s v=""/>
    <s v="U"/>
    <n v="9.6999999999999993"/>
  </r>
  <r>
    <n v="2024"/>
    <s v="CHUM"/>
    <s v="KTN"/>
    <s v="SBS"/>
    <s v="LML"/>
    <s v="BOAT"/>
    <s v="106942"/>
    <s v="E1"/>
    <s v="T"/>
    <s v=""/>
    <b v="1"/>
    <x v="0"/>
    <x v="0"/>
    <x v="0"/>
    <s v="01288751"/>
    <d v="2024-06-23T00:00:00"/>
    <m/>
    <n v="1"/>
    <d v="2024-06-24T00:00:00"/>
    <x v="1"/>
    <m/>
    <s v=""/>
    <n v="1"/>
    <d v="2024-08-05T00:00:00"/>
    <s v="SKS"/>
    <s v="4n,2n,2H"/>
    <x v="0"/>
    <s v="Kendrick Bay"/>
    <s v="Summer"/>
    <s v="2019"/>
    <s v="SSRAA"/>
    <s v="BY19"/>
    <s v="4n,2n,2H"/>
    <s v="SKS"/>
    <s v=""/>
    <s v=""/>
    <s v="U"/>
    <n v="12.3"/>
  </r>
  <r>
    <n v="2024"/>
    <s v="CHUM"/>
    <s v="KTN"/>
    <s v="SBS"/>
    <s v="LML"/>
    <s v="BOAT"/>
    <s v="106942"/>
    <s v="E2"/>
    <s v="T"/>
    <s v=""/>
    <b v="1"/>
    <x v="0"/>
    <x v="0"/>
    <x v="0"/>
    <s v="01288752"/>
    <d v="2024-06-23T00:00:00"/>
    <m/>
    <n v="1"/>
    <d v="2024-06-24T00:00:00"/>
    <x v="1"/>
    <m/>
    <s v=""/>
    <n v="1"/>
    <d v="2024-08-05T00:00:00"/>
    <s v="SKS"/>
    <s v="6,3,2H"/>
    <x v="6"/>
    <s v="Kendrick Bay"/>
    <s v="Summer"/>
    <s v="2021"/>
    <s v="SSRAA"/>
    <s v="BY21"/>
    <s v="6,3,2H"/>
    <s v="SKS"/>
    <s v=""/>
    <s v=""/>
    <s v="U"/>
    <n v="4.5"/>
  </r>
  <r>
    <n v="2024"/>
    <s v="CHUM"/>
    <s v="KTN"/>
    <s v="SBS"/>
    <s v="LML"/>
    <s v="BOAT"/>
    <s v="106942"/>
    <s v="E3"/>
    <s v="T"/>
    <s v=""/>
    <b v="1"/>
    <x v="0"/>
    <x v="0"/>
    <x v="0"/>
    <s v="01288753"/>
    <d v="2024-06-23T00:00:00"/>
    <m/>
    <n v="1"/>
    <d v="2024-06-24T00:00:00"/>
    <x v="1"/>
    <m/>
    <s v=""/>
    <n v="1"/>
    <d v="2024-08-05T00:00:00"/>
    <s v="SKS"/>
    <s v="3n,4,4nH"/>
    <x v="1"/>
    <s v="Kendrick Bay"/>
    <s v="Summer"/>
    <s v="2020"/>
    <s v="SSRAA"/>
    <s v="BY20"/>
    <s v="3n,4,4nH"/>
    <s v="SKS"/>
    <s v=""/>
    <s v=""/>
    <s v="U"/>
    <n v="5.7"/>
  </r>
  <r>
    <n v="2024"/>
    <s v="CHUM"/>
    <s v="KTN"/>
    <s v="SBS"/>
    <s v="LML"/>
    <s v="BOAT"/>
    <s v="106942"/>
    <s v="E4"/>
    <s v="T"/>
    <s v=""/>
    <b v="1"/>
    <x v="0"/>
    <x v="0"/>
    <x v="0"/>
    <s v="01288754"/>
    <d v="2024-06-23T00:00:00"/>
    <m/>
    <n v="1"/>
    <d v="2024-06-24T00:00:00"/>
    <x v="1"/>
    <m/>
    <s v=""/>
    <n v="1"/>
    <d v="2024-08-05T00:00:00"/>
    <s v="SKS"/>
    <s v="6,3,2H"/>
    <x v="6"/>
    <s v="Kendrick Bay"/>
    <s v="Summer"/>
    <s v="2021"/>
    <s v="SSRAA"/>
    <s v="BY21"/>
    <s v="6,3,2H"/>
    <s v="SKS"/>
    <s v=""/>
    <s v=""/>
    <s v="U"/>
    <n v="9.1"/>
  </r>
  <r>
    <n v="2024"/>
    <s v="CHUM"/>
    <s v="KTN"/>
    <s v="SBS"/>
    <s v="LML"/>
    <s v="BOAT"/>
    <s v="106942"/>
    <s v="E5"/>
    <s v="T"/>
    <s v=""/>
    <b v="1"/>
    <x v="0"/>
    <x v="0"/>
    <x v="0"/>
    <s v="01288755"/>
    <d v="2024-06-23T00:00:00"/>
    <m/>
    <n v="1"/>
    <d v="2024-06-24T00:00:00"/>
    <x v="1"/>
    <m/>
    <s v=""/>
    <n v="1"/>
    <d v="2024-08-05T00:00:00"/>
    <s v="SKS"/>
    <s v="3n,4,4nH"/>
    <x v="1"/>
    <s v="Kendrick Bay"/>
    <s v="Summer"/>
    <s v="2020"/>
    <s v="SSRAA"/>
    <s v="THIN FOR AGING"/>
    <s v="3n,4,4nH"/>
    <s v="SKS"/>
    <s v=""/>
    <s v=""/>
    <s v="U"/>
    <n v="5.9"/>
  </r>
  <r>
    <n v="2024"/>
    <s v="CHUM"/>
    <s v="KTN"/>
    <s v="SBS"/>
    <s v="LML"/>
    <s v="BOAT"/>
    <s v="106942"/>
    <s v="E6"/>
    <s v="T"/>
    <s v=""/>
    <b v="1"/>
    <x v="0"/>
    <x v="0"/>
    <x v="0"/>
    <s v="01288756"/>
    <d v="2024-06-23T00:00:00"/>
    <m/>
    <n v="1"/>
    <d v="2024-06-24T00:00:00"/>
    <x v="1"/>
    <m/>
    <s v=""/>
    <n v="1"/>
    <d v="2024-08-05T00:00:00"/>
    <s v="SKS"/>
    <s v="6,3,2H"/>
    <x v="6"/>
    <s v="Kendrick Bay"/>
    <s v="Summer"/>
    <s v="2021"/>
    <s v="SSRAA"/>
    <s v="BY21"/>
    <s v="6,3,2H"/>
    <s v="SKS"/>
    <s v=""/>
    <s v=""/>
    <s v="U"/>
    <n v="6.3"/>
  </r>
  <r>
    <n v="2024"/>
    <s v="CHUM"/>
    <s v="KTN"/>
    <s v="SBS"/>
    <s v="LML"/>
    <s v="BOAT"/>
    <s v="106942"/>
    <s v="E7"/>
    <s v="T"/>
    <s v=""/>
    <b v="1"/>
    <x v="0"/>
    <x v="0"/>
    <x v="0"/>
    <s v="01288757"/>
    <d v="2024-06-23T00:00:00"/>
    <m/>
    <n v="1"/>
    <d v="2024-06-24T00:00:00"/>
    <x v="1"/>
    <m/>
    <s v=""/>
    <n v="1"/>
    <d v="2024-08-05T00:00:00"/>
    <s v="SKS"/>
    <s v="4n,2n,2H"/>
    <x v="0"/>
    <s v="Kendrick Bay"/>
    <s v="Summer"/>
    <s v="2019"/>
    <s v="SSRAA"/>
    <s v="BY19"/>
    <s v="4n,2n,2H"/>
    <s v="SKS"/>
    <s v=""/>
    <s v=""/>
    <s v="U"/>
    <n v="7.7"/>
  </r>
  <r>
    <n v="2024"/>
    <s v="CHUM"/>
    <s v="KTN"/>
    <s v="SBS"/>
    <s v="LML"/>
    <s v="BOAT"/>
    <s v="106942"/>
    <s v="E8"/>
    <s v="T"/>
    <s v=""/>
    <b v="1"/>
    <x v="0"/>
    <x v="0"/>
    <x v="0"/>
    <s v="01288758"/>
    <d v="2024-06-23T00:00:00"/>
    <m/>
    <n v="1"/>
    <d v="2024-06-24T00:00:00"/>
    <x v="1"/>
    <m/>
    <s v=""/>
    <n v="1"/>
    <d v="2024-08-05T00:00:00"/>
    <s v="SKS"/>
    <s v="5,3H"/>
    <x v="3"/>
    <s v="Kendrick Bay"/>
    <s v="Summer"/>
    <s v="2021"/>
    <s v="SSRAA"/>
    <s v="BY21"/>
    <s v="5,3H"/>
    <s v="SKS"/>
    <s v=""/>
    <s v=""/>
    <s v="U"/>
    <n v="5.8"/>
  </r>
  <r>
    <n v="2024"/>
    <s v="CHUM"/>
    <s v="KTN"/>
    <s v="SBS"/>
    <s v="LML"/>
    <s v="BOAT"/>
    <s v="106942"/>
    <s v="E9"/>
    <s v="T"/>
    <s v=""/>
    <b v="1"/>
    <x v="0"/>
    <x v="0"/>
    <x v="0"/>
    <s v="01288759"/>
    <d v="2024-06-23T00:00:00"/>
    <m/>
    <n v="1"/>
    <d v="2024-06-24T00:00:00"/>
    <x v="1"/>
    <m/>
    <s v=""/>
    <n v="1"/>
    <d v="2024-08-05T00:00:00"/>
    <s v="SKS"/>
    <s v="3n,4,4nH"/>
    <x v="1"/>
    <s v="Kendrick Bay"/>
    <s v="Summer"/>
    <s v="2020"/>
    <s v="SSRAA"/>
    <s v="BY20"/>
    <s v="3n,4,4nH"/>
    <s v="SKS"/>
    <s v=""/>
    <s v=""/>
    <s v="U"/>
    <n v="8.1999999999999993"/>
  </r>
  <r>
    <n v="2024"/>
    <s v="CHUM"/>
    <s v="KTN"/>
    <s v="SBS"/>
    <s v="LML"/>
    <s v="BOAT"/>
    <s v="106942"/>
    <s v="E10"/>
    <s v="T"/>
    <s v=""/>
    <b v="1"/>
    <x v="0"/>
    <x v="0"/>
    <x v="0"/>
    <s v="01288760"/>
    <d v="2024-06-23T00:00:00"/>
    <m/>
    <n v="1"/>
    <d v="2024-06-24T00:00:00"/>
    <x v="1"/>
    <m/>
    <s v=""/>
    <n v="1"/>
    <d v="2024-08-05T00:00:00"/>
    <s v="SKS"/>
    <s v="3n,4,4nH"/>
    <x v="1"/>
    <s v="Kendrick Bay"/>
    <s v="Summer"/>
    <s v="2020"/>
    <s v="SSRAA"/>
    <s v="BY20"/>
    <s v="3n,4,4nH"/>
    <s v="SKS"/>
    <s v=""/>
    <s v=""/>
    <s v="U"/>
    <n v="13.1"/>
  </r>
  <r>
    <n v="2024"/>
    <s v="CHUM"/>
    <s v="KTN"/>
    <s v="SBS"/>
    <s v="LML"/>
    <s v="BOAT"/>
    <s v="106942"/>
    <s v="E11"/>
    <s v="T"/>
    <s v=""/>
    <b v="1"/>
    <x v="0"/>
    <x v="0"/>
    <x v="0"/>
    <s v="01288761"/>
    <d v="2024-06-23T00:00:00"/>
    <m/>
    <n v="1"/>
    <d v="2024-06-24T00:00:00"/>
    <x v="1"/>
    <m/>
    <s v=""/>
    <n v="1"/>
    <d v="2024-08-05T00:00:00"/>
    <s v="SKS"/>
    <s v="4n,2n,2H"/>
    <x v="0"/>
    <s v="Kendrick Bay"/>
    <s v="Summer"/>
    <s v="2019"/>
    <s v="SSRAA"/>
    <s v="BY19"/>
    <s v="4n,2n,2H"/>
    <s v="SKS"/>
    <s v=""/>
    <s v=""/>
    <s v="U"/>
    <n v="7.3"/>
  </r>
  <r>
    <n v="2024"/>
    <s v="CHUM"/>
    <s v="KTN"/>
    <s v="SBS"/>
    <s v="LML"/>
    <s v="BOAT"/>
    <s v="106942"/>
    <s v="E12"/>
    <s v="T"/>
    <s v=""/>
    <b v="1"/>
    <x v="0"/>
    <x v="0"/>
    <x v="0"/>
    <s v="01288762"/>
    <d v="2024-06-23T00:00:00"/>
    <m/>
    <n v="1"/>
    <d v="2024-06-24T00:00:00"/>
    <x v="1"/>
    <m/>
    <s v=""/>
    <n v="1"/>
    <d v="2024-08-05T00:00:00"/>
    <s v="SKS"/>
    <s v="3,6,2H"/>
    <x v="2"/>
    <s v="Kendrick Bay"/>
    <s v="Summer"/>
    <s v="2020"/>
    <s v="SSRAA"/>
    <s v="BY20"/>
    <s v="3,6,2H"/>
    <s v="SKS"/>
    <s v=""/>
    <s v=""/>
    <s v="U"/>
    <n v="7.7"/>
  </r>
  <r>
    <n v="2024"/>
    <s v="CHUM"/>
    <s v="KTN"/>
    <s v="ECP"/>
    <s v="JJM"/>
    <s v="TNDR"/>
    <s v="107162"/>
    <s v="A1"/>
    <s v="T"/>
    <s v=""/>
    <b v="1"/>
    <x v="1"/>
    <x v="2"/>
    <x v="2"/>
    <s v="01289147"/>
    <d v="2024-06-23T00:00:00"/>
    <d v="2024-06-24T00:00:00"/>
    <n v="2"/>
    <d v="2024-06-26T00:00:00"/>
    <x v="1"/>
    <m/>
    <s v=""/>
    <n v="1"/>
    <d v="2024-07-01T00:00:00"/>
    <s v="SKS"/>
    <s v="4,1,2,1H"/>
    <x v="12"/>
    <s v="Anita Bay"/>
    <s v="Summer"/>
    <s v="2020"/>
    <s v="SSRAA"/>
    <s v="BY20"/>
    <s v="4,1,2,1H"/>
    <s v="SKS"/>
    <s v=""/>
    <s v=""/>
    <s v="U"/>
    <n v="10.5"/>
  </r>
  <r>
    <n v="2024"/>
    <s v="CHUM"/>
    <s v="KTN"/>
    <s v="ECP"/>
    <s v="JJM"/>
    <s v="TNDR"/>
    <s v="107162"/>
    <s v="A2"/>
    <s v="T"/>
    <s v=""/>
    <b v="1"/>
    <x v="1"/>
    <x v="2"/>
    <x v="2"/>
    <s v="01289148"/>
    <d v="2024-06-23T00:00:00"/>
    <d v="2024-06-24T00:00:00"/>
    <n v="2"/>
    <d v="2024-06-26T00:00:00"/>
    <x v="1"/>
    <m/>
    <s v=""/>
    <n v="1"/>
    <d v="2024-07-01T00:00:00"/>
    <s v="SKS"/>
    <s v="4,1,2,1H"/>
    <x v="12"/>
    <s v="Anita Bay"/>
    <s v="Summer"/>
    <s v="2020"/>
    <s v="SSRAA"/>
    <s v="BY20"/>
    <s v="4,1,2,1H"/>
    <s v="SKS"/>
    <s v=""/>
    <s v=""/>
    <s v="U"/>
    <n v="12.6"/>
  </r>
  <r>
    <n v="2024"/>
    <s v="CHUM"/>
    <s v="KTN"/>
    <s v="ECP"/>
    <s v="JJM"/>
    <s v="TNDR"/>
    <s v="107162"/>
    <s v="A3"/>
    <s v="T"/>
    <s v=""/>
    <b v="1"/>
    <x v="1"/>
    <x v="2"/>
    <x v="2"/>
    <s v="01289149"/>
    <d v="2024-06-23T00:00:00"/>
    <d v="2024-06-24T00:00:00"/>
    <n v="2"/>
    <d v="2024-06-26T00:00:00"/>
    <x v="1"/>
    <m/>
    <s v=""/>
    <n v="1"/>
    <d v="2024-07-01T00:00:00"/>
    <s v="SKS"/>
    <s v="4H20"/>
    <x v="13"/>
    <s v="Multi-Release Sites"/>
    <s v="Summer"/>
    <s v="2020"/>
    <s v="DIPAC"/>
    <s v="BY20"/>
    <s v="4H20"/>
    <s v="SKS"/>
    <s v=""/>
    <s v=""/>
    <s v="U"/>
    <n v="1.7"/>
  </r>
  <r>
    <n v="2024"/>
    <s v="CHUM"/>
    <s v="KTN"/>
    <s v="ECP"/>
    <s v="JJM"/>
    <s v="TNDR"/>
    <s v="107162"/>
    <s v="A4"/>
    <s v="T"/>
    <s v=""/>
    <b v="1"/>
    <x v="1"/>
    <x v="2"/>
    <x v="2"/>
    <s v="01289150"/>
    <d v="2024-06-23T00:00:00"/>
    <d v="2024-06-24T00:00:00"/>
    <n v="2"/>
    <d v="2024-06-26T00:00:00"/>
    <x v="1"/>
    <m/>
    <s v=""/>
    <n v="1"/>
    <d v="2024-07-01T00:00:00"/>
    <s v="SKS"/>
    <s v="3,5H"/>
    <x v="14"/>
    <s v="Anita Bay"/>
    <s v="Summer"/>
    <s v="2019"/>
    <s v="SSRAA"/>
    <s v="THIN FOR AGING; ANITA19"/>
    <s v="3,5H"/>
    <s v="SKS"/>
    <s v=""/>
    <s v=""/>
    <s v="U"/>
    <n v="11.2"/>
  </r>
  <r>
    <n v="2024"/>
    <s v="CHUM"/>
    <s v="KTN"/>
    <s v="ECP"/>
    <s v="JJM"/>
    <s v="TNDR"/>
    <s v="107162"/>
    <s v="A5"/>
    <s v="T"/>
    <s v=""/>
    <b v="1"/>
    <x v="1"/>
    <x v="2"/>
    <x v="2"/>
    <s v="01289151"/>
    <d v="2024-06-23T00:00:00"/>
    <d v="2024-06-24T00:00:00"/>
    <n v="2"/>
    <d v="2024-06-26T00:00:00"/>
    <x v="1"/>
    <m/>
    <s v=""/>
    <n v="1"/>
    <d v="2024-07-01T00:00:00"/>
    <s v="SKS"/>
    <s v="3,2,4H"/>
    <x v="11"/>
    <s v="Anita Bay"/>
    <s v="Summer"/>
    <s v="2020"/>
    <s v="SSRAA"/>
    <s v="BY20"/>
    <s v="3,2,4H"/>
    <s v="SKS"/>
    <s v=""/>
    <s v=""/>
    <s v="U"/>
    <n v="9.1999999999999993"/>
  </r>
  <r>
    <n v="2024"/>
    <s v="CHUM"/>
    <s v="KTN"/>
    <s v="ECP"/>
    <s v="JJM"/>
    <s v="TNDR"/>
    <s v="107162"/>
    <s v="A6"/>
    <s v="T"/>
    <s v=""/>
    <b v="1"/>
    <x v="1"/>
    <x v="2"/>
    <x v="2"/>
    <s v="01289152"/>
    <d v="2024-06-23T00:00:00"/>
    <d v="2024-06-24T00:00:00"/>
    <n v="2"/>
    <d v="2024-06-26T00:00:00"/>
    <x v="1"/>
    <m/>
    <s v=""/>
    <n v="1"/>
    <d v="2024-07-01T00:00:00"/>
    <s v="SKS"/>
    <s v="4,1,2,1H"/>
    <x v="12"/>
    <s v="Anita Bay"/>
    <s v="Summer"/>
    <s v="2020"/>
    <s v="SSRAA"/>
    <s v="BY20"/>
    <s v="4,1,2,1H"/>
    <s v="SKS"/>
    <s v=""/>
    <s v=""/>
    <s v="U"/>
    <n v="11"/>
  </r>
  <r>
    <n v="2024"/>
    <s v="CHUM"/>
    <s v="KTN"/>
    <s v="ECP"/>
    <s v="JJM"/>
    <s v="TNDR"/>
    <s v="107162"/>
    <s v="A7"/>
    <s v="T"/>
    <s v=""/>
    <b v="1"/>
    <x v="1"/>
    <x v="2"/>
    <x v="2"/>
    <s v="01289153"/>
    <d v="2024-06-23T00:00:00"/>
    <d v="2024-06-24T00:00:00"/>
    <n v="2"/>
    <d v="2024-06-26T00:00:00"/>
    <x v="1"/>
    <m/>
    <s v=""/>
    <n v="1"/>
    <d v="2024-07-01T00:00:00"/>
    <s v="SKS"/>
    <s v="3,2,4H"/>
    <x v="11"/>
    <s v="Anita Bay"/>
    <s v="Summer"/>
    <s v="2020"/>
    <s v="SSRAA"/>
    <s v="BY20"/>
    <s v="3,2,4H"/>
    <s v="SKS"/>
    <s v=""/>
    <s v=""/>
    <s v="U"/>
    <n v="12"/>
  </r>
  <r>
    <n v="2024"/>
    <s v="CHUM"/>
    <s v="KTN"/>
    <s v="ECP"/>
    <s v="AWE"/>
    <s v="TNDR"/>
    <s v="106899"/>
    <s v="A1"/>
    <s v="T"/>
    <s v=""/>
    <b v="1"/>
    <x v="1"/>
    <x v="1"/>
    <x v="1"/>
    <s v="01289250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ECP"/>
    <s v="AWE"/>
    <s v="TNDR"/>
    <s v="106899"/>
    <s v="A2"/>
    <s v="T"/>
    <s v=""/>
    <b v="1"/>
    <x v="1"/>
    <x v="1"/>
    <x v="1"/>
    <s v="01289251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THIN FOR AGING"/>
    <s v="3,2,3H"/>
    <s v="SKS"/>
    <s v=""/>
    <s v=""/>
    <s v="U"/>
    <n v="10.9"/>
  </r>
  <r>
    <n v="2024"/>
    <s v="CHUM"/>
    <s v="KTN"/>
    <s v="ECP"/>
    <s v="AWE"/>
    <s v="TNDR"/>
    <s v="106899"/>
    <s v="A3"/>
    <s v="T"/>
    <s v=""/>
    <b v="1"/>
    <x v="1"/>
    <x v="1"/>
    <x v="1"/>
    <s v="01289252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6"/>
  </r>
  <r>
    <n v="2024"/>
    <s v="CHUM"/>
    <s v="KTN"/>
    <s v="ECP"/>
    <s v="AWE"/>
    <s v="TNDR"/>
    <s v="106899"/>
    <s v="A4"/>
    <s v="T"/>
    <s v=""/>
    <b v="1"/>
    <x v="1"/>
    <x v="1"/>
    <x v="1"/>
    <s v="01289253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"/>
  </r>
  <r>
    <n v="2024"/>
    <s v="CHUM"/>
    <s v="KTN"/>
    <s v="ECP"/>
    <s v="AWE"/>
    <s v="TNDR"/>
    <s v="106899"/>
    <s v="A5"/>
    <s v="T"/>
    <s v=""/>
    <b v="1"/>
    <x v="1"/>
    <x v="1"/>
    <x v="1"/>
    <s v="01289254"/>
    <d v="2024-06-25T00:00:00"/>
    <d v="2024-06-26T00:00:00"/>
    <n v="2"/>
    <d v="2024-06-27T00:00:00"/>
    <x v="1"/>
    <m/>
    <s v=""/>
    <n v="1"/>
    <d v="2024-07-02T00:00:00"/>
    <s v="SKS"/>
    <s v="NONE"/>
    <x v="5"/>
    <s v=""/>
    <s v=""/>
    <s v=""/>
    <s v=""/>
    <s v="BY20"/>
    <s v="NONE"/>
    <s v="SKS"/>
    <s v=""/>
    <s v=""/>
    <s v="U"/>
    <n v="8.5"/>
  </r>
  <r>
    <n v="2024"/>
    <s v="CHUM"/>
    <s v="KTN"/>
    <s v="ECP"/>
    <s v="AWE"/>
    <s v="TNDR"/>
    <s v="106899"/>
    <s v="A6"/>
    <s v="T"/>
    <s v=""/>
    <b v="1"/>
    <x v="1"/>
    <x v="1"/>
    <x v="1"/>
    <s v="01289255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3"/>
  </r>
  <r>
    <n v="2024"/>
    <s v="CHUM"/>
    <s v="KTN"/>
    <s v="ECP"/>
    <s v="AWE"/>
    <s v="TNDR"/>
    <s v="106899"/>
    <s v="A7"/>
    <s v="T"/>
    <s v=""/>
    <b v="1"/>
    <x v="1"/>
    <x v="1"/>
    <x v="1"/>
    <s v="01289256"/>
    <d v="2024-06-25T00:00:00"/>
    <d v="2024-06-26T00:00:00"/>
    <n v="2"/>
    <d v="2024-06-27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10"/>
  </r>
  <r>
    <n v="2024"/>
    <s v="CHUM"/>
    <s v="KTN"/>
    <s v="ECP"/>
    <s v="AWE"/>
    <s v="TNDR"/>
    <s v="106899"/>
    <s v="A8"/>
    <s v="T"/>
    <s v=""/>
    <b v="1"/>
    <x v="1"/>
    <x v="1"/>
    <x v="1"/>
    <s v="01289257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5"/>
  </r>
  <r>
    <n v="2024"/>
    <s v="CHUM"/>
    <s v="KTN"/>
    <s v="ECP"/>
    <s v="AWE"/>
    <s v="TNDR"/>
    <s v="106899"/>
    <s v="A9"/>
    <s v="T"/>
    <s v=""/>
    <b v="1"/>
    <x v="1"/>
    <x v="1"/>
    <x v="1"/>
    <s v="01289258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1999999999999993"/>
  </r>
  <r>
    <n v="2024"/>
    <s v="CHUM"/>
    <s v="KTN"/>
    <s v="ECP"/>
    <s v="AWE"/>
    <s v="TNDR"/>
    <s v="106899"/>
    <s v="A10"/>
    <s v="T"/>
    <s v=""/>
    <b v="1"/>
    <x v="1"/>
    <x v="1"/>
    <x v="1"/>
    <s v="01289259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ECP"/>
    <s v="AWE"/>
    <s v="TNDR"/>
    <s v="106899"/>
    <s v="A11"/>
    <s v="T"/>
    <s v=""/>
    <b v="1"/>
    <x v="1"/>
    <x v="1"/>
    <x v="1"/>
    <s v="01289260"/>
    <d v="2024-06-25T00:00:00"/>
    <d v="2024-06-26T00:00:00"/>
    <n v="2"/>
    <d v="2024-06-27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10"/>
  </r>
  <r>
    <n v="2024"/>
    <s v="CHUM"/>
    <s v="KTN"/>
    <s v="ECP"/>
    <s v="AWE"/>
    <s v="TNDR"/>
    <s v="106899"/>
    <s v="A12"/>
    <s v="T"/>
    <s v=""/>
    <b v="1"/>
    <x v="1"/>
    <x v="1"/>
    <x v="1"/>
    <s v="01289261"/>
    <d v="2024-06-25T00:00:00"/>
    <d v="2024-06-26T00:00:00"/>
    <n v="2"/>
    <d v="2024-06-27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9.1999999999999993"/>
  </r>
  <r>
    <n v="2024"/>
    <s v="CHUM"/>
    <s v="KTN"/>
    <s v="ECP"/>
    <s v="AWE"/>
    <s v="TNDR"/>
    <s v="106899"/>
    <s v="B1"/>
    <s v="T"/>
    <s v=""/>
    <b v="1"/>
    <x v="1"/>
    <x v="1"/>
    <x v="1"/>
    <s v="01289262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3.7"/>
  </r>
  <r>
    <n v="2024"/>
    <s v="CHUM"/>
    <s v="KTN"/>
    <s v="ECP"/>
    <s v="AWE"/>
    <s v="TNDR"/>
    <s v="106899"/>
    <s v="B2"/>
    <s v="T"/>
    <s v=""/>
    <b v="1"/>
    <x v="1"/>
    <x v="1"/>
    <x v="1"/>
    <s v="01289263"/>
    <d v="2024-06-25T00:00:00"/>
    <d v="2024-06-26T00:00:00"/>
    <n v="2"/>
    <d v="2024-06-27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7.5"/>
  </r>
  <r>
    <n v="2024"/>
    <s v="CHUM"/>
    <s v="KTN"/>
    <s v="ECP"/>
    <s v="AWE"/>
    <s v="TNDR"/>
    <s v="106899"/>
    <s v="B3"/>
    <s v="T"/>
    <s v=""/>
    <b v="1"/>
    <x v="1"/>
    <x v="1"/>
    <x v="1"/>
    <s v="01289264"/>
    <d v="2024-06-25T00:00:00"/>
    <d v="2024-06-26T00:00:00"/>
    <n v="2"/>
    <d v="2024-06-27T00:00:00"/>
    <x v="1"/>
    <m/>
    <s v=""/>
    <n v="1"/>
    <d v="2024-07-02T00:00:00"/>
    <s v="SKS"/>
    <s v="NONE"/>
    <x v="5"/>
    <s v=""/>
    <s v=""/>
    <s v=""/>
    <s v=""/>
    <s v="BY20"/>
    <s v="NONE"/>
    <s v="SKS"/>
    <s v=""/>
    <s v=""/>
    <s v="U"/>
    <n v="8"/>
  </r>
  <r>
    <n v="2024"/>
    <s v="CHUM"/>
    <s v="KTN"/>
    <s v="ECP"/>
    <s v="AWE"/>
    <s v="TNDR"/>
    <s v="106899"/>
    <s v="B4"/>
    <s v="T"/>
    <s v=""/>
    <b v="1"/>
    <x v="1"/>
    <x v="1"/>
    <x v="1"/>
    <s v="01289265"/>
    <d v="2024-06-25T00:00:00"/>
    <d v="2024-06-26T00:00:00"/>
    <n v="2"/>
    <d v="2024-06-27T00:00:00"/>
    <x v="1"/>
    <m/>
    <s v=""/>
    <n v="1"/>
    <d v="2024-07-02T00:00:00"/>
    <s v="SKS"/>
    <s v="3,1,4H"/>
    <x v="9"/>
    <s v="Nakat Inlet"/>
    <s v="Summer"/>
    <s v="2021"/>
    <s v="SSRAA"/>
    <s v="BY21"/>
    <s v="3,1,4H"/>
    <s v="SKS"/>
    <s v=""/>
    <s v=""/>
    <s v="U"/>
    <n v="7.7"/>
  </r>
  <r>
    <n v="2024"/>
    <s v="CHUM"/>
    <s v="KTN"/>
    <s v="ECP"/>
    <s v="AWE"/>
    <s v="TNDR"/>
    <s v="106899"/>
    <s v="B5"/>
    <s v="T"/>
    <s v=""/>
    <b v="1"/>
    <x v="1"/>
    <x v="1"/>
    <x v="1"/>
    <s v="01289266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6.1"/>
  </r>
  <r>
    <n v="2024"/>
    <s v="CHUM"/>
    <s v="KTN"/>
    <s v="ECP"/>
    <s v="AWE"/>
    <s v="TNDR"/>
    <s v="106899"/>
    <s v="B6"/>
    <s v="T"/>
    <s v=""/>
    <b v="1"/>
    <x v="1"/>
    <x v="1"/>
    <x v="1"/>
    <s v="01289267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1"/>
  </r>
  <r>
    <n v="2024"/>
    <s v="CHUM"/>
    <s v="KTN"/>
    <s v="ECP"/>
    <s v="AWE"/>
    <s v="TNDR"/>
    <s v="106899"/>
    <s v="B7"/>
    <s v="T"/>
    <s v=""/>
    <b v="1"/>
    <x v="1"/>
    <x v="1"/>
    <x v="1"/>
    <s v="01289268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6999999999999993"/>
  </r>
  <r>
    <n v="2024"/>
    <s v="CHUM"/>
    <s v="KTN"/>
    <s v="ECP"/>
    <s v="AWE"/>
    <s v="TNDR"/>
    <s v="106899"/>
    <s v="B8"/>
    <s v="T"/>
    <s v=""/>
    <b v="1"/>
    <x v="1"/>
    <x v="1"/>
    <x v="1"/>
    <s v="01289269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6"/>
  </r>
  <r>
    <n v="2024"/>
    <s v="CHUM"/>
    <s v="KTN"/>
    <s v="ECP"/>
    <s v="AWE"/>
    <s v="TNDR"/>
    <s v="106899"/>
    <s v="B9"/>
    <s v="T"/>
    <s v=""/>
    <b v="1"/>
    <x v="1"/>
    <x v="1"/>
    <x v="1"/>
    <s v="01289270"/>
    <d v="2024-06-25T00:00:00"/>
    <d v="2024-06-26T00:00:00"/>
    <n v="2"/>
    <d v="2024-06-27T00:00:00"/>
    <x v="1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10.1"/>
  </r>
  <r>
    <n v="2024"/>
    <s v="CHUM"/>
    <s v="KTN"/>
    <s v="ECP"/>
    <s v="AWE"/>
    <s v="TNDR"/>
    <s v="106899"/>
    <s v="B10"/>
    <s v="T"/>
    <s v=""/>
    <b v="1"/>
    <x v="1"/>
    <x v="1"/>
    <x v="1"/>
    <s v="01289271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"/>
  </r>
  <r>
    <n v="2024"/>
    <s v="CHUM"/>
    <s v="KTN"/>
    <s v="ECP"/>
    <s v="AWE"/>
    <s v="TNDR"/>
    <s v="106899"/>
    <s v="B11"/>
    <s v="T"/>
    <s v=""/>
    <b v="1"/>
    <x v="1"/>
    <x v="1"/>
    <x v="1"/>
    <s v="01289272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2.5"/>
  </r>
  <r>
    <n v="2024"/>
    <s v="CHUM"/>
    <s v="KTN"/>
    <s v="ECP"/>
    <s v="AWE"/>
    <s v="TNDR"/>
    <s v="106899"/>
    <s v="B12"/>
    <s v="T"/>
    <s v=""/>
    <b v="1"/>
    <x v="1"/>
    <x v="1"/>
    <x v="1"/>
    <s v="01289273"/>
    <d v="2024-06-25T00:00:00"/>
    <d v="2024-06-26T00:00:00"/>
    <n v="2"/>
    <d v="2024-06-27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1"/>
  </r>
  <r>
    <n v="2024"/>
    <s v="CHUM"/>
    <s v="KTN"/>
    <s v="SBS"/>
    <s v="DGK"/>
    <s v="TNDR"/>
    <s v="107006"/>
    <s v="A1"/>
    <s v="T"/>
    <s v=""/>
    <b v="1"/>
    <x v="0"/>
    <x v="0"/>
    <x v="0"/>
    <s v="01289562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10.9"/>
  </r>
  <r>
    <n v="2024"/>
    <s v="CHUM"/>
    <s v="KTN"/>
    <s v="SBS"/>
    <s v="DGK"/>
    <s v="TNDR"/>
    <s v="107006"/>
    <s v="A2"/>
    <s v="T"/>
    <s v=""/>
    <b v="1"/>
    <x v="0"/>
    <x v="0"/>
    <x v="0"/>
    <s v="01289563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6.6"/>
  </r>
  <r>
    <n v="2024"/>
    <s v="CHUM"/>
    <s v="KTN"/>
    <s v="SBS"/>
    <s v="DGK"/>
    <s v="TNDR"/>
    <s v="107006"/>
    <s v="A3"/>
    <s v="T"/>
    <s v=""/>
    <b v="1"/>
    <x v="0"/>
    <x v="0"/>
    <x v="0"/>
    <s v="01289564"/>
    <d v="2024-06-25T00:00:00"/>
    <d v="2024-06-26T00:00:00"/>
    <n v="2"/>
    <d v="2024-06-27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2"/>
  </r>
  <r>
    <n v="2024"/>
    <s v="CHUM"/>
    <s v="KTN"/>
    <s v="SBS"/>
    <s v="DGK"/>
    <s v="TNDR"/>
    <s v="107006"/>
    <s v="A4"/>
    <s v="T"/>
    <s v=""/>
    <b v="1"/>
    <x v="0"/>
    <x v="0"/>
    <x v="0"/>
    <s v="01289565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8.5"/>
  </r>
  <r>
    <n v="2024"/>
    <s v="CHUM"/>
    <s v="KTN"/>
    <s v="SBS"/>
    <s v="DGK"/>
    <s v="TNDR"/>
    <s v="107006"/>
    <s v="A5"/>
    <s v="T"/>
    <s v=""/>
    <b v="1"/>
    <x v="0"/>
    <x v="0"/>
    <x v="0"/>
    <s v="01289566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3.6"/>
  </r>
  <r>
    <n v="2024"/>
    <s v="CHUM"/>
    <s v="KTN"/>
    <s v="SBS"/>
    <s v="DGK"/>
    <s v="TNDR"/>
    <s v="107006"/>
    <s v="A6"/>
    <s v="T"/>
    <s v=""/>
    <b v="1"/>
    <x v="0"/>
    <x v="0"/>
    <x v="0"/>
    <s v="01289567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6.7"/>
  </r>
  <r>
    <n v="2024"/>
    <s v="CHUM"/>
    <s v="KTN"/>
    <s v="SBS"/>
    <s v="DGK"/>
    <s v="TNDR"/>
    <s v="107006"/>
    <s v="A7"/>
    <s v="T"/>
    <s v=""/>
    <b v="1"/>
    <x v="0"/>
    <x v="0"/>
    <x v="0"/>
    <s v="01289568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UNABLE TO AGE"/>
    <s v="3n,4,4nH"/>
    <s v="JJM"/>
    <s v=""/>
    <s v=""/>
    <s v="U"/>
    <n v="11.5"/>
  </r>
  <r>
    <n v="2024"/>
    <s v="CHUM"/>
    <s v="KTN"/>
    <s v="SBS"/>
    <s v="DGK"/>
    <s v="TNDR"/>
    <s v="107006"/>
    <s v="A8"/>
    <s v="T"/>
    <s v=""/>
    <b v="1"/>
    <x v="0"/>
    <x v="0"/>
    <x v="0"/>
    <s v="01289569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0.7"/>
  </r>
  <r>
    <n v="2024"/>
    <s v="CHUM"/>
    <s v="KTN"/>
    <s v="SBS"/>
    <s v="DGK"/>
    <s v="TNDR"/>
    <s v="107006"/>
    <s v="A9"/>
    <s v="T"/>
    <s v=""/>
    <b v="1"/>
    <x v="0"/>
    <x v="0"/>
    <x v="0"/>
    <s v="01289570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7.5"/>
  </r>
  <r>
    <n v="2024"/>
    <s v="CHUM"/>
    <s v="KTN"/>
    <s v="SBS"/>
    <s v="DGK"/>
    <s v="TNDR"/>
    <s v="107006"/>
    <s v="A10"/>
    <s v="T"/>
    <s v=""/>
    <b v="1"/>
    <x v="0"/>
    <x v="0"/>
    <x v="0"/>
    <s v="01289571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8.9"/>
  </r>
  <r>
    <n v="2024"/>
    <s v="CHUM"/>
    <s v="KTN"/>
    <s v="SBS"/>
    <s v="DGK"/>
    <s v="TNDR"/>
    <s v="107006"/>
    <s v="A11"/>
    <s v="T"/>
    <s v=""/>
    <b v="1"/>
    <x v="0"/>
    <x v="0"/>
    <x v="0"/>
    <s v="01289572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4.2"/>
  </r>
  <r>
    <n v="2024"/>
    <s v="CHUM"/>
    <s v="KTN"/>
    <s v="SBS"/>
    <s v="DGK"/>
    <s v="TNDR"/>
    <s v="107006"/>
    <s v="A12"/>
    <s v="T"/>
    <s v=""/>
    <b v="1"/>
    <x v="0"/>
    <x v="0"/>
    <x v="0"/>
    <s v="01289573"/>
    <d v="2024-06-25T00:00:00"/>
    <d v="2024-06-26T00:00:00"/>
    <n v="2"/>
    <d v="2024-06-27T00:00:00"/>
    <x v="1"/>
    <m/>
    <s v=""/>
    <n v="1"/>
    <d v="2024-07-02T00:00:00"/>
    <s v="JJM"/>
    <s v="3,2,6H"/>
    <x v="4"/>
    <s v="Kendrick Bay"/>
    <s v="Summer"/>
    <s v="2019"/>
    <s v="SSRAA"/>
    <s v="BY19"/>
    <s v="3,2,6H"/>
    <s v="JJM"/>
    <s v=""/>
    <s v=""/>
    <s v="U"/>
    <n v="11.4"/>
  </r>
  <r>
    <n v="2024"/>
    <s v="CHUM"/>
    <s v="KTN"/>
    <s v="SBS"/>
    <s v="DGK"/>
    <s v="TNDR"/>
    <s v="107006"/>
    <s v="B1"/>
    <s v="T"/>
    <s v=""/>
    <b v="1"/>
    <x v="0"/>
    <x v="0"/>
    <x v="0"/>
    <s v="01289574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2.6"/>
  </r>
  <r>
    <n v="2024"/>
    <s v="CHUM"/>
    <s v="KTN"/>
    <s v="SBS"/>
    <s v="DGK"/>
    <s v="TNDR"/>
    <s v="107006"/>
    <s v="B2"/>
    <s v="T"/>
    <s v=""/>
    <b v="1"/>
    <x v="0"/>
    <x v="0"/>
    <x v="0"/>
    <s v="01289575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11.4"/>
  </r>
  <r>
    <n v="2024"/>
    <s v="CHUM"/>
    <s v="KTN"/>
    <s v="SBS"/>
    <s v="DGK"/>
    <s v="TNDR"/>
    <s v="107006"/>
    <s v="B3"/>
    <s v="T"/>
    <s v=""/>
    <b v="1"/>
    <x v="0"/>
    <x v="0"/>
    <x v="0"/>
    <s v="01289576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9.6999999999999993"/>
  </r>
  <r>
    <n v="2024"/>
    <s v="CHUM"/>
    <s v="KTN"/>
    <s v="SBS"/>
    <s v="DGK"/>
    <s v="TNDR"/>
    <s v="107006"/>
    <s v="B4"/>
    <s v="T"/>
    <s v=""/>
    <b v="1"/>
    <x v="0"/>
    <x v="0"/>
    <x v="0"/>
    <s v="01289577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9"/>
  </r>
  <r>
    <n v="2024"/>
    <s v="CHUM"/>
    <s v="KTN"/>
    <s v="SBS"/>
    <s v="DGK"/>
    <s v="TNDR"/>
    <s v="107006"/>
    <s v="B5"/>
    <s v="T"/>
    <s v=""/>
    <b v="1"/>
    <x v="0"/>
    <x v="0"/>
    <x v="0"/>
    <s v="01289578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8.4"/>
  </r>
  <r>
    <n v="2024"/>
    <s v="CHUM"/>
    <s v="KTN"/>
    <s v="SBS"/>
    <s v="DGK"/>
    <s v="TNDR"/>
    <s v="107006"/>
    <s v="B6"/>
    <s v="T"/>
    <s v=""/>
    <b v="1"/>
    <x v="0"/>
    <x v="0"/>
    <x v="0"/>
    <s v="01289579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6.8"/>
  </r>
  <r>
    <n v="2024"/>
    <s v="CHUM"/>
    <s v="KTN"/>
    <s v="SBS"/>
    <s v="DGK"/>
    <s v="TNDR"/>
    <s v="107006"/>
    <s v="B7"/>
    <s v="T"/>
    <s v=""/>
    <b v="1"/>
    <x v="0"/>
    <x v="0"/>
    <x v="0"/>
    <s v="01289580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; VAR 5,5H"/>
    <s v="5,3H"/>
    <s v="JJM"/>
    <s v=""/>
    <s v=""/>
    <s v="U"/>
    <n v="5.4"/>
  </r>
  <r>
    <n v="2024"/>
    <s v="CHUM"/>
    <s v="KTN"/>
    <s v="SBS"/>
    <s v="DGK"/>
    <s v="TNDR"/>
    <s v="107006"/>
    <s v="B8"/>
    <s v="T"/>
    <s v=""/>
    <b v="1"/>
    <x v="0"/>
    <x v="0"/>
    <x v="0"/>
    <s v="01289581"/>
    <d v="2024-06-25T00:00:00"/>
    <d v="2024-06-26T00:00:00"/>
    <n v="2"/>
    <d v="2024-06-27T00:00:00"/>
    <x v="1"/>
    <m/>
    <s v=""/>
    <n v="1"/>
    <d v="2024-07-02T00:00:00"/>
    <s v="JJM"/>
    <s v="3,2,6H"/>
    <x v="4"/>
    <s v="Kendrick Bay"/>
    <s v="Summer"/>
    <s v="2019"/>
    <s v="SSRAA"/>
    <s v="BY19"/>
    <s v="3,2,6H"/>
    <s v="JJM"/>
    <s v=""/>
    <s v=""/>
    <s v="U"/>
    <n v="13.2"/>
  </r>
  <r>
    <n v="2024"/>
    <s v="CHUM"/>
    <s v="KTN"/>
    <s v="SBS"/>
    <s v="DGK"/>
    <s v="TNDR"/>
    <s v="107006"/>
    <s v="B9"/>
    <s v="T"/>
    <s v=""/>
    <b v="1"/>
    <x v="0"/>
    <x v="0"/>
    <x v="0"/>
    <s v="01289582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9.4"/>
  </r>
  <r>
    <n v="2024"/>
    <s v="CHUM"/>
    <s v="KTN"/>
    <s v="SBS"/>
    <s v="DGK"/>
    <s v="TNDR"/>
    <s v="107006"/>
    <s v="B10"/>
    <s v="T"/>
    <s v=""/>
    <b v="1"/>
    <x v="0"/>
    <x v="0"/>
    <x v="0"/>
    <s v="01289583"/>
    <d v="2024-06-25T00:00:00"/>
    <d v="2024-06-26T00:00:00"/>
    <n v="2"/>
    <d v="2024-06-27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5.7"/>
  </r>
  <r>
    <n v="2024"/>
    <s v="CHUM"/>
    <s v="KTN"/>
    <s v="SBS"/>
    <s v="DGK"/>
    <s v="TNDR"/>
    <s v="107006"/>
    <s v="B11"/>
    <s v="T"/>
    <s v=""/>
    <b v="1"/>
    <x v="0"/>
    <x v="0"/>
    <x v="0"/>
    <s v="01289584"/>
    <d v="2024-06-25T00:00:00"/>
    <d v="2024-06-26T00:00:00"/>
    <n v="2"/>
    <d v="2024-06-27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4.9000000000000004"/>
  </r>
  <r>
    <n v="2024"/>
    <s v="CHUM"/>
    <s v="KTN"/>
    <s v="SBS"/>
    <s v="DGK"/>
    <s v="TNDR"/>
    <s v="107006"/>
    <s v="B12"/>
    <s v="T"/>
    <s v=""/>
    <b v="1"/>
    <x v="0"/>
    <x v="0"/>
    <x v="0"/>
    <s v="01289585"/>
    <d v="2024-06-25T00:00:00"/>
    <d v="2024-06-26T00:00:00"/>
    <n v="2"/>
    <d v="2024-06-27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9.5"/>
  </r>
  <r>
    <n v="2024"/>
    <s v="CHUM"/>
    <s v="KTN"/>
    <s v="SBS"/>
    <s v="DGK"/>
    <s v="TNDR"/>
    <s v="107006"/>
    <s v="C1"/>
    <s v="T"/>
    <s v=""/>
    <b v="1"/>
    <x v="0"/>
    <x v="0"/>
    <x v="0"/>
    <s v="01289586"/>
    <d v="2024-06-25T00:00:00"/>
    <d v="2024-06-26T00:00:00"/>
    <n v="2"/>
    <d v="2024-06-27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4.3"/>
  </r>
  <r>
    <n v="2024"/>
    <s v="CHUM"/>
    <s v="KTN"/>
    <s v="SBS"/>
    <s v="DGK"/>
    <s v="TNDR"/>
    <s v="107006"/>
    <s v="C2"/>
    <s v="T"/>
    <s v=""/>
    <b v="1"/>
    <x v="0"/>
    <x v="0"/>
    <x v="0"/>
    <s v="01289587"/>
    <d v="2024-06-25T00:00:00"/>
    <d v="2024-06-26T00:00:00"/>
    <n v="2"/>
    <d v="2024-06-27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7"/>
  </r>
  <r>
    <n v="2024"/>
    <s v="CHUM"/>
    <s v="KTN"/>
    <s v="SBS"/>
    <s v="DGK"/>
    <s v="TNDR"/>
    <s v="107006"/>
    <s v="C3"/>
    <s v="T"/>
    <s v=""/>
    <b v="1"/>
    <x v="0"/>
    <x v="0"/>
    <x v="0"/>
    <s v="01289588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2"/>
  </r>
  <r>
    <n v="2024"/>
    <s v="CHUM"/>
    <s v="KTN"/>
    <s v="SBS"/>
    <s v="DGK"/>
    <s v="TNDR"/>
    <s v="107006"/>
    <s v="C4"/>
    <s v="T"/>
    <s v=""/>
    <b v="1"/>
    <x v="0"/>
    <x v="0"/>
    <x v="0"/>
    <s v="01289589"/>
    <d v="2024-06-25T00:00:00"/>
    <d v="2024-06-26T00:00:00"/>
    <n v="2"/>
    <d v="2024-06-27T00:00:00"/>
    <x v="1"/>
    <m/>
    <s v=""/>
    <n v="1"/>
    <d v="2024-07-02T00:00:00"/>
    <s v="JJM"/>
    <s v="7,3H"/>
    <x v="7"/>
    <s v="Kendrick Bay"/>
    <s v="Summer"/>
    <s v="2019"/>
    <s v="SSRAA"/>
    <s v="BY19"/>
    <s v="7,3H"/>
    <s v="JJM"/>
    <s v=""/>
    <s v=""/>
    <s v="U"/>
    <n v="13"/>
  </r>
  <r>
    <n v="2024"/>
    <s v="CHUM"/>
    <s v="KTN"/>
    <s v="SBS"/>
    <s v="DGK"/>
    <s v="TNDR"/>
    <s v="107006"/>
    <s v="C5"/>
    <s v="T"/>
    <s v=""/>
    <b v="1"/>
    <x v="0"/>
    <x v="0"/>
    <x v="0"/>
    <s v="01289590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9.1999999999999993"/>
  </r>
  <r>
    <n v="2024"/>
    <s v="CHUM"/>
    <s v="KTN"/>
    <s v="SBS"/>
    <s v="DGK"/>
    <s v="TNDR"/>
    <s v="107006"/>
    <s v="C6"/>
    <s v="T"/>
    <s v=""/>
    <b v="1"/>
    <x v="0"/>
    <x v="0"/>
    <x v="0"/>
    <s v="01289591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6"/>
  </r>
  <r>
    <n v="2024"/>
    <s v="CHUM"/>
    <s v="KTN"/>
    <s v="SBS"/>
    <s v="DGK"/>
    <s v="TNDR"/>
    <s v="107006"/>
    <s v="C7"/>
    <s v="T"/>
    <s v=""/>
    <b v="1"/>
    <x v="0"/>
    <x v="0"/>
    <x v="0"/>
    <s v="01289592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9.5"/>
  </r>
  <r>
    <n v="2024"/>
    <s v="CHUM"/>
    <s v="KTN"/>
    <s v="SBS"/>
    <s v="DGK"/>
    <s v="TNDR"/>
    <s v="107006"/>
    <s v="C8"/>
    <s v="T"/>
    <s v=""/>
    <b v="1"/>
    <x v="0"/>
    <x v="0"/>
    <x v="0"/>
    <s v="01289593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10.4"/>
  </r>
  <r>
    <n v="2024"/>
    <s v="CHUM"/>
    <s v="KTN"/>
    <s v="SBS"/>
    <s v="DGK"/>
    <s v="TNDR"/>
    <s v="107006"/>
    <s v="C9"/>
    <s v="T"/>
    <s v=""/>
    <b v="1"/>
    <x v="0"/>
    <x v="0"/>
    <x v="0"/>
    <s v="01289594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4.6"/>
  </r>
  <r>
    <n v="2024"/>
    <s v="CHUM"/>
    <s v="KTN"/>
    <s v="SBS"/>
    <s v="DGK"/>
    <s v="TNDR"/>
    <s v="107006"/>
    <s v="C10"/>
    <s v="T"/>
    <s v=""/>
    <b v="1"/>
    <x v="0"/>
    <x v="0"/>
    <x v="0"/>
    <s v="01289595"/>
    <d v="2024-06-25T00:00:00"/>
    <d v="2024-06-26T00:00:00"/>
    <n v="2"/>
    <d v="2024-06-27T00:00:00"/>
    <x v="1"/>
    <m/>
    <s v=""/>
    <n v="1"/>
    <d v="2024-07-02T00:00:00"/>
    <s v="JJM"/>
    <s v="7,3H"/>
    <x v="7"/>
    <s v="Kendrick Bay"/>
    <s v="Summer"/>
    <s v="2019"/>
    <s v="SSRAA"/>
    <s v="UNABLE TO AGE"/>
    <s v="7,3H"/>
    <s v="JJM"/>
    <s v=""/>
    <s v=""/>
    <s v="U"/>
    <n v="8.5"/>
  </r>
  <r>
    <n v="2024"/>
    <s v="CHUM"/>
    <s v="KTN"/>
    <s v="SBS"/>
    <s v="DGK"/>
    <s v="TNDR"/>
    <s v="107006"/>
    <s v="C11"/>
    <s v="T"/>
    <s v=""/>
    <b v="1"/>
    <x v="0"/>
    <x v="0"/>
    <x v="0"/>
    <s v="01289596"/>
    <d v="2024-06-25T00:00:00"/>
    <d v="2024-06-26T00:00:00"/>
    <n v="2"/>
    <d v="2024-06-27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7.8"/>
  </r>
  <r>
    <n v="2024"/>
    <s v="CHUM"/>
    <s v="KTN"/>
    <s v="SBS"/>
    <s v="DGK"/>
    <s v="TNDR"/>
    <s v="107006"/>
    <s v="C12"/>
    <s v="T"/>
    <s v=""/>
    <b v="1"/>
    <x v="0"/>
    <x v="0"/>
    <x v="0"/>
    <s v="01289597"/>
    <d v="2024-06-25T00:00:00"/>
    <d v="2024-06-26T00:00:00"/>
    <n v="2"/>
    <d v="2024-06-27T00:00:00"/>
    <x v="1"/>
    <m/>
    <s v=""/>
    <n v="1"/>
    <d v="2024-07-02T00:00:00"/>
    <s v="JJM"/>
    <s v="NONE"/>
    <x v="5"/>
    <s v=""/>
    <s v=""/>
    <s v=""/>
    <s v=""/>
    <s v="BY19"/>
    <s v="NONE"/>
    <s v="JJM"/>
    <s v=""/>
    <s v=""/>
    <s v="U"/>
    <n v="6.8"/>
  </r>
  <r>
    <n v="2024"/>
    <s v="CHUM"/>
    <s v="KTN"/>
    <s v="SBS"/>
    <s v="DGK"/>
    <s v="TNDR"/>
    <s v="107006"/>
    <s v="D1"/>
    <s v="T"/>
    <s v=""/>
    <b v="1"/>
    <x v="0"/>
    <x v="0"/>
    <x v="0"/>
    <s v="01289598"/>
    <d v="2024-06-25T00:00:00"/>
    <d v="2024-06-26T00:00:00"/>
    <n v="2"/>
    <d v="2024-06-27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6.3"/>
  </r>
  <r>
    <n v="2024"/>
    <s v="CHUM"/>
    <s v="KTN"/>
    <s v="SBS"/>
    <s v="DGK"/>
    <s v="TNDR"/>
    <s v="107006"/>
    <s v="D2"/>
    <s v="T"/>
    <s v=""/>
    <b v="1"/>
    <x v="0"/>
    <x v="0"/>
    <x v="0"/>
    <s v="01289599"/>
    <d v="2024-06-25T00:00:00"/>
    <d v="2024-06-26T00:00:00"/>
    <n v="2"/>
    <d v="2024-06-27T00:00:00"/>
    <x v="1"/>
    <m/>
    <s v=""/>
    <n v="1"/>
    <d v="2024-07-02T00:00:00"/>
    <s v="JJM"/>
    <s v="3,2,6H"/>
    <x v="4"/>
    <s v="Kendrick Bay"/>
    <s v="Summer"/>
    <s v="2019"/>
    <s v="SSRAA"/>
    <s v="BY19"/>
    <s v="3,2,6H"/>
    <s v="JJM"/>
    <s v=""/>
    <s v=""/>
    <s v="U"/>
    <n v="11.1"/>
  </r>
  <r>
    <n v="2024"/>
    <s v="CHUM"/>
    <s v="KTN"/>
    <s v="SBS"/>
    <s v="DGK"/>
    <s v="TNDR"/>
    <s v="107006"/>
    <s v="D3"/>
    <s v="T"/>
    <s v=""/>
    <b v="1"/>
    <x v="0"/>
    <x v="0"/>
    <x v="0"/>
    <s v="01289600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0"/>
    <s v="5,3H"/>
    <s v="JJM"/>
    <s v=""/>
    <s v=""/>
    <s v="U"/>
    <n v="7.1"/>
  </r>
  <r>
    <n v="2024"/>
    <s v="CHUM"/>
    <s v="KTN"/>
    <s v="SBS"/>
    <s v="DGK"/>
    <s v="TNDR"/>
    <s v="107006"/>
    <s v="D4"/>
    <s v="T"/>
    <s v=""/>
    <b v="1"/>
    <x v="0"/>
    <x v="0"/>
    <x v="0"/>
    <s v="01289601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4"/>
  </r>
  <r>
    <n v="2024"/>
    <s v="CHUM"/>
    <s v="KTN"/>
    <s v="SBS"/>
    <s v="DGK"/>
    <s v="TNDR"/>
    <s v="107006"/>
    <s v="D5"/>
    <s v="T"/>
    <s v=""/>
    <b v="1"/>
    <x v="0"/>
    <x v="0"/>
    <x v="0"/>
    <s v="01289602"/>
    <d v="2024-06-25T00:00:00"/>
    <d v="2024-06-26T00:00:00"/>
    <n v="2"/>
    <d v="2024-06-27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0.1"/>
  </r>
  <r>
    <n v="2024"/>
    <s v="CHUM"/>
    <s v="KTN"/>
    <s v="SBS"/>
    <s v="DGK"/>
    <s v="TNDR"/>
    <s v="107006"/>
    <s v="D6"/>
    <s v="T"/>
    <s v=""/>
    <b v="1"/>
    <x v="0"/>
    <x v="0"/>
    <x v="0"/>
    <s v="01289603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; VAR 5,5H"/>
    <s v="5,3H"/>
    <s v="JJM"/>
    <s v=""/>
    <s v=""/>
    <s v="U"/>
    <n v="3.9"/>
  </r>
  <r>
    <n v="2024"/>
    <s v="CHUM"/>
    <s v="KTN"/>
    <s v="SBS"/>
    <s v="DGK"/>
    <s v="TNDR"/>
    <s v="107006"/>
    <s v="D7"/>
    <s v="T"/>
    <s v=""/>
    <b v="1"/>
    <x v="0"/>
    <x v="0"/>
    <x v="0"/>
    <s v="01289604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5.7"/>
  </r>
  <r>
    <n v="2024"/>
    <s v="CHUM"/>
    <s v="KTN"/>
    <s v="SBS"/>
    <s v="DGK"/>
    <s v="TNDR"/>
    <s v="107006"/>
    <s v="D8"/>
    <s v="T"/>
    <s v=""/>
    <b v="1"/>
    <x v="0"/>
    <x v="0"/>
    <x v="0"/>
    <s v="01289605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13.1"/>
  </r>
  <r>
    <n v="2024"/>
    <s v="CHUM"/>
    <s v="KTN"/>
    <s v="SBS"/>
    <s v="DGK"/>
    <s v="TNDR"/>
    <s v="107006"/>
    <s v="D9"/>
    <s v="T"/>
    <s v=""/>
    <b v="1"/>
    <x v="0"/>
    <x v="0"/>
    <x v="0"/>
    <s v="01289606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9.6999999999999993"/>
  </r>
  <r>
    <n v="2024"/>
    <s v="CHUM"/>
    <s v="KTN"/>
    <s v="SBS"/>
    <s v="DGK"/>
    <s v="TNDR"/>
    <s v="107006"/>
    <s v="D10"/>
    <s v="T"/>
    <s v=""/>
    <b v="1"/>
    <x v="0"/>
    <x v="0"/>
    <x v="0"/>
    <s v="01289607"/>
    <d v="2024-06-25T00:00:00"/>
    <d v="2024-06-26T00:00:00"/>
    <n v="2"/>
    <d v="2024-06-27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8.5"/>
  </r>
  <r>
    <n v="2024"/>
    <s v="CHUM"/>
    <s v="KTN"/>
    <s v="SBS"/>
    <s v="DGK"/>
    <s v="TNDR"/>
    <s v="107006"/>
    <s v="D11"/>
    <s v="T"/>
    <s v=""/>
    <b v="1"/>
    <x v="0"/>
    <x v="0"/>
    <x v="0"/>
    <s v="01289608"/>
    <d v="2024-06-25T00:00:00"/>
    <d v="2024-06-26T00:00:00"/>
    <n v="2"/>
    <d v="2024-06-27T00:00:00"/>
    <x v="1"/>
    <m/>
    <s v=""/>
    <n v="1"/>
    <d v="2024-07-02T00:00:00"/>
    <s v="JJM"/>
    <s v="6,3,2H"/>
    <x v="6"/>
    <s v="Kendrick Bay"/>
    <s v="Summer"/>
    <s v="2021"/>
    <s v="SSRAA"/>
    <s v="UNABLE TO AGE"/>
    <s v="6,3,2H"/>
    <s v="JJM"/>
    <s v=""/>
    <s v=""/>
    <s v="U"/>
    <n v="7.7"/>
  </r>
  <r>
    <n v="2024"/>
    <s v="CHUM"/>
    <s v="KTN"/>
    <s v="SBS"/>
    <s v="DGK"/>
    <s v="TNDR"/>
    <s v="107006"/>
    <s v="D12"/>
    <s v="T"/>
    <s v=""/>
    <b v="1"/>
    <x v="0"/>
    <x v="0"/>
    <x v="0"/>
    <s v="01289609"/>
    <d v="2024-06-25T00:00:00"/>
    <d v="2024-06-26T00:00:00"/>
    <n v="2"/>
    <d v="2024-06-27T00:00:00"/>
    <x v="1"/>
    <m/>
    <s v=""/>
    <n v="1"/>
    <d v="2024-07-02T00:00:00"/>
    <s v="JJM"/>
    <s v="5,3H"/>
    <x v="3"/>
    <s v="Kendrick Bay"/>
    <s v="Summer"/>
    <s v="2021"/>
    <s v="SSRAA"/>
    <s v="UNABLE TO AGE"/>
    <s v="5,3H"/>
    <s v="JJM"/>
    <s v=""/>
    <s v=""/>
    <s v="U"/>
    <n v="6.7"/>
  </r>
  <r>
    <n v="2024"/>
    <s v="CHUM"/>
    <s v="KTN"/>
    <s v="SBS"/>
    <s v="DGK"/>
    <s v="BOAT"/>
    <s v="107005"/>
    <s v="A1"/>
    <s v="T"/>
    <s v=""/>
    <b v="1"/>
    <x v="0"/>
    <x v="0"/>
    <x v="0"/>
    <s v="01289286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"/>
  </r>
  <r>
    <n v="2024"/>
    <s v="CHUM"/>
    <s v="KTN"/>
    <s v="SBS"/>
    <s v="DGK"/>
    <s v="BOAT"/>
    <s v="107005"/>
    <s v="A2"/>
    <s v="T"/>
    <s v=""/>
    <b v="1"/>
    <x v="0"/>
    <x v="0"/>
    <x v="0"/>
    <s v="01289287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9.1999999999999993"/>
  </r>
  <r>
    <n v="2024"/>
    <s v="CHUM"/>
    <s v="KTN"/>
    <s v="SBS"/>
    <s v="DGK"/>
    <s v="BOAT"/>
    <s v="107005"/>
    <s v="A3"/>
    <s v="T"/>
    <s v=""/>
    <b v="1"/>
    <x v="0"/>
    <x v="0"/>
    <x v="0"/>
    <s v="01289288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2.8"/>
  </r>
  <r>
    <n v="2024"/>
    <s v="CHUM"/>
    <s v="KTN"/>
    <s v="SBS"/>
    <s v="DGK"/>
    <s v="BOAT"/>
    <s v="107005"/>
    <s v="A4"/>
    <s v="T"/>
    <s v=""/>
    <b v="1"/>
    <x v="0"/>
    <x v="0"/>
    <x v="0"/>
    <s v="01289289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7.3"/>
  </r>
  <r>
    <n v="2024"/>
    <s v="CHUM"/>
    <s v="KTN"/>
    <s v="SBS"/>
    <s v="DGK"/>
    <s v="BOAT"/>
    <s v="107005"/>
    <s v="A5"/>
    <s v="T"/>
    <s v=""/>
    <b v="1"/>
    <x v="0"/>
    <x v="0"/>
    <x v="0"/>
    <s v="01289290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5.9"/>
  </r>
  <r>
    <n v="2024"/>
    <s v="CHUM"/>
    <s v="KTN"/>
    <s v="SBS"/>
    <s v="DGK"/>
    <s v="BOAT"/>
    <s v="107005"/>
    <s v="A6"/>
    <s v="T"/>
    <s v=""/>
    <b v="1"/>
    <x v="0"/>
    <x v="0"/>
    <x v="0"/>
    <s v="01289291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6.1"/>
  </r>
  <r>
    <n v="2024"/>
    <s v="CHUM"/>
    <s v="KTN"/>
    <s v="SBS"/>
    <s v="DGK"/>
    <s v="BOAT"/>
    <s v="107005"/>
    <s v="A7"/>
    <s v="T"/>
    <s v=""/>
    <b v="1"/>
    <x v="0"/>
    <x v="0"/>
    <x v="0"/>
    <s v="01289292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9.1"/>
  </r>
  <r>
    <n v="2024"/>
    <s v="CHUM"/>
    <s v="KTN"/>
    <s v="SBS"/>
    <s v="DGK"/>
    <s v="BOAT"/>
    <s v="107005"/>
    <s v="A8"/>
    <s v="T"/>
    <s v=""/>
    <b v="1"/>
    <x v="0"/>
    <x v="0"/>
    <x v="0"/>
    <s v="01289293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10.7"/>
  </r>
  <r>
    <n v="2024"/>
    <s v="CHUM"/>
    <s v="KTN"/>
    <s v="SBS"/>
    <s v="DGK"/>
    <s v="BOAT"/>
    <s v="107005"/>
    <s v="A9"/>
    <s v="T"/>
    <s v=""/>
    <b v="1"/>
    <x v="0"/>
    <x v="0"/>
    <x v="0"/>
    <s v="01289294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9.3000000000000007"/>
  </r>
  <r>
    <n v="2024"/>
    <s v="CHUM"/>
    <s v="KTN"/>
    <s v="SBS"/>
    <s v="DGK"/>
    <s v="BOAT"/>
    <s v="107005"/>
    <s v="A10"/>
    <s v="T"/>
    <s v=""/>
    <b v="1"/>
    <x v="0"/>
    <x v="0"/>
    <x v="0"/>
    <s v="01289295"/>
    <d v="2024-06-25T00:00:00"/>
    <m/>
    <n v="1"/>
    <d v="2024-06-27T00:00:00"/>
    <x v="1"/>
    <m/>
    <s v=""/>
    <n v="1"/>
    <d v="2024-07-03T00:00:00"/>
    <s v="SKS"/>
    <s v="3,2,6H"/>
    <x v="4"/>
    <s v="Kendrick Bay"/>
    <s v="Summer"/>
    <s v="2019"/>
    <s v="SSRAA"/>
    <s v="BY19"/>
    <s v="3,2,6H"/>
    <s v="SKS"/>
    <s v=""/>
    <s v=""/>
    <s v="U"/>
    <n v="11.2"/>
  </r>
  <r>
    <n v="2024"/>
    <s v="CHUM"/>
    <s v="KTN"/>
    <s v="SBS"/>
    <s v="DGK"/>
    <s v="BOAT"/>
    <s v="107005"/>
    <s v="A11"/>
    <s v="T"/>
    <s v=""/>
    <b v="1"/>
    <x v="0"/>
    <x v="0"/>
    <x v="0"/>
    <s v="01289296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1.4"/>
  </r>
  <r>
    <n v="2024"/>
    <s v="CHUM"/>
    <s v="KTN"/>
    <s v="SBS"/>
    <s v="DGK"/>
    <s v="BOAT"/>
    <s v="107005"/>
    <s v="A12"/>
    <s v="T"/>
    <s v=""/>
    <b v="1"/>
    <x v="0"/>
    <x v="0"/>
    <x v="0"/>
    <s v="01289297"/>
    <d v="2024-06-25T00:00:00"/>
    <m/>
    <n v="1"/>
    <d v="2024-06-27T00:00:00"/>
    <x v="1"/>
    <m/>
    <s v=""/>
    <n v="1"/>
    <d v="2024-07-03T00:00:00"/>
    <s v="SKS"/>
    <s v="3,2,6H"/>
    <x v="4"/>
    <s v="Kendrick Bay"/>
    <s v="Summer"/>
    <s v="2019"/>
    <s v="SSRAA"/>
    <s v="BY19"/>
    <s v="3,2,6H"/>
    <s v="SKS"/>
    <s v=""/>
    <s v=""/>
    <s v="U"/>
    <n v="6.6"/>
  </r>
  <r>
    <n v="2024"/>
    <s v="CHUM"/>
    <s v="KTN"/>
    <s v="SBS"/>
    <s v="DGK"/>
    <s v="BOAT"/>
    <s v="107005"/>
    <s v="B1"/>
    <s v="T"/>
    <s v=""/>
    <b v="1"/>
    <x v="0"/>
    <x v="0"/>
    <x v="0"/>
    <s v="01289298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2.1"/>
  </r>
  <r>
    <n v="2024"/>
    <s v="CHUM"/>
    <s v="KTN"/>
    <s v="SBS"/>
    <s v="DGK"/>
    <s v="BOAT"/>
    <s v="107005"/>
    <s v="B2"/>
    <s v="T"/>
    <s v=""/>
    <b v="1"/>
    <x v="0"/>
    <x v="0"/>
    <x v="0"/>
    <s v="01289299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THIN FOR AGING"/>
    <s v="3,6,2H"/>
    <s v="SKS"/>
    <s v=""/>
    <s v=""/>
    <s v="U"/>
    <n v="9.4"/>
  </r>
  <r>
    <n v="2024"/>
    <s v="CHUM"/>
    <s v="KTN"/>
    <s v="SBS"/>
    <s v="DGK"/>
    <s v="BOAT"/>
    <s v="107005"/>
    <s v="B3"/>
    <s v="T"/>
    <s v=""/>
    <b v="1"/>
    <x v="0"/>
    <x v="0"/>
    <x v="0"/>
    <s v="01289300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0"/>
  </r>
  <r>
    <n v="2024"/>
    <s v="CHUM"/>
    <s v="KTN"/>
    <s v="SBS"/>
    <s v="DGK"/>
    <s v="BOAT"/>
    <s v="107005"/>
    <s v="B4"/>
    <s v="T"/>
    <s v=""/>
    <b v="1"/>
    <x v="0"/>
    <x v="0"/>
    <x v="0"/>
    <s v="01289301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1.5"/>
  </r>
  <r>
    <n v="2024"/>
    <s v="CHUM"/>
    <s v="KTN"/>
    <s v="SBS"/>
    <s v="DGK"/>
    <s v="BOAT"/>
    <s v="107005"/>
    <s v="B5"/>
    <s v="T"/>
    <s v=""/>
    <b v="1"/>
    <x v="0"/>
    <x v="0"/>
    <x v="0"/>
    <s v="01289302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6.399999999999999"/>
  </r>
  <r>
    <n v="2024"/>
    <s v="CHUM"/>
    <s v="KTN"/>
    <s v="SBS"/>
    <s v="DGK"/>
    <s v="BOAT"/>
    <s v="107005"/>
    <s v="B6"/>
    <s v="T"/>
    <s v=""/>
    <b v="1"/>
    <x v="0"/>
    <x v="0"/>
    <x v="0"/>
    <s v="01289303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.5"/>
  </r>
  <r>
    <n v="2024"/>
    <s v="CHUM"/>
    <s v="KTN"/>
    <s v="SBS"/>
    <s v="DGK"/>
    <s v="BOAT"/>
    <s v="107005"/>
    <s v="B7"/>
    <s v="T"/>
    <s v=""/>
    <b v="1"/>
    <x v="0"/>
    <x v="0"/>
    <x v="0"/>
    <s v="01289304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12.3"/>
  </r>
  <r>
    <n v="2024"/>
    <s v="CHUM"/>
    <s v="KTN"/>
    <s v="SBS"/>
    <s v="DGK"/>
    <s v="BOAT"/>
    <s v="107005"/>
    <s v="B8"/>
    <s v="T"/>
    <s v=""/>
    <b v="1"/>
    <x v="0"/>
    <x v="0"/>
    <x v="0"/>
    <s v="01289305"/>
    <d v="2024-06-25T00:00:00"/>
    <m/>
    <n v="1"/>
    <d v="2024-06-27T00:00:00"/>
    <x v="1"/>
    <m/>
    <s v=""/>
    <n v="1"/>
    <d v="2024-07-03T00:00:00"/>
    <s v="SKS"/>
    <s v="6,3,2H"/>
    <x v="6"/>
    <s v="Kendrick Bay"/>
    <s v="Summer"/>
    <s v="2021"/>
    <s v="SSRAA"/>
    <s v="BY21"/>
    <s v="6,3,2H"/>
    <s v="SKS"/>
    <s v=""/>
    <s v=""/>
    <s v="U"/>
    <n v="6.8"/>
  </r>
  <r>
    <n v="2024"/>
    <s v="CHUM"/>
    <s v="KTN"/>
    <s v="SBS"/>
    <s v="DGK"/>
    <s v="BOAT"/>
    <s v="107005"/>
    <s v="B9"/>
    <s v="T"/>
    <s v=""/>
    <b v="1"/>
    <x v="0"/>
    <x v="0"/>
    <x v="0"/>
    <s v="01289306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4.5"/>
  </r>
  <r>
    <n v="2024"/>
    <s v="CHUM"/>
    <s v="KTN"/>
    <s v="SBS"/>
    <s v="DGK"/>
    <s v="BOAT"/>
    <s v="107005"/>
    <s v="B10"/>
    <s v="T"/>
    <s v=""/>
    <b v="1"/>
    <x v="0"/>
    <x v="0"/>
    <x v="0"/>
    <s v="01289307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6.5"/>
  </r>
  <r>
    <n v="2024"/>
    <s v="CHUM"/>
    <s v="KTN"/>
    <s v="SBS"/>
    <s v="DGK"/>
    <s v="BOAT"/>
    <s v="107005"/>
    <s v="B11"/>
    <s v="T"/>
    <s v=""/>
    <b v="1"/>
    <x v="0"/>
    <x v="0"/>
    <x v="0"/>
    <s v="01289308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6.9"/>
  </r>
  <r>
    <n v="2024"/>
    <s v="CHUM"/>
    <s v="KTN"/>
    <s v="SBS"/>
    <s v="DGK"/>
    <s v="BOAT"/>
    <s v="107005"/>
    <s v="B12"/>
    <s v="T"/>
    <s v=""/>
    <b v="1"/>
    <x v="0"/>
    <x v="0"/>
    <x v="0"/>
    <s v="01289309"/>
    <d v="2024-06-25T00:00:00"/>
    <m/>
    <n v="1"/>
    <d v="2024-06-27T00:00:00"/>
    <x v="1"/>
    <m/>
    <s v=""/>
    <n v="1"/>
    <d v="2024-07-03T00:00:00"/>
    <s v="SKS"/>
    <s v="7,3H"/>
    <x v="7"/>
    <s v="Kendrick Bay"/>
    <s v="Summer"/>
    <s v="2019"/>
    <s v="SSRAA"/>
    <s v="BY19; VAR 7,2H"/>
    <s v="7,3H"/>
    <s v="SKS"/>
    <s v=""/>
    <s v=""/>
    <s v="U"/>
    <n v="6"/>
  </r>
  <r>
    <n v="2024"/>
    <s v="CHUM"/>
    <s v="KTN"/>
    <s v="SBS"/>
    <s v="DGK"/>
    <s v="BOAT"/>
    <s v="107005"/>
    <s v="C1"/>
    <s v="T"/>
    <s v=""/>
    <b v="1"/>
    <x v="0"/>
    <x v="0"/>
    <x v="0"/>
    <s v="01289310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7"/>
  </r>
  <r>
    <n v="2024"/>
    <s v="CHUM"/>
    <s v="KTN"/>
    <s v="SBS"/>
    <s v="DGK"/>
    <s v="BOAT"/>
    <s v="107005"/>
    <s v="C2"/>
    <s v="T"/>
    <s v=""/>
    <b v="1"/>
    <x v="0"/>
    <x v="0"/>
    <x v="0"/>
    <s v="01289311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2.1"/>
  </r>
  <r>
    <n v="2024"/>
    <s v="CHUM"/>
    <s v="KTN"/>
    <s v="SBS"/>
    <s v="DGK"/>
    <s v="BOAT"/>
    <s v="107005"/>
    <s v="C3"/>
    <s v="T"/>
    <s v=""/>
    <b v="1"/>
    <x v="0"/>
    <x v="0"/>
    <x v="0"/>
    <s v="01289312"/>
    <d v="2024-06-25T00:00:00"/>
    <m/>
    <n v="1"/>
    <d v="2024-06-27T00:00:00"/>
    <x v="1"/>
    <m/>
    <s v=""/>
    <n v="1"/>
    <d v="2024-07-03T00:00:00"/>
    <s v="SKS"/>
    <s v="7,3H"/>
    <x v="7"/>
    <s v="Kendrick Bay"/>
    <s v="Summer"/>
    <s v="2019"/>
    <s v="SSRAA"/>
    <s v="THIN FOR AGING"/>
    <s v="7,3H"/>
    <s v="SKS"/>
    <s v=""/>
    <s v=""/>
    <s v="U"/>
    <n v="14.3"/>
  </r>
  <r>
    <n v="2024"/>
    <s v="CHUM"/>
    <s v="KTN"/>
    <s v="SBS"/>
    <s v="DGK"/>
    <s v="BOAT"/>
    <s v="107005"/>
    <s v="C4"/>
    <s v="T"/>
    <s v=""/>
    <b v="1"/>
    <x v="0"/>
    <x v="0"/>
    <x v="0"/>
    <s v="01289313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8.9"/>
  </r>
  <r>
    <n v="2024"/>
    <s v="CHUM"/>
    <s v="KTN"/>
    <s v="SBS"/>
    <s v="DGK"/>
    <s v="BOAT"/>
    <s v="107005"/>
    <s v="C5"/>
    <s v="T"/>
    <s v=""/>
    <b v="1"/>
    <x v="0"/>
    <x v="0"/>
    <x v="0"/>
    <s v="01289314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THIN FOR AGING"/>
    <s v="4n,2n,2H"/>
    <s v="SKS"/>
    <s v=""/>
    <s v=""/>
    <s v="U"/>
    <n v="14.1"/>
  </r>
  <r>
    <n v="2024"/>
    <s v="CHUM"/>
    <s v="KTN"/>
    <s v="SBS"/>
    <s v="DGK"/>
    <s v="BOAT"/>
    <s v="107005"/>
    <s v="C6"/>
    <s v="T"/>
    <s v=""/>
    <b v="1"/>
    <x v="0"/>
    <x v="0"/>
    <x v="0"/>
    <s v="01289315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4.8"/>
  </r>
  <r>
    <n v="2024"/>
    <s v="CHUM"/>
    <s v="KTN"/>
    <s v="SBS"/>
    <s v="DGK"/>
    <s v="BOAT"/>
    <s v="107005"/>
    <s v="C7"/>
    <s v="T"/>
    <s v=""/>
    <b v="1"/>
    <x v="0"/>
    <x v="0"/>
    <x v="0"/>
    <s v="01289316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5.9"/>
  </r>
  <r>
    <n v="2024"/>
    <s v="CHUM"/>
    <s v="KTN"/>
    <s v="SBS"/>
    <s v="DGK"/>
    <s v="BOAT"/>
    <s v="107005"/>
    <s v="C8"/>
    <s v="T"/>
    <s v=""/>
    <b v="1"/>
    <x v="0"/>
    <x v="0"/>
    <x v="0"/>
    <s v="01289317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2"/>
  </r>
  <r>
    <n v="2024"/>
    <s v="CHUM"/>
    <s v="KTN"/>
    <s v="SBS"/>
    <s v="DGK"/>
    <s v="BOAT"/>
    <s v="107005"/>
    <s v="C9"/>
    <s v="T"/>
    <s v=""/>
    <b v="1"/>
    <x v="0"/>
    <x v="0"/>
    <x v="0"/>
    <s v="01289318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5.9"/>
  </r>
  <r>
    <n v="2024"/>
    <s v="CHUM"/>
    <s v="KTN"/>
    <s v="SBS"/>
    <s v="DGK"/>
    <s v="BOAT"/>
    <s v="107005"/>
    <s v="C10"/>
    <s v="T"/>
    <s v=""/>
    <b v="1"/>
    <x v="0"/>
    <x v="0"/>
    <x v="0"/>
    <s v="01289319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"/>
  </r>
  <r>
    <n v="2024"/>
    <s v="CHUM"/>
    <s v="KTN"/>
    <s v="SBS"/>
    <s v="DGK"/>
    <s v="BOAT"/>
    <s v="107005"/>
    <s v="C11"/>
    <s v="T"/>
    <s v=""/>
    <b v="1"/>
    <x v="0"/>
    <x v="0"/>
    <x v="0"/>
    <s v="01289320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THIN FOR AGING"/>
    <s v="3n,4,4nH"/>
    <s v="SKS"/>
    <s v=""/>
    <s v=""/>
    <s v="U"/>
    <n v="8.8000000000000007"/>
  </r>
  <r>
    <n v="2024"/>
    <s v="CHUM"/>
    <s v="KTN"/>
    <s v="SBS"/>
    <s v="DGK"/>
    <s v="BOAT"/>
    <s v="107005"/>
    <s v="C12"/>
    <s v="T"/>
    <s v=""/>
    <b v="1"/>
    <x v="0"/>
    <x v="0"/>
    <x v="0"/>
    <s v="01289321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9.1"/>
  </r>
  <r>
    <n v="2024"/>
    <s v="CHUM"/>
    <s v="KTN"/>
    <s v="SBS"/>
    <s v="DGK"/>
    <s v="BOAT"/>
    <s v="107005"/>
    <s v="D1"/>
    <s v="T"/>
    <s v=""/>
    <b v="1"/>
    <x v="0"/>
    <x v="0"/>
    <x v="0"/>
    <s v="01289322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9.8000000000000007"/>
  </r>
  <r>
    <n v="2024"/>
    <s v="CHUM"/>
    <s v="KTN"/>
    <s v="SBS"/>
    <s v="DGK"/>
    <s v="BOAT"/>
    <s v="107005"/>
    <s v="D2"/>
    <s v="T"/>
    <s v=""/>
    <b v="1"/>
    <x v="0"/>
    <x v="0"/>
    <x v="0"/>
    <s v="01289323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6.7"/>
  </r>
  <r>
    <n v="2024"/>
    <s v="CHUM"/>
    <s v="KTN"/>
    <s v="SBS"/>
    <s v="DGK"/>
    <s v="BOAT"/>
    <s v="107005"/>
    <s v="D3"/>
    <s v="T"/>
    <s v=""/>
    <b v="1"/>
    <x v="0"/>
    <x v="0"/>
    <x v="0"/>
    <s v="01289324"/>
    <d v="2024-06-25T00:00:00"/>
    <m/>
    <n v="1"/>
    <d v="2024-06-27T00:00:00"/>
    <x v="1"/>
    <m/>
    <s v=""/>
    <n v="1"/>
    <d v="2024-07-03T00:00:00"/>
    <s v="SKS"/>
    <s v="6,3,2H"/>
    <x v="6"/>
    <s v="Kendrick Bay"/>
    <s v="Summer"/>
    <s v="2021"/>
    <s v="SSRAA"/>
    <s v="THIN FOR AGING"/>
    <s v="6,3,2H"/>
    <s v="SKS"/>
    <s v=""/>
    <s v=""/>
    <s v="U"/>
    <n v="5.8"/>
  </r>
  <r>
    <n v="2024"/>
    <s v="CHUM"/>
    <s v="KTN"/>
    <s v="SBS"/>
    <s v="DGK"/>
    <s v="BOAT"/>
    <s v="107005"/>
    <s v="D4"/>
    <s v="T"/>
    <s v=""/>
    <b v="1"/>
    <x v="0"/>
    <x v="0"/>
    <x v="0"/>
    <s v="01289325"/>
    <d v="2024-06-25T00:00:00"/>
    <m/>
    <n v="1"/>
    <d v="2024-06-27T00:00:00"/>
    <x v="1"/>
    <m/>
    <s v=""/>
    <n v="1"/>
    <d v="2024-07-03T00:00:00"/>
    <s v="SKS"/>
    <s v="5,3H"/>
    <x v="3"/>
    <s v="Kendrick Bay"/>
    <s v="Summer"/>
    <s v="2021"/>
    <s v="SSRAA"/>
    <s v="BY21"/>
    <s v="5,3H"/>
    <s v="SKS"/>
    <s v=""/>
    <s v=""/>
    <s v="U"/>
    <n v="3.3"/>
  </r>
  <r>
    <n v="2024"/>
    <s v="CHUM"/>
    <s v="KTN"/>
    <s v="SBS"/>
    <s v="DGK"/>
    <s v="BOAT"/>
    <s v="107005"/>
    <s v="D5"/>
    <s v="T"/>
    <s v=""/>
    <b v="1"/>
    <x v="0"/>
    <x v="0"/>
    <x v="0"/>
    <s v="01289326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7.8"/>
  </r>
  <r>
    <n v="2024"/>
    <s v="CHUM"/>
    <s v="KTN"/>
    <s v="SBS"/>
    <s v="DGK"/>
    <s v="BOAT"/>
    <s v="107005"/>
    <s v="D6"/>
    <s v="T"/>
    <s v=""/>
    <b v="1"/>
    <x v="0"/>
    <x v="0"/>
    <x v="0"/>
    <s v="01289327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.9"/>
  </r>
  <r>
    <n v="2024"/>
    <s v="CHUM"/>
    <s v="KTN"/>
    <s v="SBS"/>
    <s v="DGK"/>
    <s v="BOAT"/>
    <s v="107005"/>
    <s v="D7"/>
    <s v="T"/>
    <s v=""/>
    <b v="1"/>
    <x v="0"/>
    <x v="0"/>
    <x v="0"/>
    <s v="01289328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THIN FOR AGING"/>
    <s v="3,6,2H"/>
    <s v="SKS"/>
    <s v=""/>
    <s v=""/>
    <s v="U"/>
    <n v="11.9"/>
  </r>
  <r>
    <n v="2024"/>
    <s v="CHUM"/>
    <s v="KTN"/>
    <s v="SBS"/>
    <s v="DGK"/>
    <s v="BOAT"/>
    <s v="107005"/>
    <s v="D8"/>
    <s v="T"/>
    <s v=""/>
    <b v="1"/>
    <x v="0"/>
    <x v="0"/>
    <x v="0"/>
    <s v="01289329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.199999999999999"/>
  </r>
  <r>
    <n v="2024"/>
    <s v="CHUM"/>
    <s v="KTN"/>
    <s v="SBS"/>
    <s v="DGK"/>
    <s v="BOAT"/>
    <s v="107005"/>
    <s v="D9"/>
    <s v="T"/>
    <s v=""/>
    <b v="1"/>
    <x v="0"/>
    <x v="0"/>
    <x v="0"/>
    <s v="01289330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13.9"/>
  </r>
  <r>
    <n v="2024"/>
    <s v="CHUM"/>
    <s v="KTN"/>
    <s v="SBS"/>
    <s v="DGK"/>
    <s v="BOAT"/>
    <s v="107005"/>
    <s v="D10"/>
    <s v="T"/>
    <s v=""/>
    <b v="1"/>
    <x v="0"/>
    <x v="0"/>
    <x v="0"/>
    <s v="01289331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8.3000000000000007"/>
  </r>
  <r>
    <n v="2024"/>
    <s v="CHUM"/>
    <s v="KTN"/>
    <s v="SBS"/>
    <s v="DGK"/>
    <s v="BOAT"/>
    <s v="107005"/>
    <s v="D11"/>
    <s v="T"/>
    <s v=""/>
    <b v="1"/>
    <x v="0"/>
    <x v="0"/>
    <x v="0"/>
    <s v="01289332"/>
    <d v="2024-06-25T00:00:00"/>
    <m/>
    <n v="1"/>
    <d v="2024-06-27T00:00:00"/>
    <x v="1"/>
    <m/>
    <s v=""/>
    <n v="1"/>
    <d v="2024-07-03T00:00:00"/>
    <s v="SKS"/>
    <s v="6,3,2H"/>
    <x v="6"/>
    <s v="Kendrick Bay"/>
    <s v="Summer"/>
    <s v="2021"/>
    <s v="SSRAA"/>
    <s v="BY21"/>
    <s v="6,3,2H"/>
    <s v="SKS"/>
    <s v=""/>
    <s v=""/>
    <s v="U"/>
    <n v="6.6"/>
  </r>
  <r>
    <n v="2024"/>
    <s v="CHUM"/>
    <s v="KTN"/>
    <s v="SBS"/>
    <s v="DGK"/>
    <s v="BOAT"/>
    <s v="107005"/>
    <s v="D12"/>
    <s v="T"/>
    <s v=""/>
    <b v="1"/>
    <x v="0"/>
    <x v="0"/>
    <x v="0"/>
    <s v="01289333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9"/>
  </r>
  <r>
    <n v="2024"/>
    <s v="CHUM"/>
    <s v="KTN"/>
    <s v="SBS"/>
    <s v="DGK"/>
    <s v="BOAT"/>
    <s v="107005"/>
    <s v="E1"/>
    <s v="T"/>
    <s v=""/>
    <b v="1"/>
    <x v="0"/>
    <x v="0"/>
    <x v="0"/>
    <s v="01289334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15.4"/>
  </r>
  <r>
    <n v="2024"/>
    <s v="CHUM"/>
    <s v="KTN"/>
    <s v="SBS"/>
    <s v="DGK"/>
    <s v="BOAT"/>
    <s v="107005"/>
    <s v="E2"/>
    <s v="T"/>
    <s v=""/>
    <b v="1"/>
    <x v="0"/>
    <x v="0"/>
    <x v="0"/>
    <s v="01289335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8.1999999999999993"/>
  </r>
  <r>
    <n v="2024"/>
    <s v="CHUM"/>
    <s v="KTN"/>
    <s v="SBS"/>
    <s v="DGK"/>
    <s v="BOAT"/>
    <s v="107005"/>
    <s v="E3"/>
    <s v="T"/>
    <s v=""/>
    <b v="1"/>
    <x v="0"/>
    <x v="0"/>
    <x v="0"/>
    <s v="01289336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7.1"/>
  </r>
  <r>
    <n v="2024"/>
    <s v="CHUM"/>
    <s v="KTN"/>
    <s v="SBS"/>
    <s v="DGK"/>
    <s v="BOAT"/>
    <s v="107005"/>
    <s v="E4"/>
    <s v="T"/>
    <s v=""/>
    <b v="1"/>
    <x v="0"/>
    <x v="0"/>
    <x v="0"/>
    <s v="01289337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.8"/>
  </r>
  <r>
    <n v="2024"/>
    <s v="CHUM"/>
    <s v="KTN"/>
    <s v="SBS"/>
    <s v="DGK"/>
    <s v="BOAT"/>
    <s v="107005"/>
    <s v="E5"/>
    <s v="T"/>
    <s v=""/>
    <b v="1"/>
    <x v="0"/>
    <x v="0"/>
    <x v="0"/>
    <s v="01289338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6.8"/>
  </r>
  <r>
    <n v="2024"/>
    <s v="CHUM"/>
    <s v="KTN"/>
    <s v="SBS"/>
    <s v="DGK"/>
    <s v="BOAT"/>
    <s v="107005"/>
    <s v="E6"/>
    <s v="T"/>
    <s v=""/>
    <b v="1"/>
    <x v="0"/>
    <x v="0"/>
    <x v="0"/>
    <s v="01289339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7.8"/>
  </r>
  <r>
    <n v="2024"/>
    <s v="CHUM"/>
    <s v="KTN"/>
    <s v="SBS"/>
    <s v="DGK"/>
    <s v="BOAT"/>
    <s v="107005"/>
    <s v="E7"/>
    <s v="T"/>
    <s v=""/>
    <b v="1"/>
    <x v="0"/>
    <x v="0"/>
    <x v="0"/>
    <s v="01289340"/>
    <d v="2024-06-25T00:00:00"/>
    <m/>
    <n v="1"/>
    <d v="2024-06-27T00:00:00"/>
    <x v="1"/>
    <m/>
    <s v=""/>
    <n v="1"/>
    <d v="2024-07-03T00:00:00"/>
    <s v="SKS"/>
    <s v="4,1,3H"/>
    <x v="8"/>
    <s v="Nakat Inlet"/>
    <s v="Summer"/>
    <s v="2019"/>
    <s v="SSRAA"/>
    <s v="THIN FOR AGING"/>
    <s v="4,1,3H"/>
    <s v="SKS"/>
    <s v=""/>
    <s v=""/>
    <s v="U"/>
    <n v="5.8"/>
  </r>
  <r>
    <n v="2024"/>
    <s v="CHUM"/>
    <s v="KTN"/>
    <s v="SBS"/>
    <s v="DGK"/>
    <s v="BOAT"/>
    <s v="107005"/>
    <s v="E8"/>
    <s v="T"/>
    <s v=""/>
    <b v="1"/>
    <x v="0"/>
    <x v="0"/>
    <x v="0"/>
    <s v="01289341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6.7"/>
  </r>
  <r>
    <n v="2024"/>
    <s v="CHUM"/>
    <s v="KTN"/>
    <s v="SBS"/>
    <s v="DGK"/>
    <s v="BOAT"/>
    <s v="107005"/>
    <s v="E9"/>
    <s v="T"/>
    <s v=""/>
    <b v="1"/>
    <x v="0"/>
    <x v="0"/>
    <x v="0"/>
    <s v="01289342"/>
    <d v="2024-06-25T00:00:00"/>
    <m/>
    <n v="1"/>
    <d v="2024-06-27T00:00:00"/>
    <x v="1"/>
    <m/>
    <s v=""/>
    <n v="1"/>
    <d v="2024-07-03T00:00:00"/>
    <s v="SKS"/>
    <s v="3,6,2H"/>
    <x v="2"/>
    <s v="Kendrick Bay"/>
    <s v="Summer"/>
    <s v="2020"/>
    <s v="SSRAA"/>
    <s v="BY20"/>
    <s v="3,6,2H"/>
    <s v="SKS"/>
    <s v=""/>
    <s v=""/>
    <s v="U"/>
    <n v="8.1999999999999993"/>
  </r>
  <r>
    <n v="2024"/>
    <s v="CHUM"/>
    <s v="KTN"/>
    <s v="SBS"/>
    <s v="DGK"/>
    <s v="BOAT"/>
    <s v="107005"/>
    <s v="E10"/>
    <s v="T"/>
    <s v=""/>
    <b v="1"/>
    <x v="0"/>
    <x v="0"/>
    <x v="0"/>
    <s v="01289343"/>
    <d v="2024-06-25T00:00:00"/>
    <m/>
    <n v="1"/>
    <d v="2024-06-27T00:00:00"/>
    <x v="1"/>
    <m/>
    <s v=""/>
    <n v="1"/>
    <d v="2024-07-03T00:00:00"/>
    <s v="SKS"/>
    <s v="4n,2n,2H"/>
    <x v="0"/>
    <s v="Kendrick Bay"/>
    <s v="Summer"/>
    <s v="2019"/>
    <s v="SSRAA"/>
    <s v="BY19"/>
    <s v="4n,2n,2H"/>
    <s v="SKS"/>
    <s v=""/>
    <s v=""/>
    <s v="U"/>
    <n v="9.8000000000000007"/>
  </r>
  <r>
    <n v="2024"/>
    <s v="CHUM"/>
    <s v="KTN"/>
    <s v="SBS"/>
    <s v="DGK"/>
    <s v="BOAT"/>
    <s v="107005"/>
    <s v="E11"/>
    <s v="T"/>
    <s v=""/>
    <b v="1"/>
    <x v="0"/>
    <x v="0"/>
    <x v="0"/>
    <s v="01289344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9.1999999999999993"/>
  </r>
  <r>
    <n v="2024"/>
    <s v="CHUM"/>
    <s v="KTN"/>
    <s v="SBS"/>
    <s v="DGK"/>
    <s v="BOAT"/>
    <s v="107005"/>
    <s v="E12"/>
    <s v="T"/>
    <s v=""/>
    <b v="1"/>
    <x v="0"/>
    <x v="0"/>
    <x v="0"/>
    <s v="01289345"/>
    <d v="2024-06-25T00:00:00"/>
    <m/>
    <n v="1"/>
    <d v="2024-06-27T00:00:00"/>
    <x v="1"/>
    <m/>
    <s v=""/>
    <n v="1"/>
    <d v="2024-07-03T00:00:00"/>
    <s v="SKS"/>
    <s v="3n,4,4nH"/>
    <x v="1"/>
    <s v="Kendrick Bay"/>
    <s v="Summer"/>
    <s v="2020"/>
    <s v="SSRAA"/>
    <s v="BY20"/>
    <s v="3n,4,4nH"/>
    <s v="SKS"/>
    <s v=""/>
    <s v=""/>
    <s v="U"/>
    <n v="10.1"/>
  </r>
  <r>
    <n v="2024"/>
    <s v="CHUM"/>
    <s v="KTN"/>
    <s v="ECP"/>
    <s v="JJM"/>
    <s v="BOAT"/>
    <s v="106898"/>
    <s v="A1"/>
    <s v="T"/>
    <s v=""/>
    <b v="1"/>
    <x v="0"/>
    <x v="0"/>
    <x v="0"/>
    <s v="01289490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10.199999999999999"/>
  </r>
  <r>
    <n v="2024"/>
    <s v="CHUM"/>
    <s v="KTN"/>
    <s v="ECP"/>
    <s v="JJM"/>
    <s v="BOAT"/>
    <s v="106898"/>
    <s v="A2"/>
    <s v="T"/>
    <s v=""/>
    <b v="1"/>
    <x v="0"/>
    <x v="0"/>
    <x v="0"/>
    <s v="01289491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6.6"/>
  </r>
  <r>
    <n v="2024"/>
    <s v="CHUM"/>
    <s v="KTN"/>
    <s v="ECP"/>
    <s v="JJM"/>
    <s v="BOAT"/>
    <s v="106898"/>
    <s v="A3"/>
    <s v="T"/>
    <s v=""/>
    <b v="1"/>
    <x v="0"/>
    <x v="0"/>
    <x v="0"/>
    <s v="01289492"/>
    <d v="2024-06-25T00:00:00"/>
    <d v="2024-06-26T00:00:00"/>
    <n v="2"/>
    <d v="2024-06-26T00:00:00"/>
    <x v="1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10.6"/>
  </r>
  <r>
    <n v="2024"/>
    <s v="CHUM"/>
    <s v="KTN"/>
    <s v="ECP"/>
    <s v="JJM"/>
    <s v="BOAT"/>
    <s v="106898"/>
    <s v="A4"/>
    <s v="T"/>
    <s v=""/>
    <b v="1"/>
    <x v="0"/>
    <x v="0"/>
    <x v="0"/>
    <s v="01289493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7.8"/>
  </r>
  <r>
    <n v="2024"/>
    <s v="CHUM"/>
    <s v="KTN"/>
    <s v="ECP"/>
    <s v="JJM"/>
    <s v="BOAT"/>
    <s v="106898"/>
    <s v="A5"/>
    <s v="T"/>
    <s v=""/>
    <b v="1"/>
    <x v="0"/>
    <x v="0"/>
    <x v="0"/>
    <s v="01289494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6.6"/>
  </r>
  <r>
    <n v="2024"/>
    <s v="CHUM"/>
    <s v="KTN"/>
    <s v="ECP"/>
    <s v="JJM"/>
    <s v="BOAT"/>
    <s v="106898"/>
    <s v="A6"/>
    <s v="T"/>
    <s v=""/>
    <b v="1"/>
    <x v="0"/>
    <x v="0"/>
    <x v="0"/>
    <s v="01289495"/>
    <d v="2024-06-25T00:00:00"/>
    <d v="2024-06-26T00:00:00"/>
    <n v="2"/>
    <d v="2024-06-26T00:00:00"/>
    <x v="1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7.6"/>
  </r>
  <r>
    <n v="2024"/>
    <s v="CHUM"/>
    <s v="KTN"/>
    <s v="ECP"/>
    <s v="JJM"/>
    <s v="BOAT"/>
    <s v="106898"/>
    <s v="A7"/>
    <s v="T"/>
    <s v=""/>
    <b v="1"/>
    <x v="0"/>
    <x v="0"/>
    <x v="0"/>
    <s v="01289496"/>
    <d v="2024-06-25T00:00:00"/>
    <d v="2024-06-26T00:00:00"/>
    <n v="2"/>
    <d v="2024-06-26T00:00:00"/>
    <x v="1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7.2"/>
  </r>
  <r>
    <n v="2024"/>
    <s v="CHUM"/>
    <s v="KTN"/>
    <s v="ECP"/>
    <s v="JJM"/>
    <s v="BOAT"/>
    <s v="106898"/>
    <s v="A8"/>
    <s v="T"/>
    <s v=""/>
    <b v="1"/>
    <x v="0"/>
    <x v="0"/>
    <x v="0"/>
    <s v="01289497"/>
    <d v="2024-06-25T00:00:00"/>
    <d v="2024-06-26T00:00:00"/>
    <n v="2"/>
    <d v="2024-06-26T00:00:00"/>
    <x v="1"/>
    <m/>
    <s v=""/>
    <n v="1"/>
    <d v="2024-07-02T00:00:00"/>
    <s v="SKS"/>
    <s v="7,3H"/>
    <x v="7"/>
    <s v="Kendrick Bay"/>
    <s v="Summer"/>
    <s v="2019"/>
    <s v="SSRAA"/>
    <s v="BY19"/>
    <s v="7,3H"/>
    <s v="SKS"/>
    <s v=""/>
    <s v=""/>
    <s v="U"/>
    <n v="7.7"/>
  </r>
  <r>
    <n v="2024"/>
    <s v="CHUM"/>
    <s v="KTN"/>
    <s v="ECP"/>
    <s v="JJM"/>
    <s v="BOAT"/>
    <s v="106898"/>
    <s v="A9"/>
    <s v="T"/>
    <s v=""/>
    <b v="1"/>
    <x v="0"/>
    <x v="0"/>
    <x v="0"/>
    <s v="01289498"/>
    <d v="2024-06-25T00:00:00"/>
    <d v="2024-06-26T00:00:00"/>
    <n v="2"/>
    <d v="2024-06-26T00:00:00"/>
    <x v="1"/>
    <m/>
    <s v=""/>
    <n v="1"/>
    <d v="2024-07-02T00:00:00"/>
    <s v="SKS"/>
    <s v="5,3H"/>
    <x v="3"/>
    <s v="Kendrick Bay"/>
    <s v="Summer"/>
    <s v="2021"/>
    <s v="SSRAA"/>
    <s v="BY21"/>
    <s v="5,3H"/>
    <s v="SKS"/>
    <s v=""/>
    <s v=""/>
    <s v="U"/>
    <n v="4.8"/>
  </r>
  <r>
    <n v="2024"/>
    <s v="CHUM"/>
    <s v="KTN"/>
    <s v="ECP"/>
    <s v="JJM"/>
    <s v="BOAT"/>
    <s v="106898"/>
    <s v="A10"/>
    <s v="T"/>
    <s v=""/>
    <b v="1"/>
    <x v="0"/>
    <x v="0"/>
    <x v="0"/>
    <s v="01289499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10.4"/>
  </r>
  <r>
    <n v="2024"/>
    <s v="CHUM"/>
    <s v="KTN"/>
    <s v="ECP"/>
    <s v="JJM"/>
    <s v="BOAT"/>
    <s v="106898"/>
    <s v="A11"/>
    <s v="T"/>
    <s v=""/>
    <b v="1"/>
    <x v="0"/>
    <x v="0"/>
    <x v="0"/>
    <s v="01289500"/>
    <d v="2024-06-25T00:00:00"/>
    <d v="2024-06-26T00:00:00"/>
    <n v="2"/>
    <d v="2024-06-26T00:00:00"/>
    <x v="1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8.5"/>
  </r>
  <r>
    <n v="2024"/>
    <s v="CHUM"/>
    <s v="KTN"/>
    <s v="ECP"/>
    <s v="JJM"/>
    <s v="BOAT"/>
    <s v="106898"/>
    <s v="A12"/>
    <s v="T"/>
    <s v=""/>
    <b v="1"/>
    <x v="0"/>
    <x v="0"/>
    <x v="0"/>
    <s v="01289501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11.9"/>
  </r>
  <r>
    <n v="2024"/>
    <s v="CHUM"/>
    <s v="KTN"/>
    <s v="ECP"/>
    <s v="JJM"/>
    <s v="BOAT"/>
    <s v="106898"/>
    <s v="B1"/>
    <s v="T"/>
    <s v=""/>
    <b v="1"/>
    <x v="0"/>
    <x v="0"/>
    <x v="0"/>
    <s v="01289502"/>
    <d v="2024-06-25T00:00:00"/>
    <d v="2024-06-26T00:00:00"/>
    <n v="2"/>
    <d v="2024-06-26T00:00:00"/>
    <x v="1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4.7"/>
  </r>
  <r>
    <n v="2024"/>
    <s v="CHUM"/>
    <s v="KTN"/>
    <s v="ECP"/>
    <s v="JJM"/>
    <s v="BOAT"/>
    <s v="106898"/>
    <s v="B2"/>
    <s v="T"/>
    <s v=""/>
    <b v="1"/>
    <x v="0"/>
    <x v="0"/>
    <x v="0"/>
    <s v="01289503"/>
    <d v="2024-06-25T00:00:00"/>
    <d v="2024-06-26T00:00:00"/>
    <n v="2"/>
    <d v="2024-06-26T00:00:00"/>
    <x v="1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12.7"/>
  </r>
  <r>
    <n v="2024"/>
    <s v="CHUM"/>
    <s v="KTN"/>
    <s v="ECP"/>
    <s v="JJM"/>
    <s v="BOAT"/>
    <s v="106898"/>
    <s v="B3"/>
    <s v="T"/>
    <s v=""/>
    <b v="1"/>
    <x v="0"/>
    <x v="0"/>
    <x v="0"/>
    <s v="01289504"/>
    <d v="2024-06-25T00:00:00"/>
    <d v="2024-06-26T00:00:00"/>
    <n v="2"/>
    <d v="2024-06-26T00:00:00"/>
    <x v="1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13"/>
  </r>
  <r>
    <n v="2024"/>
    <s v="CHUM"/>
    <s v="KTN"/>
    <s v="ECP"/>
    <s v="JJM"/>
    <s v="BOAT"/>
    <s v="106898"/>
    <s v="B4"/>
    <s v="T"/>
    <s v=""/>
    <b v="1"/>
    <x v="0"/>
    <x v="0"/>
    <x v="0"/>
    <s v="01289505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8.6"/>
  </r>
  <r>
    <n v="2024"/>
    <s v="CHUM"/>
    <s v="KTN"/>
    <s v="ECP"/>
    <s v="JJM"/>
    <s v="BOAT"/>
    <s v="106898"/>
    <s v="B5"/>
    <s v="T"/>
    <s v=""/>
    <b v="1"/>
    <x v="0"/>
    <x v="0"/>
    <x v="0"/>
    <s v="01289506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8.6"/>
  </r>
  <r>
    <n v="2024"/>
    <s v="CHUM"/>
    <s v="KTN"/>
    <s v="ECP"/>
    <s v="JJM"/>
    <s v="BOAT"/>
    <s v="106898"/>
    <s v="B6"/>
    <s v="T"/>
    <s v=""/>
    <b v="1"/>
    <x v="0"/>
    <x v="0"/>
    <x v="0"/>
    <s v="01289507"/>
    <d v="2024-06-25T00:00:00"/>
    <d v="2024-06-26T00:00:00"/>
    <n v="2"/>
    <d v="2024-06-26T00:00:00"/>
    <x v="1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11.3"/>
  </r>
  <r>
    <n v="2024"/>
    <s v="CHUM"/>
    <s v="KTN"/>
    <s v="ECP"/>
    <s v="JJM"/>
    <s v="BOAT"/>
    <s v="106898"/>
    <s v="B7"/>
    <s v="T"/>
    <s v=""/>
    <b v="1"/>
    <x v="0"/>
    <x v="0"/>
    <x v="0"/>
    <s v="01289508"/>
    <d v="2024-06-25T00:00:00"/>
    <d v="2024-06-26T00:00:00"/>
    <n v="2"/>
    <d v="2024-06-26T00:00:00"/>
    <x v="1"/>
    <m/>
    <s v=""/>
    <n v="1"/>
    <d v="2024-07-02T00:00:00"/>
    <s v="SKS"/>
    <s v="5,3H"/>
    <x v="3"/>
    <s v="Kendrick Bay"/>
    <s v="Summer"/>
    <s v="2021"/>
    <s v="SSRAA"/>
    <s v="BY21"/>
    <s v="5,3H"/>
    <s v="SKS"/>
    <s v=""/>
    <s v=""/>
    <s v="U"/>
    <n v="7.6"/>
  </r>
  <r>
    <n v="2024"/>
    <s v="CHUM"/>
    <s v="KTN"/>
    <s v="ECP"/>
    <s v="JJM"/>
    <s v="BOAT"/>
    <s v="106898"/>
    <s v="B8"/>
    <s v="T"/>
    <s v=""/>
    <b v="1"/>
    <x v="0"/>
    <x v="0"/>
    <x v="0"/>
    <s v="01289509"/>
    <d v="2024-06-25T00:00:00"/>
    <d v="2024-06-26T00:00:00"/>
    <n v="2"/>
    <d v="2024-06-26T00:00:00"/>
    <x v="1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7.4"/>
  </r>
  <r>
    <n v="2024"/>
    <s v="CHUM"/>
    <s v="KTN"/>
    <s v="ECP"/>
    <s v="JJM"/>
    <s v="BOAT"/>
    <s v="106898"/>
    <s v="B9"/>
    <s v="T"/>
    <s v=""/>
    <b v="1"/>
    <x v="0"/>
    <x v="0"/>
    <x v="0"/>
    <s v="01289510"/>
    <d v="2024-06-25T00:00:00"/>
    <d v="2024-06-26T00:00:00"/>
    <n v="2"/>
    <d v="2024-06-26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7.3"/>
  </r>
  <r>
    <n v="2024"/>
    <s v="CHUM"/>
    <s v="KTN"/>
    <s v="ECP"/>
    <s v="JJM"/>
    <s v="BOAT"/>
    <s v="106898"/>
    <s v="B10"/>
    <s v="T"/>
    <s v=""/>
    <b v="1"/>
    <x v="0"/>
    <x v="0"/>
    <x v="0"/>
    <s v="01289511"/>
    <d v="2024-06-25T00:00:00"/>
    <d v="2024-06-26T00:00:00"/>
    <n v="2"/>
    <d v="2024-06-26T00:00:00"/>
    <x v="1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8"/>
  </r>
  <r>
    <n v="2024"/>
    <s v="CHUM"/>
    <s v="KTN"/>
    <s v="ECP"/>
    <s v="JJM"/>
    <s v="BOAT"/>
    <s v="106898"/>
    <s v="B11"/>
    <s v="T"/>
    <s v=""/>
    <b v="1"/>
    <x v="0"/>
    <x v="0"/>
    <x v="0"/>
    <s v="01289512"/>
    <d v="2024-06-25T00:00:00"/>
    <d v="2024-06-26T00:00:00"/>
    <n v="2"/>
    <d v="2024-06-26T00:00:00"/>
    <x v="1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12.6"/>
  </r>
  <r>
    <n v="2024"/>
    <s v="CHUM"/>
    <s v="KTN"/>
    <s v="ECP"/>
    <s v="JJM"/>
    <s v="BOAT"/>
    <s v="106898"/>
    <s v="B12"/>
    <s v="T"/>
    <s v=""/>
    <b v="1"/>
    <x v="0"/>
    <x v="0"/>
    <x v="0"/>
    <s v="01289513"/>
    <d v="2024-06-25T00:00:00"/>
    <d v="2024-06-26T00:00:00"/>
    <n v="2"/>
    <d v="2024-06-26T00:00:00"/>
    <x v="1"/>
    <m/>
    <s v=""/>
    <n v="1"/>
    <d v="2024-07-02T00:00:00"/>
    <s v="SKS"/>
    <s v="5,3H"/>
    <x v="3"/>
    <s v="Kendrick Bay"/>
    <s v="Summer"/>
    <s v="2021"/>
    <s v="SSRAA"/>
    <s v="THIN FOR AGING"/>
    <s v="5,3H"/>
    <s v="SKS"/>
    <s v=""/>
    <s v=""/>
    <s v="U"/>
    <n v="6.4"/>
  </r>
  <r>
    <n v="2024"/>
    <s v="CHUM"/>
    <s v="KTN"/>
    <s v="SBS"/>
    <s v="AWE"/>
    <s v="TNDR"/>
    <s v="106227"/>
    <s v="A1"/>
    <s v="T"/>
    <s v=""/>
    <b v="1"/>
    <x v="0"/>
    <x v="0"/>
    <x v="0"/>
    <s v="01289514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0"/>
  </r>
  <r>
    <n v="2024"/>
    <s v="CHUM"/>
    <s v="KTN"/>
    <s v="SBS"/>
    <s v="AWE"/>
    <s v="TNDR"/>
    <s v="106227"/>
    <s v="A2"/>
    <s v="T"/>
    <s v=""/>
    <b v="1"/>
    <x v="0"/>
    <x v="0"/>
    <x v="0"/>
    <s v="01289515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6.7"/>
  </r>
  <r>
    <n v="2024"/>
    <s v="CHUM"/>
    <s v="KTN"/>
    <s v="SBS"/>
    <s v="AWE"/>
    <s v="TNDR"/>
    <s v="106227"/>
    <s v="A3"/>
    <s v="T"/>
    <s v=""/>
    <b v="1"/>
    <x v="0"/>
    <x v="0"/>
    <x v="0"/>
    <s v="01289516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2.3"/>
  </r>
  <r>
    <n v="2024"/>
    <s v="CHUM"/>
    <s v="KTN"/>
    <s v="SBS"/>
    <s v="AWE"/>
    <s v="TNDR"/>
    <s v="106227"/>
    <s v="A4"/>
    <s v="T"/>
    <s v=""/>
    <b v="1"/>
    <x v="0"/>
    <x v="0"/>
    <x v="0"/>
    <s v="01289517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9.5"/>
  </r>
  <r>
    <n v="2024"/>
    <s v="CHUM"/>
    <s v="KTN"/>
    <s v="SBS"/>
    <s v="AWE"/>
    <s v="TNDR"/>
    <s v="106227"/>
    <s v="A5"/>
    <s v="T"/>
    <s v=""/>
    <b v="1"/>
    <x v="0"/>
    <x v="0"/>
    <x v="0"/>
    <s v="01289518"/>
    <d v="2024-06-26T00:00:00"/>
    <d v="2024-06-27T00:00:00"/>
    <n v="2"/>
    <d v="2024-06-28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7.1"/>
  </r>
  <r>
    <n v="2024"/>
    <s v="CHUM"/>
    <s v="KTN"/>
    <s v="SBS"/>
    <s v="AWE"/>
    <s v="TNDR"/>
    <s v="106227"/>
    <s v="A6"/>
    <s v="T"/>
    <s v=""/>
    <b v="1"/>
    <x v="0"/>
    <x v="0"/>
    <x v="0"/>
    <s v="01289519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4.5"/>
  </r>
  <r>
    <n v="2024"/>
    <s v="CHUM"/>
    <s v="KTN"/>
    <s v="SBS"/>
    <s v="AWE"/>
    <s v="TNDR"/>
    <s v="106227"/>
    <s v="A7"/>
    <s v="T"/>
    <s v=""/>
    <b v="1"/>
    <x v="0"/>
    <x v="0"/>
    <x v="0"/>
    <s v="01289520"/>
    <d v="2024-06-26T00:00:00"/>
    <d v="2024-06-27T00:00:00"/>
    <n v="2"/>
    <d v="2024-06-28T00:00:00"/>
    <x v="1"/>
    <m/>
    <s v=""/>
    <n v="1"/>
    <d v="2024-07-02T00:00:00"/>
    <s v="JJM"/>
    <s v="NONE"/>
    <x v="5"/>
    <s v=""/>
    <s v=""/>
    <s v=""/>
    <s v=""/>
    <s v="BY21"/>
    <s v="NONE"/>
    <s v="JJM"/>
    <s v=""/>
    <s v=""/>
    <s v="U"/>
    <n v="7.5"/>
  </r>
  <r>
    <n v="2024"/>
    <s v="CHUM"/>
    <s v="KTN"/>
    <s v="SBS"/>
    <s v="AWE"/>
    <s v="TNDR"/>
    <s v="106227"/>
    <s v="A8"/>
    <s v="T"/>
    <s v=""/>
    <b v="1"/>
    <x v="0"/>
    <x v="0"/>
    <x v="0"/>
    <s v="01289521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8.1999999999999993"/>
  </r>
  <r>
    <n v="2024"/>
    <s v="CHUM"/>
    <s v="KTN"/>
    <s v="SBS"/>
    <s v="AWE"/>
    <s v="TNDR"/>
    <s v="106227"/>
    <s v="A9"/>
    <s v="T"/>
    <s v=""/>
    <b v="1"/>
    <x v="0"/>
    <x v="0"/>
    <x v="0"/>
    <s v="01289522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8.8000000000000007"/>
  </r>
  <r>
    <n v="2024"/>
    <s v="CHUM"/>
    <s v="KTN"/>
    <s v="SBS"/>
    <s v="AWE"/>
    <s v="TNDR"/>
    <s v="106227"/>
    <s v="A10"/>
    <s v="T"/>
    <s v=""/>
    <b v="1"/>
    <x v="0"/>
    <x v="0"/>
    <x v="0"/>
    <s v="01289523"/>
    <d v="2024-06-26T00:00:00"/>
    <d v="2024-06-27T00:00:00"/>
    <n v="2"/>
    <d v="2024-06-28T00:00:00"/>
    <x v="1"/>
    <m/>
    <s v=""/>
    <n v="1"/>
    <d v="2024-07-02T00:00:00"/>
    <s v="JJM"/>
    <s v="4n,2n,2H"/>
    <x v="0"/>
    <s v="Kendrick Bay"/>
    <s v="Summer"/>
    <s v="2019"/>
    <s v="SSRAA"/>
    <s v="BY19"/>
    <s v="4n,2n,2H"/>
    <s v="JJM"/>
    <s v=""/>
    <s v=""/>
    <s v="U"/>
    <n v="10.3"/>
  </r>
  <r>
    <n v="2024"/>
    <s v="CHUM"/>
    <s v="KTN"/>
    <s v="SBS"/>
    <s v="AWE"/>
    <s v="TNDR"/>
    <s v="106227"/>
    <s v="A11"/>
    <s v="T"/>
    <s v=""/>
    <b v="1"/>
    <x v="0"/>
    <x v="0"/>
    <x v="0"/>
    <s v="01289524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9.3000000000000007"/>
  </r>
  <r>
    <n v="2024"/>
    <s v="CHUM"/>
    <s v="KTN"/>
    <s v="SBS"/>
    <s v="AWE"/>
    <s v="TNDR"/>
    <s v="106227"/>
    <s v="A12"/>
    <s v="T"/>
    <s v=""/>
    <b v="1"/>
    <x v="0"/>
    <x v="0"/>
    <x v="0"/>
    <s v="01289525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3.2"/>
  </r>
  <r>
    <n v="2024"/>
    <s v="CHUM"/>
    <s v="KTN"/>
    <s v="SBS"/>
    <s v="AWE"/>
    <s v="TNDR"/>
    <s v="106227"/>
    <s v="B1"/>
    <s v="T"/>
    <s v=""/>
    <b v="1"/>
    <x v="0"/>
    <x v="0"/>
    <x v="0"/>
    <s v="01289526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6"/>
  </r>
  <r>
    <n v="2024"/>
    <s v="CHUM"/>
    <s v="KTN"/>
    <s v="SBS"/>
    <s v="AWE"/>
    <s v="TNDR"/>
    <s v="106227"/>
    <s v="B2"/>
    <s v="T"/>
    <s v=""/>
    <b v="1"/>
    <x v="0"/>
    <x v="0"/>
    <x v="0"/>
    <s v="01289527"/>
    <d v="2024-06-26T00:00:00"/>
    <d v="2024-06-27T00:00:00"/>
    <n v="2"/>
    <d v="2024-06-28T00:00:00"/>
    <x v="1"/>
    <m/>
    <s v=""/>
    <n v="1"/>
    <d v="2024-07-02T00:00:00"/>
    <s v="JJM"/>
    <s v="6,3,2H"/>
    <x v="6"/>
    <s v="Kendrick Bay"/>
    <s v="Summer"/>
    <s v="2021"/>
    <s v="SSRAA"/>
    <s v="UNABLE TO AGE"/>
    <s v="6,3,2H"/>
    <s v="JJM"/>
    <s v=""/>
    <s v=""/>
    <s v="U"/>
    <n v="5.0999999999999996"/>
  </r>
  <r>
    <n v="2024"/>
    <s v="CHUM"/>
    <s v="KTN"/>
    <s v="SBS"/>
    <s v="AWE"/>
    <s v="TNDR"/>
    <s v="106227"/>
    <s v="B3"/>
    <s v="T"/>
    <s v=""/>
    <b v="1"/>
    <x v="0"/>
    <x v="0"/>
    <x v="0"/>
    <s v="01289528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1.8"/>
  </r>
  <r>
    <n v="2024"/>
    <s v="CHUM"/>
    <s v="KTN"/>
    <s v="SBS"/>
    <s v="AWE"/>
    <s v="TNDR"/>
    <s v="106227"/>
    <s v="B4"/>
    <s v="T"/>
    <s v=""/>
    <b v="1"/>
    <x v="0"/>
    <x v="0"/>
    <x v="0"/>
    <s v="01289529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8.4"/>
  </r>
  <r>
    <n v="2024"/>
    <s v="CHUM"/>
    <s v="KTN"/>
    <s v="SBS"/>
    <s v="AWE"/>
    <s v="TNDR"/>
    <s v="106227"/>
    <s v="B5"/>
    <s v="T"/>
    <s v=""/>
    <b v="1"/>
    <x v="0"/>
    <x v="0"/>
    <x v="0"/>
    <s v="01289530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7.9"/>
  </r>
  <r>
    <n v="2024"/>
    <s v="CHUM"/>
    <s v="KTN"/>
    <s v="SBS"/>
    <s v="AWE"/>
    <s v="TNDR"/>
    <s v="106227"/>
    <s v="B6"/>
    <s v="T"/>
    <s v=""/>
    <b v="1"/>
    <x v="0"/>
    <x v="0"/>
    <x v="0"/>
    <s v="01289531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6.4"/>
  </r>
  <r>
    <n v="2024"/>
    <s v="CHUM"/>
    <s v="KTN"/>
    <s v="SBS"/>
    <s v="AWE"/>
    <s v="TNDR"/>
    <s v="106227"/>
    <s v="B7"/>
    <s v="T"/>
    <s v=""/>
    <b v="1"/>
    <x v="0"/>
    <x v="0"/>
    <x v="0"/>
    <s v="01289532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1.1"/>
  </r>
  <r>
    <n v="2024"/>
    <s v="CHUM"/>
    <s v="KTN"/>
    <s v="SBS"/>
    <s v="AWE"/>
    <s v="TNDR"/>
    <s v="106227"/>
    <s v="B8"/>
    <s v="T"/>
    <s v=""/>
    <b v="1"/>
    <x v="0"/>
    <x v="0"/>
    <x v="0"/>
    <s v="01289533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9.1999999999999993"/>
  </r>
  <r>
    <n v="2024"/>
    <s v="CHUM"/>
    <s v="KTN"/>
    <s v="SBS"/>
    <s v="AWE"/>
    <s v="TNDR"/>
    <s v="106227"/>
    <s v="B9"/>
    <s v="T"/>
    <s v=""/>
    <b v="1"/>
    <x v="0"/>
    <x v="0"/>
    <x v="0"/>
    <s v="01289534"/>
    <d v="2024-06-26T00:00:00"/>
    <d v="2024-06-27T00:00:00"/>
    <n v="2"/>
    <d v="2024-06-28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5.6"/>
  </r>
  <r>
    <n v="2024"/>
    <s v="CHUM"/>
    <s v="KTN"/>
    <s v="SBS"/>
    <s v="AWE"/>
    <s v="TNDR"/>
    <s v="106227"/>
    <s v="B10"/>
    <s v="T"/>
    <s v=""/>
    <b v="1"/>
    <x v="0"/>
    <x v="0"/>
    <x v="0"/>
    <s v="01289535"/>
    <d v="2024-06-26T00:00:00"/>
    <d v="2024-06-27T00:00:00"/>
    <n v="2"/>
    <d v="2024-06-28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5.5"/>
  </r>
  <r>
    <n v="2024"/>
    <s v="CHUM"/>
    <s v="KTN"/>
    <s v="SBS"/>
    <s v="AWE"/>
    <s v="TNDR"/>
    <s v="106227"/>
    <s v="B11"/>
    <s v="T"/>
    <s v=""/>
    <b v="1"/>
    <x v="0"/>
    <x v="0"/>
    <x v="0"/>
    <s v="01289536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5.6"/>
  </r>
  <r>
    <n v="2024"/>
    <s v="CHUM"/>
    <s v="KTN"/>
    <s v="SBS"/>
    <s v="AWE"/>
    <s v="TNDR"/>
    <s v="106227"/>
    <s v="B12"/>
    <s v="T"/>
    <s v=""/>
    <b v="1"/>
    <x v="0"/>
    <x v="0"/>
    <x v="0"/>
    <s v="01289537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9.399999999999999"/>
  </r>
  <r>
    <n v="2024"/>
    <s v="CHUM"/>
    <s v="KTN"/>
    <s v="SBS"/>
    <s v="AWE"/>
    <s v="TNDR"/>
    <s v="106227"/>
    <s v="C1"/>
    <s v="T"/>
    <s v=""/>
    <b v="1"/>
    <x v="0"/>
    <x v="0"/>
    <x v="0"/>
    <s v="01289538"/>
    <d v="2024-06-26T00:00:00"/>
    <d v="2024-06-27T00:00:00"/>
    <n v="2"/>
    <d v="2024-06-28T00:00:00"/>
    <x v="1"/>
    <m/>
    <s v=""/>
    <n v="1"/>
    <d v="2024-07-02T00:00:00"/>
    <s v="JJM"/>
    <s v="3,5,3H"/>
    <x v="15"/>
    <s v="Burnett Inlet"/>
    <s v="Summer"/>
    <s v="2021"/>
    <s v="SSRAA"/>
    <s v="BY21"/>
    <s v="3,5,3H"/>
    <s v="JJM"/>
    <s v=""/>
    <s v=""/>
    <s v="U"/>
    <n v="7.8"/>
  </r>
  <r>
    <n v="2024"/>
    <s v="CHUM"/>
    <s v="KTN"/>
    <s v="SBS"/>
    <s v="AWE"/>
    <s v="TNDR"/>
    <s v="106227"/>
    <s v="C2"/>
    <s v="T"/>
    <s v=""/>
    <b v="1"/>
    <x v="0"/>
    <x v="0"/>
    <x v="0"/>
    <s v="01289539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7.2"/>
  </r>
  <r>
    <n v="2024"/>
    <s v="CHUM"/>
    <s v="KTN"/>
    <s v="SBS"/>
    <s v="AWE"/>
    <s v="TNDR"/>
    <s v="106227"/>
    <s v="C3"/>
    <s v="T"/>
    <s v=""/>
    <b v="1"/>
    <x v="0"/>
    <x v="0"/>
    <x v="0"/>
    <s v="01289540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6.4"/>
  </r>
  <r>
    <n v="2024"/>
    <s v="CHUM"/>
    <s v="KTN"/>
    <s v="SBS"/>
    <s v="AWE"/>
    <s v="TNDR"/>
    <s v="106227"/>
    <s v="C4"/>
    <s v="T"/>
    <s v=""/>
    <b v="1"/>
    <x v="0"/>
    <x v="0"/>
    <x v="0"/>
    <s v="01289541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0.199999999999999"/>
  </r>
  <r>
    <n v="2024"/>
    <s v="CHUM"/>
    <s v="KTN"/>
    <s v="SBS"/>
    <s v="AWE"/>
    <s v="TNDR"/>
    <s v="106227"/>
    <s v="C5"/>
    <s v="T"/>
    <s v=""/>
    <b v="1"/>
    <x v="0"/>
    <x v="0"/>
    <x v="0"/>
    <s v="01289542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8.3000000000000007"/>
  </r>
  <r>
    <n v="2024"/>
    <s v="CHUM"/>
    <s v="KTN"/>
    <s v="SBS"/>
    <s v="AWE"/>
    <s v="TNDR"/>
    <s v="106227"/>
    <s v="C6"/>
    <s v="T"/>
    <s v=""/>
    <b v="1"/>
    <x v="0"/>
    <x v="0"/>
    <x v="0"/>
    <s v="01289543"/>
    <d v="2024-06-26T00:00:00"/>
    <d v="2024-06-27T00:00:00"/>
    <n v="2"/>
    <d v="2024-06-28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5"/>
  </r>
  <r>
    <n v="2024"/>
    <s v="CHUM"/>
    <s v="KTN"/>
    <s v="SBS"/>
    <s v="AWE"/>
    <s v="TNDR"/>
    <s v="106227"/>
    <s v="C7"/>
    <s v="T"/>
    <s v=""/>
    <b v="1"/>
    <x v="0"/>
    <x v="0"/>
    <x v="0"/>
    <s v="01289544"/>
    <d v="2024-06-26T00:00:00"/>
    <d v="2024-06-27T00:00:00"/>
    <n v="2"/>
    <d v="2024-06-28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8.9"/>
  </r>
  <r>
    <n v="2024"/>
    <s v="CHUM"/>
    <s v="KTN"/>
    <s v="SBS"/>
    <s v="AWE"/>
    <s v="TNDR"/>
    <s v="106227"/>
    <s v="C8"/>
    <s v="T"/>
    <s v=""/>
    <b v="1"/>
    <x v="0"/>
    <x v="0"/>
    <x v="0"/>
    <s v="01289545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7.3"/>
  </r>
  <r>
    <n v="2024"/>
    <s v="CHUM"/>
    <s v="KTN"/>
    <s v="SBS"/>
    <s v="AWE"/>
    <s v="TNDR"/>
    <s v="106227"/>
    <s v="C9"/>
    <s v="T"/>
    <s v=""/>
    <b v="1"/>
    <x v="0"/>
    <x v="0"/>
    <x v="0"/>
    <s v="01289546"/>
    <d v="2024-06-26T00:00:00"/>
    <d v="2024-06-27T00:00:00"/>
    <n v="2"/>
    <d v="2024-06-28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3.9"/>
  </r>
  <r>
    <n v="2024"/>
    <s v="CHUM"/>
    <s v="KTN"/>
    <s v="SBS"/>
    <s v="AWE"/>
    <s v="TNDR"/>
    <s v="106227"/>
    <s v="C10"/>
    <s v="T"/>
    <s v=""/>
    <b v="1"/>
    <x v="0"/>
    <x v="0"/>
    <x v="0"/>
    <s v="01289547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8.3000000000000007"/>
  </r>
  <r>
    <n v="2024"/>
    <s v="CHUM"/>
    <s v="KTN"/>
    <s v="SBS"/>
    <s v="AWE"/>
    <s v="TNDR"/>
    <s v="106227"/>
    <s v="C11"/>
    <s v="T"/>
    <s v=""/>
    <b v="1"/>
    <x v="0"/>
    <x v="0"/>
    <x v="0"/>
    <s v="01289548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9"/>
  </r>
  <r>
    <n v="2024"/>
    <s v="CHUM"/>
    <s v="KTN"/>
    <s v="SBS"/>
    <s v="AWE"/>
    <s v="TNDR"/>
    <s v="106227"/>
    <s v="C12"/>
    <s v="T"/>
    <s v=""/>
    <b v="1"/>
    <x v="0"/>
    <x v="0"/>
    <x v="0"/>
    <s v="01289549"/>
    <d v="2024-06-26T00:00:00"/>
    <d v="2024-06-27T00:00:00"/>
    <n v="2"/>
    <d v="2024-06-28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6.7"/>
  </r>
  <r>
    <n v="2024"/>
    <s v="CHUM"/>
    <s v="KTN"/>
    <s v="SBS"/>
    <s v="AWE"/>
    <s v="TNDR"/>
    <s v="106227"/>
    <s v="D1"/>
    <s v="T"/>
    <s v=""/>
    <b v="1"/>
    <x v="0"/>
    <x v="0"/>
    <x v="0"/>
    <s v="01289550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7.7"/>
  </r>
  <r>
    <n v="2024"/>
    <s v="CHUM"/>
    <s v="KTN"/>
    <s v="SBS"/>
    <s v="AWE"/>
    <s v="TNDR"/>
    <s v="106227"/>
    <s v="D2"/>
    <s v="T"/>
    <s v=""/>
    <b v="1"/>
    <x v="0"/>
    <x v="0"/>
    <x v="0"/>
    <s v="01289551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0.6"/>
  </r>
  <r>
    <n v="2024"/>
    <s v="CHUM"/>
    <s v="KTN"/>
    <s v="SBS"/>
    <s v="AWE"/>
    <s v="TNDR"/>
    <s v="106227"/>
    <s v="D3"/>
    <s v="T"/>
    <s v=""/>
    <b v="1"/>
    <x v="0"/>
    <x v="0"/>
    <x v="0"/>
    <s v="01289552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9"/>
  </r>
  <r>
    <n v="2024"/>
    <s v="CHUM"/>
    <s v="KTN"/>
    <s v="SBS"/>
    <s v="AWE"/>
    <s v="TNDR"/>
    <s v="106227"/>
    <s v="D4"/>
    <s v="T"/>
    <s v=""/>
    <b v="1"/>
    <x v="0"/>
    <x v="0"/>
    <x v="0"/>
    <s v="01289553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6"/>
  </r>
  <r>
    <n v="2024"/>
    <s v="CHUM"/>
    <s v="KTN"/>
    <s v="SBS"/>
    <s v="AWE"/>
    <s v="TNDR"/>
    <s v="106227"/>
    <s v="D5"/>
    <s v="T"/>
    <s v=""/>
    <b v="1"/>
    <x v="0"/>
    <x v="0"/>
    <x v="0"/>
    <s v="01289554"/>
    <d v="2024-06-26T00:00:00"/>
    <d v="2024-06-27T00:00:00"/>
    <n v="2"/>
    <d v="2024-06-28T00:00:00"/>
    <x v="1"/>
    <m/>
    <s v=""/>
    <n v="1"/>
    <d v="2024-07-02T00:00:00"/>
    <s v="JJM"/>
    <s v="6,3,2H"/>
    <x v="6"/>
    <s v="Kendrick Bay"/>
    <s v="Summer"/>
    <s v="2021"/>
    <s v="SSRAA"/>
    <s v="BY21"/>
    <s v="6,3,2H"/>
    <s v="JJM"/>
    <s v=""/>
    <s v=""/>
    <s v="U"/>
    <n v="6.2"/>
  </r>
  <r>
    <n v="2024"/>
    <s v="CHUM"/>
    <s v="KTN"/>
    <s v="SBS"/>
    <s v="AWE"/>
    <s v="TNDR"/>
    <s v="106227"/>
    <s v="D6"/>
    <s v="T"/>
    <s v=""/>
    <b v="1"/>
    <x v="0"/>
    <x v="0"/>
    <x v="0"/>
    <s v="01289555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UNABLE TO AGE"/>
    <s v="3n,4,4nH"/>
    <s v="JJM"/>
    <s v=""/>
    <s v=""/>
    <s v="U"/>
    <n v="8.5"/>
  </r>
  <r>
    <n v="2024"/>
    <s v="CHUM"/>
    <s v="KTN"/>
    <s v="SBS"/>
    <s v="AWE"/>
    <s v="TNDR"/>
    <s v="106227"/>
    <s v="D7"/>
    <s v="T"/>
    <s v=""/>
    <b v="1"/>
    <x v="0"/>
    <x v="0"/>
    <x v="0"/>
    <s v="01289556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8.6999999999999993"/>
  </r>
  <r>
    <n v="2024"/>
    <s v="CHUM"/>
    <s v="KTN"/>
    <s v="SBS"/>
    <s v="AWE"/>
    <s v="TNDR"/>
    <s v="106227"/>
    <s v="D8"/>
    <s v="T"/>
    <s v=""/>
    <b v="1"/>
    <x v="0"/>
    <x v="0"/>
    <x v="0"/>
    <s v="01289557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8.9"/>
  </r>
  <r>
    <n v="2024"/>
    <s v="CHUM"/>
    <s v="KTN"/>
    <s v="SBS"/>
    <s v="AWE"/>
    <s v="TNDR"/>
    <s v="106227"/>
    <s v="D9"/>
    <s v="T"/>
    <s v=""/>
    <b v="1"/>
    <x v="0"/>
    <x v="0"/>
    <x v="0"/>
    <s v="01289558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12.8"/>
  </r>
  <r>
    <n v="2024"/>
    <s v="CHUM"/>
    <s v="KTN"/>
    <s v="SBS"/>
    <s v="AWE"/>
    <s v="TNDR"/>
    <s v="106227"/>
    <s v="D10"/>
    <s v="T"/>
    <s v=""/>
    <b v="1"/>
    <x v="0"/>
    <x v="0"/>
    <x v="0"/>
    <s v="01289559"/>
    <d v="2024-06-26T00:00:00"/>
    <d v="2024-06-27T00:00:00"/>
    <n v="2"/>
    <d v="2024-06-28T00:00:00"/>
    <x v="1"/>
    <m/>
    <s v=""/>
    <n v="1"/>
    <d v="2024-07-02T00:00:00"/>
    <s v="JJM"/>
    <s v="3,6,2H"/>
    <x v="2"/>
    <s v="Kendrick Bay"/>
    <s v="Summer"/>
    <s v="2020"/>
    <s v="SSRAA"/>
    <s v="BY20"/>
    <s v="3,6,2H"/>
    <s v="JJM"/>
    <s v=""/>
    <s v=""/>
    <s v="U"/>
    <n v="7.9"/>
  </r>
  <r>
    <n v="2024"/>
    <s v="CHUM"/>
    <s v="KTN"/>
    <s v="SBS"/>
    <s v="AWE"/>
    <s v="TNDR"/>
    <s v="106227"/>
    <s v="D11"/>
    <s v="T"/>
    <s v=""/>
    <b v="1"/>
    <x v="0"/>
    <x v="0"/>
    <x v="0"/>
    <s v="01289560"/>
    <d v="2024-06-26T00:00:00"/>
    <d v="2024-06-27T00:00:00"/>
    <n v="2"/>
    <d v="2024-06-28T00:00:00"/>
    <x v="1"/>
    <m/>
    <s v=""/>
    <n v="1"/>
    <d v="2024-07-02T00:00:00"/>
    <s v="JJM"/>
    <s v="5,3H"/>
    <x v="3"/>
    <s v="Kendrick Bay"/>
    <s v="Summer"/>
    <s v="2021"/>
    <s v="SSRAA"/>
    <s v="BY21"/>
    <s v="5,3H"/>
    <s v="JJM"/>
    <s v=""/>
    <s v=""/>
    <s v="U"/>
    <n v="7.8"/>
  </r>
  <r>
    <n v="2024"/>
    <s v="CHUM"/>
    <s v="KTN"/>
    <s v="SBS"/>
    <s v="AWE"/>
    <s v="TNDR"/>
    <s v="106227"/>
    <s v="D12"/>
    <s v="T"/>
    <s v=""/>
    <b v="1"/>
    <x v="0"/>
    <x v="0"/>
    <x v="0"/>
    <s v="01289561"/>
    <d v="2024-06-26T00:00:00"/>
    <d v="2024-06-27T00:00:00"/>
    <n v="2"/>
    <d v="2024-06-28T00:00:00"/>
    <x v="1"/>
    <m/>
    <s v=""/>
    <n v="1"/>
    <d v="2024-07-02T00:00:00"/>
    <s v="JJM"/>
    <s v="3n,4,4nH"/>
    <x v="1"/>
    <s v="Kendrick Bay"/>
    <s v="Summer"/>
    <s v="2020"/>
    <s v="SSRAA"/>
    <s v="BY20"/>
    <s v="3n,4,4nH"/>
    <s v="JJM"/>
    <s v=""/>
    <s v=""/>
    <s v="U"/>
    <n v="13.7"/>
  </r>
  <r>
    <n v="2024"/>
    <s v="CHUM"/>
    <s v="KTN"/>
    <s v="ECP"/>
    <s v="LML"/>
    <s v="TNDR"/>
    <s v="106945"/>
    <s v="A1"/>
    <s v="T"/>
    <s v=""/>
    <b v="1"/>
    <x v="1"/>
    <x v="1"/>
    <x v="1"/>
    <s v="01289705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THIN FOR AGING"/>
    <s v="3,2,3H"/>
    <s v="SKS"/>
    <s v=""/>
    <s v=""/>
    <s v="U"/>
    <n v="11"/>
  </r>
  <r>
    <n v="2024"/>
    <s v="CHUM"/>
    <s v="KTN"/>
    <s v="ECP"/>
    <s v="LML"/>
    <s v="TNDR"/>
    <s v="106945"/>
    <s v="A2"/>
    <s v="T"/>
    <s v=""/>
    <b v="1"/>
    <x v="1"/>
    <x v="1"/>
    <x v="1"/>
    <s v="01289706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1.6"/>
  </r>
  <r>
    <n v="2024"/>
    <s v="CHUM"/>
    <s v="KTN"/>
    <s v="ECP"/>
    <s v="LML"/>
    <s v="TNDR"/>
    <s v="106945"/>
    <s v="A3"/>
    <s v="T"/>
    <s v=""/>
    <b v="1"/>
    <x v="1"/>
    <x v="1"/>
    <x v="1"/>
    <s v="01289707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6"/>
  </r>
  <r>
    <n v="2024"/>
    <s v="CHUM"/>
    <s v="KTN"/>
    <s v="ECP"/>
    <s v="LML"/>
    <s v="TNDR"/>
    <s v="106945"/>
    <s v="A4"/>
    <s v="T"/>
    <s v=""/>
    <b v="1"/>
    <x v="1"/>
    <x v="1"/>
    <x v="1"/>
    <s v="01289708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1.2"/>
  </r>
  <r>
    <n v="2024"/>
    <s v="CHUM"/>
    <s v="KTN"/>
    <s v="ECP"/>
    <s v="LML"/>
    <s v="TNDR"/>
    <s v="106945"/>
    <s v="A5"/>
    <s v="T"/>
    <s v=""/>
    <b v="1"/>
    <x v="1"/>
    <x v="1"/>
    <x v="1"/>
    <s v="01289709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2.3"/>
  </r>
  <r>
    <n v="2024"/>
    <s v="CHUM"/>
    <s v="KTN"/>
    <s v="ECP"/>
    <s v="LML"/>
    <s v="TNDR"/>
    <s v="106945"/>
    <s v="A6"/>
    <s v="T"/>
    <s v=""/>
    <b v="1"/>
    <x v="1"/>
    <x v="1"/>
    <x v="1"/>
    <s v="01289710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ECP"/>
    <s v="LML"/>
    <s v="TNDR"/>
    <s v="106945"/>
    <s v="A7"/>
    <s v="T"/>
    <s v=""/>
    <b v="1"/>
    <x v="1"/>
    <x v="1"/>
    <x v="1"/>
    <s v="01289711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3"/>
  </r>
  <r>
    <n v="2024"/>
    <s v="CHUM"/>
    <s v="KTN"/>
    <s v="ECP"/>
    <s v="LML"/>
    <s v="TNDR"/>
    <s v="106945"/>
    <s v="A8"/>
    <s v="T"/>
    <s v=""/>
    <b v="1"/>
    <x v="1"/>
    <x v="1"/>
    <x v="1"/>
    <s v="01289712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5.6"/>
  </r>
  <r>
    <n v="2024"/>
    <s v="CHUM"/>
    <s v="KTN"/>
    <s v="ECP"/>
    <s v="LML"/>
    <s v="TNDR"/>
    <s v="106945"/>
    <s v="A9"/>
    <s v="T"/>
    <s v=""/>
    <b v="1"/>
    <x v="1"/>
    <x v="1"/>
    <x v="1"/>
    <s v="01289713"/>
    <d v="2024-06-27T00:00:00"/>
    <d v="2024-06-30T00:00:00"/>
    <n v="4"/>
    <d v="2024-07-01T00:00:00"/>
    <x v="1"/>
    <m/>
    <s v=""/>
    <n v="1"/>
    <d v="2024-07-02T00:00:00"/>
    <s v="SKS"/>
    <s v="NONE"/>
    <x v="5"/>
    <s v=""/>
    <s v=""/>
    <s v=""/>
    <s v=""/>
    <s v="BY19"/>
    <s v="NONE"/>
    <s v="SKS"/>
    <s v=""/>
    <s v=""/>
    <s v="U"/>
    <n v="16.899999999999999"/>
  </r>
  <r>
    <n v="2024"/>
    <s v="CHUM"/>
    <s v="KTN"/>
    <s v="ECP"/>
    <s v="LML"/>
    <s v="TNDR"/>
    <s v="106945"/>
    <s v="A10"/>
    <s v="T"/>
    <s v=""/>
    <b v="1"/>
    <x v="1"/>
    <x v="1"/>
    <x v="1"/>
    <s v="01289714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7.6"/>
  </r>
  <r>
    <n v="2024"/>
    <s v="CHUM"/>
    <s v="KTN"/>
    <s v="ECP"/>
    <s v="LML"/>
    <s v="TNDR"/>
    <s v="106945"/>
    <s v="A11"/>
    <s v="T"/>
    <s v=""/>
    <b v="1"/>
    <x v="1"/>
    <x v="1"/>
    <x v="1"/>
    <s v="01289715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9"/>
  </r>
  <r>
    <n v="2024"/>
    <s v="CHUM"/>
    <s v="KTN"/>
    <s v="ECP"/>
    <s v="LML"/>
    <s v="TNDR"/>
    <s v="106945"/>
    <s v="A12"/>
    <s v="T"/>
    <s v=""/>
    <b v="1"/>
    <x v="1"/>
    <x v="1"/>
    <x v="1"/>
    <s v="01289716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1999999999999993"/>
  </r>
  <r>
    <n v="2024"/>
    <s v="CHUM"/>
    <s v="KTN"/>
    <s v="ECP"/>
    <s v="LML"/>
    <s v="TNDR"/>
    <s v="106945"/>
    <s v="B1"/>
    <s v="T"/>
    <s v=""/>
    <b v="1"/>
    <x v="1"/>
    <x v="1"/>
    <x v="1"/>
    <s v="01289717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"/>
  </r>
  <r>
    <n v="2024"/>
    <s v="CHUM"/>
    <s v="KTN"/>
    <s v="ECP"/>
    <s v="LML"/>
    <s v="TNDR"/>
    <s v="106945"/>
    <s v="B2"/>
    <s v="T"/>
    <s v=""/>
    <b v="1"/>
    <x v="1"/>
    <x v="1"/>
    <x v="1"/>
    <s v="01289718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3000000000000007"/>
  </r>
  <r>
    <n v="2024"/>
    <s v="CHUM"/>
    <s v="KTN"/>
    <s v="ECP"/>
    <s v="LML"/>
    <s v="TNDR"/>
    <s v="106945"/>
    <s v="B3"/>
    <s v="T"/>
    <s v=""/>
    <b v="1"/>
    <x v="1"/>
    <x v="1"/>
    <x v="1"/>
    <s v="01289719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6"/>
  </r>
  <r>
    <n v="2024"/>
    <s v="CHUM"/>
    <s v="KTN"/>
    <s v="ECP"/>
    <s v="LML"/>
    <s v="TNDR"/>
    <s v="106945"/>
    <s v="B4"/>
    <s v="T"/>
    <s v=""/>
    <b v="1"/>
    <x v="1"/>
    <x v="1"/>
    <x v="1"/>
    <s v="01289720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6.9"/>
  </r>
  <r>
    <n v="2024"/>
    <s v="CHUM"/>
    <s v="KTN"/>
    <s v="ECP"/>
    <s v="LML"/>
    <s v="TNDR"/>
    <s v="106945"/>
    <s v="B5"/>
    <s v="T"/>
    <s v=""/>
    <b v="1"/>
    <x v="1"/>
    <x v="1"/>
    <x v="1"/>
    <s v="01289721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4"/>
  </r>
  <r>
    <n v="2024"/>
    <s v="CHUM"/>
    <s v="KTN"/>
    <s v="ECP"/>
    <s v="LML"/>
    <s v="TNDR"/>
    <s v="106945"/>
    <s v="B6"/>
    <s v="T"/>
    <s v=""/>
    <b v="1"/>
    <x v="1"/>
    <x v="1"/>
    <x v="1"/>
    <s v="01289722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6"/>
  </r>
  <r>
    <n v="2024"/>
    <s v="CHUM"/>
    <s v="KTN"/>
    <s v="ECP"/>
    <s v="LML"/>
    <s v="TNDR"/>
    <s v="106945"/>
    <s v="B7"/>
    <s v="T"/>
    <s v=""/>
    <b v="1"/>
    <x v="1"/>
    <x v="1"/>
    <x v="1"/>
    <s v="01289723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6999999999999993"/>
  </r>
  <r>
    <n v="2024"/>
    <s v="CHUM"/>
    <s v="KTN"/>
    <s v="ECP"/>
    <s v="LML"/>
    <s v="TNDR"/>
    <s v="106945"/>
    <s v="B8"/>
    <s v="T"/>
    <s v=""/>
    <b v="1"/>
    <x v="1"/>
    <x v="1"/>
    <x v="1"/>
    <s v="01289724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6.2"/>
  </r>
  <r>
    <n v="2024"/>
    <s v="CHUM"/>
    <s v="KTN"/>
    <s v="ECP"/>
    <s v="LML"/>
    <s v="TNDR"/>
    <s v="106945"/>
    <s v="B9"/>
    <s v="T"/>
    <s v=""/>
    <b v="1"/>
    <x v="1"/>
    <x v="1"/>
    <x v="1"/>
    <s v="01289725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2.1"/>
  </r>
  <r>
    <n v="2024"/>
    <s v="CHUM"/>
    <s v="KTN"/>
    <s v="ECP"/>
    <s v="LML"/>
    <s v="TNDR"/>
    <s v="106945"/>
    <s v="B10"/>
    <s v="T"/>
    <s v=""/>
    <b v="1"/>
    <x v="1"/>
    <x v="1"/>
    <x v="1"/>
    <s v="01289726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THIN FOR AGING"/>
    <s v="3,2,3H"/>
    <s v="SKS"/>
    <s v=""/>
    <s v=""/>
    <s v="U"/>
    <n v="7.9"/>
  </r>
  <r>
    <n v="2024"/>
    <s v="CHUM"/>
    <s v="KTN"/>
    <s v="ECP"/>
    <s v="LML"/>
    <s v="TNDR"/>
    <s v="106945"/>
    <s v="B11"/>
    <s v="T"/>
    <s v=""/>
    <b v="1"/>
    <x v="1"/>
    <x v="1"/>
    <x v="1"/>
    <s v="01289727"/>
    <d v="2024-06-27T00:00:00"/>
    <d v="2024-06-30T00:00:00"/>
    <n v="4"/>
    <d v="2024-07-01T00:00:00"/>
    <x v="1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12"/>
  </r>
  <r>
    <n v="2024"/>
    <s v="CHUM"/>
    <s v="KTN"/>
    <s v="ECP"/>
    <s v="LML"/>
    <s v="TNDR"/>
    <s v="106945"/>
    <s v="B12"/>
    <s v="T"/>
    <s v=""/>
    <b v="1"/>
    <x v="1"/>
    <x v="1"/>
    <x v="1"/>
    <s v="01289728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1999999999999993"/>
  </r>
  <r>
    <n v="2024"/>
    <s v="CHUM"/>
    <s v="KTN"/>
    <s v="ECP"/>
    <s v="LML"/>
    <s v="TNDR"/>
    <s v="106945"/>
    <s v="C1"/>
    <s v="T"/>
    <s v=""/>
    <b v="1"/>
    <x v="1"/>
    <x v="1"/>
    <x v="1"/>
    <s v="01289729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6.3"/>
  </r>
  <r>
    <n v="2024"/>
    <s v="CHUM"/>
    <s v="KTN"/>
    <s v="ECP"/>
    <s v="LML"/>
    <s v="TNDR"/>
    <s v="106945"/>
    <s v="C2"/>
    <s v="T"/>
    <s v=""/>
    <b v="1"/>
    <x v="1"/>
    <x v="1"/>
    <x v="1"/>
    <s v="01289730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9"/>
  </r>
  <r>
    <n v="2024"/>
    <s v="CHUM"/>
    <s v="KTN"/>
    <s v="ECP"/>
    <s v="LML"/>
    <s v="TNDR"/>
    <s v="106945"/>
    <s v="C3"/>
    <s v="T"/>
    <s v=""/>
    <b v="1"/>
    <x v="1"/>
    <x v="1"/>
    <x v="1"/>
    <s v="01289731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7.7"/>
  </r>
  <r>
    <n v="2024"/>
    <s v="CHUM"/>
    <s v="KTN"/>
    <s v="ECP"/>
    <s v="LML"/>
    <s v="TNDR"/>
    <s v="106945"/>
    <s v="C4"/>
    <s v="T"/>
    <s v=""/>
    <b v="1"/>
    <x v="1"/>
    <x v="1"/>
    <x v="1"/>
    <s v="01289732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1"/>
  </r>
  <r>
    <n v="2024"/>
    <s v="CHUM"/>
    <s v="KTN"/>
    <s v="ECP"/>
    <s v="LML"/>
    <s v="TNDR"/>
    <s v="106945"/>
    <s v="C5"/>
    <s v="T"/>
    <s v=""/>
    <b v="1"/>
    <x v="1"/>
    <x v="1"/>
    <x v="1"/>
    <s v="01289733"/>
    <d v="2024-06-27T00:00:00"/>
    <d v="2024-06-30T00:00:00"/>
    <n v="4"/>
    <d v="2024-07-01T00:00:00"/>
    <x v="1"/>
    <m/>
    <s v=""/>
    <n v="1"/>
    <d v="2024-07-02T00:00:00"/>
    <s v="SKS"/>
    <s v="3,1,4H"/>
    <x v="9"/>
    <s v="Nakat Inlet"/>
    <s v="Summer"/>
    <s v="2021"/>
    <s v="SSRAA"/>
    <s v="BY20"/>
    <s v="3,1,4H"/>
    <s v="SKS"/>
    <s v=""/>
    <s v=""/>
    <s v="U"/>
    <n v="9.8000000000000007"/>
  </r>
  <r>
    <n v="2024"/>
    <s v="CHUM"/>
    <s v="KTN"/>
    <s v="ECP"/>
    <s v="LML"/>
    <s v="TNDR"/>
    <s v="106945"/>
    <s v="C6"/>
    <s v="T"/>
    <s v=""/>
    <b v="1"/>
    <x v="1"/>
    <x v="1"/>
    <x v="1"/>
    <s v="01289734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9.9"/>
  </r>
  <r>
    <n v="2024"/>
    <s v="CHUM"/>
    <s v="KTN"/>
    <s v="ECP"/>
    <s v="LML"/>
    <s v="TNDR"/>
    <s v="106945"/>
    <s v="C7"/>
    <s v="T"/>
    <s v=""/>
    <b v="1"/>
    <x v="1"/>
    <x v="1"/>
    <x v="1"/>
    <s v="01289735"/>
    <d v="2024-06-27T00:00:00"/>
    <d v="2024-06-30T00:00:00"/>
    <n v="4"/>
    <d v="2024-07-01T00:00:00"/>
    <x v="1"/>
    <m/>
    <s v=""/>
    <n v="1"/>
    <d v="2024-07-02T00:00:00"/>
    <s v="SKS"/>
    <s v="4,4H2,3"/>
    <x v="16"/>
    <s v="Neets Bay"/>
    <s v="Summer"/>
    <s v="2019"/>
    <s v="SSRAA"/>
    <s v="BY19"/>
    <s v="4,4H2,3"/>
    <s v="SKS"/>
    <s v=""/>
    <s v=""/>
    <s v="U"/>
    <n v="13.2"/>
  </r>
  <r>
    <n v="2024"/>
    <s v="CHUM"/>
    <s v="KTN"/>
    <s v="ECP"/>
    <s v="LML"/>
    <s v="TNDR"/>
    <s v="106945"/>
    <s v="C8"/>
    <s v="T"/>
    <s v=""/>
    <b v="1"/>
    <x v="1"/>
    <x v="1"/>
    <x v="1"/>
    <s v="01289736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3000000000000007"/>
  </r>
  <r>
    <n v="2024"/>
    <s v="CHUM"/>
    <s v="KTN"/>
    <s v="ECP"/>
    <s v="LML"/>
    <s v="TNDR"/>
    <s v="106945"/>
    <s v="C9"/>
    <s v="T"/>
    <s v=""/>
    <b v="1"/>
    <x v="1"/>
    <x v="1"/>
    <x v="1"/>
    <s v="01289737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9"/>
  </r>
  <r>
    <n v="2024"/>
    <s v="CHUM"/>
    <s v="KTN"/>
    <s v="ECP"/>
    <s v="LML"/>
    <s v="TNDR"/>
    <s v="106945"/>
    <s v="C10"/>
    <s v="T"/>
    <s v=""/>
    <b v="1"/>
    <x v="1"/>
    <x v="1"/>
    <x v="1"/>
    <s v="01289738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1.8"/>
  </r>
  <r>
    <n v="2024"/>
    <s v="CHUM"/>
    <s v="KTN"/>
    <s v="ECP"/>
    <s v="LML"/>
    <s v="TNDR"/>
    <s v="106945"/>
    <s v="C11"/>
    <s v="T"/>
    <s v=""/>
    <b v="1"/>
    <x v="1"/>
    <x v="1"/>
    <x v="1"/>
    <s v="01289739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"/>
  </r>
  <r>
    <n v="2024"/>
    <s v="CHUM"/>
    <s v="KTN"/>
    <s v="ECP"/>
    <s v="LML"/>
    <s v="TNDR"/>
    <s v="106945"/>
    <s v="C12"/>
    <s v="T"/>
    <s v=""/>
    <b v="1"/>
    <x v="1"/>
    <x v="1"/>
    <x v="1"/>
    <s v="01289740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6"/>
  </r>
  <r>
    <n v="2024"/>
    <s v="CHUM"/>
    <s v="KTN"/>
    <s v="ECP"/>
    <s v="LML"/>
    <s v="TNDR"/>
    <s v="106945"/>
    <s v="D1"/>
    <s v="T"/>
    <s v=""/>
    <b v="1"/>
    <x v="1"/>
    <x v="1"/>
    <x v="1"/>
    <s v="01289741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8"/>
  </r>
  <r>
    <n v="2024"/>
    <s v="CHUM"/>
    <s v="KTN"/>
    <s v="ECP"/>
    <s v="LML"/>
    <s v="TNDR"/>
    <s v="106945"/>
    <s v="D2"/>
    <s v="T"/>
    <s v=""/>
    <b v="1"/>
    <x v="1"/>
    <x v="1"/>
    <x v="1"/>
    <s v="01289742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8.1"/>
  </r>
  <r>
    <n v="2024"/>
    <s v="CHUM"/>
    <s v="KTN"/>
    <s v="ECP"/>
    <s v="LML"/>
    <s v="TNDR"/>
    <s v="106945"/>
    <s v="D3"/>
    <s v="T"/>
    <s v=""/>
    <b v="1"/>
    <x v="1"/>
    <x v="1"/>
    <x v="1"/>
    <s v="01289743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12"/>
  </r>
  <r>
    <n v="2024"/>
    <s v="CHUM"/>
    <s v="KTN"/>
    <s v="ECP"/>
    <s v="LML"/>
    <s v="TNDR"/>
    <s v="106945"/>
    <s v="D4"/>
    <s v="T"/>
    <s v=""/>
    <b v="1"/>
    <x v="1"/>
    <x v="1"/>
    <x v="1"/>
    <s v="01289744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6999999999999993"/>
  </r>
  <r>
    <n v="2024"/>
    <s v="CHUM"/>
    <s v="KTN"/>
    <s v="ECP"/>
    <s v="LML"/>
    <s v="TNDR"/>
    <s v="106945"/>
    <s v="D5"/>
    <s v="T"/>
    <s v=""/>
    <b v="1"/>
    <x v="1"/>
    <x v="1"/>
    <x v="1"/>
    <s v="01289745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8.1999999999999993"/>
  </r>
  <r>
    <n v="2024"/>
    <s v="CHUM"/>
    <s v="KTN"/>
    <s v="ECP"/>
    <s v="LML"/>
    <s v="TNDR"/>
    <s v="106945"/>
    <s v="D6"/>
    <s v="T"/>
    <s v=""/>
    <b v="1"/>
    <x v="1"/>
    <x v="1"/>
    <x v="1"/>
    <s v="01289746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6"/>
  </r>
  <r>
    <n v="2024"/>
    <s v="CHUM"/>
    <s v="KTN"/>
    <s v="ECP"/>
    <s v="LML"/>
    <s v="TNDR"/>
    <s v="106945"/>
    <s v="D7"/>
    <s v="T"/>
    <s v=""/>
    <b v="1"/>
    <x v="1"/>
    <x v="1"/>
    <x v="1"/>
    <s v="01289747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11.2"/>
  </r>
  <r>
    <n v="2024"/>
    <s v="CHUM"/>
    <s v="KTN"/>
    <s v="ECP"/>
    <s v="LML"/>
    <s v="TNDR"/>
    <s v="106945"/>
    <s v="D8"/>
    <s v="T"/>
    <s v=""/>
    <b v="1"/>
    <x v="1"/>
    <x v="1"/>
    <x v="1"/>
    <s v="01289748"/>
    <d v="2024-06-27T00:00:00"/>
    <d v="2024-06-30T00:00:00"/>
    <n v="4"/>
    <d v="2024-07-01T00:00:00"/>
    <x v="1"/>
    <m/>
    <s v=""/>
    <n v="1"/>
    <d v="2024-07-02T00:00:00"/>
    <s v="SKS"/>
    <s v="7,4H"/>
    <x v="17"/>
    <s v="Burnett Inlet"/>
    <s v="Summer"/>
    <s v="2020"/>
    <s v="SSRAA"/>
    <s v="BY20"/>
    <s v="7,4H"/>
    <s v="SKS"/>
    <s v=""/>
    <s v=""/>
    <s v="U"/>
    <n v="8.6999999999999993"/>
  </r>
  <r>
    <n v="2024"/>
    <s v="CHUM"/>
    <s v="KTN"/>
    <s v="ECP"/>
    <s v="LML"/>
    <s v="TNDR"/>
    <s v="106945"/>
    <s v="D9"/>
    <s v="T"/>
    <s v=""/>
    <b v="1"/>
    <x v="1"/>
    <x v="1"/>
    <x v="1"/>
    <s v="01289749"/>
    <d v="2024-06-27T00:00:00"/>
    <d v="2024-06-30T00:00:00"/>
    <n v="4"/>
    <d v="2024-07-01T00:00:00"/>
    <x v="1"/>
    <m/>
    <s v=""/>
    <n v="1"/>
    <d v="2024-07-02T00:00:00"/>
    <s v="SKS"/>
    <s v="3,1,4H"/>
    <x v="9"/>
    <s v="Nakat Inlet"/>
    <s v="Summer"/>
    <s v="2021"/>
    <s v="SSRAA"/>
    <s v="THIN FOR AGING"/>
    <s v="3,1,4H"/>
    <s v="SKS"/>
    <s v=""/>
    <s v=""/>
    <s v="U"/>
    <n v="6.4"/>
  </r>
  <r>
    <n v="2024"/>
    <s v="CHUM"/>
    <s v="KTN"/>
    <s v="ECP"/>
    <s v="LML"/>
    <s v="TNDR"/>
    <s v="106945"/>
    <s v="D10"/>
    <s v="T"/>
    <s v=""/>
    <b v="1"/>
    <x v="1"/>
    <x v="1"/>
    <x v="1"/>
    <s v="01289750"/>
    <d v="2024-06-27T00:00:00"/>
    <d v="2024-06-30T00:00:00"/>
    <n v="4"/>
    <d v="2024-07-01T00:00:00"/>
    <x v="1"/>
    <m/>
    <s v=""/>
    <n v="1"/>
    <d v="2024-07-02T00:00:00"/>
    <s v="SKS"/>
    <s v="3,1,4H"/>
    <x v="9"/>
    <s v="Nakat Inlet"/>
    <s v="Summer"/>
    <s v="2021"/>
    <s v="SSRAA"/>
    <s v="BY20"/>
    <s v="3,1,4H"/>
    <s v="SKS"/>
    <s v=""/>
    <s v=""/>
    <s v="U"/>
    <n v="6.7"/>
  </r>
  <r>
    <n v="2024"/>
    <s v="CHUM"/>
    <s v="KTN"/>
    <s v="ECP"/>
    <s v="LML"/>
    <s v="TNDR"/>
    <s v="106945"/>
    <s v="D11"/>
    <s v="T"/>
    <s v=""/>
    <b v="1"/>
    <x v="1"/>
    <x v="1"/>
    <x v="1"/>
    <s v="01289751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1"/>
  </r>
  <r>
    <n v="2024"/>
    <s v="CHUM"/>
    <s v="KTN"/>
    <s v="ECP"/>
    <s v="LML"/>
    <s v="TNDR"/>
    <s v="106945"/>
    <s v="D12"/>
    <s v="T"/>
    <s v=""/>
    <b v="1"/>
    <x v="1"/>
    <x v="1"/>
    <x v="1"/>
    <s v="01289752"/>
    <d v="2024-06-27T00:00:00"/>
    <d v="2024-06-30T00:00:00"/>
    <n v="4"/>
    <d v="2024-07-01T00:00:00"/>
    <x v="1"/>
    <m/>
    <s v=""/>
    <n v="1"/>
    <d v="2024-07-02T00:00:00"/>
    <s v="SKS"/>
    <s v="3,1,4H"/>
    <x v="9"/>
    <s v="Nakat Inlet"/>
    <s v="Summer"/>
    <s v="2021"/>
    <s v="SSRAA"/>
    <s v="BY21"/>
    <s v="3,1,4H"/>
    <s v="SKS"/>
    <s v=""/>
    <s v=""/>
    <s v="U"/>
    <n v="6.9"/>
  </r>
  <r>
    <n v="2024"/>
    <s v="CHUM"/>
    <s v="KTN"/>
    <s v="ECP"/>
    <s v="LML"/>
    <s v="TNDR"/>
    <s v="106945"/>
    <s v="E1"/>
    <s v="T"/>
    <s v=""/>
    <b v="1"/>
    <x v="1"/>
    <x v="1"/>
    <x v="1"/>
    <s v="01289753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7.399999999999999"/>
  </r>
  <r>
    <n v="2024"/>
    <s v="CHUM"/>
    <s v="KTN"/>
    <s v="ECP"/>
    <s v="LML"/>
    <s v="TNDR"/>
    <s v="106945"/>
    <s v="E2"/>
    <s v="T"/>
    <s v=""/>
    <b v="1"/>
    <x v="1"/>
    <x v="1"/>
    <x v="1"/>
    <s v="01289754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1999999999999993"/>
  </r>
  <r>
    <n v="2024"/>
    <s v="CHUM"/>
    <s v="KTN"/>
    <s v="ECP"/>
    <s v="LML"/>
    <s v="TNDR"/>
    <s v="106945"/>
    <s v="E3"/>
    <s v="T"/>
    <s v=""/>
    <b v="1"/>
    <x v="1"/>
    <x v="1"/>
    <x v="1"/>
    <s v="01289755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6999999999999993"/>
  </r>
  <r>
    <n v="2024"/>
    <s v="CHUM"/>
    <s v="KTN"/>
    <s v="ECP"/>
    <s v="LML"/>
    <s v="TNDR"/>
    <s v="106945"/>
    <s v="E4"/>
    <s v="T"/>
    <s v=""/>
    <b v="1"/>
    <x v="1"/>
    <x v="1"/>
    <x v="1"/>
    <s v="01289756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1999999999999993"/>
  </r>
  <r>
    <n v="2024"/>
    <s v="CHUM"/>
    <s v="KTN"/>
    <s v="ECP"/>
    <s v="LML"/>
    <s v="TNDR"/>
    <s v="106945"/>
    <s v="E5"/>
    <s v="T"/>
    <s v=""/>
    <b v="1"/>
    <x v="1"/>
    <x v="1"/>
    <x v="1"/>
    <s v="01289757"/>
    <d v="2024-06-27T00:00:00"/>
    <d v="2024-06-30T00:00:00"/>
    <n v="4"/>
    <d v="2024-07-01T00:00:00"/>
    <x v="1"/>
    <m/>
    <s v=""/>
    <n v="1"/>
    <d v="2024-07-02T00:00:00"/>
    <s v="SKS"/>
    <s v="NONE"/>
    <x v="5"/>
    <s v=""/>
    <s v=""/>
    <s v=""/>
    <s v=""/>
    <s v="BY20"/>
    <s v="NONE"/>
    <s v="SKS"/>
    <s v=""/>
    <s v=""/>
    <s v="U"/>
    <n v="6.9"/>
  </r>
  <r>
    <n v="2024"/>
    <s v="CHUM"/>
    <s v="KTN"/>
    <s v="ECP"/>
    <s v="LML"/>
    <s v="TNDR"/>
    <s v="106945"/>
    <s v="E6"/>
    <s v="T"/>
    <s v=""/>
    <b v="1"/>
    <x v="1"/>
    <x v="1"/>
    <x v="1"/>
    <s v="01289758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3000000000000007"/>
  </r>
  <r>
    <n v="2024"/>
    <s v="CHUM"/>
    <s v="KTN"/>
    <s v="ECP"/>
    <s v="LML"/>
    <s v="TNDR"/>
    <s v="106945"/>
    <s v="E7"/>
    <s v="T"/>
    <s v=""/>
    <b v="1"/>
    <x v="1"/>
    <x v="1"/>
    <x v="1"/>
    <s v="01289759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1.4"/>
  </r>
  <r>
    <n v="2024"/>
    <s v="CHUM"/>
    <s v="KTN"/>
    <s v="ECP"/>
    <s v="LML"/>
    <s v="TNDR"/>
    <s v="106945"/>
    <s v="E8"/>
    <s v="T"/>
    <s v=""/>
    <b v="1"/>
    <x v="1"/>
    <x v="1"/>
    <x v="1"/>
    <s v="01289760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9.1999999999999993"/>
  </r>
  <r>
    <n v="2024"/>
    <s v="CHUM"/>
    <s v="KTN"/>
    <s v="ECP"/>
    <s v="LML"/>
    <s v="TNDR"/>
    <s v="106945"/>
    <s v="E9"/>
    <s v="T"/>
    <s v=""/>
    <b v="1"/>
    <x v="1"/>
    <x v="1"/>
    <x v="1"/>
    <s v="01289761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1.3"/>
  </r>
  <r>
    <n v="2024"/>
    <s v="CHUM"/>
    <s v="KTN"/>
    <s v="ECP"/>
    <s v="LML"/>
    <s v="TNDR"/>
    <s v="106945"/>
    <s v="E10"/>
    <s v="T"/>
    <s v=""/>
    <b v="1"/>
    <x v="1"/>
    <x v="1"/>
    <x v="1"/>
    <s v="01289762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THIN FOR AGING"/>
    <s v="4,1,3H"/>
    <s v="SKS"/>
    <s v=""/>
    <s v=""/>
    <s v="U"/>
    <n v="10.3"/>
  </r>
  <r>
    <n v="2024"/>
    <s v="CHUM"/>
    <s v="KTN"/>
    <s v="ECP"/>
    <s v="LML"/>
    <s v="TNDR"/>
    <s v="106945"/>
    <s v="E11"/>
    <s v="T"/>
    <s v=""/>
    <b v="1"/>
    <x v="1"/>
    <x v="1"/>
    <x v="1"/>
    <s v="01289763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9.5"/>
  </r>
  <r>
    <n v="2024"/>
    <s v="CHUM"/>
    <s v="KTN"/>
    <s v="ECP"/>
    <s v="LML"/>
    <s v="TNDR"/>
    <s v="106945"/>
    <s v="E12"/>
    <s v="T"/>
    <s v=""/>
    <b v="1"/>
    <x v="1"/>
    <x v="1"/>
    <x v="1"/>
    <s v="01289764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7.2"/>
  </r>
  <r>
    <n v="2024"/>
    <s v="CHUM"/>
    <s v="KTN"/>
    <s v="ECP"/>
    <s v="LML"/>
    <s v="TNDR"/>
    <s v="106945"/>
    <s v="F1"/>
    <s v="T"/>
    <s v=""/>
    <b v="1"/>
    <x v="1"/>
    <x v="1"/>
    <x v="1"/>
    <s v="01289765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8.1"/>
  </r>
  <r>
    <n v="2024"/>
    <s v="CHUM"/>
    <s v="KTN"/>
    <s v="ECP"/>
    <s v="LML"/>
    <s v="TNDR"/>
    <s v="106945"/>
    <s v="F2"/>
    <s v="T"/>
    <s v=""/>
    <b v="1"/>
    <x v="1"/>
    <x v="1"/>
    <x v="1"/>
    <s v="01289766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9.8000000000000007"/>
  </r>
  <r>
    <n v="2024"/>
    <s v="CHUM"/>
    <s v="KTN"/>
    <s v="ECP"/>
    <s v="LML"/>
    <s v="TNDR"/>
    <s v="106945"/>
    <s v="F3"/>
    <s v="T"/>
    <s v=""/>
    <b v="1"/>
    <x v="1"/>
    <x v="1"/>
    <x v="1"/>
    <s v="01289767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12.4"/>
  </r>
  <r>
    <n v="2024"/>
    <s v="CHUM"/>
    <s v="KTN"/>
    <s v="ECP"/>
    <s v="LML"/>
    <s v="TNDR"/>
    <s v="106945"/>
    <s v="F4"/>
    <s v="T"/>
    <s v=""/>
    <b v="1"/>
    <x v="1"/>
    <x v="1"/>
    <x v="1"/>
    <s v="01289768"/>
    <d v="2024-06-27T00:00:00"/>
    <d v="2024-06-30T00:00:00"/>
    <n v="4"/>
    <d v="2024-07-01T00:00:00"/>
    <x v="1"/>
    <m/>
    <s v=""/>
    <n v="1"/>
    <d v="2024-07-02T00:00:00"/>
    <s v="SKS"/>
    <s v="4,1,3H"/>
    <x v="8"/>
    <s v="Nakat Inlet"/>
    <s v="Summer"/>
    <s v="2019"/>
    <s v="SSRAA"/>
    <s v="BY19"/>
    <s v="4,1,3H"/>
    <s v="SKS"/>
    <s v=""/>
    <s v=""/>
    <s v="U"/>
    <n v="11.5"/>
  </r>
  <r>
    <n v="2024"/>
    <s v="CHUM"/>
    <s v="KTN"/>
    <s v="ECP"/>
    <s v="LML"/>
    <s v="TNDR"/>
    <s v="106945"/>
    <s v="F5"/>
    <s v="T"/>
    <s v=""/>
    <b v="1"/>
    <x v="1"/>
    <x v="1"/>
    <x v="1"/>
    <s v="01289769"/>
    <d v="2024-06-27T00:00:00"/>
    <d v="2024-06-30T00:00:00"/>
    <n v="4"/>
    <d v="2024-07-01T00:00:00"/>
    <x v="1"/>
    <m/>
    <s v=""/>
    <n v="1"/>
    <d v="2024-07-02T00:00:00"/>
    <s v="SKS"/>
    <s v="3,2,3H"/>
    <x v="10"/>
    <s v="Nakat Inlet"/>
    <s v="Summer"/>
    <s v="2020"/>
    <s v="SSRAA"/>
    <s v="BY20"/>
    <s v="3,2,3H"/>
    <s v="SKS"/>
    <s v=""/>
    <s v=""/>
    <s v="U"/>
    <n v="10.9"/>
  </r>
  <r>
    <n v="2024"/>
    <s v="CHUM"/>
    <s v="KTN"/>
    <s v="SBS"/>
    <s v="DGK"/>
    <s v="TNDR"/>
    <s v="107008"/>
    <s v="A1"/>
    <s v="T"/>
    <s v=""/>
    <b v="1"/>
    <x v="0"/>
    <x v="0"/>
    <x v="0"/>
    <s v="01289610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3.6"/>
  </r>
  <r>
    <n v="2024"/>
    <s v="CHUM"/>
    <s v="KTN"/>
    <s v="SBS"/>
    <s v="DGK"/>
    <s v="TNDR"/>
    <s v="107008"/>
    <s v="A2"/>
    <s v="T"/>
    <s v=""/>
    <b v="1"/>
    <x v="0"/>
    <x v="0"/>
    <x v="0"/>
    <s v="01289611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4"/>
  </r>
  <r>
    <n v="2024"/>
    <s v="CHUM"/>
    <s v="KTN"/>
    <s v="SBS"/>
    <s v="DGK"/>
    <s v="TNDR"/>
    <s v="107008"/>
    <s v="A3"/>
    <s v="T"/>
    <s v=""/>
    <b v="1"/>
    <x v="0"/>
    <x v="0"/>
    <x v="0"/>
    <s v="01289612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THIN FOR AGING"/>
    <s v="4n,2n,2H"/>
    <s v="SKS"/>
    <s v=""/>
    <s v=""/>
    <s v="U"/>
    <n v="10.5"/>
  </r>
  <r>
    <n v="2024"/>
    <s v="CHUM"/>
    <s v="KTN"/>
    <s v="SBS"/>
    <s v="DGK"/>
    <s v="TNDR"/>
    <s v="107008"/>
    <s v="A4"/>
    <s v="T"/>
    <s v=""/>
    <b v="1"/>
    <x v="0"/>
    <x v="0"/>
    <x v="0"/>
    <s v="01289613"/>
    <d v="2024-06-30T00:00:00"/>
    <m/>
    <n v="1"/>
    <d v="2024-07-01T00:00:00"/>
    <x v="2"/>
    <m/>
    <s v=""/>
    <n v="1"/>
    <d v="2024-07-01T00:00:00"/>
    <s v="SKS"/>
    <s v="7,3H"/>
    <x v="7"/>
    <s v="Kendrick Bay"/>
    <s v="Summer"/>
    <s v="2019"/>
    <s v="SSRAA"/>
    <s v="BY19; VAR 7,2H"/>
    <s v="7,3H"/>
    <s v="SKS"/>
    <s v=""/>
    <s v=""/>
    <s v="U"/>
    <n v="21.4"/>
  </r>
  <r>
    <n v="2024"/>
    <s v="CHUM"/>
    <s v="KTN"/>
    <s v="SBS"/>
    <s v="DGK"/>
    <s v="TNDR"/>
    <s v="107008"/>
    <s v="A5"/>
    <s v="T"/>
    <s v=""/>
    <b v="1"/>
    <x v="0"/>
    <x v="0"/>
    <x v="0"/>
    <s v="01289614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BY21"/>
    <s v="6,3,2H"/>
    <s v="SKS"/>
    <s v=""/>
    <s v=""/>
    <s v="U"/>
    <n v="3.8"/>
  </r>
  <r>
    <n v="2024"/>
    <s v="CHUM"/>
    <s v="KTN"/>
    <s v="SBS"/>
    <s v="DGK"/>
    <s v="TNDR"/>
    <s v="107008"/>
    <s v="A6"/>
    <s v="T"/>
    <s v=""/>
    <b v="1"/>
    <x v="0"/>
    <x v="0"/>
    <x v="0"/>
    <s v="01289615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5.4"/>
  </r>
  <r>
    <n v="2024"/>
    <s v="CHUM"/>
    <s v="KTN"/>
    <s v="SBS"/>
    <s v="DGK"/>
    <s v="TNDR"/>
    <s v="107008"/>
    <s v="A7"/>
    <s v="T"/>
    <s v=""/>
    <b v="1"/>
    <x v="0"/>
    <x v="0"/>
    <x v="0"/>
    <s v="01289616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5.6"/>
  </r>
  <r>
    <n v="2024"/>
    <s v="CHUM"/>
    <s v="KTN"/>
    <s v="SBS"/>
    <s v="DGK"/>
    <s v="TNDR"/>
    <s v="107008"/>
    <s v="A8"/>
    <s v="T"/>
    <s v=""/>
    <b v="1"/>
    <x v="0"/>
    <x v="0"/>
    <x v="0"/>
    <s v="01289617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2.3"/>
  </r>
  <r>
    <n v="2024"/>
    <s v="CHUM"/>
    <s v="KTN"/>
    <s v="SBS"/>
    <s v="DGK"/>
    <s v="TNDR"/>
    <s v="107008"/>
    <s v="A9"/>
    <s v="T"/>
    <s v=""/>
    <b v="1"/>
    <x v="0"/>
    <x v="0"/>
    <x v="0"/>
    <s v="01289618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0.8"/>
  </r>
  <r>
    <n v="2024"/>
    <s v="CHUM"/>
    <s v="KTN"/>
    <s v="SBS"/>
    <s v="DGK"/>
    <s v="TNDR"/>
    <s v="107008"/>
    <s v="A10"/>
    <s v="T"/>
    <s v=""/>
    <b v="1"/>
    <x v="0"/>
    <x v="0"/>
    <x v="0"/>
    <s v="01289619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1.6"/>
  </r>
  <r>
    <n v="2024"/>
    <s v="CHUM"/>
    <s v="KTN"/>
    <s v="SBS"/>
    <s v="DGK"/>
    <s v="TNDR"/>
    <s v="107008"/>
    <s v="A11"/>
    <s v="T"/>
    <s v=""/>
    <b v="1"/>
    <x v="0"/>
    <x v="0"/>
    <x v="0"/>
    <s v="01289620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BY21"/>
    <s v="6,3,2H"/>
    <s v="SKS"/>
    <s v=""/>
    <s v=""/>
    <s v="U"/>
    <n v="6.6"/>
  </r>
  <r>
    <n v="2024"/>
    <s v="CHUM"/>
    <s v="KTN"/>
    <s v="SBS"/>
    <s v="DGK"/>
    <s v="TNDR"/>
    <s v="107008"/>
    <s v="A12"/>
    <s v="T"/>
    <s v=""/>
    <b v="1"/>
    <x v="0"/>
    <x v="0"/>
    <x v="0"/>
    <s v="01289621"/>
    <d v="2024-06-30T00:00:00"/>
    <m/>
    <n v="1"/>
    <d v="2024-07-01T00:00:00"/>
    <x v="2"/>
    <m/>
    <s v=""/>
    <n v="1"/>
    <d v="2024-07-01T00:00:00"/>
    <s v="SKS"/>
    <s v="NONE"/>
    <x v="5"/>
    <s v=""/>
    <s v=""/>
    <s v=""/>
    <s v=""/>
    <s v="BY20"/>
    <s v="NONE"/>
    <s v="SKS"/>
    <s v=""/>
    <s v=""/>
    <s v="U"/>
    <n v="7.2"/>
  </r>
  <r>
    <n v="2024"/>
    <s v="CHUM"/>
    <s v="KTN"/>
    <s v="SBS"/>
    <s v="DGK"/>
    <s v="TNDR"/>
    <s v="107008"/>
    <s v="B1"/>
    <s v="T"/>
    <s v=""/>
    <b v="1"/>
    <x v="0"/>
    <x v="0"/>
    <x v="0"/>
    <s v="01289622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5.2"/>
  </r>
  <r>
    <n v="2024"/>
    <s v="CHUM"/>
    <s v="KTN"/>
    <s v="SBS"/>
    <s v="DGK"/>
    <s v="TNDR"/>
    <s v="107008"/>
    <s v="B2"/>
    <s v="T"/>
    <s v=""/>
    <b v="1"/>
    <x v="0"/>
    <x v="0"/>
    <x v="0"/>
    <s v="01289623"/>
    <d v="2024-06-30T00:00:00"/>
    <m/>
    <n v="1"/>
    <d v="2024-07-01T00:00:00"/>
    <x v="2"/>
    <m/>
    <s v=""/>
    <n v="1"/>
    <d v="2024-07-01T00:00:00"/>
    <s v="SKS"/>
    <s v="7,3H"/>
    <x v="7"/>
    <s v="Kendrick Bay"/>
    <s v="Summer"/>
    <s v="2019"/>
    <s v="SSRAA"/>
    <s v="THIN FOR AGING"/>
    <s v="7,3H"/>
    <s v="SKS"/>
    <s v=""/>
    <s v=""/>
    <s v="U"/>
    <n v="7.2"/>
  </r>
  <r>
    <n v="2024"/>
    <s v="CHUM"/>
    <s v="KTN"/>
    <s v="SBS"/>
    <s v="DGK"/>
    <s v="TNDR"/>
    <s v="107008"/>
    <s v="B3"/>
    <s v="T"/>
    <s v=""/>
    <b v="1"/>
    <x v="0"/>
    <x v="0"/>
    <x v="0"/>
    <s v="01289624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1.5"/>
  </r>
  <r>
    <n v="2024"/>
    <s v="CHUM"/>
    <s v="KTN"/>
    <s v="SBS"/>
    <s v="DGK"/>
    <s v="TNDR"/>
    <s v="107008"/>
    <s v="B4"/>
    <s v="T"/>
    <s v=""/>
    <b v="1"/>
    <x v="0"/>
    <x v="0"/>
    <x v="0"/>
    <s v="01289625"/>
    <d v="2024-06-30T00:00:00"/>
    <m/>
    <n v="1"/>
    <d v="2024-07-01T00:00:00"/>
    <x v="2"/>
    <m/>
    <s v=""/>
    <n v="1"/>
    <d v="2024-07-01T00:00:00"/>
    <s v="SKS"/>
    <s v="NONE"/>
    <x v="5"/>
    <s v=""/>
    <s v=""/>
    <s v=""/>
    <s v=""/>
    <s v="BY20"/>
    <s v="NONE"/>
    <s v="SKS"/>
    <s v=""/>
    <s v=""/>
    <s v="U"/>
    <n v="4.8"/>
  </r>
  <r>
    <n v="2024"/>
    <s v="CHUM"/>
    <s v="KTN"/>
    <s v="SBS"/>
    <s v="DGK"/>
    <s v="TNDR"/>
    <s v="107008"/>
    <s v="B5"/>
    <s v="T"/>
    <s v=""/>
    <b v="1"/>
    <x v="0"/>
    <x v="0"/>
    <x v="0"/>
    <s v="01289626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2.4"/>
  </r>
  <r>
    <n v="2024"/>
    <s v="CHUM"/>
    <s v="KTN"/>
    <s v="SBS"/>
    <s v="DGK"/>
    <s v="TNDR"/>
    <s v="107008"/>
    <s v="B6"/>
    <s v="T"/>
    <s v=""/>
    <b v="1"/>
    <x v="0"/>
    <x v="0"/>
    <x v="0"/>
    <s v="01289627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1.3"/>
  </r>
  <r>
    <n v="2024"/>
    <s v="CHUM"/>
    <s v="KTN"/>
    <s v="SBS"/>
    <s v="DGK"/>
    <s v="TNDR"/>
    <s v="107008"/>
    <s v="B7"/>
    <s v="T"/>
    <s v=""/>
    <b v="1"/>
    <x v="0"/>
    <x v="0"/>
    <x v="0"/>
    <s v="01289628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7.8"/>
  </r>
  <r>
    <n v="2024"/>
    <s v="CHUM"/>
    <s v="KTN"/>
    <s v="SBS"/>
    <s v="DGK"/>
    <s v="TNDR"/>
    <s v="107008"/>
    <s v="B8"/>
    <s v="T"/>
    <s v=""/>
    <b v="1"/>
    <x v="0"/>
    <x v="0"/>
    <x v="0"/>
    <s v="01289629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6"/>
  </r>
  <r>
    <n v="2024"/>
    <s v="CHUM"/>
    <s v="KTN"/>
    <s v="SBS"/>
    <s v="DGK"/>
    <s v="TNDR"/>
    <s v="107008"/>
    <s v="B9"/>
    <s v="T"/>
    <s v=""/>
    <b v="1"/>
    <x v="0"/>
    <x v="0"/>
    <x v="0"/>
    <s v="01289630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1"/>
  </r>
  <r>
    <n v="2024"/>
    <s v="CHUM"/>
    <s v="KTN"/>
    <s v="SBS"/>
    <s v="DGK"/>
    <s v="TNDR"/>
    <s v="107008"/>
    <s v="B10"/>
    <s v="T"/>
    <s v=""/>
    <b v="1"/>
    <x v="0"/>
    <x v="0"/>
    <x v="0"/>
    <s v="01289631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8.1"/>
  </r>
  <r>
    <n v="2024"/>
    <s v="CHUM"/>
    <s v="KTN"/>
    <s v="SBS"/>
    <s v="DGK"/>
    <s v="TNDR"/>
    <s v="107008"/>
    <s v="B11"/>
    <s v="T"/>
    <s v=""/>
    <b v="1"/>
    <x v="0"/>
    <x v="0"/>
    <x v="0"/>
    <s v="01289632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BY21"/>
    <s v="6,3,2H"/>
    <s v="SKS"/>
    <s v=""/>
    <s v=""/>
    <s v="U"/>
    <n v="10.6"/>
  </r>
  <r>
    <n v="2024"/>
    <s v="CHUM"/>
    <s v="KTN"/>
    <s v="SBS"/>
    <s v="DGK"/>
    <s v="TNDR"/>
    <s v="107008"/>
    <s v="B12"/>
    <s v="T"/>
    <s v=""/>
    <b v="1"/>
    <x v="0"/>
    <x v="0"/>
    <x v="0"/>
    <s v="01289633"/>
    <d v="2024-06-30T00:00:00"/>
    <m/>
    <n v="1"/>
    <d v="2024-07-01T00:00:00"/>
    <x v="2"/>
    <m/>
    <s v=""/>
    <n v="1"/>
    <d v="2024-07-01T00:00:00"/>
    <s v="SKS"/>
    <s v="5,3H"/>
    <x v="3"/>
    <s v="Kendrick Bay"/>
    <s v="Summer"/>
    <s v="2021"/>
    <s v="SSRAA"/>
    <s v="THIN FOR AGING; DIFFICULT TO IDENTIFY"/>
    <s v="5,3H"/>
    <s v="SKS"/>
    <s v=""/>
    <s v=""/>
    <s v="U"/>
    <n v="8.1"/>
  </r>
  <r>
    <n v="2024"/>
    <s v="CHUM"/>
    <s v="KTN"/>
    <s v="SBS"/>
    <s v="DGK"/>
    <s v="TNDR"/>
    <s v="107008"/>
    <s v="C1"/>
    <s v="T"/>
    <s v=""/>
    <b v="1"/>
    <x v="0"/>
    <x v="0"/>
    <x v="0"/>
    <s v="01289634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BY21"/>
    <s v="6,3,2H"/>
    <s v="SKS"/>
    <s v=""/>
    <s v=""/>
    <s v="U"/>
    <n v="4.8"/>
  </r>
  <r>
    <n v="2024"/>
    <s v="CHUM"/>
    <s v="KTN"/>
    <s v="SBS"/>
    <s v="DGK"/>
    <s v="TNDR"/>
    <s v="107008"/>
    <s v="C2"/>
    <s v="T"/>
    <s v=""/>
    <b v="1"/>
    <x v="0"/>
    <x v="0"/>
    <x v="0"/>
    <s v="01289635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6.2"/>
  </r>
  <r>
    <n v="2024"/>
    <s v="CHUM"/>
    <s v="KTN"/>
    <s v="SBS"/>
    <s v="DGK"/>
    <s v="TNDR"/>
    <s v="107008"/>
    <s v="C3"/>
    <s v="T"/>
    <s v=""/>
    <b v="1"/>
    <x v="0"/>
    <x v="0"/>
    <x v="0"/>
    <s v="01289636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9.8000000000000007"/>
  </r>
  <r>
    <n v="2024"/>
    <s v="CHUM"/>
    <s v="KTN"/>
    <s v="SBS"/>
    <s v="DGK"/>
    <s v="TNDR"/>
    <s v="107008"/>
    <s v="C4"/>
    <s v="T"/>
    <s v=""/>
    <b v="1"/>
    <x v="0"/>
    <x v="0"/>
    <x v="0"/>
    <s v="01289637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0.199999999999999"/>
  </r>
  <r>
    <n v="2024"/>
    <s v="CHUM"/>
    <s v="KTN"/>
    <s v="SBS"/>
    <s v="DGK"/>
    <s v="TNDR"/>
    <s v="107008"/>
    <s v="C5"/>
    <s v="T"/>
    <s v=""/>
    <b v="1"/>
    <x v="0"/>
    <x v="0"/>
    <x v="0"/>
    <s v="01289638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THIN FOR AGING"/>
    <s v="3,6,2H"/>
    <s v="SKS"/>
    <s v=""/>
    <s v=""/>
    <s v="U"/>
    <n v="6.8"/>
  </r>
  <r>
    <n v="2024"/>
    <s v="CHUM"/>
    <s v="KTN"/>
    <s v="SBS"/>
    <s v="DGK"/>
    <s v="TNDR"/>
    <s v="107008"/>
    <s v="C6"/>
    <s v="T"/>
    <s v=""/>
    <b v="1"/>
    <x v="0"/>
    <x v="0"/>
    <x v="0"/>
    <s v="01289639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2.5"/>
  </r>
  <r>
    <n v="2024"/>
    <s v="CHUM"/>
    <s v="KTN"/>
    <s v="SBS"/>
    <s v="DGK"/>
    <s v="TNDR"/>
    <s v="107008"/>
    <s v="C7"/>
    <s v="T"/>
    <s v=""/>
    <b v="1"/>
    <x v="0"/>
    <x v="0"/>
    <x v="0"/>
    <s v="01289640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8.1"/>
  </r>
  <r>
    <n v="2024"/>
    <s v="CHUM"/>
    <s v="KTN"/>
    <s v="SBS"/>
    <s v="DGK"/>
    <s v="TNDR"/>
    <s v="107008"/>
    <s v="C8"/>
    <s v="T"/>
    <s v=""/>
    <b v="1"/>
    <x v="0"/>
    <x v="0"/>
    <x v="0"/>
    <s v="01289641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8.6999999999999993"/>
  </r>
  <r>
    <n v="2024"/>
    <s v="CHUM"/>
    <s v="KTN"/>
    <s v="SBS"/>
    <s v="DGK"/>
    <s v="TNDR"/>
    <s v="107008"/>
    <s v="C9"/>
    <s v="T"/>
    <s v=""/>
    <b v="1"/>
    <x v="0"/>
    <x v="0"/>
    <x v="0"/>
    <s v="01289642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8"/>
  </r>
  <r>
    <n v="2024"/>
    <s v="CHUM"/>
    <s v="KTN"/>
    <s v="SBS"/>
    <s v="DGK"/>
    <s v="TNDR"/>
    <s v="107008"/>
    <s v="C10"/>
    <s v="T"/>
    <s v=""/>
    <b v="1"/>
    <x v="0"/>
    <x v="0"/>
    <x v="0"/>
    <s v="01289643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6.7"/>
  </r>
  <r>
    <n v="2024"/>
    <s v="CHUM"/>
    <s v="KTN"/>
    <s v="SBS"/>
    <s v="DGK"/>
    <s v="TNDR"/>
    <s v="107008"/>
    <s v="C11"/>
    <s v="T"/>
    <s v=""/>
    <b v="1"/>
    <x v="0"/>
    <x v="0"/>
    <x v="0"/>
    <s v="01289644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2.1"/>
  </r>
  <r>
    <n v="2024"/>
    <s v="CHUM"/>
    <s v="KTN"/>
    <s v="SBS"/>
    <s v="DGK"/>
    <s v="TNDR"/>
    <s v="107008"/>
    <s v="C12"/>
    <s v="T"/>
    <s v=""/>
    <b v="1"/>
    <x v="0"/>
    <x v="0"/>
    <x v="0"/>
    <s v="01289645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1.6"/>
  </r>
  <r>
    <n v="2024"/>
    <s v="CHUM"/>
    <s v="KTN"/>
    <s v="SBS"/>
    <s v="DGK"/>
    <s v="TNDR"/>
    <s v="107008"/>
    <s v="D1"/>
    <s v="T"/>
    <s v=""/>
    <b v="1"/>
    <x v="0"/>
    <x v="0"/>
    <x v="0"/>
    <s v="01289646"/>
    <d v="2024-06-30T00:00:00"/>
    <m/>
    <n v="1"/>
    <d v="2024-07-01T00:00:00"/>
    <x v="2"/>
    <m/>
    <s v=""/>
    <n v="1"/>
    <d v="2024-07-01T00:00:00"/>
    <s v="SKS"/>
    <s v="5,3H"/>
    <x v="3"/>
    <s v="Kendrick Bay"/>
    <s v="Summer"/>
    <s v="2021"/>
    <s v="SSRAA"/>
    <s v="BY21"/>
    <s v="5,3H"/>
    <s v="SKS"/>
    <s v=""/>
    <s v=""/>
    <s v="U"/>
    <n v="6.8"/>
  </r>
  <r>
    <n v="2024"/>
    <s v="CHUM"/>
    <s v="KTN"/>
    <s v="SBS"/>
    <s v="DGK"/>
    <s v="TNDR"/>
    <s v="107008"/>
    <s v="D2"/>
    <s v="T"/>
    <s v=""/>
    <b v="1"/>
    <x v="0"/>
    <x v="0"/>
    <x v="0"/>
    <s v="01289647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2.7"/>
  </r>
  <r>
    <n v="2024"/>
    <s v="CHUM"/>
    <s v="KTN"/>
    <s v="SBS"/>
    <s v="DGK"/>
    <s v="TNDR"/>
    <s v="107008"/>
    <s v="D3"/>
    <s v="T"/>
    <s v=""/>
    <b v="1"/>
    <x v="0"/>
    <x v="0"/>
    <x v="0"/>
    <s v="01289648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6.7"/>
  </r>
  <r>
    <n v="2024"/>
    <s v="CHUM"/>
    <s v="KTN"/>
    <s v="SBS"/>
    <s v="DGK"/>
    <s v="TNDR"/>
    <s v="107008"/>
    <s v="D4"/>
    <s v="T"/>
    <s v=""/>
    <b v="1"/>
    <x v="0"/>
    <x v="0"/>
    <x v="0"/>
    <s v="01289649"/>
    <d v="2024-06-30T00:00:00"/>
    <m/>
    <n v="1"/>
    <d v="2024-07-01T00:00:00"/>
    <x v="2"/>
    <m/>
    <s v=""/>
    <n v="1"/>
    <d v="2024-07-01T00:00:00"/>
    <s v="SKS"/>
    <s v="4,1,2,1H"/>
    <x v="12"/>
    <s v="Anita Bay"/>
    <s v="Summer"/>
    <s v="2020"/>
    <s v="SSRAA"/>
    <s v="THIN FOR AGING"/>
    <s v="4,1,2,1H"/>
    <s v="SKS"/>
    <s v=""/>
    <s v=""/>
    <s v="U"/>
    <n v="11"/>
  </r>
  <r>
    <n v="2024"/>
    <s v="CHUM"/>
    <s v="KTN"/>
    <s v="SBS"/>
    <s v="DGK"/>
    <s v="TNDR"/>
    <s v="107008"/>
    <s v="D5"/>
    <s v="T"/>
    <s v=""/>
    <b v="1"/>
    <x v="0"/>
    <x v="0"/>
    <x v="0"/>
    <s v="01289650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6.7"/>
  </r>
  <r>
    <n v="2024"/>
    <s v="CHUM"/>
    <s v="KTN"/>
    <s v="SBS"/>
    <s v="DGK"/>
    <s v="TNDR"/>
    <s v="107008"/>
    <s v="D6"/>
    <s v="T"/>
    <s v=""/>
    <b v="1"/>
    <x v="0"/>
    <x v="0"/>
    <x v="0"/>
    <s v="01289651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9.6"/>
  </r>
  <r>
    <n v="2024"/>
    <s v="CHUM"/>
    <s v="KTN"/>
    <s v="SBS"/>
    <s v="DGK"/>
    <s v="TNDR"/>
    <s v="107008"/>
    <s v="D7"/>
    <s v="T"/>
    <s v=""/>
    <b v="1"/>
    <x v="0"/>
    <x v="0"/>
    <x v="0"/>
    <s v="01289652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THIN FOR AGING"/>
    <s v="6,3,2H"/>
    <s v="SKS"/>
    <s v=""/>
    <s v=""/>
    <s v="U"/>
    <n v="7.9"/>
  </r>
  <r>
    <n v="2024"/>
    <s v="CHUM"/>
    <s v="KTN"/>
    <s v="SBS"/>
    <s v="DGK"/>
    <s v="TNDR"/>
    <s v="107008"/>
    <s v="D8"/>
    <s v="T"/>
    <s v=""/>
    <b v="1"/>
    <x v="0"/>
    <x v="0"/>
    <x v="0"/>
    <s v="01289653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THIN FOR AGING"/>
    <s v="6,3,2H"/>
    <s v="SKS"/>
    <s v=""/>
    <s v=""/>
    <s v="U"/>
    <n v="7.9"/>
  </r>
  <r>
    <n v="2024"/>
    <s v="CHUM"/>
    <s v="KTN"/>
    <s v="SBS"/>
    <s v="DGK"/>
    <s v="TNDR"/>
    <s v="107008"/>
    <s v="D9"/>
    <s v="T"/>
    <s v=""/>
    <b v="1"/>
    <x v="0"/>
    <x v="0"/>
    <x v="0"/>
    <s v="01289654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0.3"/>
  </r>
  <r>
    <n v="2024"/>
    <s v="CHUM"/>
    <s v="KTN"/>
    <s v="SBS"/>
    <s v="DGK"/>
    <s v="TNDR"/>
    <s v="107008"/>
    <s v="D10"/>
    <s v="T"/>
    <s v=""/>
    <b v="1"/>
    <x v="0"/>
    <x v="0"/>
    <x v="0"/>
    <s v="01289655"/>
    <d v="2024-06-30T00:00:00"/>
    <m/>
    <n v="1"/>
    <d v="2024-07-01T00:00:00"/>
    <x v="2"/>
    <m/>
    <s v=""/>
    <n v="1"/>
    <d v="2024-07-01T00:00:00"/>
    <s v="SKS"/>
    <s v="3,2,6H"/>
    <x v="4"/>
    <s v="Kendrick Bay"/>
    <s v="Summer"/>
    <s v="2019"/>
    <s v="SSRAA"/>
    <s v="BY19"/>
    <s v="3,2,6H"/>
    <s v="SKS"/>
    <s v=""/>
    <s v=""/>
    <s v="U"/>
    <n v="7.7"/>
  </r>
  <r>
    <n v="2024"/>
    <s v="CHUM"/>
    <s v="KTN"/>
    <s v="SBS"/>
    <s v="DGK"/>
    <s v="TNDR"/>
    <s v="107008"/>
    <s v="D11"/>
    <s v="T"/>
    <s v=""/>
    <b v="1"/>
    <x v="0"/>
    <x v="0"/>
    <x v="0"/>
    <s v="01289656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2"/>
  </r>
  <r>
    <n v="2024"/>
    <s v="CHUM"/>
    <s v="KTN"/>
    <s v="SBS"/>
    <s v="DGK"/>
    <s v="TNDR"/>
    <s v="107008"/>
    <s v="D12"/>
    <s v="T"/>
    <s v=""/>
    <b v="1"/>
    <x v="0"/>
    <x v="0"/>
    <x v="0"/>
    <s v="01289657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9"/>
  </r>
  <r>
    <n v="2024"/>
    <s v="CHUM"/>
    <s v="KTN"/>
    <s v="SBS"/>
    <s v="DGK"/>
    <s v="TNDR"/>
    <s v="107008"/>
    <s v="E1"/>
    <s v="T"/>
    <s v=""/>
    <b v="1"/>
    <x v="0"/>
    <x v="0"/>
    <x v="0"/>
    <s v="01289658"/>
    <d v="2024-06-30T00:00:00"/>
    <m/>
    <n v="1"/>
    <d v="2024-07-01T00:00:00"/>
    <x v="2"/>
    <m/>
    <s v=""/>
    <n v="1"/>
    <d v="2024-07-01T00:00:00"/>
    <s v="SKS"/>
    <s v="7,3H"/>
    <x v="7"/>
    <s v="Kendrick Bay"/>
    <s v="Summer"/>
    <s v="2019"/>
    <s v="SSRAA"/>
    <s v="BY19"/>
    <s v="7,3H"/>
    <s v="SKS"/>
    <s v=""/>
    <s v=""/>
    <s v="U"/>
    <n v="8.8000000000000007"/>
  </r>
  <r>
    <n v="2024"/>
    <s v="CHUM"/>
    <s v="KTN"/>
    <s v="SBS"/>
    <s v="DGK"/>
    <s v="TNDR"/>
    <s v="107008"/>
    <s v="E2"/>
    <s v="T"/>
    <s v=""/>
    <b v="1"/>
    <x v="0"/>
    <x v="0"/>
    <x v="0"/>
    <s v="01289659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8.3000000000000007"/>
  </r>
  <r>
    <n v="2024"/>
    <s v="CHUM"/>
    <s v="KTN"/>
    <s v="SBS"/>
    <s v="DGK"/>
    <s v="TNDR"/>
    <s v="107008"/>
    <s v="E3"/>
    <s v="T"/>
    <s v=""/>
    <b v="1"/>
    <x v="0"/>
    <x v="0"/>
    <x v="0"/>
    <s v="01289660"/>
    <d v="2024-06-30T00:00:00"/>
    <m/>
    <n v="1"/>
    <d v="2024-07-01T00:00:00"/>
    <x v="2"/>
    <m/>
    <s v=""/>
    <n v="1"/>
    <d v="2024-07-01T00:00:00"/>
    <s v="SKS"/>
    <s v="5,3H"/>
    <x v="3"/>
    <s v="Kendrick Bay"/>
    <s v="Summer"/>
    <s v="2021"/>
    <s v="SSRAA"/>
    <s v="BY21"/>
    <s v="5,3H"/>
    <s v="SKS"/>
    <s v=""/>
    <s v=""/>
    <s v="U"/>
    <n v="6.2"/>
  </r>
  <r>
    <n v="2024"/>
    <s v="CHUM"/>
    <s v="KTN"/>
    <s v="SBS"/>
    <s v="DGK"/>
    <s v="TNDR"/>
    <s v="107008"/>
    <s v="E4"/>
    <s v="T"/>
    <s v=""/>
    <b v="1"/>
    <x v="0"/>
    <x v="0"/>
    <x v="0"/>
    <s v="01289661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10.3"/>
  </r>
  <r>
    <n v="2024"/>
    <s v="CHUM"/>
    <s v="KTN"/>
    <s v="SBS"/>
    <s v="DGK"/>
    <s v="TNDR"/>
    <s v="107008"/>
    <s v="E5"/>
    <s v="T"/>
    <s v=""/>
    <b v="1"/>
    <x v="0"/>
    <x v="0"/>
    <x v="0"/>
    <s v="01289662"/>
    <d v="2024-06-30T00:00:00"/>
    <m/>
    <n v="1"/>
    <d v="2024-07-01T00:00:00"/>
    <x v="2"/>
    <m/>
    <s v=""/>
    <n v="1"/>
    <d v="2024-07-01T00:00:00"/>
    <s v="SKS"/>
    <s v="7,3H"/>
    <x v="7"/>
    <s v="Kendrick Bay"/>
    <s v="Summer"/>
    <s v="2019"/>
    <s v="SSRAA"/>
    <s v="BY19"/>
    <s v="7,3H"/>
    <s v="SKS"/>
    <s v=""/>
    <s v=""/>
    <s v="U"/>
    <n v="7.8"/>
  </r>
  <r>
    <n v="2024"/>
    <s v="CHUM"/>
    <s v="KTN"/>
    <s v="SBS"/>
    <s v="DGK"/>
    <s v="TNDR"/>
    <s v="107008"/>
    <s v="E6"/>
    <s v="T"/>
    <s v=""/>
    <b v="1"/>
    <x v="0"/>
    <x v="0"/>
    <x v="0"/>
    <s v="01289663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4"/>
  </r>
  <r>
    <n v="2024"/>
    <s v="CHUM"/>
    <s v="KTN"/>
    <s v="SBS"/>
    <s v="DGK"/>
    <s v="TNDR"/>
    <s v="107008"/>
    <s v="E7"/>
    <s v="T"/>
    <s v=""/>
    <b v="1"/>
    <x v="0"/>
    <x v="0"/>
    <x v="0"/>
    <s v="01289664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8.6999999999999993"/>
  </r>
  <r>
    <n v="2024"/>
    <s v="CHUM"/>
    <s v="KTN"/>
    <s v="SBS"/>
    <s v="DGK"/>
    <s v="TNDR"/>
    <s v="107008"/>
    <s v="E8"/>
    <s v="T"/>
    <s v=""/>
    <b v="1"/>
    <x v="0"/>
    <x v="0"/>
    <x v="0"/>
    <s v="01289665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2"/>
  </r>
  <r>
    <n v="2024"/>
    <s v="CHUM"/>
    <s v="KTN"/>
    <s v="SBS"/>
    <s v="DGK"/>
    <s v="TNDR"/>
    <s v="107008"/>
    <s v="E9"/>
    <s v="T"/>
    <s v=""/>
    <b v="1"/>
    <x v="0"/>
    <x v="0"/>
    <x v="0"/>
    <s v="01289666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9.6"/>
  </r>
  <r>
    <n v="2024"/>
    <s v="CHUM"/>
    <s v="KTN"/>
    <s v="SBS"/>
    <s v="DGK"/>
    <s v="TNDR"/>
    <s v="107008"/>
    <s v="E10"/>
    <s v="T"/>
    <s v=""/>
    <b v="1"/>
    <x v="0"/>
    <x v="0"/>
    <x v="0"/>
    <s v="01289667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9.6"/>
  </r>
  <r>
    <n v="2024"/>
    <s v="CHUM"/>
    <s v="KTN"/>
    <s v="SBS"/>
    <s v="DGK"/>
    <s v="TNDR"/>
    <s v="107008"/>
    <s v="E11"/>
    <s v="T"/>
    <s v=""/>
    <b v="1"/>
    <x v="0"/>
    <x v="0"/>
    <x v="0"/>
    <s v="01289668"/>
    <d v="2024-06-30T00:00:00"/>
    <m/>
    <n v="1"/>
    <d v="2024-07-01T00:00:00"/>
    <x v="2"/>
    <m/>
    <s v=""/>
    <n v="1"/>
    <d v="2024-07-01T00:00:00"/>
    <s v="SKS"/>
    <s v="7,3H"/>
    <x v="7"/>
    <s v="Kendrick Bay"/>
    <s v="Summer"/>
    <s v="2019"/>
    <s v="SSRAA"/>
    <s v="BY19"/>
    <s v="7,3H"/>
    <s v="SKS"/>
    <s v=""/>
    <s v=""/>
    <s v="U"/>
    <n v="9"/>
  </r>
  <r>
    <n v="2024"/>
    <s v="CHUM"/>
    <s v="KTN"/>
    <s v="SBS"/>
    <s v="DGK"/>
    <s v="TNDR"/>
    <s v="107008"/>
    <s v="E12"/>
    <s v="T"/>
    <s v=""/>
    <b v="1"/>
    <x v="0"/>
    <x v="0"/>
    <x v="0"/>
    <s v="01289669"/>
    <d v="2024-06-30T00:00:00"/>
    <m/>
    <n v="1"/>
    <d v="2024-07-01T00:00:00"/>
    <x v="2"/>
    <m/>
    <s v=""/>
    <n v="1"/>
    <d v="2024-07-01T00:00:00"/>
    <s v="SKS"/>
    <s v="5,3H"/>
    <x v="3"/>
    <s v="Kendrick Bay"/>
    <s v="Summer"/>
    <s v="2021"/>
    <s v="SSRAA"/>
    <s v="BY21"/>
    <s v="5,3H"/>
    <s v="SKS"/>
    <s v=""/>
    <s v=""/>
    <s v="U"/>
    <n v="5.3"/>
  </r>
  <r>
    <n v="2024"/>
    <s v="CHUM"/>
    <s v="KTN"/>
    <s v="SBS"/>
    <s v="DGK"/>
    <s v="TNDR"/>
    <s v="107008"/>
    <s v="F1"/>
    <s v="T"/>
    <s v=""/>
    <b v="1"/>
    <x v="0"/>
    <x v="0"/>
    <x v="0"/>
    <s v="01289670"/>
    <d v="2024-06-30T00:00:00"/>
    <m/>
    <n v="1"/>
    <d v="2024-07-01T00:00:00"/>
    <x v="2"/>
    <m/>
    <s v=""/>
    <n v="1"/>
    <d v="2024-07-01T00:00:00"/>
    <s v="SKS"/>
    <s v="6,3,2H"/>
    <x v="6"/>
    <s v="Kendrick Bay"/>
    <s v="Summer"/>
    <s v="2021"/>
    <s v="SSRAA"/>
    <s v="BY21"/>
    <s v="6,3,2H"/>
    <s v="SKS"/>
    <s v=""/>
    <s v=""/>
    <s v="U"/>
    <n v="6.9"/>
  </r>
  <r>
    <n v="2024"/>
    <s v="CHUM"/>
    <s v="KTN"/>
    <s v="SBS"/>
    <s v="DGK"/>
    <s v="TNDR"/>
    <s v="107008"/>
    <s v="F2"/>
    <s v="T"/>
    <s v=""/>
    <b v="1"/>
    <x v="0"/>
    <x v="0"/>
    <x v="0"/>
    <s v="01289671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5"/>
  </r>
  <r>
    <n v="2024"/>
    <s v="CHUM"/>
    <s v="KTN"/>
    <s v="SBS"/>
    <s v="DGK"/>
    <s v="TNDR"/>
    <s v="107008"/>
    <s v="F3"/>
    <s v="T"/>
    <s v=""/>
    <b v="1"/>
    <x v="0"/>
    <x v="0"/>
    <x v="0"/>
    <s v="01289672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1.5"/>
  </r>
  <r>
    <n v="2024"/>
    <s v="CHUM"/>
    <s v="KTN"/>
    <s v="SBS"/>
    <s v="DGK"/>
    <s v="TNDR"/>
    <s v="107008"/>
    <s v="F4"/>
    <s v="T"/>
    <s v=""/>
    <b v="1"/>
    <x v="0"/>
    <x v="0"/>
    <x v="0"/>
    <s v="01289673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4.1"/>
  </r>
  <r>
    <n v="2024"/>
    <s v="CHUM"/>
    <s v="KTN"/>
    <s v="SBS"/>
    <s v="DGK"/>
    <s v="TNDR"/>
    <s v="107008"/>
    <s v="F5"/>
    <s v="T"/>
    <s v=""/>
    <b v="1"/>
    <x v="0"/>
    <x v="0"/>
    <x v="0"/>
    <s v="01289674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2"/>
  </r>
  <r>
    <n v="2024"/>
    <s v="CHUM"/>
    <s v="KTN"/>
    <s v="SBS"/>
    <s v="DGK"/>
    <s v="TNDR"/>
    <s v="107008"/>
    <s v="F6"/>
    <s v="T"/>
    <s v=""/>
    <b v="1"/>
    <x v="0"/>
    <x v="0"/>
    <x v="0"/>
    <s v="01289675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12.4"/>
  </r>
  <r>
    <n v="2024"/>
    <s v="CHUM"/>
    <s v="KTN"/>
    <s v="SBS"/>
    <s v="DGK"/>
    <s v="TNDR"/>
    <s v="107008"/>
    <s v="F7"/>
    <s v="T"/>
    <s v=""/>
    <b v="1"/>
    <x v="0"/>
    <x v="0"/>
    <x v="0"/>
    <s v="01289676"/>
    <d v="2024-06-30T00:00:00"/>
    <m/>
    <n v="1"/>
    <d v="2024-07-01T00:00:00"/>
    <x v="2"/>
    <m/>
    <s v=""/>
    <n v="1"/>
    <d v="2024-07-01T00:00:00"/>
    <s v="SKS"/>
    <s v="7,3H"/>
    <x v="7"/>
    <s v="Kendrick Bay"/>
    <s v="Summer"/>
    <s v="2019"/>
    <s v="SSRAA"/>
    <s v="BY19; VAR 7,2H"/>
    <s v="7,3H"/>
    <s v="SKS"/>
    <s v=""/>
    <s v=""/>
    <s v="U"/>
    <n v="10.3"/>
  </r>
  <r>
    <n v="2024"/>
    <s v="CHUM"/>
    <s v="KTN"/>
    <s v="SBS"/>
    <s v="DGK"/>
    <s v="TNDR"/>
    <s v="107008"/>
    <s v="F8"/>
    <s v="T"/>
    <s v=""/>
    <b v="1"/>
    <x v="0"/>
    <x v="0"/>
    <x v="0"/>
    <s v="01289677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THIN FOR AGING"/>
    <s v="4n,2n,2H"/>
    <s v="SKS"/>
    <s v=""/>
    <s v=""/>
    <s v="U"/>
    <n v="11.6"/>
  </r>
  <r>
    <n v="2024"/>
    <s v="CHUM"/>
    <s v="KTN"/>
    <s v="SBS"/>
    <s v="DGK"/>
    <s v="TNDR"/>
    <s v="107008"/>
    <s v="F9"/>
    <s v="T"/>
    <s v=""/>
    <b v="1"/>
    <x v="0"/>
    <x v="0"/>
    <x v="0"/>
    <s v="01289678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6.6"/>
  </r>
  <r>
    <n v="2024"/>
    <s v="CHUM"/>
    <s v="KTN"/>
    <s v="SBS"/>
    <s v="DGK"/>
    <s v="TNDR"/>
    <s v="107008"/>
    <s v="F10"/>
    <s v="T"/>
    <s v=""/>
    <b v="1"/>
    <x v="0"/>
    <x v="0"/>
    <x v="0"/>
    <s v="01289679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9.3"/>
  </r>
  <r>
    <n v="2024"/>
    <s v="CHUM"/>
    <s v="KTN"/>
    <s v="SBS"/>
    <s v="DGK"/>
    <s v="TNDR"/>
    <s v="107008"/>
    <s v="F11"/>
    <s v="T"/>
    <s v=""/>
    <b v="1"/>
    <x v="0"/>
    <x v="0"/>
    <x v="0"/>
    <s v="01289680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8.1999999999999993"/>
  </r>
  <r>
    <n v="2024"/>
    <s v="CHUM"/>
    <s v="KTN"/>
    <s v="SBS"/>
    <s v="DGK"/>
    <s v="TNDR"/>
    <s v="107008"/>
    <s v="F12"/>
    <s v="T"/>
    <s v=""/>
    <b v="1"/>
    <x v="0"/>
    <x v="0"/>
    <x v="0"/>
    <s v="01289681"/>
    <d v="2024-06-30T00:00:00"/>
    <m/>
    <n v="1"/>
    <d v="2024-07-01T00:00:00"/>
    <x v="2"/>
    <m/>
    <s v=""/>
    <n v="1"/>
    <d v="2024-07-01T00:00:00"/>
    <s v="SKS"/>
    <s v="3,6,2H"/>
    <x v="2"/>
    <s v="Kendrick Bay"/>
    <s v="Summer"/>
    <s v="2020"/>
    <s v="SSRAA"/>
    <s v="BY20"/>
    <s v="3,6,2H"/>
    <s v="SKS"/>
    <s v=""/>
    <s v=""/>
    <s v="U"/>
    <n v="7.9"/>
  </r>
  <r>
    <n v="2024"/>
    <s v="CHUM"/>
    <s v="KTN"/>
    <s v="SBS"/>
    <s v="DGK"/>
    <s v="TNDR"/>
    <s v="107008"/>
    <s v="G1"/>
    <s v="T"/>
    <s v=""/>
    <b v="1"/>
    <x v="0"/>
    <x v="0"/>
    <x v="0"/>
    <s v="01289682"/>
    <d v="2024-06-30T00:00:00"/>
    <m/>
    <n v="1"/>
    <d v="2024-07-01T00:00:00"/>
    <x v="2"/>
    <m/>
    <s v=""/>
    <n v="1"/>
    <d v="2024-07-01T00:00:00"/>
    <s v="SKS"/>
    <s v="4n,2n,2H"/>
    <x v="0"/>
    <s v="Kendrick Bay"/>
    <s v="Summer"/>
    <s v="2019"/>
    <s v="SSRAA"/>
    <s v="BY19"/>
    <s v="4n,2n,2H"/>
    <s v="SKS"/>
    <s v=""/>
    <s v=""/>
    <s v="U"/>
    <n v="10.6"/>
  </r>
  <r>
    <n v="2024"/>
    <s v="CHUM"/>
    <s v="KTN"/>
    <s v="SBS"/>
    <s v="DGK"/>
    <s v="TNDR"/>
    <s v="107008"/>
    <s v="G2"/>
    <s v="T"/>
    <s v=""/>
    <b v="1"/>
    <x v="0"/>
    <x v="0"/>
    <x v="0"/>
    <s v="01289683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8.6"/>
  </r>
  <r>
    <n v="2024"/>
    <s v="CHUM"/>
    <s v="KTN"/>
    <s v="SBS"/>
    <s v="DGK"/>
    <s v="TNDR"/>
    <s v="107008"/>
    <s v="G3"/>
    <s v="T"/>
    <s v=""/>
    <b v="1"/>
    <x v="0"/>
    <x v="0"/>
    <x v="0"/>
    <s v="01289684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9.9"/>
  </r>
  <r>
    <n v="2024"/>
    <s v="CHUM"/>
    <s v="KTN"/>
    <s v="SBS"/>
    <s v="DGK"/>
    <s v="TNDR"/>
    <s v="107008"/>
    <s v="G4"/>
    <s v="T"/>
    <s v=""/>
    <b v="1"/>
    <x v="0"/>
    <x v="0"/>
    <x v="0"/>
    <s v="01289685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3"/>
  </r>
  <r>
    <n v="2024"/>
    <s v="CHUM"/>
    <s v="KTN"/>
    <s v="SBS"/>
    <s v="DGK"/>
    <s v="TNDR"/>
    <s v="107008"/>
    <s v="G5"/>
    <s v="T"/>
    <s v=""/>
    <b v="1"/>
    <x v="0"/>
    <x v="0"/>
    <x v="0"/>
    <s v="01289686"/>
    <d v="2024-06-30T00:00:00"/>
    <m/>
    <n v="1"/>
    <d v="2024-07-01T00:00:00"/>
    <x v="2"/>
    <m/>
    <s v=""/>
    <n v="1"/>
    <d v="2024-07-01T00:00:00"/>
    <s v="SKS"/>
    <s v="NONE"/>
    <x v="5"/>
    <s v=""/>
    <s v=""/>
    <s v=""/>
    <s v=""/>
    <s v="BY19"/>
    <s v="NONE"/>
    <s v="SKS"/>
    <s v=""/>
    <s v=""/>
    <s v="U"/>
    <n v="6.4"/>
  </r>
  <r>
    <n v="2024"/>
    <s v="CHUM"/>
    <s v="KTN"/>
    <s v="SBS"/>
    <s v="DGK"/>
    <s v="TNDR"/>
    <s v="107008"/>
    <s v="G6"/>
    <s v="T"/>
    <s v=""/>
    <b v="1"/>
    <x v="0"/>
    <x v="0"/>
    <x v="0"/>
    <s v="01289687"/>
    <d v="2024-06-30T00:00:00"/>
    <m/>
    <n v="1"/>
    <d v="2024-07-01T00:00:00"/>
    <x v="2"/>
    <m/>
    <s v=""/>
    <n v="1"/>
    <d v="2024-07-01T00:00:00"/>
    <s v="SKS"/>
    <s v="3n,4,4nH"/>
    <x v="1"/>
    <s v="Kendrick Bay"/>
    <s v="Summer"/>
    <s v="2020"/>
    <s v="SSRAA"/>
    <s v="BY20"/>
    <s v="3n,4,4nH"/>
    <s v="SKS"/>
    <s v=""/>
    <s v=""/>
    <s v="U"/>
    <n v="7.6"/>
  </r>
  <r>
    <n v="2024"/>
    <s v="CHUM"/>
    <s v="KTN"/>
    <s v="SBS"/>
    <s v="DGK"/>
    <s v="TNDR"/>
    <s v="107008"/>
    <s v="G7"/>
    <s v="T"/>
    <s v=""/>
    <b v="1"/>
    <x v="0"/>
    <x v="0"/>
    <x v="0"/>
    <s v="01289688"/>
    <d v="2024-06-30T00:00:00"/>
    <m/>
    <n v="1"/>
    <d v="2024-07-01T00:00:00"/>
    <x v="2"/>
    <m/>
    <s v=""/>
    <n v="1"/>
    <d v="2024-07-02T00:00:00"/>
    <s v="SKS"/>
    <s v="7,3H"/>
    <x v="7"/>
    <s v="Kendrick Bay"/>
    <s v="Summer"/>
    <s v="2019"/>
    <s v="SSRAA"/>
    <s v="BY19; VAR 7,2H"/>
    <s v="7,3H"/>
    <s v="SKS"/>
    <s v=""/>
    <s v=""/>
    <s v="U"/>
    <n v="6.4"/>
  </r>
  <r>
    <n v="2024"/>
    <s v="CHUM"/>
    <s v="KTN"/>
    <s v="SBS"/>
    <s v="DGK"/>
    <s v="TNDR"/>
    <s v="107008"/>
    <s v="G8"/>
    <s v="T"/>
    <s v=""/>
    <b v="1"/>
    <x v="0"/>
    <x v="0"/>
    <x v="0"/>
    <s v="01289689"/>
    <d v="2024-06-30T00:00:00"/>
    <m/>
    <n v="1"/>
    <d v="2024-07-01T00:00:00"/>
    <x v="2"/>
    <m/>
    <s v=""/>
    <n v="1"/>
    <d v="2024-07-02T00:00:00"/>
    <s v="SKS"/>
    <s v="3n,4,4nH"/>
    <x v="1"/>
    <s v="Kendrick Bay"/>
    <s v="Summer"/>
    <s v="2020"/>
    <s v="SSRAA"/>
    <s v="THIN FOR AGING"/>
    <s v="3n,4,4nH"/>
    <s v="SKS"/>
    <s v=""/>
    <s v=""/>
    <s v="U"/>
    <n v="12.9"/>
  </r>
  <r>
    <n v="2024"/>
    <s v="CHUM"/>
    <s v="KTN"/>
    <s v="SBS"/>
    <s v="DGK"/>
    <s v="TNDR"/>
    <s v="107008"/>
    <s v="G9"/>
    <s v="T"/>
    <s v=""/>
    <b v="1"/>
    <x v="0"/>
    <x v="0"/>
    <x v="0"/>
    <s v="01289690"/>
    <d v="2024-06-30T00:00:00"/>
    <m/>
    <n v="1"/>
    <d v="2024-07-01T00:00:00"/>
    <x v="2"/>
    <m/>
    <s v=""/>
    <n v="1"/>
    <d v="2024-07-02T00:00:00"/>
    <s v="SKS"/>
    <s v="6,3,2H"/>
    <x v="6"/>
    <s v="Kendrick Bay"/>
    <s v="Summer"/>
    <s v="2021"/>
    <s v="SSRAA"/>
    <s v="THIN FOR AGING"/>
    <s v="6,3,2H"/>
    <s v="SKS"/>
    <s v=""/>
    <s v=""/>
    <s v="U"/>
    <n v="9.5"/>
  </r>
  <r>
    <n v="2024"/>
    <s v="CHUM"/>
    <s v="KTN"/>
    <s v="SBS"/>
    <s v="DGK"/>
    <s v="TNDR"/>
    <s v="107008"/>
    <s v="G10"/>
    <s v="T"/>
    <s v=""/>
    <b v="1"/>
    <x v="0"/>
    <x v="0"/>
    <x v="0"/>
    <s v="01289691"/>
    <d v="2024-06-30T00:00:00"/>
    <m/>
    <n v="1"/>
    <d v="2024-07-01T00:00:00"/>
    <x v="2"/>
    <m/>
    <s v=""/>
    <n v="1"/>
    <d v="2024-07-02T00:00:00"/>
    <s v="SKS"/>
    <s v="6,3,2H"/>
    <x v="6"/>
    <s v="Kendrick Bay"/>
    <s v="Summer"/>
    <s v="2021"/>
    <s v="SSRAA"/>
    <s v="THIN FOR AGING"/>
    <s v="6,3,2H"/>
    <s v="SKS"/>
    <s v=""/>
    <s v=""/>
    <s v="U"/>
    <n v="7.2"/>
  </r>
  <r>
    <n v="2024"/>
    <s v="CHUM"/>
    <s v="KTN"/>
    <s v="SBS"/>
    <s v="DGK"/>
    <s v="TNDR"/>
    <s v="107008"/>
    <s v="G11"/>
    <s v="T"/>
    <s v=""/>
    <b v="1"/>
    <x v="0"/>
    <x v="0"/>
    <x v="0"/>
    <s v="01289692"/>
    <d v="2024-06-30T00:00:00"/>
    <m/>
    <n v="1"/>
    <d v="2024-07-01T00:00:00"/>
    <x v="2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14"/>
  </r>
  <r>
    <n v="2024"/>
    <s v="CHUM"/>
    <s v="KTN"/>
    <s v="SBS"/>
    <s v="DGK"/>
    <s v="TNDR"/>
    <s v="107008"/>
    <s v="G12"/>
    <s v="T"/>
    <s v=""/>
    <b v="1"/>
    <x v="0"/>
    <x v="0"/>
    <x v="0"/>
    <s v="01289693"/>
    <d v="2024-06-30T00:00:00"/>
    <m/>
    <n v="1"/>
    <d v="2024-07-01T00:00:00"/>
    <x v="2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7.8"/>
  </r>
  <r>
    <n v="2024"/>
    <s v="CHUM"/>
    <s v="KTN"/>
    <s v="SBS"/>
    <s v="DGK"/>
    <s v="TNDR"/>
    <s v="107008"/>
    <s v="H1"/>
    <s v="T"/>
    <s v=""/>
    <b v="1"/>
    <x v="0"/>
    <x v="0"/>
    <x v="0"/>
    <s v="01289694"/>
    <d v="2024-06-30T00:00:00"/>
    <m/>
    <n v="1"/>
    <d v="2024-07-01T00:00:00"/>
    <x v="2"/>
    <m/>
    <s v=""/>
    <n v="1"/>
    <d v="2024-07-02T00:00:00"/>
    <s v="SKS"/>
    <s v="5,3H"/>
    <x v="3"/>
    <s v="Kendrick Bay"/>
    <s v="Summer"/>
    <s v="2021"/>
    <s v="SSRAA"/>
    <s v="BY21"/>
    <s v="5,3H"/>
    <s v="SKS"/>
    <s v=""/>
    <s v=""/>
    <s v="U"/>
    <n v="6"/>
  </r>
  <r>
    <n v="2024"/>
    <s v="CHUM"/>
    <s v="KTN"/>
    <s v="SBS"/>
    <s v="DGK"/>
    <s v="TNDR"/>
    <s v="107008"/>
    <s v="H2"/>
    <s v="T"/>
    <s v=""/>
    <b v="1"/>
    <x v="0"/>
    <x v="0"/>
    <x v="0"/>
    <s v="01289695"/>
    <d v="2024-06-30T00:00:00"/>
    <m/>
    <n v="1"/>
    <d v="2024-07-01T00:00:00"/>
    <x v="2"/>
    <m/>
    <s v=""/>
    <n v="1"/>
    <d v="2024-07-02T00:00:00"/>
    <s v="SKS"/>
    <s v="5,3H"/>
    <x v="3"/>
    <s v="Kendrick Bay"/>
    <s v="Summer"/>
    <s v="2021"/>
    <s v="SSRAA"/>
    <s v="BY21"/>
    <s v="5,3H"/>
    <s v="SKS"/>
    <s v=""/>
    <s v=""/>
    <s v="U"/>
    <n v="3.5"/>
  </r>
  <r>
    <n v="2024"/>
    <s v="CHUM"/>
    <s v="KTN"/>
    <s v="SBS"/>
    <s v="DGK"/>
    <s v="TNDR"/>
    <s v="107008"/>
    <s v="H3"/>
    <s v="T"/>
    <s v=""/>
    <b v="1"/>
    <x v="0"/>
    <x v="0"/>
    <x v="0"/>
    <s v="01289696"/>
    <d v="2024-06-30T00:00:00"/>
    <m/>
    <n v="1"/>
    <d v="2024-07-01T00:00:00"/>
    <x v="2"/>
    <m/>
    <s v=""/>
    <n v="1"/>
    <d v="2024-07-02T00:00:00"/>
    <s v="SKS"/>
    <s v="5,3H"/>
    <x v="3"/>
    <s v="Kendrick Bay"/>
    <s v="Summer"/>
    <s v="2021"/>
    <s v="SSRAA"/>
    <s v="THIN FOR AGING"/>
    <s v="5,3H"/>
    <s v="SKS"/>
    <s v=""/>
    <s v=""/>
    <s v="U"/>
    <n v="5"/>
  </r>
  <r>
    <n v="2024"/>
    <s v="CHUM"/>
    <s v="KTN"/>
    <s v="SBS"/>
    <s v="DGK"/>
    <s v="TNDR"/>
    <s v="107008"/>
    <s v="H4"/>
    <s v="T"/>
    <s v=""/>
    <b v="1"/>
    <x v="0"/>
    <x v="0"/>
    <x v="0"/>
    <s v="01289697"/>
    <d v="2024-06-30T00:00:00"/>
    <m/>
    <n v="1"/>
    <d v="2024-07-01T00:00:00"/>
    <x v="2"/>
    <m/>
    <s v=""/>
    <n v="1"/>
    <d v="2024-07-02T00:00:00"/>
    <s v="SKS"/>
    <s v="3,6,2H"/>
    <x v="2"/>
    <s v="Kendrick Bay"/>
    <s v="Summer"/>
    <s v="2020"/>
    <s v="SSRAA"/>
    <s v="BY20"/>
    <s v="3,6,2H"/>
    <s v="SKS"/>
    <s v=""/>
    <s v=""/>
    <s v="U"/>
    <n v="7.8"/>
  </r>
  <r>
    <n v="2024"/>
    <s v="CHUM"/>
    <s v="KTN"/>
    <s v="SBS"/>
    <s v="DGK"/>
    <s v="TNDR"/>
    <s v="107008"/>
    <s v="H5"/>
    <s v="T"/>
    <s v=""/>
    <b v="1"/>
    <x v="0"/>
    <x v="0"/>
    <x v="0"/>
    <s v="01289698"/>
    <d v="2024-06-30T00:00:00"/>
    <m/>
    <n v="1"/>
    <d v="2024-07-01T00:00:00"/>
    <x v="2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6.3"/>
  </r>
  <r>
    <n v="2024"/>
    <s v="CHUM"/>
    <s v="KTN"/>
    <s v="SBS"/>
    <s v="DGK"/>
    <s v="TNDR"/>
    <s v="107008"/>
    <s v="H6"/>
    <s v="T"/>
    <s v=""/>
    <b v="1"/>
    <x v="0"/>
    <x v="0"/>
    <x v="0"/>
    <s v="01289699"/>
    <d v="2024-06-30T00:00:00"/>
    <m/>
    <n v="1"/>
    <d v="2024-07-01T00:00:00"/>
    <x v="2"/>
    <m/>
    <s v=""/>
    <n v="1"/>
    <d v="2024-07-02T00:00:00"/>
    <s v="SKS"/>
    <s v="6,3,2H"/>
    <x v="6"/>
    <s v="Kendrick Bay"/>
    <s v="Summer"/>
    <s v="2021"/>
    <s v="SSRAA"/>
    <s v="BY21"/>
    <s v="6,3,2H"/>
    <s v="SKS"/>
    <s v=""/>
    <s v=""/>
    <s v="U"/>
    <n v="6.6"/>
  </r>
  <r>
    <n v="2024"/>
    <s v="CHUM"/>
    <s v="KTN"/>
    <s v="SBS"/>
    <s v="DGK"/>
    <s v="TNDR"/>
    <s v="107008"/>
    <s v="H7"/>
    <s v="T"/>
    <s v=""/>
    <b v="1"/>
    <x v="0"/>
    <x v="0"/>
    <x v="0"/>
    <s v="01289700"/>
    <d v="2024-06-30T00:00:00"/>
    <m/>
    <n v="1"/>
    <d v="2024-07-01T00:00:00"/>
    <x v="2"/>
    <m/>
    <s v=""/>
    <n v="1"/>
    <d v="2024-07-02T00:00:00"/>
    <s v="SKS"/>
    <s v="6,3,2H"/>
    <x v="6"/>
    <s v="Kendrick Bay"/>
    <s v="Summer"/>
    <s v="2021"/>
    <s v="SSRAA"/>
    <s v="BY20"/>
    <s v="6,3,2H"/>
    <s v="SKS"/>
    <s v=""/>
    <s v=""/>
    <s v="U"/>
    <n v="5.5"/>
  </r>
  <r>
    <n v="2024"/>
    <s v="CHUM"/>
    <s v="KTN"/>
    <s v="SBS"/>
    <s v="DGK"/>
    <s v="TNDR"/>
    <s v="107008"/>
    <s v="H8"/>
    <s v="T"/>
    <s v=""/>
    <b v="1"/>
    <x v="0"/>
    <x v="0"/>
    <x v="0"/>
    <s v="01289701"/>
    <d v="2024-06-30T00:00:00"/>
    <m/>
    <n v="1"/>
    <d v="2024-07-01T00:00:00"/>
    <x v="2"/>
    <m/>
    <s v=""/>
    <n v="1"/>
    <d v="2024-07-02T00:00:00"/>
    <s v="SKS"/>
    <s v="6,3,2H"/>
    <x v="6"/>
    <s v="Kendrick Bay"/>
    <s v="Summer"/>
    <s v="2021"/>
    <s v="SSRAA"/>
    <s v="BY21"/>
    <s v="6,3,2H"/>
    <s v="SKS"/>
    <s v=""/>
    <s v=""/>
    <s v="U"/>
    <n v="8"/>
  </r>
  <r>
    <n v="2024"/>
    <s v="CHUM"/>
    <s v="KTN"/>
    <s v="SBS"/>
    <s v="DGK"/>
    <s v="TNDR"/>
    <s v="107008"/>
    <s v="H9"/>
    <s v="T"/>
    <s v=""/>
    <b v="1"/>
    <x v="0"/>
    <x v="0"/>
    <x v="0"/>
    <s v="01289702"/>
    <d v="2024-06-30T00:00:00"/>
    <m/>
    <n v="1"/>
    <d v="2024-07-01T00:00:00"/>
    <x v="2"/>
    <m/>
    <s v=""/>
    <n v="1"/>
    <d v="2024-07-02T00:00:00"/>
    <s v="SKS"/>
    <s v="6,3,2H"/>
    <x v="6"/>
    <s v="Kendrick Bay"/>
    <s v="Summer"/>
    <s v="2021"/>
    <s v="SSRAA"/>
    <s v="BY21"/>
    <s v="6,3,2H"/>
    <s v="SKS"/>
    <s v=""/>
    <s v=""/>
    <s v="U"/>
    <n v="5.4"/>
  </r>
  <r>
    <n v="2024"/>
    <s v="CHUM"/>
    <s v="KTN"/>
    <s v="SBS"/>
    <s v="DGK"/>
    <s v="TNDR"/>
    <s v="107008"/>
    <s v="H10"/>
    <s v="T"/>
    <s v=""/>
    <b v="1"/>
    <x v="0"/>
    <x v="0"/>
    <x v="0"/>
    <s v="01289703"/>
    <d v="2024-06-30T00:00:00"/>
    <m/>
    <n v="1"/>
    <d v="2024-07-01T00:00:00"/>
    <x v="2"/>
    <m/>
    <s v=""/>
    <n v="1"/>
    <d v="2024-07-02T00:00:00"/>
    <s v="SKS"/>
    <s v="4n,2n,2H"/>
    <x v="0"/>
    <s v="Kendrick Bay"/>
    <s v="Summer"/>
    <s v="2019"/>
    <s v="SSRAA"/>
    <s v="BY19"/>
    <s v="4n,2n,2H"/>
    <s v="SKS"/>
    <s v=""/>
    <s v=""/>
    <s v="U"/>
    <n v="10.1"/>
  </r>
  <r>
    <n v="2024"/>
    <s v="CHUM"/>
    <s v="KTN"/>
    <s v="SBS"/>
    <s v="DGK"/>
    <s v="TNDR"/>
    <s v="107008"/>
    <s v="H11"/>
    <s v="T"/>
    <s v=""/>
    <b v="1"/>
    <x v="0"/>
    <x v="0"/>
    <x v="0"/>
    <s v="01289704"/>
    <d v="2024-06-30T00:00:00"/>
    <m/>
    <n v="1"/>
    <d v="2024-07-01T00:00:00"/>
    <x v="2"/>
    <m/>
    <s v=""/>
    <n v="1"/>
    <d v="2024-07-02T00:00:00"/>
    <s v="SKS"/>
    <s v="3n,4,4nH"/>
    <x v="1"/>
    <s v="Kendrick Bay"/>
    <s v="Summer"/>
    <s v="2020"/>
    <s v="SSRAA"/>
    <s v="BY20"/>
    <s v="3n,4,4nH"/>
    <s v="SKS"/>
    <s v=""/>
    <s v=""/>
    <s v="U"/>
    <n v="6.8"/>
  </r>
  <r>
    <n v="2024"/>
    <s v="CHUM"/>
    <s v="KTN"/>
    <s v="SBS"/>
    <s v="JJM"/>
    <s v="BOAT"/>
    <s v="106228"/>
    <s v="A1"/>
    <s v="T"/>
    <s v=""/>
    <b v="1"/>
    <x v="0"/>
    <x v="1"/>
    <x v="3"/>
    <s v="01289853"/>
    <d v="2024-07-01T00:00:00"/>
    <m/>
    <n v="1"/>
    <d v="2024-07-02T00:00:00"/>
    <x v="2"/>
    <m/>
    <s v="38.5% F; 61.5% M; No weights written for A1-A4"/>
    <n v="1"/>
    <d v="2024-07-0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SBS"/>
    <s v="JJM"/>
    <s v="BOAT"/>
    <s v="106228"/>
    <s v="A2"/>
    <s v="T"/>
    <s v=""/>
    <b v="1"/>
    <x v="0"/>
    <x v="1"/>
    <x v="3"/>
    <s v="01289854"/>
    <d v="2024-07-01T00:00:00"/>
    <m/>
    <n v="1"/>
    <d v="2024-07-02T00:00:00"/>
    <x v="2"/>
    <m/>
    <s v="38.5% F; 61.5% M; No weights written for A1-A4"/>
    <n v="1"/>
    <d v="2024-07-0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SBS"/>
    <s v="JJM"/>
    <s v="BOAT"/>
    <s v="106228"/>
    <s v="A3"/>
    <s v="T"/>
    <s v=""/>
    <b v="1"/>
    <x v="0"/>
    <x v="1"/>
    <x v="3"/>
    <s v="01289855"/>
    <d v="2024-07-01T00:00:00"/>
    <m/>
    <n v="1"/>
    <d v="2024-07-02T00:00:00"/>
    <x v="2"/>
    <m/>
    <s v="38.5% F; 61.5% M; No weights written for A1-A4"/>
    <n v="1"/>
    <d v="2024-07-02T00:00:00"/>
    <s v="SKS"/>
    <s v="6,4H4"/>
    <x v="19"/>
    <s v="Neets Bay"/>
    <s v="Summer"/>
    <s v="2020"/>
    <s v="SSRAA"/>
    <s v="BY20"/>
    <s v="6,4H4"/>
    <s v="SKS"/>
    <s v=""/>
    <s v=""/>
    <s v=""/>
    <m/>
  </r>
  <r>
    <n v="2024"/>
    <s v="CHUM"/>
    <s v="KTN"/>
    <s v="SBS"/>
    <s v="JJM"/>
    <s v="BOAT"/>
    <s v="106228"/>
    <s v="A4"/>
    <s v="T"/>
    <s v=""/>
    <b v="1"/>
    <x v="0"/>
    <x v="1"/>
    <x v="3"/>
    <s v="01289856"/>
    <d v="2024-07-01T00:00:00"/>
    <m/>
    <n v="1"/>
    <d v="2024-07-02T00:00:00"/>
    <x v="2"/>
    <m/>
    <s v="38.5% F; 61.5% M; No weights written for A1-A4"/>
    <n v="1"/>
    <d v="2024-07-02T00:00:00"/>
    <s v="SKS"/>
    <s v="4,4H6"/>
    <x v="20"/>
    <s v="Neets Bay"/>
    <s v="Summer"/>
    <s v="2019"/>
    <s v="SSRAA"/>
    <s v="BY19"/>
    <s v="4,4H6"/>
    <s v="SKS"/>
    <s v=""/>
    <s v=""/>
    <s v=""/>
    <m/>
  </r>
  <r>
    <n v="2024"/>
    <s v="CHUM"/>
    <s v="KTN"/>
    <s v="SBS"/>
    <s v="JJM"/>
    <s v="BOAT"/>
    <s v="106228"/>
    <s v="A5"/>
    <s v="T"/>
    <s v=""/>
    <b v="1"/>
    <x v="0"/>
    <x v="1"/>
    <x v="3"/>
    <s v="01289857"/>
    <d v="2024-07-01T00:00:00"/>
    <m/>
    <n v="1"/>
    <d v="2024-07-02T00:00:00"/>
    <x v="2"/>
    <m/>
    <s v="38.5% F; 61.5% M; No weights written for A1-A4"/>
    <n v="1"/>
    <d v="2024-07-02T00:00:00"/>
    <s v="SKS"/>
    <s v="4,4H4"/>
    <x v="18"/>
    <s v="Neets Bay"/>
    <s v="Summer"/>
    <s v="2020"/>
    <s v="SSRAA"/>
    <s v="BY20"/>
    <s v="4,4H4"/>
    <s v="SKS"/>
    <s v=""/>
    <s v=""/>
    <s v="U"/>
    <n v="9.6999999999999993"/>
  </r>
  <r>
    <n v="2024"/>
    <s v="CHUM"/>
    <s v="KTN"/>
    <s v="SBS"/>
    <s v="JJM"/>
    <s v="BOAT"/>
    <s v="106228"/>
    <s v="A6"/>
    <s v="T"/>
    <s v=""/>
    <b v="1"/>
    <x v="0"/>
    <x v="1"/>
    <x v="3"/>
    <s v="01289858"/>
    <d v="2024-07-01T00:00:00"/>
    <m/>
    <n v="1"/>
    <d v="2024-07-02T00:00:00"/>
    <x v="2"/>
    <m/>
    <s v="38.5% F; 61.5% M; No weights written for A1-A4"/>
    <n v="1"/>
    <d v="2024-07-02T00:00:00"/>
    <s v="SKS"/>
    <s v="4,2,2H4"/>
    <x v="21"/>
    <s v="Neets Bay"/>
    <s v="Summer"/>
    <s v="2020"/>
    <s v="SSRAA"/>
    <s v="BY20"/>
    <s v="4,2,2H4"/>
    <s v="SKS"/>
    <s v=""/>
    <s v=""/>
    <s v="U"/>
    <n v="7.6"/>
  </r>
  <r>
    <n v="2024"/>
    <s v="CHUM"/>
    <s v="KTN"/>
    <s v="SBS"/>
    <s v="JJM"/>
    <s v="BOAT"/>
    <s v="106228"/>
    <s v="A7"/>
    <s v="T"/>
    <s v=""/>
    <b v="1"/>
    <x v="0"/>
    <x v="1"/>
    <x v="3"/>
    <s v="01289859"/>
    <d v="2024-07-01T00:00:00"/>
    <m/>
    <n v="1"/>
    <d v="2024-07-02T00:00:00"/>
    <x v="2"/>
    <m/>
    <s v="38.5% F; 61.5% M; No weights written for A1-A4"/>
    <n v="1"/>
    <d v="2024-07-02T00:00:00"/>
    <s v="SKS"/>
    <s v="4,2,2H4"/>
    <x v="21"/>
    <s v="Neets Bay"/>
    <s v="Summer"/>
    <s v="2020"/>
    <s v="SSRAA"/>
    <s v="BY20"/>
    <s v="4,2,2H4"/>
    <s v="SKS"/>
    <s v=""/>
    <s v=""/>
    <s v="U"/>
    <n v="10.7"/>
  </r>
  <r>
    <n v="2024"/>
    <s v="CHUM"/>
    <s v="KTN"/>
    <s v="SBS"/>
    <s v="JJM"/>
    <s v="BOAT"/>
    <s v="106228"/>
    <s v="A8"/>
    <s v="T"/>
    <s v=""/>
    <b v="1"/>
    <x v="0"/>
    <x v="1"/>
    <x v="3"/>
    <s v="01289860"/>
    <d v="2024-07-01T00:00:00"/>
    <m/>
    <n v="1"/>
    <d v="2024-07-02T00:00:00"/>
    <x v="2"/>
    <m/>
    <s v="38.5% F; 61.5% M; No weights written for A1-A4"/>
    <n v="1"/>
    <d v="2024-07-02T00:00:00"/>
    <s v="SKS"/>
    <s v="6,4H4"/>
    <x v="19"/>
    <s v="Neets Bay"/>
    <s v="Summer"/>
    <s v="2020"/>
    <s v="SSRAA"/>
    <s v="BY20"/>
    <s v="6,4H4"/>
    <s v="SKS"/>
    <s v=""/>
    <s v=""/>
    <s v="U"/>
    <n v="10"/>
  </r>
  <r>
    <n v="2024"/>
    <s v="CHUM"/>
    <s v="KTN"/>
    <s v="SBS"/>
    <s v="JJM"/>
    <s v="BOAT"/>
    <s v="106228"/>
    <s v="A9"/>
    <s v="T"/>
    <s v=""/>
    <b v="1"/>
    <x v="0"/>
    <x v="1"/>
    <x v="3"/>
    <s v="01289861"/>
    <d v="2024-07-01T00:00:00"/>
    <m/>
    <n v="1"/>
    <d v="2024-07-02T00:00:00"/>
    <x v="2"/>
    <m/>
    <s v="38.5% F; 61.5% M; No weights written for A1-A4"/>
    <n v="1"/>
    <d v="2024-07-02T00:00:00"/>
    <s v="SKS"/>
    <s v="4,4H2,3"/>
    <x v="16"/>
    <s v="Neets Bay"/>
    <s v="Summer"/>
    <s v="2019"/>
    <s v="SSRAA"/>
    <s v="BY19"/>
    <s v="4,4H2,3"/>
    <s v="SKS"/>
    <s v=""/>
    <s v=""/>
    <s v="U"/>
    <n v="10.7"/>
  </r>
  <r>
    <n v="2024"/>
    <s v="CHUM"/>
    <s v="KTN"/>
    <s v="SBS"/>
    <s v="JJM"/>
    <s v="BOAT"/>
    <s v="106228"/>
    <s v="A10"/>
    <s v="T"/>
    <s v=""/>
    <b v="1"/>
    <x v="0"/>
    <x v="1"/>
    <x v="3"/>
    <s v="01289862"/>
    <d v="2024-07-01T00:00:00"/>
    <m/>
    <n v="1"/>
    <d v="2024-07-02T00:00:00"/>
    <x v="2"/>
    <m/>
    <s v="38.5% F; 61.5% M; No weights written for A1-A4"/>
    <n v="1"/>
    <d v="2024-07-02T00:00:00"/>
    <s v="SKS"/>
    <s v="4,4H4"/>
    <x v="18"/>
    <s v="Neets Bay"/>
    <s v="Summer"/>
    <s v="2020"/>
    <s v="SSRAA"/>
    <s v="BY20"/>
    <s v="4,4H4"/>
    <s v="SKS"/>
    <s v=""/>
    <s v=""/>
    <s v="U"/>
    <n v="10.3"/>
  </r>
  <r>
    <n v="2024"/>
    <s v="CHUM"/>
    <s v="KTN"/>
    <s v="SBS"/>
    <s v="JJM"/>
    <s v="BOAT"/>
    <s v="106228"/>
    <s v="A11"/>
    <s v="T"/>
    <s v=""/>
    <b v="1"/>
    <x v="0"/>
    <x v="1"/>
    <x v="3"/>
    <s v="01289863"/>
    <d v="2024-07-01T00:00:00"/>
    <m/>
    <n v="1"/>
    <d v="2024-07-02T00:00:00"/>
    <x v="2"/>
    <m/>
    <s v="38.5% F; 61.5% M; No weights written for A1-A4"/>
    <n v="1"/>
    <d v="2024-07-02T00:00:00"/>
    <s v="SKS"/>
    <s v="4,4H2,3"/>
    <x v="16"/>
    <s v="Neets Bay"/>
    <s v="Summer"/>
    <s v="2019"/>
    <s v="SSRAA"/>
    <s v="BY19"/>
    <s v="4,4H2,3"/>
    <s v="SKS"/>
    <s v=""/>
    <s v=""/>
    <s v="U"/>
    <n v="9.4"/>
  </r>
  <r>
    <n v="2024"/>
    <s v="CHUM"/>
    <s v="KTN"/>
    <s v="SBS"/>
    <s v="JJM"/>
    <s v="BOAT"/>
    <s v="106228"/>
    <s v="A12"/>
    <s v="T"/>
    <s v=""/>
    <b v="1"/>
    <x v="0"/>
    <x v="1"/>
    <x v="3"/>
    <s v="01289864"/>
    <d v="2024-07-01T00:00:00"/>
    <m/>
    <n v="1"/>
    <d v="2024-07-02T00:00:00"/>
    <x v="2"/>
    <m/>
    <s v="38.5% F; 61.5% M; No weights written for A1-A4"/>
    <n v="1"/>
    <d v="2024-07-02T00:00:00"/>
    <s v="SKS"/>
    <s v="4,4H4"/>
    <x v="18"/>
    <s v="Neets Bay"/>
    <s v="Summer"/>
    <s v="2020"/>
    <s v="SSRAA"/>
    <s v="THIN FOR AGING"/>
    <s v="4,4H4"/>
    <s v="SKS"/>
    <s v=""/>
    <s v=""/>
    <s v="U"/>
    <n v="10.7"/>
  </r>
  <r>
    <m/>
    <s v="CHUM"/>
    <s v="KTN"/>
    <s v="SBS"/>
    <s v="JJM"/>
    <s v="BOAT"/>
    <s v="106228"/>
    <s v="B1"/>
    <s v="T"/>
    <s v=""/>
    <b v="1"/>
    <x v="0"/>
    <x v="1"/>
    <x v="3"/>
    <s v="0128986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2.2"/>
  </r>
  <r>
    <m/>
    <s v="CHUM"/>
    <s v="KTN"/>
    <s v="SBS"/>
    <s v="JJM"/>
    <s v="BOAT"/>
    <s v="106228"/>
    <s v="B2"/>
    <s v="T"/>
    <s v=""/>
    <b v="1"/>
    <x v="0"/>
    <x v="1"/>
    <x v="3"/>
    <s v="0128986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.9"/>
  </r>
  <r>
    <m/>
    <s v="CHUM"/>
    <s v="KTN"/>
    <s v="SBS"/>
    <s v="JJM"/>
    <s v="BOAT"/>
    <s v="106228"/>
    <s v="B3"/>
    <s v="T"/>
    <s v=""/>
    <b v="1"/>
    <x v="0"/>
    <x v="1"/>
    <x v="3"/>
    <s v="0128986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3.6"/>
  </r>
  <r>
    <m/>
    <s v="CHUM"/>
    <s v="KTN"/>
    <s v="SBS"/>
    <s v="JJM"/>
    <s v="BOAT"/>
    <s v="106228"/>
    <s v="B4"/>
    <s v="T"/>
    <s v=""/>
    <b v="1"/>
    <x v="0"/>
    <x v="1"/>
    <x v="3"/>
    <s v="0128986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9"/>
  </r>
  <r>
    <m/>
    <s v="CHUM"/>
    <s v="KTN"/>
    <s v="SBS"/>
    <s v="JJM"/>
    <s v="BOAT"/>
    <s v="106228"/>
    <s v="B5"/>
    <s v="T"/>
    <s v=""/>
    <b v="1"/>
    <x v="0"/>
    <x v="1"/>
    <x v="3"/>
    <s v="0128986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1999999999999993"/>
  </r>
  <r>
    <m/>
    <s v="CHUM"/>
    <s v="KTN"/>
    <s v="SBS"/>
    <s v="JJM"/>
    <s v="BOAT"/>
    <s v="106228"/>
    <s v="B6"/>
    <s v="T"/>
    <s v=""/>
    <b v="1"/>
    <x v="0"/>
    <x v="1"/>
    <x v="3"/>
    <s v="0128987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8"/>
  </r>
  <r>
    <m/>
    <s v="CHUM"/>
    <s v="KTN"/>
    <s v="SBS"/>
    <s v="JJM"/>
    <s v="BOAT"/>
    <s v="106228"/>
    <s v="B7"/>
    <s v="T"/>
    <s v=""/>
    <b v="1"/>
    <x v="0"/>
    <x v="1"/>
    <x v="3"/>
    <s v="0128987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3"/>
  </r>
  <r>
    <m/>
    <s v="CHUM"/>
    <s v="KTN"/>
    <s v="SBS"/>
    <s v="JJM"/>
    <s v="BOAT"/>
    <s v="106228"/>
    <s v="B8"/>
    <s v="T"/>
    <s v=""/>
    <b v="1"/>
    <x v="0"/>
    <x v="1"/>
    <x v="3"/>
    <s v="0128987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2"/>
  </r>
  <r>
    <m/>
    <s v="CHUM"/>
    <s v="KTN"/>
    <s v="SBS"/>
    <s v="JJM"/>
    <s v="BOAT"/>
    <s v="106228"/>
    <s v="B9"/>
    <s v="T"/>
    <s v=""/>
    <b v="1"/>
    <x v="0"/>
    <x v="1"/>
    <x v="3"/>
    <s v="0128987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"/>
  </r>
  <r>
    <m/>
    <s v="CHUM"/>
    <s v="KTN"/>
    <s v="SBS"/>
    <s v="JJM"/>
    <s v="BOAT"/>
    <s v="106228"/>
    <s v="B10"/>
    <s v="T"/>
    <s v=""/>
    <b v="1"/>
    <x v="0"/>
    <x v="1"/>
    <x v="3"/>
    <s v="0128987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"/>
  </r>
  <r>
    <m/>
    <s v="CHUM"/>
    <s v="KTN"/>
    <s v="SBS"/>
    <s v="JJM"/>
    <s v="BOAT"/>
    <s v="106228"/>
    <s v="B11"/>
    <s v="T"/>
    <s v=""/>
    <b v="1"/>
    <x v="0"/>
    <x v="1"/>
    <x v="3"/>
    <s v="0128987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6"/>
  </r>
  <r>
    <m/>
    <s v="CHUM"/>
    <s v="KTN"/>
    <s v="SBS"/>
    <s v="JJM"/>
    <s v="BOAT"/>
    <s v="106228"/>
    <s v="B12"/>
    <s v="T"/>
    <s v=""/>
    <b v="1"/>
    <x v="0"/>
    <x v="1"/>
    <x v="3"/>
    <s v="0128987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9"/>
  </r>
  <r>
    <m/>
    <s v="CHUM"/>
    <s v="KTN"/>
    <s v="SBS"/>
    <s v="JJM"/>
    <s v="BOAT"/>
    <s v="106228"/>
    <s v="C1"/>
    <s v="T"/>
    <s v=""/>
    <b v="1"/>
    <x v="0"/>
    <x v="1"/>
    <x v="3"/>
    <s v="0128987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5"/>
  </r>
  <r>
    <m/>
    <s v="CHUM"/>
    <s v="KTN"/>
    <s v="SBS"/>
    <s v="JJM"/>
    <s v="BOAT"/>
    <s v="106228"/>
    <s v="C2"/>
    <s v="T"/>
    <s v=""/>
    <b v="1"/>
    <x v="0"/>
    <x v="1"/>
    <x v="3"/>
    <s v="0128987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.9"/>
  </r>
  <r>
    <m/>
    <s v="CHUM"/>
    <s v="KTN"/>
    <s v="SBS"/>
    <s v="JJM"/>
    <s v="BOAT"/>
    <s v="106228"/>
    <s v="C3"/>
    <s v="T"/>
    <s v=""/>
    <b v="1"/>
    <x v="0"/>
    <x v="1"/>
    <x v="3"/>
    <s v="0128987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4"/>
    <s v="T"/>
    <s v=""/>
    <b v="1"/>
    <x v="0"/>
    <x v="1"/>
    <x v="3"/>
    <s v="0128988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5"/>
    <s v="T"/>
    <s v=""/>
    <b v="1"/>
    <x v="0"/>
    <x v="1"/>
    <x v="3"/>
    <s v="0128988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6"/>
    <s v="T"/>
    <s v=""/>
    <b v="1"/>
    <x v="0"/>
    <x v="1"/>
    <x v="3"/>
    <s v="0128988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7"/>
    <s v="T"/>
    <s v=""/>
    <b v="1"/>
    <x v="0"/>
    <x v="1"/>
    <x v="3"/>
    <s v="0128988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8"/>
    <s v="T"/>
    <s v=""/>
    <b v="1"/>
    <x v="0"/>
    <x v="1"/>
    <x v="3"/>
    <s v="0128988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9"/>
    <s v="T"/>
    <s v=""/>
    <b v="1"/>
    <x v="0"/>
    <x v="1"/>
    <x v="3"/>
    <s v="0128988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10"/>
    <s v="T"/>
    <s v=""/>
    <b v="1"/>
    <x v="0"/>
    <x v="1"/>
    <x v="3"/>
    <s v="0128988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11"/>
    <s v="T"/>
    <s v=""/>
    <b v="1"/>
    <x v="0"/>
    <x v="1"/>
    <x v="3"/>
    <s v="0128988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C12"/>
    <s v="T"/>
    <s v=""/>
    <b v="1"/>
    <x v="0"/>
    <x v="1"/>
    <x v="3"/>
    <s v="0128988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"/>
    <m/>
  </r>
  <r>
    <m/>
    <s v="CHUM"/>
    <s v="KTN"/>
    <s v="SBS"/>
    <s v="JJM"/>
    <s v="BOAT"/>
    <s v="106228"/>
    <s v="D1"/>
    <s v="T"/>
    <s v=""/>
    <b v="1"/>
    <x v="0"/>
    <x v="1"/>
    <x v="3"/>
    <s v="0128988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3.9"/>
  </r>
  <r>
    <m/>
    <s v="CHUM"/>
    <s v="KTN"/>
    <s v="SBS"/>
    <s v="JJM"/>
    <s v="BOAT"/>
    <s v="106228"/>
    <s v="D2"/>
    <s v="T"/>
    <s v=""/>
    <b v="1"/>
    <x v="0"/>
    <x v="1"/>
    <x v="3"/>
    <s v="0128989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.5"/>
  </r>
  <r>
    <m/>
    <s v="CHUM"/>
    <s v="KTN"/>
    <s v="SBS"/>
    <s v="JJM"/>
    <s v="BOAT"/>
    <s v="106228"/>
    <s v="D3"/>
    <s v="T"/>
    <s v=""/>
    <b v="1"/>
    <x v="0"/>
    <x v="1"/>
    <x v="3"/>
    <s v="0128989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8000000000000007"/>
  </r>
  <r>
    <m/>
    <s v="CHUM"/>
    <s v="KTN"/>
    <s v="SBS"/>
    <s v="JJM"/>
    <s v="BOAT"/>
    <s v="106228"/>
    <s v="D4"/>
    <s v="T"/>
    <s v=""/>
    <b v="1"/>
    <x v="0"/>
    <x v="1"/>
    <x v="3"/>
    <s v="0128989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3"/>
  </r>
  <r>
    <m/>
    <s v="CHUM"/>
    <s v="KTN"/>
    <s v="SBS"/>
    <s v="JJM"/>
    <s v="BOAT"/>
    <s v="106228"/>
    <s v="D5"/>
    <s v="T"/>
    <s v=""/>
    <b v="1"/>
    <x v="0"/>
    <x v="1"/>
    <x v="3"/>
    <s v="0128989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1.8"/>
  </r>
  <r>
    <m/>
    <s v="CHUM"/>
    <s v="KTN"/>
    <s v="SBS"/>
    <s v="JJM"/>
    <s v="BOAT"/>
    <s v="106228"/>
    <s v="D6"/>
    <s v="T"/>
    <s v=""/>
    <b v="1"/>
    <x v="0"/>
    <x v="1"/>
    <x v="3"/>
    <s v="0128989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5"/>
  </r>
  <r>
    <m/>
    <s v="CHUM"/>
    <s v="KTN"/>
    <s v="SBS"/>
    <s v="JJM"/>
    <s v="BOAT"/>
    <s v="106228"/>
    <s v="D7"/>
    <s v="T"/>
    <s v=""/>
    <b v="1"/>
    <x v="0"/>
    <x v="1"/>
    <x v="3"/>
    <s v="0128989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9"/>
  </r>
  <r>
    <m/>
    <s v="CHUM"/>
    <s v="KTN"/>
    <s v="SBS"/>
    <s v="JJM"/>
    <s v="BOAT"/>
    <s v="106228"/>
    <s v="D8"/>
    <s v="T"/>
    <s v=""/>
    <b v="1"/>
    <x v="0"/>
    <x v="1"/>
    <x v="3"/>
    <s v="0128989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1"/>
  </r>
  <r>
    <m/>
    <s v="CHUM"/>
    <s v="KTN"/>
    <s v="SBS"/>
    <s v="JJM"/>
    <s v="BOAT"/>
    <s v="106228"/>
    <s v="D9"/>
    <s v="T"/>
    <s v=""/>
    <b v="1"/>
    <x v="0"/>
    <x v="1"/>
    <x v="3"/>
    <s v="0128989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6.7"/>
  </r>
  <r>
    <m/>
    <s v="CHUM"/>
    <s v="KTN"/>
    <s v="SBS"/>
    <s v="JJM"/>
    <s v="BOAT"/>
    <s v="106228"/>
    <s v="D10"/>
    <s v="T"/>
    <s v=""/>
    <b v="1"/>
    <x v="0"/>
    <x v="1"/>
    <x v="3"/>
    <s v="0128989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1.5"/>
  </r>
  <r>
    <m/>
    <s v="CHUM"/>
    <s v="KTN"/>
    <s v="SBS"/>
    <s v="JJM"/>
    <s v="BOAT"/>
    <s v="106228"/>
    <s v="D11"/>
    <s v="T"/>
    <s v=""/>
    <b v="1"/>
    <x v="0"/>
    <x v="1"/>
    <x v="3"/>
    <s v="0128989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6.9"/>
  </r>
  <r>
    <m/>
    <s v="CHUM"/>
    <s v="KTN"/>
    <s v="SBS"/>
    <s v="JJM"/>
    <s v="BOAT"/>
    <s v="106228"/>
    <s v="D12"/>
    <s v="T"/>
    <s v=""/>
    <b v="1"/>
    <x v="0"/>
    <x v="1"/>
    <x v="3"/>
    <s v="0128990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"/>
  </r>
  <r>
    <m/>
    <s v="CHUM"/>
    <s v="KTN"/>
    <s v="SBS"/>
    <s v="JJM"/>
    <s v="BOAT"/>
    <s v="106228"/>
    <s v="E1"/>
    <s v="T"/>
    <s v=""/>
    <b v="1"/>
    <x v="0"/>
    <x v="1"/>
    <x v="3"/>
    <s v="0128990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4.4000000000000004"/>
  </r>
  <r>
    <m/>
    <s v="CHUM"/>
    <s v="KTN"/>
    <s v="SBS"/>
    <s v="JJM"/>
    <s v="BOAT"/>
    <s v="106228"/>
    <s v="E2"/>
    <s v="T"/>
    <s v=""/>
    <b v="1"/>
    <x v="0"/>
    <x v="1"/>
    <x v="3"/>
    <s v="0128990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4.4"/>
  </r>
  <r>
    <m/>
    <s v="CHUM"/>
    <s v="KTN"/>
    <s v="SBS"/>
    <s v="JJM"/>
    <s v="BOAT"/>
    <s v="106228"/>
    <s v="E3"/>
    <s v="T"/>
    <s v=""/>
    <b v="1"/>
    <x v="0"/>
    <x v="1"/>
    <x v="3"/>
    <s v="0128990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6.2"/>
  </r>
  <r>
    <m/>
    <s v="CHUM"/>
    <s v="KTN"/>
    <s v="SBS"/>
    <s v="JJM"/>
    <s v="BOAT"/>
    <s v="106228"/>
    <s v="E4"/>
    <s v="T"/>
    <s v=""/>
    <b v="1"/>
    <x v="0"/>
    <x v="1"/>
    <x v="3"/>
    <s v="0128990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2"/>
  </r>
  <r>
    <m/>
    <s v="CHUM"/>
    <s v="KTN"/>
    <s v="SBS"/>
    <s v="JJM"/>
    <s v="BOAT"/>
    <s v="106228"/>
    <s v="E5"/>
    <s v="T"/>
    <s v=""/>
    <b v="1"/>
    <x v="0"/>
    <x v="1"/>
    <x v="3"/>
    <s v="0128990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.9"/>
  </r>
  <r>
    <m/>
    <s v="CHUM"/>
    <s v="KTN"/>
    <s v="SBS"/>
    <s v="JJM"/>
    <s v="BOAT"/>
    <s v="106228"/>
    <s v="E6"/>
    <s v="T"/>
    <s v=""/>
    <b v="1"/>
    <x v="0"/>
    <x v="1"/>
    <x v="3"/>
    <s v="0128990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4"/>
  </r>
  <r>
    <m/>
    <s v="CHUM"/>
    <s v="KTN"/>
    <s v="SBS"/>
    <s v="JJM"/>
    <s v="BOAT"/>
    <s v="106228"/>
    <s v="E7"/>
    <s v="T"/>
    <s v=""/>
    <b v="1"/>
    <x v="0"/>
    <x v="1"/>
    <x v="3"/>
    <s v="0128990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1"/>
  </r>
  <r>
    <m/>
    <s v="CHUM"/>
    <s v="KTN"/>
    <s v="SBS"/>
    <s v="JJM"/>
    <s v="BOAT"/>
    <s v="106228"/>
    <s v="E8"/>
    <s v="T"/>
    <s v=""/>
    <b v="1"/>
    <x v="0"/>
    <x v="1"/>
    <x v="3"/>
    <s v="0128990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5"/>
  </r>
  <r>
    <m/>
    <s v="CHUM"/>
    <s v="KTN"/>
    <s v="SBS"/>
    <s v="JJM"/>
    <s v="BOAT"/>
    <s v="106228"/>
    <s v="E9"/>
    <s v="T"/>
    <s v=""/>
    <b v="1"/>
    <x v="0"/>
    <x v="1"/>
    <x v="3"/>
    <s v="0128990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2.2"/>
  </r>
  <r>
    <m/>
    <s v="CHUM"/>
    <s v="KTN"/>
    <s v="SBS"/>
    <s v="JJM"/>
    <s v="BOAT"/>
    <s v="106228"/>
    <s v="E10"/>
    <s v="T"/>
    <s v=""/>
    <b v="1"/>
    <x v="0"/>
    <x v="1"/>
    <x v="3"/>
    <s v="0128991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1"/>
  </r>
  <r>
    <m/>
    <s v="CHUM"/>
    <s v="KTN"/>
    <s v="SBS"/>
    <s v="JJM"/>
    <s v="BOAT"/>
    <s v="106228"/>
    <s v="E11"/>
    <s v="T"/>
    <s v=""/>
    <b v="1"/>
    <x v="0"/>
    <x v="1"/>
    <x v="3"/>
    <s v="0128991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5.0999999999999996"/>
  </r>
  <r>
    <m/>
    <s v="CHUM"/>
    <s v="KTN"/>
    <s v="SBS"/>
    <s v="JJM"/>
    <s v="BOAT"/>
    <s v="106228"/>
    <s v="E12"/>
    <s v="T"/>
    <s v=""/>
    <b v="1"/>
    <x v="0"/>
    <x v="1"/>
    <x v="3"/>
    <s v="0128991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.5"/>
  </r>
  <r>
    <m/>
    <s v="CHUM"/>
    <s v="KTN"/>
    <s v="SBS"/>
    <s v="JJM"/>
    <s v="BOAT"/>
    <s v="106228"/>
    <s v="F1"/>
    <s v="T"/>
    <s v=""/>
    <b v="1"/>
    <x v="0"/>
    <x v="1"/>
    <x v="3"/>
    <s v="0128991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1.3"/>
  </r>
  <r>
    <m/>
    <s v="CHUM"/>
    <s v="KTN"/>
    <s v="SBS"/>
    <s v="JJM"/>
    <s v="BOAT"/>
    <s v="106228"/>
    <s v="F2"/>
    <s v="T"/>
    <s v=""/>
    <b v="1"/>
    <x v="0"/>
    <x v="1"/>
    <x v="3"/>
    <s v="0128991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3.8"/>
  </r>
  <r>
    <m/>
    <s v="CHUM"/>
    <s v="KTN"/>
    <s v="SBS"/>
    <s v="JJM"/>
    <s v="BOAT"/>
    <s v="106228"/>
    <s v="F3"/>
    <s v="T"/>
    <s v=""/>
    <b v="1"/>
    <x v="0"/>
    <x v="1"/>
    <x v="3"/>
    <s v="0128991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3000000000000007"/>
  </r>
  <r>
    <m/>
    <s v="CHUM"/>
    <s v="KTN"/>
    <s v="SBS"/>
    <s v="JJM"/>
    <s v="BOAT"/>
    <s v="106228"/>
    <s v="F4"/>
    <s v="T"/>
    <s v=""/>
    <b v="1"/>
    <x v="0"/>
    <x v="1"/>
    <x v="3"/>
    <s v="0128991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3"/>
  </r>
  <r>
    <m/>
    <s v="CHUM"/>
    <s v="KTN"/>
    <s v="SBS"/>
    <s v="JJM"/>
    <s v="BOAT"/>
    <s v="106228"/>
    <s v="F5"/>
    <s v="T"/>
    <s v=""/>
    <b v="1"/>
    <x v="0"/>
    <x v="1"/>
    <x v="3"/>
    <s v="0128991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3.5"/>
  </r>
  <r>
    <m/>
    <s v="CHUM"/>
    <s v="KTN"/>
    <s v="SBS"/>
    <s v="JJM"/>
    <s v="BOAT"/>
    <s v="106228"/>
    <s v="F6"/>
    <s v="T"/>
    <s v=""/>
    <b v="1"/>
    <x v="0"/>
    <x v="1"/>
    <x v="3"/>
    <s v="0128991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8000000000000007"/>
  </r>
  <r>
    <m/>
    <s v="CHUM"/>
    <s v="KTN"/>
    <s v="SBS"/>
    <s v="JJM"/>
    <s v="BOAT"/>
    <s v="106228"/>
    <s v="F7"/>
    <s v="T"/>
    <s v=""/>
    <b v="1"/>
    <x v="0"/>
    <x v="1"/>
    <x v="3"/>
    <s v="0128991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9.8000000000000007"/>
  </r>
  <r>
    <m/>
    <s v="CHUM"/>
    <s v="KTN"/>
    <s v="SBS"/>
    <s v="JJM"/>
    <s v="BOAT"/>
    <s v="106228"/>
    <s v="F8"/>
    <s v="T"/>
    <s v=""/>
    <b v="1"/>
    <x v="0"/>
    <x v="1"/>
    <x v="3"/>
    <s v="0128992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8000000000000007"/>
  </r>
  <r>
    <m/>
    <s v="CHUM"/>
    <s v="KTN"/>
    <s v="SBS"/>
    <s v="JJM"/>
    <s v="BOAT"/>
    <s v="106228"/>
    <s v="F9"/>
    <s v="T"/>
    <s v=""/>
    <b v="1"/>
    <x v="0"/>
    <x v="1"/>
    <x v="3"/>
    <s v="0128992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1"/>
  </r>
  <r>
    <m/>
    <s v="CHUM"/>
    <s v="KTN"/>
    <s v="SBS"/>
    <s v="JJM"/>
    <s v="BOAT"/>
    <s v="106228"/>
    <s v="F10"/>
    <s v="T"/>
    <s v=""/>
    <b v="1"/>
    <x v="0"/>
    <x v="1"/>
    <x v="3"/>
    <s v="0128992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4"/>
  </r>
  <r>
    <m/>
    <s v="CHUM"/>
    <s v="KTN"/>
    <s v="SBS"/>
    <s v="JJM"/>
    <s v="BOAT"/>
    <s v="106228"/>
    <s v="F11"/>
    <s v="T"/>
    <s v=""/>
    <b v="1"/>
    <x v="0"/>
    <x v="1"/>
    <x v="3"/>
    <s v="0128992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8000000000000007"/>
  </r>
  <r>
    <m/>
    <s v="CHUM"/>
    <s v="KTN"/>
    <s v="SBS"/>
    <s v="JJM"/>
    <s v="BOAT"/>
    <s v="106228"/>
    <s v="F12"/>
    <s v="T"/>
    <s v=""/>
    <b v="1"/>
    <x v="0"/>
    <x v="1"/>
    <x v="3"/>
    <s v="0128992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1.6"/>
  </r>
  <r>
    <m/>
    <s v="CHUM"/>
    <s v="KTN"/>
    <s v="SBS"/>
    <s v="JJM"/>
    <s v="BOAT"/>
    <s v="106228"/>
    <s v="G1"/>
    <s v="T"/>
    <s v=""/>
    <b v="1"/>
    <x v="0"/>
    <x v="1"/>
    <x v="3"/>
    <s v="0128992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6"/>
  </r>
  <r>
    <m/>
    <s v="CHUM"/>
    <s v="KTN"/>
    <s v="SBS"/>
    <s v="JJM"/>
    <s v="BOAT"/>
    <s v="106228"/>
    <s v="G2"/>
    <s v="T"/>
    <s v=""/>
    <b v="1"/>
    <x v="0"/>
    <x v="1"/>
    <x v="3"/>
    <s v="0128992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1"/>
  </r>
  <r>
    <m/>
    <s v="CHUM"/>
    <s v="KTN"/>
    <s v="SBS"/>
    <s v="JJM"/>
    <s v="BOAT"/>
    <s v="106228"/>
    <s v="G3"/>
    <s v="T"/>
    <s v=""/>
    <b v="1"/>
    <x v="0"/>
    <x v="1"/>
    <x v="3"/>
    <s v="0128992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3.4"/>
  </r>
  <r>
    <m/>
    <s v="CHUM"/>
    <s v="KTN"/>
    <s v="SBS"/>
    <s v="JJM"/>
    <s v="BOAT"/>
    <s v="106228"/>
    <s v="G4"/>
    <s v="T"/>
    <s v=""/>
    <b v="1"/>
    <x v="0"/>
    <x v="1"/>
    <x v="3"/>
    <s v="0128992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3000000000000007"/>
  </r>
  <r>
    <m/>
    <s v="CHUM"/>
    <s v="KTN"/>
    <s v="SBS"/>
    <s v="JJM"/>
    <s v="BOAT"/>
    <s v="106228"/>
    <s v="G5"/>
    <s v="T"/>
    <s v=""/>
    <b v="1"/>
    <x v="0"/>
    <x v="1"/>
    <x v="3"/>
    <s v="0128992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2.1"/>
  </r>
  <r>
    <m/>
    <s v="CHUM"/>
    <s v="KTN"/>
    <s v="SBS"/>
    <s v="JJM"/>
    <s v="BOAT"/>
    <s v="106228"/>
    <s v="G6"/>
    <s v="T"/>
    <s v=""/>
    <b v="1"/>
    <x v="0"/>
    <x v="1"/>
    <x v="3"/>
    <s v="0128993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8"/>
  </r>
  <r>
    <m/>
    <s v="CHUM"/>
    <s v="KTN"/>
    <s v="SBS"/>
    <s v="JJM"/>
    <s v="BOAT"/>
    <s v="106228"/>
    <s v="G7"/>
    <s v="T"/>
    <s v=""/>
    <b v="1"/>
    <x v="0"/>
    <x v="1"/>
    <x v="3"/>
    <s v="0128993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3"/>
  </r>
  <r>
    <m/>
    <s v="CHUM"/>
    <s v="KTN"/>
    <s v="SBS"/>
    <s v="JJM"/>
    <s v="BOAT"/>
    <s v="106228"/>
    <s v="G8"/>
    <s v="T"/>
    <s v=""/>
    <b v="1"/>
    <x v="0"/>
    <x v="1"/>
    <x v="3"/>
    <s v="0128993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1.4"/>
  </r>
  <r>
    <m/>
    <s v="CHUM"/>
    <s v="KTN"/>
    <s v="SBS"/>
    <s v="JJM"/>
    <s v="BOAT"/>
    <s v="106228"/>
    <s v="G9"/>
    <s v="T"/>
    <s v=""/>
    <b v="1"/>
    <x v="0"/>
    <x v="1"/>
    <x v="3"/>
    <s v="0128993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4.9000000000000004"/>
  </r>
  <r>
    <m/>
    <s v="CHUM"/>
    <s v="KTN"/>
    <s v="SBS"/>
    <s v="JJM"/>
    <s v="BOAT"/>
    <s v="106228"/>
    <s v="G10"/>
    <s v="T"/>
    <s v=""/>
    <b v="1"/>
    <x v="0"/>
    <x v="1"/>
    <x v="3"/>
    <s v="0128993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"/>
  </r>
  <r>
    <m/>
    <s v="CHUM"/>
    <s v="KTN"/>
    <s v="SBS"/>
    <s v="JJM"/>
    <s v="BOAT"/>
    <s v="106228"/>
    <s v="G11"/>
    <s v="T"/>
    <s v=""/>
    <b v="1"/>
    <x v="0"/>
    <x v="1"/>
    <x v="3"/>
    <s v="01289935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8"/>
  </r>
  <r>
    <m/>
    <s v="CHUM"/>
    <s v="KTN"/>
    <s v="SBS"/>
    <s v="JJM"/>
    <s v="BOAT"/>
    <s v="106228"/>
    <s v="G12"/>
    <s v="T"/>
    <s v=""/>
    <b v="1"/>
    <x v="0"/>
    <x v="1"/>
    <x v="3"/>
    <s v="01289936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2.8"/>
  </r>
  <r>
    <m/>
    <s v="CHUM"/>
    <s v="KTN"/>
    <s v="SBS"/>
    <s v="JJM"/>
    <s v="BOAT"/>
    <s v="106228"/>
    <s v="H1"/>
    <s v="T"/>
    <s v=""/>
    <b v="1"/>
    <x v="0"/>
    <x v="1"/>
    <x v="3"/>
    <s v="01289937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10.8"/>
  </r>
  <r>
    <m/>
    <s v="CHUM"/>
    <s v="KTN"/>
    <s v="SBS"/>
    <s v="JJM"/>
    <s v="BOAT"/>
    <s v="106228"/>
    <s v="H2"/>
    <s v="T"/>
    <s v=""/>
    <b v="1"/>
    <x v="0"/>
    <x v="1"/>
    <x v="3"/>
    <s v="01289938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1999999999999993"/>
  </r>
  <r>
    <m/>
    <s v="CHUM"/>
    <s v="KTN"/>
    <s v="SBS"/>
    <s v="JJM"/>
    <s v="BOAT"/>
    <s v="106228"/>
    <s v="H3"/>
    <s v="T"/>
    <s v=""/>
    <b v="1"/>
    <x v="0"/>
    <x v="1"/>
    <x v="3"/>
    <s v="01289939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3000000000000007"/>
  </r>
  <r>
    <m/>
    <s v="CHUM"/>
    <s v="KTN"/>
    <s v="SBS"/>
    <s v="JJM"/>
    <s v="BOAT"/>
    <s v="106228"/>
    <s v="H4"/>
    <s v="T"/>
    <s v=""/>
    <b v="1"/>
    <x v="0"/>
    <x v="1"/>
    <x v="3"/>
    <s v="01289940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2"/>
  </r>
  <r>
    <m/>
    <s v="CHUM"/>
    <s v="KTN"/>
    <s v="SBS"/>
    <s v="JJM"/>
    <s v="BOAT"/>
    <s v="106228"/>
    <s v="H5"/>
    <s v="T"/>
    <s v=""/>
    <b v="1"/>
    <x v="0"/>
    <x v="1"/>
    <x v="3"/>
    <s v="01289941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6"/>
  </r>
  <r>
    <m/>
    <s v="CHUM"/>
    <s v="KTN"/>
    <s v="SBS"/>
    <s v="JJM"/>
    <s v="BOAT"/>
    <s v="106228"/>
    <s v="H6"/>
    <s v="T"/>
    <s v=""/>
    <b v="1"/>
    <x v="0"/>
    <x v="1"/>
    <x v="3"/>
    <s v="01289942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5.9"/>
  </r>
  <r>
    <m/>
    <s v="CHUM"/>
    <s v="KTN"/>
    <s v="SBS"/>
    <s v="JJM"/>
    <s v="BOAT"/>
    <s v="106228"/>
    <s v="H7"/>
    <s v="T"/>
    <s v=""/>
    <b v="1"/>
    <x v="0"/>
    <x v="1"/>
    <x v="3"/>
    <s v="01289943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7.7"/>
  </r>
  <r>
    <m/>
    <s v="CHUM"/>
    <s v="KTN"/>
    <s v="SBS"/>
    <s v="JJM"/>
    <s v="BOAT"/>
    <s v="106228"/>
    <s v="H8"/>
    <s v="T"/>
    <s v=""/>
    <b v="1"/>
    <x v="0"/>
    <x v="1"/>
    <x v="3"/>
    <s v="01289944"/>
    <d v="2024-07-01T00:00:00"/>
    <m/>
    <n v="1"/>
    <d v="2024-07-02T00:00:00"/>
    <x v="2"/>
    <m/>
    <s v="38.5% F; 61.5% M; No weights written for A1-A4"/>
    <n v="1"/>
    <m/>
    <s v=""/>
    <s v=""/>
    <x v="22"/>
    <s v=""/>
    <s v=""/>
    <s v=""/>
    <s v=""/>
    <s v=""/>
    <s v=""/>
    <s v=""/>
    <s v=""/>
    <s v=""/>
    <s v="U"/>
    <n v="8.1"/>
  </r>
  <r>
    <n v="2024"/>
    <s v="CHUM"/>
    <s v="KTN"/>
    <s v="SBS"/>
    <s v="AWE"/>
    <s v="BOAT"/>
    <s v="106230"/>
    <s v="A1"/>
    <s v="T"/>
    <s v=""/>
    <b v="1"/>
    <x v="0"/>
    <x v="0"/>
    <x v="0"/>
    <s v="01289981"/>
    <d v="2024-06-30T00:00:00"/>
    <m/>
    <n v="1"/>
    <d v="2024-07-02T00:00:00"/>
    <x v="2"/>
    <m/>
    <s v=""/>
    <n v="1"/>
    <d v="2024-07-03T00:00:00"/>
    <s v="JJM"/>
    <s v="6,3,2H"/>
    <x v="6"/>
    <s v="Kendrick Bay"/>
    <s v="Summer"/>
    <s v="2021"/>
    <s v="SSRAA"/>
    <s v="UNABLE TO AGE"/>
    <s v="6,3,2H"/>
    <s v="JJM"/>
    <s v=""/>
    <s v=""/>
    <s v="U"/>
    <n v="6.9"/>
  </r>
  <r>
    <n v="2024"/>
    <s v="CHUM"/>
    <s v="KTN"/>
    <s v="SBS"/>
    <s v="AWE"/>
    <s v="BOAT"/>
    <s v="106230"/>
    <s v="A2"/>
    <s v="T"/>
    <s v=""/>
    <b v="1"/>
    <x v="0"/>
    <x v="0"/>
    <x v="0"/>
    <s v="01289982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.4"/>
  </r>
  <r>
    <n v="2024"/>
    <s v="CHUM"/>
    <s v="KTN"/>
    <s v="SBS"/>
    <s v="AWE"/>
    <s v="BOAT"/>
    <s v="106230"/>
    <s v="A3"/>
    <s v="T"/>
    <s v=""/>
    <b v="1"/>
    <x v="0"/>
    <x v="0"/>
    <x v="0"/>
    <s v="01289983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6.4"/>
  </r>
  <r>
    <n v="2024"/>
    <s v="CHUM"/>
    <s v="KTN"/>
    <s v="SBS"/>
    <s v="AWE"/>
    <s v="BOAT"/>
    <s v="106230"/>
    <s v="A4"/>
    <s v="T"/>
    <s v=""/>
    <b v="1"/>
    <x v="0"/>
    <x v="0"/>
    <x v="0"/>
    <s v="01289984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BY21"/>
    <s v="5,3H"/>
    <s v="JJM"/>
    <s v=""/>
    <s v=""/>
    <s v="U"/>
    <n v="5.2"/>
  </r>
  <r>
    <n v="2024"/>
    <s v="CHUM"/>
    <s v="KTN"/>
    <s v="SBS"/>
    <s v="AWE"/>
    <s v="BOAT"/>
    <s v="106230"/>
    <s v="A5"/>
    <s v="T"/>
    <s v=""/>
    <b v="1"/>
    <x v="0"/>
    <x v="0"/>
    <x v="0"/>
    <s v="01289985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.8000000000000007"/>
  </r>
  <r>
    <n v="2024"/>
    <s v="CHUM"/>
    <s v="KTN"/>
    <s v="SBS"/>
    <s v="AWE"/>
    <s v="BOAT"/>
    <s v="106230"/>
    <s v="A6"/>
    <s v="T"/>
    <s v=""/>
    <b v="1"/>
    <x v="0"/>
    <x v="0"/>
    <x v="0"/>
    <s v="01289986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5.8"/>
  </r>
  <r>
    <n v="2024"/>
    <s v="CHUM"/>
    <s v="KTN"/>
    <s v="SBS"/>
    <s v="AWE"/>
    <s v="BOAT"/>
    <s v="106230"/>
    <s v="A7"/>
    <s v="T"/>
    <s v=""/>
    <b v="1"/>
    <x v="0"/>
    <x v="0"/>
    <x v="0"/>
    <s v="01289987"/>
    <d v="2024-06-30T00:00:00"/>
    <m/>
    <n v="1"/>
    <d v="2024-07-02T00:00:00"/>
    <x v="2"/>
    <m/>
    <s v=""/>
    <n v="1"/>
    <d v="2024-07-03T00:00:00"/>
    <s v="JJM"/>
    <s v="4n,2n,2H"/>
    <x v="0"/>
    <s v="Kendrick Bay"/>
    <s v="Summer"/>
    <s v="2019"/>
    <s v="SSRAA"/>
    <s v="UNABLE TO AGE"/>
    <s v="4n,2n,2H"/>
    <s v="JJM"/>
    <s v=""/>
    <s v=""/>
    <s v="U"/>
    <n v="9.9"/>
  </r>
  <r>
    <n v="2024"/>
    <s v="CHUM"/>
    <s v="KTN"/>
    <s v="SBS"/>
    <s v="AWE"/>
    <s v="BOAT"/>
    <s v="106230"/>
    <s v="A8"/>
    <s v="T"/>
    <s v=""/>
    <b v="1"/>
    <x v="0"/>
    <x v="0"/>
    <x v="0"/>
    <s v="01289988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.8000000000000007"/>
  </r>
  <r>
    <n v="2024"/>
    <s v="CHUM"/>
    <s v="KTN"/>
    <s v="SBS"/>
    <s v="AWE"/>
    <s v="BOAT"/>
    <s v="106230"/>
    <s v="A9"/>
    <s v="T"/>
    <s v=""/>
    <b v="1"/>
    <x v="0"/>
    <x v="0"/>
    <x v="0"/>
    <s v="01289989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UNABLE TO AGE"/>
    <s v="3n,4,4nH"/>
    <s v="JJM"/>
    <s v=""/>
    <s v=""/>
    <s v="U"/>
    <n v="7.8"/>
  </r>
  <r>
    <n v="2024"/>
    <s v="CHUM"/>
    <s v="KTN"/>
    <s v="SBS"/>
    <s v="AWE"/>
    <s v="BOAT"/>
    <s v="106230"/>
    <s v="A10"/>
    <s v="T"/>
    <s v=""/>
    <b v="1"/>
    <x v="0"/>
    <x v="0"/>
    <x v="0"/>
    <s v="01289990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5.6"/>
  </r>
  <r>
    <n v="2024"/>
    <s v="CHUM"/>
    <s v="KTN"/>
    <s v="SBS"/>
    <s v="AWE"/>
    <s v="BOAT"/>
    <s v="106230"/>
    <s v="A11"/>
    <s v="T"/>
    <s v=""/>
    <b v="1"/>
    <x v="0"/>
    <x v="0"/>
    <x v="0"/>
    <s v="01289991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BY21"/>
    <s v="5,3H"/>
    <s v="JJM"/>
    <s v=""/>
    <s v=""/>
    <s v="U"/>
    <n v="8.1999999999999993"/>
  </r>
  <r>
    <n v="2024"/>
    <s v="CHUM"/>
    <s v="KTN"/>
    <s v="SBS"/>
    <s v="AWE"/>
    <s v="BOAT"/>
    <s v="106230"/>
    <s v="A12"/>
    <s v="T"/>
    <s v=""/>
    <b v="1"/>
    <x v="0"/>
    <x v="0"/>
    <x v="0"/>
    <s v="01289992"/>
    <d v="2024-06-30T00:00:00"/>
    <m/>
    <n v="1"/>
    <d v="2024-07-02T00:00:00"/>
    <x v="2"/>
    <m/>
    <s v=""/>
    <n v="1"/>
    <d v="2024-07-03T00:00:00"/>
    <s v="JJM"/>
    <s v="6,3,2H"/>
    <x v="6"/>
    <s v="Kendrick Bay"/>
    <s v="Summer"/>
    <s v="2021"/>
    <s v="SSRAA"/>
    <s v="BY21"/>
    <s v="6,3,2H"/>
    <s v="JJM"/>
    <s v=""/>
    <s v=""/>
    <s v="U"/>
    <n v="11.1"/>
  </r>
  <r>
    <n v="2024"/>
    <s v="CHUM"/>
    <s v="KTN"/>
    <s v="SBS"/>
    <s v="AWE"/>
    <s v="BOAT"/>
    <s v="106230"/>
    <s v="B1"/>
    <s v="T"/>
    <s v=""/>
    <b v="1"/>
    <x v="0"/>
    <x v="0"/>
    <x v="0"/>
    <s v="01289993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.3000000000000007"/>
  </r>
  <r>
    <n v="2024"/>
    <s v="CHUM"/>
    <s v="KTN"/>
    <s v="SBS"/>
    <s v="AWE"/>
    <s v="BOAT"/>
    <s v="106230"/>
    <s v="B2"/>
    <s v="T"/>
    <s v=""/>
    <b v="1"/>
    <x v="0"/>
    <x v="0"/>
    <x v="0"/>
    <s v="01289994"/>
    <d v="2024-06-30T00:00:00"/>
    <m/>
    <n v="1"/>
    <d v="2024-07-02T00:00:00"/>
    <x v="2"/>
    <m/>
    <s v=""/>
    <n v="1"/>
    <d v="2024-07-03T00:00:00"/>
    <s v="JJM"/>
    <s v="4n,2n,2H"/>
    <x v="0"/>
    <s v="Kendrick Bay"/>
    <s v="Summer"/>
    <s v="2019"/>
    <s v="SSRAA"/>
    <s v="BY19"/>
    <s v="4n,2n,2H"/>
    <s v="JJM"/>
    <s v=""/>
    <s v=""/>
    <s v="U"/>
    <n v="8.9"/>
  </r>
  <r>
    <n v="2024"/>
    <s v="CHUM"/>
    <s v="KTN"/>
    <s v="SBS"/>
    <s v="AWE"/>
    <s v="BOAT"/>
    <s v="106230"/>
    <s v="B3"/>
    <s v="T"/>
    <s v=""/>
    <b v="1"/>
    <x v="0"/>
    <x v="0"/>
    <x v="0"/>
    <s v="01289995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"/>
  </r>
  <r>
    <n v="2024"/>
    <s v="CHUM"/>
    <s v="KTN"/>
    <s v="SBS"/>
    <s v="AWE"/>
    <s v="BOAT"/>
    <s v="106230"/>
    <s v="B4"/>
    <s v="T"/>
    <s v=""/>
    <b v="1"/>
    <x v="0"/>
    <x v="0"/>
    <x v="0"/>
    <s v="01289996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14.2"/>
  </r>
  <r>
    <n v="2024"/>
    <s v="CHUM"/>
    <s v="KTN"/>
    <s v="SBS"/>
    <s v="AWE"/>
    <s v="BOAT"/>
    <s v="106230"/>
    <s v="B5"/>
    <s v="T"/>
    <s v=""/>
    <b v="1"/>
    <x v="0"/>
    <x v="0"/>
    <x v="0"/>
    <s v="01289997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0.1"/>
  </r>
  <r>
    <n v="2024"/>
    <s v="CHUM"/>
    <s v="KTN"/>
    <s v="SBS"/>
    <s v="AWE"/>
    <s v="BOAT"/>
    <s v="106230"/>
    <s v="B6"/>
    <s v="T"/>
    <s v=""/>
    <b v="1"/>
    <x v="0"/>
    <x v="0"/>
    <x v="0"/>
    <s v="01289998"/>
    <d v="2024-06-30T00:00:00"/>
    <m/>
    <n v="1"/>
    <d v="2024-07-02T00:00:00"/>
    <x v="2"/>
    <m/>
    <s v=""/>
    <n v="1"/>
    <d v="2024-07-03T00:00:00"/>
    <s v="JJM"/>
    <s v="7,3H"/>
    <x v="7"/>
    <s v="Kendrick Bay"/>
    <s v="Summer"/>
    <s v="2019"/>
    <s v="SSRAA"/>
    <s v="BY19"/>
    <s v="7,3H"/>
    <s v="JJM"/>
    <s v=""/>
    <s v=""/>
    <s v="U"/>
    <n v="12.1"/>
  </r>
  <r>
    <n v="2024"/>
    <s v="CHUM"/>
    <s v="KTN"/>
    <s v="SBS"/>
    <s v="AWE"/>
    <s v="BOAT"/>
    <s v="106230"/>
    <s v="B7"/>
    <s v="T"/>
    <s v=""/>
    <b v="1"/>
    <x v="0"/>
    <x v="0"/>
    <x v="0"/>
    <s v="01289999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10.1"/>
  </r>
  <r>
    <n v="2024"/>
    <s v="CHUM"/>
    <s v="KTN"/>
    <s v="SBS"/>
    <s v="AWE"/>
    <s v="BOAT"/>
    <s v="106230"/>
    <s v="B8"/>
    <s v="T"/>
    <s v=""/>
    <b v="1"/>
    <x v="0"/>
    <x v="0"/>
    <x v="0"/>
    <s v="01290000"/>
    <d v="2024-06-30T00:00:00"/>
    <m/>
    <n v="1"/>
    <d v="2024-07-02T00:00:00"/>
    <x v="2"/>
    <m/>
    <s v=""/>
    <n v="1"/>
    <d v="2024-07-03T00:00:00"/>
    <s v="JJM"/>
    <s v="3,2,6H"/>
    <x v="4"/>
    <s v="Kendrick Bay"/>
    <s v="Summer"/>
    <s v="2019"/>
    <s v="SSRAA"/>
    <s v="BY19"/>
    <s v="3,2,6H"/>
    <s v="JJM"/>
    <s v=""/>
    <s v=""/>
    <s v="U"/>
    <n v="11.2"/>
  </r>
  <r>
    <n v="2024"/>
    <s v="CHUM"/>
    <s v="KTN"/>
    <s v="SBS"/>
    <s v="AWE"/>
    <s v="BOAT"/>
    <s v="106230"/>
    <s v="B9"/>
    <s v="T"/>
    <s v=""/>
    <b v="1"/>
    <x v="0"/>
    <x v="0"/>
    <x v="0"/>
    <s v="01290001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4.9000000000000004"/>
  </r>
  <r>
    <n v="2024"/>
    <s v="CHUM"/>
    <s v="KTN"/>
    <s v="SBS"/>
    <s v="AWE"/>
    <s v="BOAT"/>
    <s v="106230"/>
    <s v="B10"/>
    <s v="T"/>
    <s v=""/>
    <b v="1"/>
    <x v="0"/>
    <x v="0"/>
    <x v="0"/>
    <s v="01290002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7.4"/>
  </r>
  <r>
    <n v="2024"/>
    <s v="CHUM"/>
    <s v="KTN"/>
    <s v="SBS"/>
    <s v="AWE"/>
    <s v="BOAT"/>
    <s v="106230"/>
    <s v="B11"/>
    <s v="T"/>
    <s v=""/>
    <b v="1"/>
    <x v="0"/>
    <x v="0"/>
    <x v="0"/>
    <s v="01290003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1.8"/>
  </r>
  <r>
    <n v="2024"/>
    <s v="CHUM"/>
    <s v="KTN"/>
    <s v="SBS"/>
    <s v="AWE"/>
    <s v="BOAT"/>
    <s v="106230"/>
    <s v="B12"/>
    <s v="T"/>
    <s v=""/>
    <b v="1"/>
    <x v="0"/>
    <x v="0"/>
    <x v="0"/>
    <s v="01290004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UNABLE TO AGE"/>
    <s v="3n,4,4nH"/>
    <s v="JJM"/>
    <s v=""/>
    <s v=""/>
    <s v="U"/>
    <n v="5.7"/>
  </r>
  <r>
    <n v="2024"/>
    <s v="CHUM"/>
    <s v="KTN"/>
    <s v="SBS"/>
    <s v="AWE"/>
    <s v="BOAT"/>
    <s v="106230"/>
    <s v="C1"/>
    <s v="T"/>
    <s v=""/>
    <b v="1"/>
    <x v="0"/>
    <x v="0"/>
    <x v="0"/>
    <s v="01290005"/>
    <d v="2024-06-30T00:00:00"/>
    <m/>
    <n v="1"/>
    <d v="2024-07-02T00:00:00"/>
    <x v="2"/>
    <m/>
    <s v=""/>
    <n v="1"/>
    <d v="2024-07-03T00:00:00"/>
    <s v="JJM"/>
    <s v="7,3H"/>
    <x v="7"/>
    <s v="Kendrick Bay"/>
    <s v="Summer"/>
    <s v="2019"/>
    <s v="SSRAA"/>
    <s v="BY19"/>
    <s v="7,3H"/>
    <s v="JJM"/>
    <s v=""/>
    <s v=""/>
    <s v="U"/>
    <n v="10.8"/>
  </r>
  <r>
    <n v="2024"/>
    <s v="CHUM"/>
    <s v="KTN"/>
    <s v="SBS"/>
    <s v="AWE"/>
    <s v="BOAT"/>
    <s v="106230"/>
    <s v="C2"/>
    <s v="T"/>
    <s v=""/>
    <b v="1"/>
    <x v="0"/>
    <x v="0"/>
    <x v="0"/>
    <s v="01290006"/>
    <d v="2024-06-30T00:00:00"/>
    <m/>
    <n v="1"/>
    <d v="2024-07-02T00:00:00"/>
    <x v="2"/>
    <m/>
    <s v=""/>
    <n v="1"/>
    <d v="2024-07-03T00:00:00"/>
    <s v="JJM"/>
    <s v="6,3,2H"/>
    <x v="6"/>
    <s v="Kendrick Bay"/>
    <s v="Summer"/>
    <s v="2021"/>
    <s v="SSRAA"/>
    <s v="BY21"/>
    <s v="6,3,2H"/>
    <s v="JJM"/>
    <s v=""/>
    <s v=""/>
    <s v="U"/>
    <n v="4.9000000000000004"/>
  </r>
  <r>
    <n v="2024"/>
    <s v="CHUM"/>
    <s v="KTN"/>
    <s v="SBS"/>
    <s v="AWE"/>
    <s v="BOAT"/>
    <s v="106230"/>
    <s v="C3"/>
    <s v="T"/>
    <s v=""/>
    <b v="1"/>
    <x v="0"/>
    <x v="0"/>
    <x v="0"/>
    <s v="01290007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UNABLE TO AGE"/>
    <s v="5,3H"/>
    <s v="JJM"/>
    <s v=""/>
    <s v=""/>
    <s v="U"/>
    <n v="3.3"/>
  </r>
  <r>
    <n v="2024"/>
    <s v="CHUM"/>
    <s v="KTN"/>
    <s v="SBS"/>
    <s v="AWE"/>
    <s v="BOAT"/>
    <s v="106230"/>
    <s v="C4"/>
    <s v="T"/>
    <s v=""/>
    <b v="1"/>
    <x v="0"/>
    <x v="0"/>
    <x v="0"/>
    <s v="01290008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6.5"/>
  </r>
  <r>
    <n v="2024"/>
    <s v="CHUM"/>
    <s v="KTN"/>
    <s v="SBS"/>
    <s v="AWE"/>
    <s v="BOAT"/>
    <s v="106230"/>
    <s v="C5"/>
    <s v="T"/>
    <s v=""/>
    <b v="1"/>
    <x v="0"/>
    <x v="0"/>
    <x v="0"/>
    <s v="01290009"/>
    <d v="2024-06-30T00:00:00"/>
    <m/>
    <n v="1"/>
    <d v="2024-07-02T00:00:00"/>
    <x v="2"/>
    <m/>
    <s v=""/>
    <n v="1"/>
    <d v="2024-07-03T00:00:00"/>
    <s v="JJM"/>
    <s v="4n,2n,2H"/>
    <x v="0"/>
    <s v="Kendrick Bay"/>
    <s v="Summer"/>
    <s v="2019"/>
    <s v="SSRAA"/>
    <s v="BY19"/>
    <s v="4n,2n,2H"/>
    <s v="JJM"/>
    <s v=""/>
    <s v=""/>
    <s v="U"/>
    <n v="9.8000000000000007"/>
  </r>
  <r>
    <n v="2024"/>
    <s v="CHUM"/>
    <s v="KTN"/>
    <s v="SBS"/>
    <s v="AWE"/>
    <s v="BOAT"/>
    <s v="106230"/>
    <s v="C6"/>
    <s v="T"/>
    <s v=""/>
    <b v="1"/>
    <x v="0"/>
    <x v="0"/>
    <x v="0"/>
    <s v="01290010"/>
    <d v="2024-06-30T00:00:00"/>
    <m/>
    <n v="1"/>
    <d v="2024-07-02T00:00:00"/>
    <x v="2"/>
    <m/>
    <s v=""/>
    <n v="1"/>
    <d v="2024-07-03T00:00:00"/>
    <s v="JJM"/>
    <s v="6,3,2H"/>
    <x v="6"/>
    <s v="Kendrick Bay"/>
    <s v="Summer"/>
    <s v="2021"/>
    <s v="SSRAA"/>
    <s v="BY21"/>
    <s v="6,3,2H"/>
    <s v="JJM"/>
    <s v=""/>
    <s v=""/>
    <s v="U"/>
    <n v="7.4"/>
  </r>
  <r>
    <n v="2024"/>
    <s v="CHUM"/>
    <s v="KTN"/>
    <s v="SBS"/>
    <s v="AWE"/>
    <s v="BOAT"/>
    <s v="106230"/>
    <s v="C7"/>
    <s v="T"/>
    <s v=""/>
    <b v="1"/>
    <x v="0"/>
    <x v="0"/>
    <x v="0"/>
    <s v="01290011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.9"/>
  </r>
  <r>
    <n v="2024"/>
    <s v="CHUM"/>
    <s v="KTN"/>
    <s v="SBS"/>
    <s v="AWE"/>
    <s v="BOAT"/>
    <s v="106230"/>
    <s v="C8"/>
    <s v="T"/>
    <s v=""/>
    <b v="1"/>
    <x v="0"/>
    <x v="0"/>
    <x v="0"/>
    <s v="01290012"/>
    <d v="2024-06-30T00:00:00"/>
    <m/>
    <n v="1"/>
    <d v="2024-07-02T00:00:00"/>
    <x v="2"/>
    <m/>
    <s v=""/>
    <n v="1"/>
    <d v="2024-07-03T00:00:00"/>
    <s v="JJM"/>
    <s v="NONE"/>
    <x v="5"/>
    <s v=""/>
    <s v=""/>
    <s v=""/>
    <s v=""/>
    <s v="BY21"/>
    <s v="NONE"/>
    <s v="JJM"/>
    <s v=""/>
    <s v=""/>
    <s v="U"/>
    <n v="9.6999999999999993"/>
  </r>
  <r>
    <n v="2024"/>
    <s v="CHUM"/>
    <s v="KTN"/>
    <s v="SBS"/>
    <s v="AWE"/>
    <s v="BOAT"/>
    <s v="106230"/>
    <s v="C9"/>
    <s v="T"/>
    <s v=""/>
    <b v="1"/>
    <x v="0"/>
    <x v="0"/>
    <x v="0"/>
    <s v="01290013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BY21"/>
    <s v="5,3H"/>
    <s v="JJM"/>
    <s v=""/>
    <s v=""/>
    <s v="U"/>
    <n v="8.5"/>
  </r>
  <r>
    <n v="2024"/>
    <s v="CHUM"/>
    <s v="KTN"/>
    <s v="SBS"/>
    <s v="AWE"/>
    <s v="BOAT"/>
    <s v="106230"/>
    <s v="C10"/>
    <s v="T"/>
    <s v=""/>
    <b v="1"/>
    <x v="0"/>
    <x v="0"/>
    <x v="0"/>
    <s v="01290014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3.5"/>
  </r>
  <r>
    <n v="2024"/>
    <s v="CHUM"/>
    <s v="KTN"/>
    <s v="SBS"/>
    <s v="AWE"/>
    <s v="BOAT"/>
    <s v="106230"/>
    <s v="C11"/>
    <s v="T"/>
    <s v=""/>
    <b v="1"/>
    <x v="0"/>
    <x v="0"/>
    <x v="0"/>
    <s v="01290015"/>
    <d v="2024-06-30T00:00:00"/>
    <m/>
    <n v="1"/>
    <d v="2024-07-02T00:00:00"/>
    <x v="2"/>
    <m/>
    <s v=""/>
    <n v="1"/>
    <d v="2024-07-03T00:00:00"/>
    <s v="JJM"/>
    <s v="4n,2n,2H"/>
    <x v="0"/>
    <s v="Kendrick Bay"/>
    <s v="Summer"/>
    <s v="2019"/>
    <s v="SSRAA"/>
    <s v=""/>
    <s v="4n,2n,2H"/>
    <s v="JJM"/>
    <s v=""/>
    <s v=""/>
    <s v="U"/>
    <n v="12.4"/>
  </r>
  <r>
    <n v="2024"/>
    <s v="CHUM"/>
    <s v="KTN"/>
    <s v="SBS"/>
    <s v="AWE"/>
    <s v="BOAT"/>
    <s v="106230"/>
    <s v="C12"/>
    <s v="T"/>
    <s v=""/>
    <b v="1"/>
    <x v="0"/>
    <x v="0"/>
    <x v="0"/>
    <s v="01290016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8.4"/>
  </r>
  <r>
    <n v="2024"/>
    <s v="CHUM"/>
    <s v="KTN"/>
    <s v="SBS"/>
    <s v="AWE"/>
    <s v="BOAT"/>
    <s v="106230"/>
    <s v="D1"/>
    <s v="T"/>
    <s v=""/>
    <b v="1"/>
    <x v="0"/>
    <x v="0"/>
    <x v="0"/>
    <s v="01290017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BY21"/>
    <s v="5,3H"/>
    <s v="JJM"/>
    <s v=""/>
    <s v=""/>
    <s v="U"/>
    <n v="6.7"/>
  </r>
  <r>
    <n v="2024"/>
    <s v="CHUM"/>
    <s v="KTN"/>
    <s v="SBS"/>
    <s v="AWE"/>
    <s v="BOAT"/>
    <s v="106230"/>
    <s v="D2"/>
    <s v="T"/>
    <s v=""/>
    <b v="1"/>
    <x v="0"/>
    <x v="0"/>
    <x v="0"/>
    <s v="01290018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12.7"/>
  </r>
  <r>
    <n v="2024"/>
    <s v="CHUM"/>
    <s v="KTN"/>
    <s v="SBS"/>
    <s v="AWE"/>
    <s v="BOAT"/>
    <s v="106230"/>
    <s v="D3"/>
    <s v="T"/>
    <s v=""/>
    <b v="1"/>
    <x v="0"/>
    <x v="0"/>
    <x v="0"/>
    <s v="01290019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6.9"/>
  </r>
  <r>
    <n v="2024"/>
    <s v="CHUM"/>
    <s v="KTN"/>
    <s v="SBS"/>
    <s v="AWE"/>
    <s v="BOAT"/>
    <s v="106230"/>
    <s v="D4"/>
    <s v="T"/>
    <s v=""/>
    <b v="1"/>
    <x v="0"/>
    <x v="0"/>
    <x v="0"/>
    <s v="01290020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0.5"/>
  </r>
  <r>
    <n v="2024"/>
    <s v="CHUM"/>
    <s v="KTN"/>
    <s v="SBS"/>
    <s v="AWE"/>
    <s v="BOAT"/>
    <s v="106230"/>
    <s v="D5"/>
    <s v="T"/>
    <s v=""/>
    <b v="1"/>
    <x v="0"/>
    <x v="0"/>
    <x v="0"/>
    <s v="01290021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10.3"/>
  </r>
  <r>
    <n v="2024"/>
    <s v="CHUM"/>
    <s v="KTN"/>
    <s v="SBS"/>
    <s v="AWE"/>
    <s v="BOAT"/>
    <s v="106230"/>
    <s v="D6"/>
    <s v="T"/>
    <s v=""/>
    <b v="1"/>
    <x v="0"/>
    <x v="0"/>
    <x v="0"/>
    <s v="01290022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7.9"/>
  </r>
  <r>
    <n v="2024"/>
    <s v="CHUM"/>
    <s v="KTN"/>
    <s v="SBS"/>
    <s v="AWE"/>
    <s v="BOAT"/>
    <s v="106230"/>
    <s v="D7"/>
    <s v="T"/>
    <s v=""/>
    <b v="1"/>
    <x v="0"/>
    <x v="0"/>
    <x v="0"/>
    <s v="01290023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BY21; VAR 5,5H"/>
    <s v="5,3H"/>
    <s v="JJM"/>
    <s v=""/>
    <s v=""/>
    <s v="U"/>
    <n v="5.4"/>
  </r>
  <r>
    <n v="2024"/>
    <s v="CHUM"/>
    <s v="KTN"/>
    <s v="SBS"/>
    <s v="AWE"/>
    <s v="BOAT"/>
    <s v="106230"/>
    <s v="D8"/>
    <s v="T"/>
    <s v=""/>
    <b v="1"/>
    <x v="0"/>
    <x v="0"/>
    <x v="0"/>
    <s v="01290024"/>
    <d v="2024-06-30T00:00:00"/>
    <m/>
    <n v="1"/>
    <d v="2024-07-02T00:00:00"/>
    <x v="2"/>
    <m/>
    <s v=""/>
    <n v="1"/>
    <d v="2024-07-03T00:00:00"/>
    <s v="JJM"/>
    <s v="5,3H"/>
    <x v="3"/>
    <s v="Kendrick Bay"/>
    <s v="Summer"/>
    <s v="2021"/>
    <s v="SSRAA"/>
    <s v="BY21; VAR 5,5H"/>
    <s v="5,3H"/>
    <s v="JJM"/>
    <s v=""/>
    <s v=""/>
    <s v="U"/>
    <n v="5.9"/>
  </r>
  <r>
    <n v="2024"/>
    <s v="CHUM"/>
    <s v="KTN"/>
    <s v="SBS"/>
    <s v="AWE"/>
    <s v="BOAT"/>
    <s v="106230"/>
    <s v="D9"/>
    <s v="T"/>
    <s v=""/>
    <b v="1"/>
    <x v="0"/>
    <x v="0"/>
    <x v="0"/>
    <s v="01290025"/>
    <d v="2024-06-30T00:00:00"/>
    <m/>
    <n v="1"/>
    <d v="2024-07-02T00:00:00"/>
    <x v="2"/>
    <m/>
    <s v=""/>
    <n v="1"/>
    <d v="2024-07-03T00:00:00"/>
    <s v="JJM"/>
    <s v="3n,4,4nH"/>
    <x v="1"/>
    <s v="Kendrick Bay"/>
    <s v="Summer"/>
    <s v="2020"/>
    <s v="SSRAA"/>
    <s v="BY20"/>
    <s v="3n,4,4nH"/>
    <s v="JJM"/>
    <s v=""/>
    <s v=""/>
    <s v="U"/>
    <n v="11.3"/>
  </r>
  <r>
    <n v="2024"/>
    <s v="CHUM"/>
    <s v="KTN"/>
    <s v="SBS"/>
    <s v="AWE"/>
    <s v="BOAT"/>
    <s v="106230"/>
    <s v="D10"/>
    <s v="T"/>
    <s v=""/>
    <b v="1"/>
    <x v="0"/>
    <x v="0"/>
    <x v="0"/>
    <s v="01290026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0.4"/>
  </r>
  <r>
    <n v="2024"/>
    <s v="CHUM"/>
    <s v="KTN"/>
    <s v="SBS"/>
    <s v="AWE"/>
    <s v="BOAT"/>
    <s v="106230"/>
    <s v="D11"/>
    <s v="T"/>
    <s v=""/>
    <b v="1"/>
    <x v="0"/>
    <x v="0"/>
    <x v="0"/>
    <s v="01290027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6.5"/>
  </r>
  <r>
    <n v="2024"/>
    <s v="CHUM"/>
    <s v="KTN"/>
    <s v="SBS"/>
    <s v="AWE"/>
    <s v="BOAT"/>
    <s v="106230"/>
    <s v="D12"/>
    <s v="T"/>
    <s v=""/>
    <b v="1"/>
    <x v="0"/>
    <x v="0"/>
    <x v="0"/>
    <s v="01290028"/>
    <d v="2024-06-30T00:00:00"/>
    <m/>
    <n v="1"/>
    <d v="2024-07-02T00:00:00"/>
    <x v="2"/>
    <m/>
    <s v=""/>
    <n v="1"/>
    <d v="2024-07-03T00:00:00"/>
    <s v="JJM"/>
    <s v="3,6,2H"/>
    <x v="2"/>
    <s v="Kendrick Bay"/>
    <s v="Summer"/>
    <s v="2020"/>
    <s v="SSRAA"/>
    <s v="BY20"/>
    <s v="3,6,2H"/>
    <s v="JJM"/>
    <s v=""/>
    <s v=""/>
    <s v="U"/>
    <n v="10.9"/>
  </r>
  <r>
    <n v="2024"/>
    <s v="CHUM"/>
    <s v="KTN"/>
    <s v="ECP"/>
    <s v="LML"/>
    <s v="BOAT"/>
    <s v="107201"/>
    <s v="A1"/>
    <s v="T"/>
    <s v=""/>
    <b v="1"/>
    <x v="0"/>
    <x v="1"/>
    <x v="3"/>
    <s v="01290257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11.1"/>
  </r>
  <r>
    <n v="2024"/>
    <s v="CHUM"/>
    <s v="KTN"/>
    <s v="ECP"/>
    <s v="LML"/>
    <s v="BOAT"/>
    <s v="107201"/>
    <s v="A2"/>
    <s v="T"/>
    <s v=""/>
    <b v="1"/>
    <x v="0"/>
    <x v="1"/>
    <x v="3"/>
    <s v="01290258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9.1"/>
  </r>
  <r>
    <n v="2024"/>
    <s v="CHUM"/>
    <s v="KTN"/>
    <s v="ECP"/>
    <s v="LML"/>
    <s v="BOAT"/>
    <s v="107201"/>
    <s v="A3"/>
    <s v="T"/>
    <s v=""/>
    <b v="1"/>
    <x v="0"/>
    <x v="1"/>
    <x v="3"/>
    <s v="01290259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9.1999999999999993"/>
  </r>
  <r>
    <n v="2024"/>
    <s v="CHUM"/>
    <s v="KTN"/>
    <s v="ECP"/>
    <s v="LML"/>
    <s v="BOAT"/>
    <s v="107201"/>
    <s v="A4"/>
    <s v="T"/>
    <s v=""/>
    <b v="1"/>
    <x v="0"/>
    <x v="1"/>
    <x v="3"/>
    <s v="01290260"/>
    <d v="2024-07-01T00:00:00"/>
    <d v="2024-07-02T00:00:00"/>
    <n v="2"/>
    <d v="2024-07-02T00:00:00"/>
    <x v="2"/>
    <m/>
    <s v="17 Females= 36.2%; 30 Males= 63.8%"/>
    <n v="1"/>
    <d v="2024-07-03T00:00:00"/>
    <s v="SKS"/>
    <s v="5H5"/>
    <x v="23"/>
    <s v="Neets Bay"/>
    <s v="Summer"/>
    <s v="2021"/>
    <s v="SSRAA"/>
    <s v="BY21"/>
    <s v="5H5"/>
    <s v="SKS"/>
    <s v=""/>
    <s v=""/>
    <s v="U"/>
    <n v="5"/>
  </r>
  <r>
    <n v="2024"/>
    <s v="CHUM"/>
    <s v="KTN"/>
    <s v="ECP"/>
    <s v="LML"/>
    <s v="BOAT"/>
    <s v="107201"/>
    <s v="A5"/>
    <s v="T"/>
    <s v=""/>
    <b v="1"/>
    <x v="0"/>
    <x v="1"/>
    <x v="3"/>
    <s v="01290261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6.6"/>
  </r>
  <r>
    <n v="2024"/>
    <s v="CHUM"/>
    <s v="KTN"/>
    <s v="ECP"/>
    <s v="LML"/>
    <s v="BOAT"/>
    <s v="107201"/>
    <s v="A6"/>
    <s v="T"/>
    <s v=""/>
    <b v="1"/>
    <x v="0"/>
    <x v="1"/>
    <x v="3"/>
    <s v="01290262"/>
    <d v="2024-07-01T00:00:00"/>
    <d v="2024-07-02T00:00:00"/>
    <n v="2"/>
    <d v="2024-07-02T00:00:00"/>
    <x v="2"/>
    <m/>
    <s v="17 Females= 36.2%; 30 Males= 63.8%"/>
    <n v="1"/>
    <d v="2024-07-03T00:00:00"/>
    <s v="SKS"/>
    <s v="6,4H4"/>
    <x v="19"/>
    <s v="Neets Bay"/>
    <s v="Summer"/>
    <s v="2020"/>
    <s v="SSRAA"/>
    <s v="BY20"/>
    <s v="6,4H4"/>
    <s v="SKS"/>
    <s v=""/>
    <s v=""/>
    <s v="U"/>
    <n v="16.7"/>
  </r>
  <r>
    <n v="2024"/>
    <s v="CHUM"/>
    <s v="KTN"/>
    <s v="ECP"/>
    <s v="LML"/>
    <s v="BOAT"/>
    <s v="107201"/>
    <s v="A7"/>
    <s v="T"/>
    <s v=""/>
    <b v="1"/>
    <x v="0"/>
    <x v="1"/>
    <x v="3"/>
    <s v="01290263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9.4"/>
  </r>
  <r>
    <n v="2024"/>
    <s v="CHUM"/>
    <s v="KTN"/>
    <s v="ECP"/>
    <s v="LML"/>
    <s v="BOAT"/>
    <s v="107201"/>
    <s v="A8"/>
    <s v="T"/>
    <s v=""/>
    <b v="1"/>
    <x v="0"/>
    <x v="1"/>
    <x v="3"/>
    <s v="01290264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14.3"/>
  </r>
  <r>
    <n v="2024"/>
    <s v="CHUM"/>
    <s v="KTN"/>
    <s v="ECP"/>
    <s v="LML"/>
    <s v="BOAT"/>
    <s v="107201"/>
    <s v="A9"/>
    <s v="T"/>
    <s v=""/>
    <b v="1"/>
    <x v="0"/>
    <x v="1"/>
    <x v="3"/>
    <s v="01290265"/>
    <d v="2024-07-01T00:00:00"/>
    <d v="2024-07-02T00:00:00"/>
    <n v="2"/>
    <d v="2024-07-02T00:00:00"/>
    <x v="2"/>
    <m/>
    <s v="17 Females= 36.2%; 30 Males= 63.8%"/>
    <n v="1"/>
    <d v="2024-07-03T00:00:00"/>
    <s v="SKS"/>
    <s v="4,2,2H4"/>
    <x v="21"/>
    <s v="Neets Bay"/>
    <s v="Summer"/>
    <s v="2020"/>
    <s v="SSRAA"/>
    <s v="BY20"/>
    <s v="4,2,2H4"/>
    <s v="SKS"/>
    <s v=""/>
    <s v=""/>
    <s v="U"/>
    <n v="6.9"/>
  </r>
  <r>
    <n v="2024"/>
    <s v="CHUM"/>
    <s v="KTN"/>
    <s v="ECP"/>
    <s v="LML"/>
    <s v="BOAT"/>
    <s v="107201"/>
    <s v="A10"/>
    <s v="T"/>
    <s v=""/>
    <b v="1"/>
    <x v="0"/>
    <x v="1"/>
    <x v="3"/>
    <s v="01290266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8.8000000000000007"/>
  </r>
  <r>
    <n v="2024"/>
    <s v="CHUM"/>
    <s v="KTN"/>
    <s v="ECP"/>
    <s v="LML"/>
    <s v="BOAT"/>
    <s v="107201"/>
    <s v="A11"/>
    <s v="T"/>
    <s v=""/>
    <b v="1"/>
    <x v="0"/>
    <x v="1"/>
    <x v="3"/>
    <s v="01290267"/>
    <d v="2024-07-01T00:00:00"/>
    <d v="2024-07-02T00:00:00"/>
    <n v="2"/>
    <d v="2024-07-02T00:00:00"/>
    <x v="2"/>
    <m/>
    <s v="17 Females= 36.2%; 30 Males= 63.8%"/>
    <n v="1"/>
    <d v="2024-07-03T00:00:00"/>
    <s v="SKS"/>
    <s v="4H20"/>
    <x v="13"/>
    <s v="Multi-Release Sites"/>
    <s v="Summer"/>
    <s v="2020"/>
    <s v="DIPAC"/>
    <s v="BY20"/>
    <s v="4H20"/>
    <s v="SKS"/>
    <s v=""/>
    <s v=""/>
    <s v="U"/>
    <n v="7.6"/>
  </r>
  <r>
    <n v="2024"/>
    <s v="CHUM"/>
    <s v="KTN"/>
    <s v="ECP"/>
    <s v="LML"/>
    <s v="BOAT"/>
    <s v="107201"/>
    <s v="A12"/>
    <s v="T"/>
    <s v=""/>
    <b v="1"/>
    <x v="0"/>
    <x v="1"/>
    <x v="3"/>
    <s v="01290268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THIN FOR AGING"/>
    <s v="4,4H4"/>
    <s v="SKS"/>
    <s v=""/>
    <s v=""/>
    <s v="U"/>
    <n v="13"/>
  </r>
  <r>
    <n v="2024"/>
    <s v="CHUM"/>
    <s v="KTN"/>
    <s v="ECP"/>
    <s v="LML"/>
    <s v="BOAT"/>
    <s v="107201"/>
    <s v="B1"/>
    <s v="T"/>
    <s v=""/>
    <b v="1"/>
    <x v="0"/>
    <x v="1"/>
    <x v="3"/>
    <s v="01290269"/>
    <d v="2024-07-01T00:00:00"/>
    <d v="2024-07-02T00:00:00"/>
    <n v="2"/>
    <d v="2024-07-02T00:00:00"/>
    <x v="2"/>
    <m/>
    <s v="17 Females= 36.2%; 30 Males= 63.8%"/>
    <n v="1"/>
    <d v="2024-07-03T00:00:00"/>
    <s v="SKS"/>
    <s v="4,2,2H"/>
    <x v="24"/>
    <s v="Neets Bay"/>
    <s v="Summer"/>
    <s v="2021"/>
    <s v="SSRAA"/>
    <s v="BY21"/>
    <s v="4,2,2H"/>
    <s v="SKS"/>
    <s v=""/>
    <s v=""/>
    <s v="U"/>
    <n v="6.7"/>
  </r>
  <r>
    <n v="2024"/>
    <s v="CHUM"/>
    <s v="KTN"/>
    <s v="ECP"/>
    <s v="LML"/>
    <s v="BOAT"/>
    <s v="107201"/>
    <s v="B2"/>
    <s v="T"/>
    <s v=""/>
    <b v="1"/>
    <x v="0"/>
    <x v="1"/>
    <x v="3"/>
    <s v="01290270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THIN FOR AGING"/>
    <s v="4,4H4"/>
    <s v="SKS"/>
    <s v=""/>
    <s v=""/>
    <s v="U"/>
    <n v="10"/>
  </r>
  <r>
    <n v="2024"/>
    <s v="CHUM"/>
    <s v="KTN"/>
    <s v="ECP"/>
    <s v="LML"/>
    <s v="BOAT"/>
    <s v="107201"/>
    <s v="B3"/>
    <s v="T"/>
    <s v=""/>
    <b v="1"/>
    <x v="0"/>
    <x v="1"/>
    <x v="3"/>
    <s v="01290271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8.6999999999999993"/>
  </r>
  <r>
    <n v="2024"/>
    <s v="CHUM"/>
    <s v="KTN"/>
    <s v="ECP"/>
    <s v="LML"/>
    <s v="BOAT"/>
    <s v="107201"/>
    <s v="B4"/>
    <s v="T"/>
    <s v=""/>
    <b v="1"/>
    <x v="0"/>
    <x v="1"/>
    <x v="3"/>
    <s v="01290272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6.1"/>
  </r>
  <r>
    <n v="2024"/>
    <s v="CHUM"/>
    <s v="KTN"/>
    <s v="ECP"/>
    <s v="LML"/>
    <s v="BOAT"/>
    <s v="107201"/>
    <s v="B5"/>
    <s v="T"/>
    <s v=""/>
    <b v="1"/>
    <x v="0"/>
    <x v="1"/>
    <x v="3"/>
    <s v="01290273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11.7"/>
  </r>
  <r>
    <n v="2024"/>
    <s v="CHUM"/>
    <s v="KTN"/>
    <s v="ECP"/>
    <s v="LML"/>
    <s v="BOAT"/>
    <s v="107201"/>
    <s v="B6"/>
    <s v="T"/>
    <s v=""/>
    <b v="1"/>
    <x v="0"/>
    <x v="1"/>
    <x v="3"/>
    <s v="01290274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7.6"/>
  </r>
  <r>
    <n v="2024"/>
    <s v="CHUM"/>
    <s v="KTN"/>
    <s v="ECP"/>
    <s v="LML"/>
    <s v="BOAT"/>
    <s v="107201"/>
    <s v="B7"/>
    <s v="T"/>
    <s v=""/>
    <b v="1"/>
    <x v="0"/>
    <x v="1"/>
    <x v="3"/>
    <s v="01290275"/>
    <d v="2024-07-01T00:00:00"/>
    <d v="2024-07-02T00:00:00"/>
    <n v="2"/>
    <d v="2024-07-02T00:00:00"/>
    <x v="2"/>
    <m/>
    <s v="17 Females= 36.2%; 30 Males= 63.8%"/>
    <n v="1"/>
    <d v="2024-07-03T00:00:00"/>
    <s v="SKS"/>
    <s v="6,4H4"/>
    <x v="19"/>
    <s v="Neets Bay"/>
    <s v="Summer"/>
    <s v="2020"/>
    <s v="SSRAA"/>
    <s v="BY20"/>
    <s v="6,4H4"/>
    <s v="SKS"/>
    <s v=""/>
    <s v=""/>
    <s v="U"/>
    <n v="9.1"/>
  </r>
  <r>
    <n v="2024"/>
    <s v="CHUM"/>
    <s v="KTN"/>
    <s v="ECP"/>
    <s v="LML"/>
    <s v="BOAT"/>
    <s v="107201"/>
    <s v="B8"/>
    <s v="T"/>
    <s v=""/>
    <b v="1"/>
    <x v="0"/>
    <x v="1"/>
    <x v="3"/>
    <s v="01290276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11"/>
  </r>
  <r>
    <n v="2024"/>
    <s v="CHUM"/>
    <s v="KTN"/>
    <s v="ECP"/>
    <s v="LML"/>
    <s v="BOAT"/>
    <s v="107201"/>
    <s v="B9"/>
    <s v="T"/>
    <s v=""/>
    <b v="1"/>
    <x v="0"/>
    <x v="1"/>
    <x v="3"/>
    <s v="01290277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8.1"/>
  </r>
  <r>
    <n v="2024"/>
    <s v="CHUM"/>
    <s v="KTN"/>
    <s v="ECP"/>
    <s v="LML"/>
    <s v="BOAT"/>
    <s v="107201"/>
    <s v="B10"/>
    <s v="T"/>
    <s v=""/>
    <b v="1"/>
    <x v="0"/>
    <x v="1"/>
    <x v="3"/>
    <s v="01290278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11.1"/>
  </r>
  <r>
    <n v="2024"/>
    <s v="CHUM"/>
    <s v="KTN"/>
    <s v="ECP"/>
    <s v="LML"/>
    <s v="BOAT"/>
    <s v="107201"/>
    <s v="B11"/>
    <s v="T"/>
    <s v=""/>
    <b v="1"/>
    <x v="0"/>
    <x v="1"/>
    <x v="3"/>
    <s v="01290279"/>
    <d v="2024-07-01T00:00:00"/>
    <d v="2024-07-02T00:00:00"/>
    <n v="2"/>
    <d v="2024-07-02T00:00:00"/>
    <x v="2"/>
    <m/>
    <s v="17 Females= 36.2%; 30 Males= 63.8%"/>
    <n v="1"/>
    <d v="2024-07-03T00:00:00"/>
    <s v="SKS"/>
    <s v="4,2,2H4"/>
    <x v="21"/>
    <s v="Neets Bay"/>
    <s v="Summer"/>
    <s v="2020"/>
    <s v="SSRAA"/>
    <s v="THIN FOR AGING"/>
    <s v="4,2,2H4"/>
    <s v="SKS"/>
    <s v=""/>
    <s v=""/>
    <s v="U"/>
    <n v="10.4"/>
  </r>
  <r>
    <n v="2024"/>
    <s v="CHUM"/>
    <s v="KTN"/>
    <s v="ECP"/>
    <s v="LML"/>
    <s v="BOAT"/>
    <s v="107201"/>
    <s v="B12"/>
    <s v="T"/>
    <s v=""/>
    <b v="1"/>
    <x v="0"/>
    <x v="1"/>
    <x v="3"/>
    <s v="01290280"/>
    <d v="2024-07-01T00:00:00"/>
    <d v="2024-07-02T00:00:00"/>
    <n v="2"/>
    <d v="2024-07-02T00:00:00"/>
    <x v="2"/>
    <m/>
    <s v="17 Females= 36.2%; 30 Males= 63.8%"/>
    <n v="1"/>
    <d v="2024-07-03T00:00:00"/>
    <s v="SKS"/>
    <s v="4,2,2H"/>
    <x v="24"/>
    <s v="Neets Bay"/>
    <s v="Summer"/>
    <s v="2021"/>
    <s v="SSRAA"/>
    <s v="THIN FOR AGING"/>
    <s v="4,2,2H"/>
    <s v="SKS"/>
    <s v=""/>
    <s v=""/>
    <s v="U"/>
    <n v="5.0999999999999996"/>
  </r>
  <r>
    <n v="2024"/>
    <s v="CHUM"/>
    <s v="KTN"/>
    <s v="ECP"/>
    <s v="LML"/>
    <s v="BOAT"/>
    <s v="107201"/>
    <s v="C1"/>
    <s v="T"/>
    <s v=""/>
    <b v="1"/>
    <x v="0"/>
    <x v="1"/>
    <x v="3"/>
    <s v="01290281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9"/>
  </r>
  <r>
    <n v="2024"/>
    <s v="CHUM"/>
    <s v="KTN"/>
    <s v="ECP"/>
    <s v="LML"/>
    <s v="BOAT"/>
    <s v="107201"/>
    <s v="C2"/>
    <s v="T"/>
    <s v=""/>
    <b v="1"/>
    <x v="0"/>
    <x v="1"/>
    <x v="3"/>
    <s v="01290282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7.1"/>
  </r>
  <r>
    <n v="2024"/>
    <s v="CHUM"/>
    <s v="KTN"/>
    <s v="ECP"/>
    <s v="LML"/>
    <s v="BOAT"/>
    <s v="107201"/>
    <s v="C3"/>
    <s v="T"/>
    <s v=""/>
    <b v="1"/>
    <x v="0"/>
    <x v="1"/>
    <x v="3"/>
    <s v="01290283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9.8000000000000007"/>
  </r>
  <r>
    <n v="2024"/>
    <s v="CHUM"/>
    <s v="KTN"/>
    <s v="ECP"/>
    <s v="LML"/>
    <s v="BOAT"/>
    <s v="107201"/>
    <s v="C4"/>
    <s v="T"/>
    <s v=""/>
    <b v="1"/>
    <x v="0"/>
    <x v="1"/>
    <x v="3"/>
    <s v="01290284"/>
    <d v="2024-07-01T00:00:00"/>
    <d v="2024-07-02T00:00:00"/>
    <n v="2"/>
    <d v="2024-07-02T00:00:00"/>
    <x v="2"/>
    <m/>
    <s v="17 Females= 36.2%; 30 Males= 63.8%"/>
    <n v="1"/>
    <d v="2024-07-03T00:00:00"/>
    <s v="SKS"/>
    <s v="4,2,2H4"/>
    <x v="21"/>
    <s v="Neets Bay"/>
    <s v="Summer"/>
    <s v="2020"/>
    <s v="SSRAA"/>
    <s v="BY20"/>
    <s v="4,2,2H4"/>
    <s v="SKS"/>
    <s v=""/>
    <s v=""/>
    <s v="U"/>
    <n v="10.1"/>
  </r>
  <r>
    <n v="2024"/>
    <s v="CHUM"/>
    <s v="KTN"/>
    <s v="ECP"/>
    <s v="LML"/>
    <s v="BOAT"/>
    <s v="107201"/>
    <s v="C5"/>
    <s v="T"/>
    <s v=""/>
    <b v="1"/>
    <x v="0"/>
    <x v="1"/>
    <x v="3"/>
    <s v="01290285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11.6"/>
  </r>
  <r>
    <n v="2024"/>
    <s v="CHUM"/>
    <s v="KTN"/>
    <s v="ECP"/>
    <s v="LML"/>
    <s v="BOAT"/>
    <s v="107201"/>
    <s v="C6"/>
    <s v="T"/>
    <s v=""/>
    <b v="1"/>
    <x v="0"/>
    <x v="1"/>
    <x v="3"/>
    <s v="01290286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14.2"/>
  </r>
  <r>
    <n v="2024"/>
    <s v="CHUM"/>
    <s v="KTN"/>
    <s v="ECP"/>
    <s v="LML"/>
    <s v="BOAT"/>
    <s v="107201"/>
    <s v="C7"/>
    <s v="T"/>
    <s v=""/>
    <b v="1"/>
    <x v="0"/>
    <x v="1"/>
    <x v="3"/>
    <s v="01290287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6.3"/>
  </r>
  <r>
    <n v="2024"/>
    <s v="CHUM"/>
    <s v="KTN"/>
    <s v="ECP"/>
    <s v="LML"/>
    <s v="BOAT"/>
    <s v="107201"/>
    <s v="C8"/>
    <s v="T"/>
    <s v=""/>
    <b v="1"/>
    <x v="0"/>
    <x v="1"/>
    <x v="3"/>
    <s v="01290288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5.9"/>
  </r>
  <r>
    <n v="2024"/>
    <s v="CHUM"/>
    <s v="KTN"/>
    <s v="ECP"/>
    <s v="LML"/>
    <s v="BOAT"/>
    <s v="107201"/>
    <s v="C9"/>
    <s v="T"/>
    <s v=""/>
    <b v="1"/>
    <x v="0"/>
    <x v="1"/>
    <x v="3"/>
    <s v="01290289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11.7"/>
  </r>
  <r>
    <n v="2024"/>
    <s v="CHUM"/>
    <s v="KTN"/>
    <s v="ECP"/>
    <s v="LML"/>
    <s v="BOAT"/>
    <s v="107201"/>
    <s v="C10"/>
    <s v="T"/>
    <s v=""/>
    <b v="1"/>
    <x v="0"/>
    <x v="1"/>
    <x v="3"/>
    <s v="01290290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11.3"/>
  </r>
  <r>
    <n v="2024"/>
    <s v="CHUM"/>
    <s v="KTN"/>
    <s v="ECP"/>
    <s v="LML"/>
    <s v="BOAT"/>
    <s v="107201"/>
    <s v="C11"/>
    <s v="T"/>
    <s v=""/>
    <b v="1"/>
    <x v="0"/>
    <x v="1"/>
    <x v="3"/>
    <s v="01290291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8.1"/>
  </r>
  <r>
    <n v="2024"/>
    <s v="CHUM"/>
    <s v="KTN"/>
    <s v="ECP"/>
    <s v="LML"/>
    <s v="BOAT"/>
    <s v="107201"/>
    <s v="C12"/>
    <s v="T"/>
    <s v=""/>
    <b v="1"/>
    <x v="0"/>
    <x v="1"/>
    <x v="3"/>
    <s v="01290292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8.6999999999999993"/>
  </r>
  <r>
    <n v="2024"/>
    <s v="CHUM"/>
    <s v="KTN"/>
    <s v="ECP"/>
    <s v="LML"/>
    <s v="BOAT"/>
    <s v="107201"/>
    <s v="D1"/>
    <s v="T"/>
    <s v=""/>
    <b v="1"/>
    <x v="0"/>
    <x v="1"/>
    <x v="3"/>
    <s v="01290293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9.8000000000000007"/>
  </r>
  <r>
    <n v="2024"/>
    <s v="CHUM"/>
    <s v="KTN"/>
    <s v="ECP"/>
    <s v="LML"/>
    <s v="BOAT"/>
    <s v="107201"/>
    <s v="D2"/>
    <s v="T"/>
    <s v=""/>
    <b v="1"/>
    <x v="0"/>
    <x v="1"/>
    <x v="3"/>
    <s v="01290294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THIN FOR AGING"/>
    <s v="4,4H4"/>
    <s v="SKS"/>
    <s v=""/>
    <s v=""/>
    <s v="U"/>
    <n v="9.3000000000000007"/>
  </r>
  <r>
    <n v="2024"/>
    <s v="CHUM"/>
    <s v="KTN"/>
    <s v="ECP"/>
    <s v="LML"/>
    <s v="BOAT"/>
    <s v="107201"/>
    <s v="D3"/>
    <s v="T"/>
    <s v=""/>
    <b v="1"/>
    <x v="0"/>
    <x v="1"/>
    <x v="3"/>
    <s v="01290295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9.3000000000000007"/>
  </r>
  <r>
    <n v="2024"/>
    <s v="CHUM"/>
    <s v="KTN"/>
    <s v="ECP"/>
    <s v="LML"/>
    <s v="BOAT"/>
    <s v="107201"/>
    <s v="D4"/>
    <s v="T"/>
    <s v=""/>
    <b v="1"/>
    <x v="0"/>
    <x v="1"/>
    <x v="3"/>
    <s v="01290296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7.1"/>
  </r>
  <r>
    <n v="2024"/>
    <s v="CHUM"/>
    <s v="KTN"/>
    <s v="ECP"/>
    <s v="LML"/>
    <s v="BOAT"/>
    <s v="107201"/>
    <s v="D5"/>
    <s v="T"/>
    <s v=""/>
    <b v="1"/>
    <x v="0"/>
    <x v="1"/>
    <x v="3"/>
    <s v="01290297"/>
    <d v="2024-07-01T00:00:00"/>
    <d v="2024-07-02T00:00:00"/>
    <n v="2"/>
    <d v="2024-07-02T00:00:00"/>
    <x v="2"/>
    <m/>
    <s v="17 Females= 36.2%; 30 Males= 63.8%"/>
    <n v="1"/>
    <d v="2024-07-03T00:00:00"/>
    <s v="SKS"/>
    <s v="4,4H6"/>
    <x v="20"/>
    <s v="Neets Bay"/>
    <s v="Summer"/>
    <s v="2019"/>
    <s v="SSRAA"/>
    <s v="BY19"/>
    <s v="4,4H6"/>
    <s v="SKS"/>
    <s v=""/>
    <s v=""/>
    <s v="U"/>
    <n v="11.1"/>
  </r>
  <r>
    <n v="2024"/>
    <s v="CHUM"/>
    <s v="KTN"/>
    <s v="ECP"/>
    <s v="LML"/>
    <s v="BOAT"/>
    <s v="107201"/>
    <s v="D6"/>
    <s v="T"/>
    <s v=""/>
    <b v="1"/>
    <x v="0"/>
    <x v="1"/>
    <x v="3"/>
    <s v="01290298"/>
    <d v="2024-07-01T00:00:00"/>
    <d v="2024-07-02T00:00:00"/>
    <n v="2"/>
    <d v="2024-07-02T00:00:00"/>
    <x v="2"/>
    <m/>
    <s v="17 Females= 36.2%; 30 Males= 63.8%"/>
    <n v="1"/>
    <d v="2024-07-03T00:00:00"/>
    <s v="SKS"/>
    <s v="4,4H6"/>
    <x v="20"/>
    <s v="Neets Bay"/>
    <s v="Summer"/>
    <s v="2019"/>
    <s v="SSRAA"/>
    <s v="BY19"/>
    <s v="4,4H6"/>
    <s v="SKS"/>
    <s v=""/>
    <s v=""/>
    <s v="U"/>
    <n v="11.3"/>
  </r>
  <r>
    <n v="2024"/>
    <s v="CHUM"/>
    <s v="KTN"/>
    <s v="ECP"/>
    <s v="LML"/>
    <s v="BOAT"/>
    <s v="107201"/>
    <s v="D7"/>
    <s v="T"/>
    <s v=""/>
    <b v="1"/>
    <x v="0"/>
    <x v="1"/>
    <x v="3"/>
    <s v="01290299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7.8"/>
  </r>
  <r>
    <n v="2024"/>
    <s v="CHUM"/>
    <s v="KTN"/>
    <s v="ECP"/>
    <s v="LML"/>
    <s v="BOAT"/>
    <s v="107201"/>
    <s v="D8"/>
    <s v="T"/>
    <s v=""/>
    <b v="1"/>
    <x v="0"/>
    <x v="1"/>
    <x v="3"/>
    <s v="01290300"/>
    <d v="2024-07-01T00:00:00"/>
    <d v="2024-07-02T00:00:00"/>
    <n v="2"/>
    <d v="2024-07-02T00:00:00"/>
    <x v="2"/>
    <m/>
    <s v="17 Females= 36.2%; 30 Males= 63.8%"/>
    <n v="1"/>
    <d v="2024-07-03T00:00:00"/>
    <s v="SKS"/>
    <s v="4,2,2H4"/>
    <x v="21"/>
    <s v="Neets Bay"/>
    <s v="Summer"/>
    <s v="2020"/>
    <s v="SSRAA"/>
    <s v="BY20"/>
    <s v="4,2,2H4"/>
    <s v="SKS"/>
    <s v=""/>
    <s v=""/>
    <s v="U"/>
    <n v="8.1"/>
  </r>
  <r>
    <n v="2024"/>
    <s v="CHUM"/>
    <s v="KTN"/>
    <s v="ECP"/>
    <s v="LML"/>
    <s v="BOAT"/>
    <s v="107201"/>
    <s v="D9"/>
    <s v="T"/>
    <s v=""/>
    <b v="1"/>
    <x v="0"/>
    <x v="1"/>
    <x v="3"/>
    <s v="01290301"/>
    <d v="2024-07-01T00:00:00"/>
    <d v="2024-07-02T00:00:00"/>
    <n v="2"/>
    <d v="2024-07-02T00:00:00"/>
    <x v="2"/>
    <m/>
    <s v="17 Females= 36.2%; 30 Males= 63.8%"/>
    <n v="1"/>
    <d v="2024-07-03T00:00:00"/>
    <s v="SKS"/>
    <s v="4,4H6"/>
    <x v="20"/>
    <s v="Neets Bay"/>
    <s v="Summer"/>
    <s v="2019"/>
    <s v="SSRAA"/>
    <s v="BY19"/>
    <s v="4,4H6"/>
    <s v="SKS"/>
    <s v=""/>
    <s v=""/>
    <s v="U"/>
    <n v="10.7"/>
  </r>
  <r>
    <n v="2024"/>
    <s v="CHUM"/>
    <s v="KTN"/>
    <s v="ECP"/>
    <s v="LML"/>
    <s v="BOAT"/>
    <s v="107201"/>
    <s v="D10"/>
    <s v="T"/>
    <s v=""/>
    <b v="1"/>
    <x v="0"/>
    <x v="1"/>
    <x v="3"/>
    <s v="01290302"/>
    <d v="2024-07-01T00:00:00"/>
    <d v="2024-07-02T00:00:00"/>
    <n v="2"/>
    <d v="2024-07-02T00:00:00"/>
    <x v="2"/>
    <m/>
    <s v="17 Females= 36.2%; 30 Males= 63.8%"/>
    <n v="1"/>
    <d v="2024-07-03T00:00:00"/>
    <s v="SKS"/>
    <s v="4,4H2,3"/>
    <x v="16"/>
    <s v="Neets Bay"/>
    <s v="Summer"/>
    <s v="2019"/>
    <s v="SSRAA"/>
    <s v="BY19"/>
    <s v="4,4H2,3"/>
    <s v="SKS"/>
    <s v=""/>
    <s v=""/>
    <s v="U"/>
    <n v="9.4"/>
  </r>
  <r>
    <n v="2024"/>
    <s v="CHUM"/>
    <s v="KTN"/>
    <s v="ECP"/>
    <s v="LML"/>
    <s v="BOAT"/>
    <s v="107201"/>
    <s v="D11"/>
    <s v="T"/>
    <s v=""/>
    <b v="1"/>
    <x v="0"/>
    <x v="1"/>
    <x v="3"/>
    <s v="01290303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9.8000000000000007"/>
  </r>
  <r>
    <n v="2024"/>
    <s v="CHUM"/>
    <s v="KTN"/>
    <s v="ECP"/>
    <s v="LML"/>
    <s v="BOAT"/>
    <s v="107201"/>
    <s v="D12"/>
    <s v="T"/>
    <s v=""/>
    <b v="1"/>
    <x v="0"/>
    <x v="1"/>
    <x v="3"/>
    <s v="01290304"/>
    <d v="2024-07-01T00:00:00"/>
    <d v="2024-07-02T00:00:00"/>
    <n v="2"/>
    <d v="2024-07-02T00:00:00"/>
    <x v="2"/>
    <m/>
    <s v="17 Females= 36.2%; 30 Males= 63.8%"/>
    <n v="1"/>
    <d v="2024-07-03T00:00:00"/>
    <s v="SKS"/>
    <s v="4,4H4"/>
    <x v="18"/>
    <s v="Neets Bay"/>
    <s v="Summer"/>
    <s v="2020"/>
    <s v="SSRAA"/>
    <s v="BY20"/>
    <s v="4,4H4"/>
    <s v="SKS"/>
    <s v=""/>
    <s v=""/>
    <s v="U"/>
    <n v="6.4"/>
  </r>
  <r>
    <n v="2024"/>
    <s v="CHUM"/>
    <s v="WRG"/>
    <s v="SLS"/>
    <s v="SLM"/>
    <s v="TNDR"/>
    <s v="106559"/>
    <s v="A1"/>
    <s v="T"/>
    <s v=""/>
    <b v="0"/>
    <x v="1"/>
    <x v="2"/>
    <x v="2"/>
    <s v="01292014"/>
    <d v="2024-07-01T00:00:00"/>
    <d v="2024-07-02T00:00:00"/>
    <n v="2"/>
    <d v="2024-07-02T00:00:00"/>
    <x v="2"/>
    <m/>
    <s v=""/>
    <n v="1"/>
    <d v="2024-07-11T00:00:00"/>
    <s v="JJM"/>
    <s v="3,2,4H"/>
    <x v="11"/>
    <s v="Anita Bay"/>
    <s v="Summer"/>
    <s v="2020"/>
    <s v="SSRAA"/>
    <s v="BY20"/>
    <s v="3,2,4H"/>
    <s v="JJM"/>
    <s v=""/>
    <s v=""/>
    <s v=""/>
    <m/>
  </r>
  <r>
    <n v="2024"/>
    <s v="CHUM"/>
    <s v="WRG"/>
    <s v="SLS"/>
    <s v="SLM"/>
    <s v="TNDR"/>
    <s v="106559"/>
    <s v="A2"/>
    <s v="T"/>
    <s v=""/>
    <b v="0"/>
    <x v="1"/>
    <x v="2"/>
    <x v="2"/>
    <s v="01292015"/>
    <d v="2024-07-01T00:00:00"/>
    <d v="2024-07-02T00:00:00"/>
    <n v="2"/>
    <d v="2024-07-02T00:00:00"/>
    <x v="2"/>
    <m/>
    <s v=""/>
    <n v="1"/>
    <d v="2024-07-11T00:00:00"/>
    <s v="JJM"/>
    <s v="4,1,2,1H"/>
    <x v="12"/>
    <s v="Anita Bay"/>
    <s v="Summer"/>
    <s v="2020"/>
    <s v="SSRAA"/>
    <s v="UNABLE TO AGE"/>
    <s v="4,1,2,1H"/>
    <s v="JJM"/>
    <s v=""/>
    <s v=""/>
    <s v=""/>
    <m/>
  </r>
  <r>
    <n v="2024"/>
    <s v="CHUM"/>
    <s v="WRG"/>
    <s v="SLS"/>
    <s v="SLM"/>
    <s v="TNDR"/>
    <s v="106559"/>
    <s v="A3"/>
    <s v="T"/>
    <s v=""/>
    <b v="0"/>
    <x v="1"/>
    <x v="2"/>
    <x v="2"/>
    <s v="01292016"/>
    <d v="2024-07-01T00:00:00"/>
    <d v="2024-07-02T00:00:00"/>
    <n v="2"/>
    <d v="2024-07-02T00:00:00"/>
    <x v="2"/>
    <m/>
    <s v=""/>
    <n v="1"/>
    <d v="2024-07-11T00:00:00"/>
    <s v="JJM"/>
    <s v="4H20"/>
    <x v="13"/>
    <s v="Multi-Release Sites"/>
    <s v="Summer"/>
    <s v="2020"/>
    <s v="DIPAC"/>
    <s v="BY20"/>
    <s v="4H20"/>
    <s v="JJM"/>
    <s v=""/>
    <s v=""/>
    <s v=""/>
    <m/>
  </r>
  <r>
    <n v="2024"/>
    <s v="CHUM"/>
    <s v="WRG"/>
    <s v="SLS"/>
    <s v="SLM"/>
    <s v="TNDR"/>
    <s v="106559"/>
    <s v="A4"/>
    <s v="T"/>
    <s v=""/>
    <b v="0"/>
    <x v="1"/>
    <x v="2"/>
    <x v="2"/>
    <s v="01292017"/>
    <d v="2024-07-01T00:00:00"/>
    <d v="2024-07-02T00:00:00"/>
    <n v="2"/>
    <d v="2024-07-02T00:00:00"/>
    <x v="2"/>
    <m/>
    <s v=""/>
    <n v="1"/>
    <d v="2024-07-11T00:00:00"/>
    <s v="JJM"/>
    <s v="1,3H3"/>
    <x v="25"/>
    <s v="Multi-Release Sites"/>
    <s v="Summer"/>
    <s v="2021"/>
    <s v="DIPAC"/>
    <s v="BY21"/>
    <s v="1,3H3"/>
    <s v="JJM"/>
    <s v=""/>
    <s v=""/>
    <s v=""/>
    <m/>
  </r>
  <r>
    <n v="2024"/>
    <s v="CHUM"/>
    <s v="WRG"/>
    <s v="SLS"/>
    <s v="SLM"/>
    <s v="TNDR"/>
    <s v="106559"/>
    <s v="A5"/>
    <s v="T"/>
    <s v=""/>
    <b v="0"/>
    <x v="1"/>
    <x v="2"/>
    <x v="2"/>
    <s v="01292018"/>
    <d v="2024-07-01T00:00:00"/>
    <d v="2024-07-02T00:00:00"/>
    <n v="2"/>
    <d v="2024-07-02T00:00:00"/>
    <x v="2"/>
    <m/>
    <s v=""/>
    <n v="1"/>
    <d v="2024-07-11T00:00:00"/>
    <s v="JJM"/>
    <s v="4H4"/>
    <x v="26"/>
    <s v="Multi-Release Sites"/>
    <s v="Summer"/>
    <s v="2020"/>
    <s v="DIPAC"/>
    <s v="BY20"/>
    <s v="4H4"/>
    <s v="JJM"/>
    <s v=""/>
    <s v=""/>
    <s v=""/>
    <m/>
  </r>
  <r>
    <n v="2024"/>
    <s v="CHUM"/>
    <s v="WRG"/>
    <s v="SLS"/>
    <s v="SLM"/>
    <s v="TNDR"/>
    <s v="106559"/>
    <s v="A6"/>
    <s v="T"/>
    <s v=""/>
    <b v="0"/>
    <x v="1"/>
    <x v="2"/>
    <x v="2"/>
    <s v="01292019"/>
    <d v="2024-07-01T00:00:00"/>
    <d v="2024-07-02T00:00:00"/>
    <n v="2"/>
    <d v="2024-07-02T00:00:00"/>
    <x v="2"/>
    <m/>
    <s v=""/>
    <n v="1"/>
    <d v="2024-07-11T00:00:00"/>
    <s v="JJM"/>
    <s v="5,5H3"/>
    <x v="27"/>
    <s v="SE Cove"/>
    <s v="Summer"/>
    <s v="2020"/>
    <s v="NSRAA"/>
    <s v="BY20"/>
    <s v="5,5H3"/>
    <s v="JJM"/>
    <s v=""/>
    <s v=""/>
    <s v=""/>
    <m/>
  </r>
  <r>
    <n v="2024"/>
    <s v="CHUM"/>
    <s v="WRG"/>
    <s v="SLS"/>
    <s v="SLM"/>
    <s v="TNDR"/>
    <s v="106559"/>
    <s v="A7"/>
    <s v="T"/>
    <s v=""/>
    <b v="0"/>
    <x v="1"/>
    <x v="2"/>
    <x v="2"/>
    <s v="01292020"/>
    <d v="2024-07-01T00:00:00"/>
    <d v="2024-07-02T00:00:00"/>
    <n v="2"/>
    <d v="2024-07-02T00:00:00"/>
    <x v="2"/>
    <m/>
    <s v=""/>
    <n v="1"/>
    <d v="2024-07-11T00:00:00"/>
    <s v="JJM"/>
    <s v="3,2,4H"/>
    <x v="11"/>
    <s v="Anita Bay"/>
    <s v="Summer"/>
    <s v="2020"/>
    <s v="SSRAA"/>
    <s v="BY20"/>
    <s v="3,2,4H"/>
    <s v="JJM"/>
    <s v=""/>
    <s v=""/>
    <s v=""/>
    <m/>
  </r>
  <r>
    <n v="2024"/>
    <s v="CHUM"/>
    <s v="WRG"/>
    <s v="SLS"/>
    <s v="SLM"/>
    <s v="TNDR"/>
    <s v="106559"/>
    <s v="A8"/>
    <s v="T"/>
    <s v=""/>
    <b v="0"/>
    <x v="1"/>
    <x v="2"/>
    <x v="2"/>
    <s v="01292021"/>
    <d v="2024-07-01T00:00:00"/>
    <d v="2024-07-02T00:00:00"/>
    <n v="2"/>
    <d v="2024-07-02T00:00:00"/>
    <x v="2"/>
    <m/>
    <s v=""/>
    <n v="1"/>
    <d v="2024-07-11T00:00:00"/>
    <s v="JJM"/>
    <s v="4,1,2,1H"/>
    <x v="12"/>
    <s v="Anita Bay"/>
    <s v="Summer"/>
    <s v="2020"/>
    <s v="SSRAA"/>
    <s v="BY20"/>
    <s v="4,1,2,1H"/>
    <s v="JJM"/>
    <s v=""/>
    <s v=""/>
    <s v=""/>
    <m/>
  </r>
  <r>
    <n v="2024"/>
    <s v="CHUM"/>
    <s v="WRG"/>
    <s v="SLS"/>
    <s v="SLM"/>
    <s v="TNDR"/>
    <s v="106559"/>
    <s v="A9"/>
    <s v="T"/>
    <s v=""/>
    <b v="0"/>
    <x v="1"/>
    <x v="2"/>
    <x v="2"/>
    <s v="01292022"/>
    <d v="2024-07-01T00:00:00"/>
    <d v="2024-07-02T00:00:00"/>
    <n v="2"/>
    <d v="2024-07-02T00:00:00"/>
    <x v="2"/>
    <m/>
    <s v=""/>
    <n v="1"/>
    <d v="2024-07-11T00:00:00"/>
    <s v="JJM"/>
    <s v="3,2,4H"/>
    <x v="11"/>
    <s v="Anita Bay"/>
    <s v="Summer"/>
    <s v="2020"/>
    <s v="SSRAA"/>
    <s v="BY20"/>
    <s v="3,2,4H"/>
    <s v="JJM"/>
    <s v=""/>
    <s v=""/>
    <s v=""/>
    <m/>
  </r>
  <r>
    <n v="2024"/>
    <s v="CHUM"/>
    <s v="WRG"/>
    <s v="SLS"/>
    <s v="SLM"/>
    <s v="TNDR"/>
    <s v="106559"/>
    <s v="A10"/>
    <s v="T"/>
    <s v=""/>
    <b v="0"/>
    <x v="1"/>
    <x v="2"/>
    <x v="2"/>
    <s v="01292023"/>
    <d v="2024-07-01T00:00:00"/>
    <d v="2024-07-02T00:00:00"/>
    <n v="2"/>
    <d v="2024-07-02T00:00:00"/>
    <x v="2"/>
    <m/>
    <s v=""/>
    <n v="1"/>
    <d v="2024-07-11T00:00:00"/>
    <s v="JJM"/>
    <s v="3,2,4H"/>
    <x v="11"/>
    <s v="Anita Bay"/>
    <s v="Summer"/>
    <s v="2020"/>
    <s v="SSRAA"/>
    <s v="BY20"/>
    <s v="3,2,4H"/>
    <s v="JJM"/>
    <s v=""/>
    <s v=""/>
    <s v=""/>
    <m/>
  </r>
  <r>
    <n v="2024"/>
    <s v="CHUM"/>
    <s v="WRG"/>
    <s v="SLS"/>
    <s v="SLM"/>
    <s v="TNDR"/>
    <s v="106559"/>
    <s v="A11"/>
    <s v="T"/>
    <s v=""/>
    <b v="0"/>
    <x v="1"/>
    <x v="2"/>
    <x v="2"/>
    <s v="01292024"/>
    <d v="2024-07-01T00:00:00"/>
    <d v="2024-07-02T00:00:00"/>
    <n v="2"/>
    <d v="2024-07-02T00:00:00"/>
    <x v="2"/>
    <m/>
    <s v=""/>
    <n v="1"/>
    <d v="2024-07-11T00:00:00"/>
    <s v="JJM"/>
    <s v="3,6,3H"/>
    <x v="28"/>
    <s v="Thomas Bay"/>
    <s v="Summer"/>
    <s v="2020"/>
    <s v="NSRAA"/>
    <s v="UNABLE TO AGE"/>
    <s v="3,6,3H"/>
    <s v="JJM"/>
    <s v=""/>
    <s v=""/>
    <s v=""/>
    <m/>
  </r>
  <r>
    <n v="2024"/>
    <s v="CHUM"/>
    <s v="WRG"/>
    <s v="SLS"/>
    <s v="SLM"/>
    <s v="TNDR"/>
    <s v="106559"/>
    <s v="A12"/>
    <s v="T"/>
    <s v=""/>
    <b v="0"/>
    <x v="1"/>
    <x v="2"/>
    <x v="2"/>
    <s v="01292025"/>
    <d v="2024-07-01T00:00:00"/>
    <d v="2024-07-02T00:00:00"/>
    <n v="2"/>
    <d v="2024-07-02T00:00:00"/>
    <x v="2"/>
    <m/>
    <s v=""/>
    <n v="1"/>
    <d v="2024-07-11T00:00:00"/>
    <s v="JJM"/>
    <s v="4,1,2,1H"/>
    <x v="12"/>
    <s v="Anita Bay"/>
    <s v="Summer"/>
    <s v="2020"/>
    <s v="SSRAA"/>
    <s v="BY20"/>
    <s v="4,1,2,1H"/>
    <s v="JJM"/>
    <s v=""/>
    <s v=""/>
    <s v=""/>
    <m/>
  </r>
  <r>
    <n v="2024"/>
    <s v="CHUM"/>
    <s v="WRG"/>
    <s v="TRI"/>
    <s v="SLM"/>
    <s v="TNDR"/>
    <s v="107021"/>
    <s v="A1"/>
    <s v="T"/>
    <s v=""/>
    <b v="1"/>
    <x v="0"/>
    <x v="1"/>
    <x v="3"/>
    <s v="0129120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5.1"/>
  </r>
  <r>
    <n v="2024"/>
    <s v="CHUM"/>
    <s v="WRG"/>
    <s v="TRI"/>
    <s v="SLM"/>
    <s v="TNDR"/>
    <s v="107021"/>
    <s v="A2"/>
    <s v="T"/>
    <s v=""/>
    <b v="1"/>
    <x v="0"/>
    <x v="1"/>
    <x v="3"/>
    <s v="0129120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3.5"/>
  </r>
  <r>
    <n v="2024"/>
    <s v="CHUM"/>
    <s v="WRG"/>
    <s v="TRI"/>
    <s v="SLM"/>
    <s v="TNDR"/>
    <s v="107021"/>
    <s v="A3"/>
    <s v="T"/>
    <s v=""/>
    <b v="1"/>
    <x v="0"/>
    <x v="1"/>
    <x v="3"/>
    <s v="0129120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7.4"/>
  </r>
  <r>
    <n v="2024"/>
    <s v="CHUM"/>
    <s v="WRG"/>
    <s v="TRI"/>
    <s v="SLM"/>
    <s v="TNDR"/>
    <s v="107021"/>
    <s v="A4"/>
    <s v="T"/>
    <s v=""/>
    <b v="1"/>
    <x v="0"/>
    <x v="1"/>
    <x v="3"/>
    <s v="0129120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"/>
  </r>
  <r>
    <n v="2024"/>
    <s v="CHUM"/>
    <s v="WRG"/>
    <s v="TRI"/>
    <s v="SLM"/>
    <s v="TNDR"/>
    <s v="107021"/>
    <s v="A5"/>
    <s v="T"/>
    <s v=""/>
    <b v="1"/>
    <x v="0"/>
    <x v="1"/>
    <x v="3"/>
    <s v="0129120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11.6"/>
  </r>
  <r>
    <n v="2024"/>
    <s v="CHUM"/>
    <s v="WRG"/>
    <s v="TRI"/>
    <s v="SLM"/>
    <s v="TNDR"/>
    <s v="107021"/>
    <s v="A6"/>
    <s v="T"/>
    <s v=""/>
    <b v="1"/>
    <x v="0"/>
    <x v="1"/>
    <x v="3"/>
    <s v="0129120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"/>
    <x v="24"/>
    <s v="Neets Bay"/>
    <s v="Summer"/>
    <s v="2021"/>
    <s v="SSRAA"/>
    <s v="BY21"/>
    <s v="4,2,2H"/>
    <s v="SAW"/>
    <s v="4,2,2H"/>
    <s v="SKS"/>
    <s v="U"/>
    <n v="5.7"/>
  </r>
  <r>
    <n v="2024"/>
    <s v="CHUM"/>
    <s v="WRG"/>
    <s v="TRI"/>
    <s v="SLM"/>
    <s v="TNDR"/>
    <s v="107021"/>
    <s v="A7"/>
    <s v="T"/>
    <s v=""/>
    <b v="1"/>
    <x v="0"/>
    <x v="1"/>
    <x v="3"/>
    <s v="0129120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MICROMARK; BY19"/>
    <s v="4,4H2,3"/>
    <s v="SAW"/>
    <s v=""/>
    <s v=""/>
    <s v="U"/>
    <n v="10.4"/>
  </r>
  <r>
    <n v="2024"/>
    <s v="CHUM"/>
    <s v="WRG"/>
    <s v="TRI"/>
    <s v="SLM"/>
    <s v="TNDR"/>
    <s v="107021"/>
    <s v="A8"/>
    <s v="T"/>
    <s v=""/>
    <b v="1"/>
    <x v="0"/>
    <x v="1"/>
    <x v="3"/>
    <s v="0129121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7.7"/>
  </r>
  <r>
    <n v="2024"/>
    <s v="CHUM"/>
    <s v="WRG"/>
    <s v="TRI"/>
    <s v="SLM"/>
    <s v="TNDR"/>
    <s v="107021"/>
    <s v="A9"/>
    <s v="T"/>
    <s v=""/>
    <b v="1"/>
    <x v="0"/>
    <x v="1"/>
    <x v="3"/>
    <s v="0129121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2"/>
  </r>
  <r>
    <n v="2024"/>
    <s v="CHUM"/>
    <s v="WRG"/>
    <s v="TRI"/>
    <s v="SLM"/>
    <s v="TNDR"/>
    <s v="107021"/>
    <s v="A10"/>
    <s v="T"/>
    <s v=""/>
    <b v="1"/>
    <x v="0"/>
    <x v="1"/>
    <x v="3"/>
    <s v="0129121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6"/>
    <x v="20"/>
    <s v="Neets Bay"/>
    <s v="Summer"/>
    <s v="2019"/>
    <s v="SSRAA"/>
    <s v="BY19"/>
    <s v="4,4H6"/>
    <s v="SAW"/>
    <s v=""/>
    <s v=""/>
    <s v="U"/>
    <n v="13.2"/>
  </r>
  <r>
    <n v="2024"/>
    <s v="CHUM"/>
    <s v="WRG"/>
    <s v="TRI"/>
    <s v="SLM"/>
    <s v="TNDR"/>
    <s v="107021"/>
    <s v="A11"/>
    <s v="T"/>
    <s v=""/>
    <b v="1"/>
    <x v="0"/>
    <x v="1"/>
    <x v="3"/>
    <s v="0129121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4"/>
  </r>
  <r>
    <n v="2024"/>
    <s v="CHUM"/>
    <s v="WRG"/>
    <s v="TRI"/>
    <s v="SLM"/>
    <s v="TNDR"/>
    <s v="107021"/>
    <s v="A12"/>
    <s v="T"/>
    <s v=""/>
    <b v="1"/>
    <x v="0"/>
    <x v="1"/>
    <x v="3"/>
    <s v="0129121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8000000000000007"/>
  </r>
  <r>
    <n v="2024"/>
    <s v="CHUM"/>
    <s v="WRG"/>
    <s v="TRI"/>
    <s v="SLM"/>
    <s v="TNDR"/>
    <s v="107021"/>
    <s v="B1"/>
    <s v="T"/>
    <s v=""/>
    <b v="1"/>
    <x v="0"/>
    <x v="1"/>
    <x v="3"/>
    <s v="0129121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6.1"/>
  </r>
  <r>
    <n v="2024"/>
    <s v="CHUM"/>
    <s v="WRG"/>
    <s v="TRI"/>
    <s v="SLM"/>
    <s v="TNDR"/>
    <s v="107021"/>
    <s v="B2"/>
    <s v="T"/>
    <s v=""/>
    <b v="1"/>
    <x v="0"/>
    <x v="1"/>
    <x v="3"/>
    <s v="0129121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"/>
    <x v="24"/>
    <s v="Neets Bay"/>
    <s v="Summer"/>
    <s v="2021"/>
    <s v="SSRAA"/>
    <s v="BY21"/>
    <s v="4,2,2H"/>
    <s v="SAW"/>
    <s v=""/>
    <s v=""/>
    <s v="U"/>
    <n v="4.5999999999999996"/>
  </r>
  <r>
    <n v="2024"/>
    <s v="CHUM"/>
    <s v="WRG"/>
    <s v="TRI"/>
    <s v="SLM"/>
    <s v="TNDR"/>
    <s v="107021"/>
    <s v="B3"/>
    <s v="T"/>
    <s v=""/>
    <b v="1"/>
    <x v="0"/>
    <x v="1"/>
    <x v="3"/>
    <s v="0129121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8.6"/>
  </r>
  <r>
    <n v="2024"/>
    <s v="CHUM"/>
    <s v="WRG"/>
    <s v="TRI"/>
    <s v="SLM"/>
    <s v="TNDR"/>
    <s v="107021"/>
    <s v="B4"/>
    <s v="T"/>
    <s v=""/>
    <b v="1"/>
    <x v="0"/>
    <x v="1"/>
    <x v="3"/>
    <s v="0129121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9.6"/>
  </r>
  <r>
    <n v="2024"/>
    <s v="CHUM"/>
    <s v="WRG"/>
    <s v="TRI"/>
    <s v="SLM"/>
    <s v="TNDR"/>
    <s v="107021"/>
    <s v="B5"/>
    <s v="T"/>
    <s v=""/>
    <b v="1"/>
    <x v="0"/>
    <x v="1"/>
    <x v="3"/>
    <s v="0129121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5.7"/>
  </r>
  <r>
    <n v="2024"/>
    <s v="CHUM"/>
    <s v="WRG"/>
    <s v="TRI"/>
    <s v="SLM"/>
    <s v="TNDR"/>
    <s v="107021"/>
    <s v="B6"/>
    <s v="T"/>
    <s v=""/>
    <b v="1"/>
    <x v="0"/>
    <x v="1"/>
    <x v="3"/>
    <s v="0129122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6"/>
    <x v="20"/>
    <s v="Neets Bay"/>
    <s v="Summer"/>
    <s v="2019"/>
    <s v="SSRAA"/>
    <s v="BY19"/>
    <s v="4,4H6"/>
    <s v="SAW"/>
    <s v=""/>
    <s v=""/>
    <s v="U"/>
    <n v="9.6999999999999993"/>
  </r>
  <r>
    <n v="2024"/>
    <s v="CHUM"/>
    <s v="WRG"/>
    <s v="TRI"/>
    <s v="SLM"/>
    <s v="TNDR"/>
    <s v="107021"/>
    <s v="B7"/>
    <s v="T"/>
    <s v=""/>
    <b v="1"/>
    <x v="0"/>
    <x v="1"/>
    <x v="3"/>
    <s v="0129122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8.6999999999999993"/>
  </r>
  <r>
    <n v="2024"/>
    <s v="CHUM"/>
    <s v="WRG"/>
    <s v="TRI"/>
    <s v="SLM"/>
    <s v="TNDR"/>
    <s v="107021"/>
    <s v="B8"/>
    <s v="T"/>
    <s v=""/>
    <b v="1"/>
    <x v="0"/>
    <x v="1"/>
    <x v="3"/>
    <s v="0129122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5.0999999999999996"/>
  </r>
  <r>
    <n v="2024"/>
    <s v="CHUM"/>
    <s v="WRG"/>
    <s v="TRI"/>
    <s v="SLM"/>
    <s v="TNDR"/>
    <s v="107021"/>
    <s v="B9"/>
    <s v="T"/>
    <s v=""/>
    <b v="1"/>
    <x v="0"/>
    <x v="1"/>
    <x v="3"/>
    <s v="0129122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"/>
    <x v="24"/>
    <s v="Neets Bay"/>
    <s v="Summer"/>
    <s v="2021"/>
    <s v="SSRAA"/>
    <s v="BY21"/>
    <s v="4,2,2H"/>
    <s v="SAW"/>
    <s v="4,2,2H"/>
    <s v="SKS"/>
    <s v="U"/>
    <n v="8.6999999999999993"/>
  </r>
  <r>
    <n v="2024"/>
    <s v="CHUM"/>
    <s v="WRG"/>
    <s v="TRI"/>
    <s v="SLM"/>
    <s v="TNDR"/>
    <s v="107021"/>
    <s v="B10"/>
    <s v="T"/>
    <s v=""/>
    <b v="1"/>
    <x v="0"/>
    <x v="1"/>
    <x v="3"/>
    <s v="0129122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8000000000000007"/>
  </r>
  <r>
    <n v="2024"/>
    <s v="CHUM"/>
    <s v="WRG"/>
    <s v="TRI"/>
    <s v="SLM"/>
    <s v="TNDR"/>
    <s v="107021"/>
    <s v="B11"/>
    <s v="T"/>
    <s v=""/>
    <b v="1"/>
    <x v="0"/>
    <x v="1"/>
    <x v="3"/>
    <s v="0129122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6.5"/>
  </r>
  <r>
    <n v="2024"/>
    <s v="CHUM"/>
    <s v="WRG"/>
    <s v="TRI"/>
    <s v="SLM"/>
    <s v="TNDR"/>
    <s v="107021"/>
    <s v="B12"/>
    <s v="T"/>
    <s v=""/>
    <b v="1"/>
    <x v="0"/>
    <x v="1"/>
    <x v="3"/>
    <s v="0129122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5"/>
  </r>
  <r>
    <n v="2024"/>
    <s v="CHUM"/>
    <s v="WRG"/>
    <s v="TRI"/>
    <s v="SLM"/>
    <s v="TNDR"/>
    <s v="107021"/>
    <s v="C1"/>
    <s v="T"/>
    <s v=""/>
    <b v="1"/>
    <x v="0"/>
    <x v="1"/>
    <x v="3"/>
    <s v="0129122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7.2"/>
  </r>
  <r>
    <n v="2024"/>
    <s v="CHUM"/>
    <s v="WRG"/>
    <s v="TRI"/>
    <s v="SLM"/>
    <s v="TNDR"/>
    <s v="107021"/>
    <s v="C2"/>
    <s v="T"/>
    <s v=""/>
    <b v="1"/>
    <x v="0"/>
    <x v="1"/>
    <x v="3"/>
    <s v="0129122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1.7"/>
  </r>
  <r>
    <n v="2024"/>
    <s v="CHUM"/>
    <s v="WRG"/>
    <s v="TRI"/>
    <s v="SLM"/>
    <s v="TNDR"/>
    <s v="107021"/>
    <s v="C3"/>
    <s v="T"/>
    <s v=""/>
    <b v="1"/>
    <x v="0"/>
    <x v="1"/>
    <x v="3"/>
    <s v="0129122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2.2"/>
  </r>
  <r>
    <n v="2024"/>
    <s v="CHUM"/>
    <s v="WRG"/>
    <s v="TRI"/>
    <s v="SLM"/>
    <s v="TNDR"/>
    <s v="107021"/>
    <s v="C4"/>
    <s v="T"/>
    <s v=""/>
    <b v="1"/>
    <x v="0"/>
    <x v="1"/>
    <x v="3"/>
    <s v="0129123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5"/>
  </r>
  <r>
    <n v="2024"/>
    <s v="CHUM"/>
    <s v="WRG"/>
    <s v="TRI"/>
    <s v="SLM"/>
    <s v="TNDR"/>
    <s v="107021"/>
    <s v="C5"/>
    <s v="T"/>
    <s v=""/>
    <b v="1"/>
    <x v="0"/>
    <x v="1"/>
    <x v="3"/>
    <s v="0129123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8"/>
  </r>
  <r>
    <n v="2024"/>
    <s v="CHUM"/>
    <s v="WRG"/>
    <s v="TRI"/>
    <s v="SLM"/>
    <s v="TNDR"/>
    <s v="107021"/>
    <s v="C6"/>
    <s v="T"/>
    <s v=""/>
    <b v="1"/>
    <x v="0"/>
    <x v="1"/>
    <x v="3"/>
    <s v="0129123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5.5"/>
  </r>
  <r>
    <n v="2024"/>
    <s v="CHUM"/>
    <s v="WRG"/>
    <s v="TRI"/>
    <s v="SLM"/>
    <s v="TNDR"/>
    <s v="107021"/>
    <s v="C7"/>
    <s v="T"/>
    <s v=""/>
    <b v="1"/>
    <x v="0"/>
    <x v="1"/>
    <x v="3"/>
    <s v="0129123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; ON A BUTTON SO THE MARK IS FAINT"/>
    <s v="4,4H4"/>
    <s v="SAW"/>
    <s v=""/>
    <s v=""/>
    <s v="U"/>
    <n v="8.5"/>
  </r>
  <r>
    <n v="2024"/>
    <s v="CHUM"/>
    <s v="WRG"/>
    <s v="TRI"/>
    <s v="SLM"/>
    <s v="TNDR"/>
    <s v="107021"/>
    <s v="C8"/>
    <s v="T"/>
    <s v=""/>
    <b v="1"/>
    <x v="0"/>
    <x v="1"/>
    <x v="3"/>
    <s v="0129123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6.7"/>
  </r>
  <r>
    <n v="2024"/>
    <s v="CHUM"/>
    <s v="WRG"/>
    <s v="TRI"/>
    <s v="SLM"/>
    <s v="TNDR"/>
    <s v="107021"/>
    <s v="C9"/>
    <s v="T"/>
    <s v=""/>
    <b v="1"/>
    <x v="0"/>
    <x v="1"/>
    <x v="3"/>
    <s v="0129123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5H5"/>
    <x v="23"/>
    <s v="Neets Bay"/>
    <s v="Summer"/>
    <s v="2021"/>
    <s v="SSRAA"/>
    <s v="BY21"/>
    <s v="5H5"/>
    <s v="SAW"/>
    <s v=""/>
    <s v=""/>
    <s v="U"/>
    <n v="5.5"/>
  </r>
  <r>
    <n v="2024"/>
    <s v="CHUM"/>
    <s v="WRG"/>
    <s v="TRI"/>
    <s v="SLM"/>
    <s v="TNDR"/>
    <s v="107021"/>
    <s v="C10"/>
    <s v="T"/>
    <s v=""/>
    <b v="1"/>
    <x v="0"/>
    <x v="1"/>
    <x v="3"/>
    <s v="0129123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8.6"/>
  </r>
  <r>
    <n v="2024"/>
    <s v="CHUM"/>
    <s v="WRG"/>
    <s v="TRI"/>
    <s v="SLM"/>
    <s v="TNDR"/>
    <s v="107021"/>
    <s v="C11"/>
    <s v="T"/>
    <s v=""/>
    <b v="1"/>
    <x v="0"/>
    <x v="1"/>
    <x v="3"/>
    <s v="0129123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6"/>
    <x v="20"/>
    <s v="Neets Bay"/>
    <s v="Summer"/>
    <s v="2019"/>
    <s v="SSRAA"/>
    <s v="BY19"/>
    <s v="4,4H6"/>
    <s v="SAW"/>
    <s v=""/>
    <s v=""/>
    <s v="U"/>
    <n v="10.8"/>
  </r>
  <r>
    <n v="2024"/>
    <s v="CHUM"/>
    <s v="WRG"/>
    <s v="TRI"/>
    <s v="SLM"/>
    <s v="TNDR"/>
    <s v="107021"/>
    <s v="C12"/>
    <s v="T"/>
    <s v=""/>
    <b v="1"/>
    <x v="0"/>
    <x v="1"/>
    <x v="3"/>
    <s v="0129123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8.4"/>
  </r>
  <r>
    <n v="2024"/>
    <s v="CHUM"/>
    <s v="WRG"/>
    <s v="TRI"/>
    <s v="SLM"/>
    <s v="TNDR"/>
    <s v="107021"/>
    <s v="D1"/>
    <s v="T"/>
    <s v=""/>
    <b v="1"/>
    <x v="0"/>
    <x v="1"/>
    <x v="3"/>
    <s v="0129123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1.6"/>
  </r>
  <r>
    <n v="2024"/>
    <s v="CHUM"/>
    <s v="WRG"/>
    <s v="TRI"/>
    <s v="SLM"/>
    <s v="TNDR"/>
    <s v="107021"/>
    <s v="D2"/>
    <s v="T"/>
    <s v=""/>
    <b v="1"/>
    <x v="0"/>
    <x v="1"/>
    <x v="3"/>
    <s v="0129124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8.4"/>
  </r>
  <r>
    <n v="2024"/>
    <s v="CHUM"/>
    <s v="WRG"/>
    <s v="TRI"/>
    <s v="SLM"/>
    <s v="TNDR"/>
    <s v="107021"/>
    <s v="D3"/>
    <s v="T"/>
    <s v=""/>
    <b v="1"/>
    <x v="0"/>
    <x v="1"/>
    <x v="3"/>
    <s v="0129124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6"/>
    <x v="20"/>
    <s v="Neets Bay"/>
    <s v="Summer"/>
    <s v="2019"/>
    <s v="SSRAA"/>
    <s v="BY19"/>
    <s v="4,4H6"/>
    <s v="SAW"/>
    <s v=""/>
    <s v=""/>
    <s v="U"/>
    <n v="12.9"/>
  </r>
  <r>
    <n v="2024"/>
    <s v="CHUM"/>
    <s v="WRG"/>
    <s v="TRI"/>
    <s v="SLM"/>
    <s v="TNDR"/>
    <s v="107021"/>
    <s v="D4"/>
    <s v="T"/>
    <s v=""/>
    <b v="1"/>
    <x v="0"/>
    <x v="1"/>
    <x v="3"/>
    <s v="0129124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; PH FAINT, SAW IT CLEARER GRINDING DOWN"/>
    <s v="4,4H4"/>
    <s v="SAW"/>
    <s v=""/>
    <s v=""/>
    <s v="U"/>
    <n v="8.9"/>
  </r>
  <r>
    <n v="2024"/>
    <s v="CHUM"/>
    <s v="WRG"/>
    <s v="TRI"/>
    <s v="SLM"/>
    <s v="TNDR"/>
    <s v="107021"/>
    <s v="D5"/>
    <s v="T"/>
    <s v=""/>
    <b v="1"/>
    <x v="0"/>
    <x v="1"/>
    <x v="3"/>
    <s v="0129124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10.8"/>
  </r>
  <r>
    <n v="2024"/>
    <s v="CHUM"/>
    <s v="WRG"/>
    <s v="TRI"/>
    <s v="SLM"/>
    <s v="TNDR"/>
    <s v="107021"/>
    <s v="D6"/>
    <s v="T"/>
    <s v=""/>
    <b v="1"/>
    <x v="0"/>
    <x v="1"/>
    <x v="3"/>
    <s v="0129124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0.8"/>
  </r>
  <r>
    <n v="2024"/>
    <s v="CHUM"/>
    <s v="WRG"/>
    <s v="TRI"/>
    <s v="SLM"/>
    <s v="TNDR"/>
    <s v="107021"/>
    <s v="D7"/>
    <s v="T"/>
    <s v=""/>
    <b v="1"/>
    <x v="0"/>
    <x v="1"/>
    <x v="3"/>
    <s v="0129124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4.9000000000000004"/>
  </r>
  <r>
    <n v="2024"/>
    <s v="CHUM"/>
    <s v="WRG"/>
    <s v="TRI"/>
    <s v="SLM"/>
    <s v="TNDR"/>
    <s v="107021"/>
    <s v="D8"/>
    <s v="T"/>
    <s v=""/>
    <b v="1"/>
    <x v="0"/>
    <x v="1"/>
    <x v="3"/>
    <s v="0129124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7.4"/>
  </r>
  <r>
    <n v="2024"/>
    <s v="CHUM"/>
    <s v="WRG"/>
    <s v="TRI"/>
    <s v="SLM"/>
    <s v="TNDR"/>
    <s v="107021"/>
    <s v="D9"/>
    <s v="T"/>
    <s v=""/>
    <b v="1"/>
    <x v="0"/>
    <x v="1"/>
    <x v="3"/>
    <s v="0129124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6.7"/>
  </r>
  <r>
    <n v="2024"/>
    <s v="CHUM"/>
    <s v="WRG"/>
    <s v="TRI"/>
    <s v="SLM"/>
    <s v="TNDR"/>
    <s v="107021"/>
    <s v="D10"/>
    <s v="T"/>
    <s v=""/>
    <b v="1"/>
    <x v="0"/>
    <x v="1"/>
    <x v="3"/>
    <s v="0129124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1.3"/>
  </r>
  <r>
    <n v="2024"/>
    <s v="CHUM"/>
    <s v="WRG"/>
    <s v="TRI"/>
    <s v="SLM"/>
    <s v="TNDR"/>
    <s v="107021"/>
    <s v="D11"/>
    <s v="T"/>
    <s v=""/>
    <b v="1"/>
    <x v="0"/>
    <x v="1"/>
    <x v="3"/>
    <s v="0129124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0"/>
  </r>
  <r>
    <n v="2024"/>
    <s v="CHUM"/>
    <s v="WRG"/>
    <s v="TRI"/>
    <s v="SLM"/>
    <s v="TNDR"/>
    <s v="107021"/>
    <s v="D12"/>
    <s v="T"/>
    <s v=""/>
    <b v="1"/>
    <x v="0"/>
    <x v="1"/>
    <x v="3"/>
    <s v="0129125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6.4"/>
  </r>
  <r>
    <n v="2024"/>
    <s v="CHUM"/>
    <s v="WRG"/>
    <s v="TRI"/>
    <s v="SLM"/>
    <s v="TNDR"/>
    <s v="107021"/>
    <s v="E1"/>
    <s v="T"/>
    <s v=""/>
    <b v="1"/>
    <x v="0"/>
    <x v="1"/>
    <x v="3"/>
    <s v="0129125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4.5"/>
  </r>
  <r>
    <n v="2024"/>
    <s v="CHUM"/>
    <s v="WRG"/>
    <s v="TRI"/>
    <s v="SLM"/>
    <s v="TNDR"/>
    <s v="107021"/>
    <s v="E2"/>
    <s v="T"/>
    <s v=""/>
    <b v="1"/>
    <x v="0"/>
    <x v="1"/>
    <x v="3"/>
    <s v="0129125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"/>
    <x v="29"/>
    <s v="Neets Bay"/>
    <s v="Summer"/>
    <s v="2021"/>
    <s v="SSRAA"/>
    <s v="BY21"/>
    <s v="4,4H"/>
    <s v="SAW"/>
    <s v=""/>
    <s v=""/>
    <s v="U"/>
    <n v="6"/>
  </r>
  <r>
    <n v="2024"/>
    <s v="CHUM"/>
    <s v="WRG"/>
    <s v="TRI"/>
    <s v="SLM"/>
    <s v="TNDR"/>
    <s v="107021"/>
    <s v="E3"/>
    <s v="T"/>
    <s v=""/>
    <b v="1"/>
    <x v="0"/>
    <x v="1"/>
    <x v="3"/>
    <s v="0129125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7"/>
  </r>
  <r>
    <n v="2024"/>
    <s v="CHUM"/>
    <s v="WRG"/>
    <s v="TRI"/>
    <s v="SLM"/>
    <s v="TNDR"/>
    <s v="107021"/>
    <s v="E4"/>
    <s v="T"/>
    <s v=""/>
    <b v="1"/>
    <x v="0"/>
    <x v="1"/>
    <x v="3"/>
    <s v="0129125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1999999999999993"/>
  </r>
  <r>
    <n v="2024"/>
    <s v="CHUM"/>
    <s v="WRG"/>
    <s v="TRI"/>
    <s v="SLM"/>
    <s v="TNDR"/>
    <s v="107021"/>
    <s v="E5"/>
    <s v="T"/>
    <s v=""/>
    <b v="1"/>
    <x v="0"/>
    <x v="1"/>
    <x v="3"/>
    <s v="0129125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1.2"/>
  </r>
  <r>
    <n v="2024"/>
    <s v="CHUM"/>
    <s v="WRG"/>
    <s v="TRI"/>
    <s v="SLM"/>
    <s v="TNDR"/>
    <s v="107021"/>
    <s v="E6"/>
    <s v="T"/>
    <s v=""/>
    <b v="1"/>
    <x v="0"/>
    <x v="1"/>
    <x v="3"/>
    <s v="0129125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8.5"/>
  </r>
  <r>
    <n v="2024"/>
    <s v="CHUM"/>
    <s v="WRG"/>
    <s v="TRI"/>
    <s v="SLM"/>
    <s v="TNDR"/>
    <s v="107021"/>
    <s v="E7"/>
    <s v="T"/>
    <s v=""/>
    <b v="1"/>
    <x v="0"/>
    <x v="1"/>
    <x v="3"/>
    <s v="0129125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0.4"/>
  </r>
  <r>
    <n v="2024"/>
    <s v="CHUM"/>
    <s v="WRG"/>
    <s v="TRI"/>
    <s v="SLM"/>
    <s v="TNDR"/>
    <s v="107021"/>
    <s v="E8"/>
    <s v="T"/>
    <s v=""/>
    <b v="1"/>
    <x v="0"/>
    <x v="1"/>
    <x v="3"/>
    <s v="0129125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6"/>
    <x v="20"/>
    <s v="Neets Bay"/>
    <s v="Summer"/>
    <s v="2019"/>
    <s v="SSRAA"/>
    <s v="BY19"/>
    <s v="4,4H6"/>
    <s v="SAW"/>
    <s v=""/>
    <s v=""/>
    <s v="U"/>
    <n v="10.3"/>
  </r>
  <r>
    <n v="2024"/>
    <s v="CHUM"/>
    <s v="WRG"/>
    <s v="TRI"/>
    <s v="SLM"/>
    <s v="TNDR"/>
    <s v="107021"/>
    <s v="E9"/>
    <s v="T"/>
    <s v=""/>
    <b v="1"/>
    <x v="0"/>
    <x v="1"/>
    <x v="3"/>
    <s v="0129125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MICROMARK; BY19"/>
    <s v="4,4H2,3"/>
    <s v="SAW"/>
    <s v=""/>
    <s v=""/>
    <s v="U"/>
    <n v="7.8"/>
  </r>
  <r>
    <n v="2024"/>
    <s v="CHUM"/>
    <s v="WRG"/>
    <s v="TRI"/>
    <s v="SLM"/>
    <s v="TNDR"/>
    <s v="107021"/>
    <s v="E10"/>
    <s v="T"/>
    <s v=""/>
    <b v="1"/>
    <x v="0"/>
    <x v="1"/>
    <x v="3"/>
    <s v="0129126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1999999999999993"/>
  </r>
  <r>
    <n v="2024"/>
    <s v="CHUM"/>
    <s v="WRG"/>
    <s v="TRI"/>
    <s v="SLM"/>
    <s v="TNDR"/>
    <s v="107021"/>
    <s v="E11"/>
    <s v="T"/>
    <s v=""/>
    <b v="1"/>
    <x v="0"/>
    <x v="1"/>
    <x v="3"/>
    <s v="0129126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10.1"/>
  </r>
  <r>
    <n v="2024"/>
    <s v="CHUM"/>
    <s v="WRG"/>
    <s v="TRI"/>
    <s v="SLM"/>
    <s v="TNDR"/>
    <s v="107021"/>
    <s v="E12"/>
    <s v="T"/>
    <s v=""/>
    <b v="1"/>
    <x v="0"/>
    <x v="1"/>
    <x v="3"/>
    <s v="0129126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6.9"/>
  </r>
  <r>
    <n v="2024"/>
    <s v="CHUM"/>
    <s v="WRG"/>
    <s v="TRI"/>
    <s v="SLM"/>
    <s v="TNDR"/>
    <s v="107021"/>
    <s v="F1"/>
    <s v="T"/>
    <s v=""/>
    <b v="1"/>
    <x v="0"/>
    <x v="1"/>
    <x v="3"/>
    <s v="0129126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7.9"/>
  </r>
  <r>
    <n v="2024"/>
    <s v="CHUM"/>
    <s v="WRG"/>
    <s v="TRI"/>
    <s v="SLM"/>
    <s v="TNDR"/>
    <s v="107021"/>
    <s v="F2"/>
    <s v="T"/>
    <s v=""/>
    <b v="1"/>
    <x v="0"/>
    <x v="1"/>
    <x v="3"/>
    <s v="0129126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11.2"/>
  </r>
  <r>
    <n v="2024"/>
    <s v="CHUM"/>
    <s v="WRG"/>
    <s v="TRI"/>
    <s v="SLM"/>
    <s v="TNDR"/>
    <s v="107021"/>
    <s v="F3"/>
    <s v="T"/>
    <s v=""/>
    <b v="1"/>
    <x v="0"/>
    <x v="1"/>
    <x v="3"/>
    <s v="0129126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1.5"/>
  </r>
  <r>
    <n v="2024"/>
    <s v="CHUM"/>
    <s v="WRG"/>
    <s v="TRI"/>
    <s v="SLM"/>
    <s v="TNDR"/>
    <s v="107021"/>
    <s v="F4"/>
    <s v="T"/>
    <s v=""/>
    <b v="1"/>
    <x v="0"/>
    <x v="1"/>
    <x v="3"/>
    <s v="0129126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8.4"/>
  </r>
  <r>
    <n v="2024"/>
    <s v="CHUM"/>
    <s v="WRG"/>
    <s v="TRI"/>
    <s v="SLM"/>
    <s v="TNDR"/>
    <s v="107021"/>
    <s v="F5"/>
    <s v="T"/>
    <s v=""/>
    <b v="1"/>
    <x v="0"/>
    <x v="1"/>
    <x v="3"/>
    <s v="0129126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6999999999999993"/>
  </r>
  <r>
    <n v="2024"/>
    <s v="CHUM"/>
    <s v="WRG"/>
    <s v="TRI"/>
    <s v="SLM"/>
    <s v="TNDR"/>
    <s v="107021"/>
    <s v="F6"/>
    <s v="T"/>
    <s v=""/>
    <b v="1"/>
    <x v="0"/>
    <x v="1"/>
    <x v="3"/>
    <s v="0129126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8.8000000000000007"/>
  </r>
  <r>
    <n v="2024"/>
    <s v="CHUM"/>
    <s v="WRG"/>
    <s v="TRI"/>
    <s v="SLM"/>
    <s v="TNDR"/>
    <s v="107021"/>
    <s v="F7"/>
    <s v="T"/>
    <s v=""/>
    <b v="1"/>
    <x v="0"/>
    <x v="1"/>
    <x v="3"/>
    <s v="0129126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8.8000000000000007"/>
  </r>
  <r>
    <n v="2024"/>
    <s v="CHUM"/>
    <s v="WRG"/>
    <s v="TRI"/>
    <s v="SLM"/>
    <s v="TNDR"/>
    <s v="107021"/>
    <s v="F8"/>
    <s v="T"/>
    <s v=""/>
    <b v="1"/>
    <x v="0"/>
    <x v="1"/>
    <x v="3"/>
    <s v="0129127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12"/>
  </r>
  <r>
    <n v="2024"/>
    <s v="CHUM"/>
    <s v="WRG"/>
    <s v="TRI"/>
    <s v="SLM"/>
    <s v="TNDR"/>
    <s v="107021"/>
    <s v="F9"/>
    <s v="T"/>
    <s v=""/>
    <b v="1"/>
    <x v="0"/>
    <x v="1"/>
    <x v="3"/>
    <s v="0129127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7.5"/>
  </r>
  <r>
    <n v="2024"/>
    <s v="CHUM"/>
    <s v="WRG"/>
    <s v="TRI"/>
    <s v="SLM"/>
    <s v="TNDR"/>
    <s v="107021"/>
    <s v="F10"/>
    <s v="T"/>
    <s v=""/>
    <b v="1"/>
    <x v="0"/>
    <x v="1"/>
    <x v="3"/>
    <s v="0129127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8.8000000000000007"/>
  </r>
  <r>
    <n v="2024"/>
    <s v="CHUM"/>
    <s v="WRG"/>
    <s v="TRI"/>
    <s v="SLM"/>
    <s v="TNDR"/>
    <s v="107021"/>
    <s v="F11"/>
    <s v="T"/>
    <s v=""/>
    <b v="1"/>
    <x v="0"/>
    <x v="1"/>
    <x v="3"/>
    <s v="0129127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0.4"/>
  </r>
  <r>
    <n v="2024"/>
    <s v="CHUM"/>
    <s v="WRG"/>
    <s v="TRI"/>
    <s v="SLM"/>
    <s v="TNDR"/>
    <s v="107021"/>
    <s v="F12"/>
    <s v="T"/>
    <s v=""/>
    <b v="1"/>
    <x v="0"/>
    <x v="1"/>
    <x v="3"/>
    <s v="0129127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9"/>
  </r>
  <r>
    <n v="2024"/>
    <s v="CHUM"/>
    <s v="WRG"/>
    <s v="TRI"/>
    <s v="SLM"/>
    <s v="TNDR"/>
    <s v="107021"/>
    <s v="G1"/>
    <s v="T"/>
    <s v=""/>
    <b v="1"/>
    <x v="0"/>
    <x v="1"/>
    <x v="3"/>
    <s v="0129127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4,4H4"/>
    <s v="SKS"/>
    <s v="U"/>
    <n v="8.8000000000000007"/>
  </r>
  <r>
    <n v="2024"/>
    <s v="CHUM"/>
    <s v="WRG"/>
    <s v="TRI"/>
    <s v="SLM"/>
    <s v="TNDR"/>
    <s v="107021"/>
    <s v="G2"/>
    <s v="T"/>
    <s v=""/>
    <b v="1"/>
    <x v="0"/>
    <x v="1"/>
    <x v="3"/>
    <s v="0129127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3"/>
  </r>
  <r>
    <n v="2024"/>
    <s v="CHUM"/>
    <s v="WRG"/>
    <s v="TRI"/>
    <s v="SLM"/>
    <s v="TNDR"/>
    <s v="107021"/>
    <s v="G3"/>
    <s v="T"/>
    <s v=""/>
    <b v="1"/>
    <x v="0"/>
    <x v="1"/>
    <x v="3"/>
    <s v="0129127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0.6"/>
  </r>
  <r>
    <n v="2024"/>
    <s v="CHUM"/>
    <s v="WRG"/>
    <s v="TRI"/>
    <s v="SLM"/>
    <s v="TNDR"/>
    <s v="107021"/>
    <s v="G4"/>
    <s v="T"/>
    <s v=""/>
    <b v="1"/>
    <x v="0"/>
    <x v="1"/>
    <x v="3"/>
    <s v="0129127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6"/>
  </r>
  <r>
    <n v="2024"/>
    <s v="CHUM"/>
    <s v="WRG"/>
    <s v="TRI"/>
    <s v="SLM"/>
    <s v="TNDR"/>
    <s v="107021"/>
    <s v="G5"/>
    <s v="T"/>
    <s v=""/>
    <b v="1"/>
    <x v="0"/>
    <x v="1"/>
    <x v="3"/>
    <s v="0129127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0.7"/>
  </r>
  <r>
    <n v="2024"/>
    <s v="CHUM"/>
    <s v="WRG"/>
    <s v="TRI"/>
    <s v="SLM"/>
    <s v="TNDR"/>
    <s v="107021"/>
    <s v="G6"/>
    <s v="T"/>
    <s v=""/>
    <b v="1"/>
    <x v="0"/>
    <x v="1"/>
    <x v="3"/>
    <s v="0129128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3.1"/>
  </r>
  <r>
    <n v="2024"/>
    <s v="CHUM"/>
    <s v="WRG"/>
    <s v="TRI"/>
    <s v="SLM"/>
    <s v="TNDR"/>
    <s v="107021"/>
    <s v="G7"/>
    <s v="T"/>
    <s v=""/>
    <b v="1"/>
    <x v="0"/>
    <x v="1"/>
    <x v="3"/>
    <s v="0129128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6"/>
  </r>
  <r>
    <n v="2024"/>
    <s v="CHUM"/>
    <s v="WRG"/>
    <s v="TRI"/>
    <s v="SLM"/>
    <s v="TNDR"/>
    <s v="107021"/>
    <s v="G8"/>
    <s v="T"/>
    <s v=""/>
    <b v="1"/>
    <x v="0"/>
    <x v="1"/>
    <x v="3"/>
    <s v="0129128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1"/>
  </r>
  <r>
    <n v="2024"/>
    <s v="CHUM"/>
    <s v="WRG"/>
    <s v="TRI"/>
    <s v="SLM"/>
    <s v="TNDR"/>
    <s v="107021"/>
    <s v="G9"/>
    <s v="T"/>
    <s v=""/>
    <b v="1"/>
    <x v="0"/>
    <x v="1"/>
    <x v="3"/>
    <s v="0129128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6"/>
    <x v="20"/>
    <s v="Neets Bay"/>
    <s v="Summer"/>
    <s v="2019"/>
    <s v="SSRAA"/>
    <s v="BY19"/>
    <s v="4,4H6"/>
    <s v="SAW"/>
    <s v=""/>
    <s v=""/>
    <s v="U"/>
    <n v="13.6"/>
  </r>
  <r>
    <n v="2024"/>
    <s v="CHUM"/>
    <s v="WRG"/>
    <s v="TRI"/>
    <s v="SLM"/>
    <s v="TNDR"/>
    <s v="107021"/>
    <s v="G10"/>
    <s v="T"/>
    <s v=""/>
    <b v="1"/>
    <x v="0"/>
    <x v="1"/>
    <x v="3"/>
    <s v="0129128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; PH FAINT, SAW IT CLEAR GOING DOWN"/>
    <s v="4,4H4"/>
    <s v="SAW"/>
    <s v=""/>
    <s v=""/>
    <s v="U"/>
    <n v="9.5"/>
  </r>
  <r>
    <n v="2024"/>
    <s v="CHUM"/>
    <s v="WRG"/>
    <s v="TRI"/>
    <s v="SLM"/>
    <s v="TNDR"/>
    <s v="107021"/>
    <s v="G11"/>
    <s v="T"/>
    <s v=""/>
    <b v="1"/>
    <x v="0"/>
    <x v="1"/>
    <x v="3"/>
    <s v="0129128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0.4"/>
  </r>
  <r>
    <n v="2024"/>
    <s v="CHUM"/>
    <s v="WRG"/>
    <s v="TRI"/>
    <s v="SLM"/>
    <s v="TNDR"/>
    <s v="107021"/>
    <s v="G12"/>
    <s v="T"/>
    <s v=""/>
    <b v="1"/>
    <x v="0"/>
    <x v="1"/>
    <x v="3"/>
    <s v="0129128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9"/>
  </r>
  <r>
    <n v="2024"/>
    <s v="CHUM"/>
    <s v="WRG"/>
    <s v="TRI"/>
    <s v="SLM"/>
    <s v="TNDR"/>
    <s v="107021"/>
    <s v="H1"/>
    <s v="T"/>
    <s v=""/>
    <b v="1"/>
    <x v="0"/>
    <x v="1"/>
    <x v="3"/>
    <s v="0129128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2.4"/>
  </r>
  <r>
    <n v="2024"/>
    <s v="CHUM"/>
    <s v="WRG"/>
    <s v="TRI"/>
    <s v="SLM"/>
    <s v="TNDR"/>
    <s v="107021"/>
    <s v="H2"/>
    <s v="T"/>
    <s v=""/>
    <b v="1"/>
    <x v="0"/>
    <x v="1"/>
    <x v="3"/>
    <s v="0129128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4,4H2,3"/>
    <s v="SKS"/>
    <s v="U"/>
    <n v="12.5"/>
  </r>
  <r>
    <n v="2024"/>
    <s v="CHUM"/>
    <s v="WRG"/>
    <s v="TRI"/>
    <s v="SLM"/>
    <s v="TNDR"/>
    <s v="107021"/>
    <s v="H3"/>
    <s v="T"/>
    <s v=""/>
    <b v="1"/>
    <x v="0"/>
    <x v="1"/>
    <x v="3"/>
    <s v="01291289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8.1999999999999993"/>
  </r>
  <r>
    <n v="2024"/>
    <s v="CHUM"/>
    <s v="WRG"/>
    <s v="TRI"/>
    <s v="SLM"/>
    <s v="TNDR"/>
    <s v="107021"/>
    <s v="H4"/>
    <s v="T"/>
    <s v=""/>
    <b v="1"/>
    <x v="0"/>
    <x v="1"/>
    <x v="3"/>
    <s v="01291290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8.6"/>
  </r>
  <r>
    <n v="2024"/>
    <s v="CHUM"/>
    <s v="WRG"/>
    <s v="TRI"/>
    <s v="SLM"/>
    <s v="TNDR"/>
    <s v="107021"/>
    <s v="H5"/>
    <s v="T"/>
    <s v=""/>
    <b v="1"/>
    <x v="0"/>
    <x v="1"/>
    <x v="3"/>
    <s v="01291291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1.7"/>
  </r>
  <r>
    <n v="2024"/>
    <s v="CHUM"/>
    <s v="WRG"/>
    <s v="TRI"/>
    <s v="SLM"/>
    <s v="TNDR"/>
    <s v="107021"/>
    <s v="H6"/>
    <s v="T"/>
    <s v=""/>
    <b v="1"/>
    <x v="0"/>
    <x v="1"/>
    <x v="3"/>
    <s v="01291292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"/>
    <x v="29"/>
    <s v="Neets Bay"/>
    <s v="Summer"/>
    <s v="2021"/>
    <s v="SSRAA"/>
    <s v="BY21"/>
    <s v="4,4H"/>
    <s v="SAW"/>
    <s v=""/>
    <s v=""/>
    <s v="U"/>
    <n v="8.8000000000000007"/>
  </r>
  <r>
    <n v="2024"/>
    <s v="CHUM"/>
    <s v="WRG"/>
    <s v="TRI"/>
    <s v="SLM"/>
    <s v="TNDR"/>
    <s v="107021"/>
    <s v="H7"/>
    <s v="T"/>
    <s v=""/>
    <b v="1"/>
    <x v="0"/>
    <x v="1"/>
    <x v="3"/>
    <s v="01291293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2,2H4"/>
    <x v="21"/>
    <s v="Neets Bay"/>
    <s v="Summer"/>
    <s v="2020"/>
    <s v="SSRAA"/>
    <s v="BY20"/>
    <s v="4,2,2H4"/>
    <s v="SAW"/>
    <s v=""/>
    <s v=""/>
    <s v="U"/>
    <n v="7.9"/>
  </r>
  <r>
    <n v="2024"/>
    <s v="CHUM"/>
    <s v="WRG"/>
    <s v="TRI"/>
    <s v="SLM"/>
    <s v="TNDR"/>
    <s v="107021"/>
    <s v="H8"/>
    <s v="T"/>
    <s v=""/>
    <b v="1"/>
    <x v="0"/>
    <x v="1"/>
    <x v="3"/>
    <s v="01291294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10.4"/>
  </r>
  <r>
    <n v="2024"/>
    <s v="CHUM"/>
    <s v="WRG"/>
    <s v="TRI"/>
    <s v="SLM"/>
    <s v="TNDR"/>
    <s v="107021"/>
    <s v="H9"/>
    <s v="T"/>
    <s v=""/>
    <b v="1"/>
    <x v="0"/>
    <x v="1"/>
    <x v="3"/>
    <s v="01291295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; PH FAINT"/>
    <s v="6,4H4"/>
    <s v="SAW"/>
    <s v=""/>
    <s v=""/>
    <s v="U"/>
    <n v="12.2"/>
  </r>
  <r>
    <n v="2024"/>
    <s v="CHUM"/>
    <s v="WRG"/>
    <s v="TRI"/>
    <s v="SLM"/>
    <s v="TNDR"/>
    <s v="107021"/>
    <s v="H10"/>
    <s v="T"/>
    <s v=""/>
    <b v="1"/>
    <x v="0"/>
    <x v="1"/>
    <x v="3"/>
    <s v="01291296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2,3"/>
    <x v="16"/>
    <s v="Neets Bay"/>
    <s v="Summer"/>
    <s v="2019"/>
    <s v="SSRAA"/>
    <s v="BY19"/>
    <s v="4,4H2,3"/>
    <s v="SAW"/>
    <s v=""/>
    <s v=""/>
    <s v="U"/>
    <n v="11.9"/>
  </r>
  <r>
    <n v="2024"/>
    <s v="CHUM"/>
    <s v="WRG"/>
    <s v="TRI"/>
    <s v="SLM"/>
    <s v="TNDR"/>
    <s v="107021"/>
    <s v="H11"/>
    <s v="T"/>
    <s v=""/>
    <b v="1"/>
    <x v="0"/>
    <x v="1"/>
    <x v="3"/>
    <s v="01291297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6,4H4"/>
    <x v="19"/>
    <s v="Neets Bay"/>
    <s v="Summer"/>
    <s v="2020"/>
    <s v="SSRAA"/>
    <s v="BY20"/>
    <s v="6,4H4"/>
    <s v="SAW"/>
    <s v=""/>
    <s v=""/>
    <s v="U"/>
    <n v="13"/>
  </r>
  <r>
    <n v="2024"/>
    <s v="CHUM"/>
    <s v="WRG"/>
    <s v="TRI"/>
    <s v="SLM"/>
    <s v="TNDR"/>
    <s v="107021"/>
    <s v="H12"/>
    <s v="T"/>
    <s v=""/>
    <b v="1"/>
    <x v="0"/>
    <x v="1"/>
    <x v="3"/>
    <s v="01291298"/>
    <d v="2024-07-01T00:00:00"/>
    <d v="2024-07-02T00:00:00"/>
    <n v="2"/>
    <d v="2024-07-03T00:00:00"/>
    <x v="2"/>
    <m/>
    <s v="Sex ratio from samples: Male 57% (55), Female 43% (42); Sex ratio from production: Male 58% (280), Female 42% (199)"/>
    <n v="1"/>
    <d v="2024-09-09T00:00:00"/>
    <s v="SAW"/>
    <s v="4,4H4"/>
    <x v="18"/>
    <s v="Neets Bay"/>
    <s v="Summer"/>
    <s v="2020"/>
    <s v="SSRAA"/>
    <s v="BY20"/>
    <s v="4,4H4"/>
    <s v="SAW"/>
    <s v=""/>
    <s v=""/>
    <s v="U"/>
    <n v="9.9"/>
  </r>
  <r>
    <n v="2024"/>
    <s v="CHUM"/>
    <s v="KTN"/>
    <s v="SBS"/>
    <s v="AWE"/>
    <s v="TNDR"/>
    <s v="106237"/>
    <s v="A1"/>
    <s v="T"/>
    <s v=""/>
    <b v="1"/>
    <x v="0"/>
    <x v="1"/>
    <x v="3"/>
    <s v="01290807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11.5"/>
  </r>
  <r>
    <n v="2024"/>
    <s v="CHUM"/>
    <s v="KTN"/>
    <s v="SBS"/>
    <s v="AWE"/>
    <s v="TNDR"/>
    <s v="106237"/>
    <s v="A2"/>
    <s v="T"/>
    <s v=""/>
    <b v="1"/>
    <x v="0"/>
    <x v="1"/>
    <x v="3"/>
    <s v="01290808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12.4"/>
  </r>
  <r>
    <n v="2024"/>
    <s v="CHUM"/>
    <s v="KTN"/>
    <s v="SBS"/>
    <s v="AWE"/>
    <s v="TNDR"/>
    <s v="106237"/>
    <s v="A3"/>
    <s v="T"/>
    <s v=""/>
    <b v="1"/>
    <x v="0"/>
    <x v="1"/>
    <x v="3"/>
    <s v="01290809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8.3000000000000007"/>
  </r>
  <r>
    <n v="2024"/>
    <s v="CHUM"/>
    <s v="KTN"/>
    <s v="SBS"/>
    <s v="AWE"/>
    <s v="TNDR"/>
    <s v="106237"/>
    <s v="A4"/>
    <s v="T"/>
    <s v=""/>
    <b v="1"/>
    <x v="0"/>
    <x v="1"/>
    <x v="3"/>
    <s v="01290810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8.3000000000000007"/>
  </r>
  <r>
    <n v="2024"/>
    <s v="CHUM"/>
    <s v="KTN"/>
    <s v="SBS"/>
    <s v="AWE"/>
    <s v="TNDR"/>
    <s v="106237"/>
    <s v="A5"/>
    <s v="T"/>
    <s v=""/>
    <b v="1"/>
    <x v="0"/>
    <x v="1"/>
    <x v="3"/>
    <s v="01290811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0.8"/>
  </r>
  <r>
    <n v="2024"/>
    <s v="CHUM"/>
    <s v="KTN"/>
    <s v="SBS"/>
    <s v="AWE"/>
    <s v="TNDR"/>
    <s v="106237"/>
    <s v="A6"/>
    <s v="T"/>
    <s v=""/>
    <b v="1"/>
    <x v="0"/>
    <x v="1"/>
    <x v="3"/>
    <s v="01290812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.8000000000000007"/>
  </r>
  <r>
    <n v="2024"/>
    <s v="CHUM"/>
    <s v="KTN"/>
    <s v="SBS"/>
    <s v="AWE"/>
    <s v="TNDR"/>
    <s v="106237"/>
    <s v="A7"/>
    <s v="T"/>
    <s v=""/>
    <b v="1"/>
    <x v="0"/>
    <x v="1"/>
    <x v="3"/>
    <s v="01290813"/>
    <d v="2024-07-05T00:00:00"/>
    <d v="2024-07-06T00:00:00"/>
    <n v="2"/>
    <d v="2024-07-07T00:00:00"/>
    <x v="2"/>
    <m/>
    <s v="51% Male; 49% Female"/>
    <n v="1"/>
    <d v="2024-08-22T00:00:00"/>
    <s v="SKS"/>
    <s v="4,4H6"/>
    <x v="20"/>
    <s v="Neets Bay"/>
    <s v="Summer"/>
    <s v="2019"/>
    <s v="SSRAA"/>
    <s v="BY19"/>
    <s v="4,4H6"/>
    <s v="SKS"/>
    <s v=""/>
    <s v=""/>
    <s v="U"/>
    <n v="6.9"/>
  </r>
  <r>
    <n v="2024"/>
    <s v="CHUM"/>
    <s v="KTN"/>
    <s v="SBS"/>
    <s v="AWE"/>
    <s v="TNDR"/>
    <s v="106237"/>
    <s v="A8"/>
    <s v="T"/>
    <s v=""/>
    <b v="1"/>
    <x v="0"/>
    <x v="1"/>
    <x v="3"/>
    <s v="01290814"/>
    <d v="2024-07-05T00:00:00"/>
    <d v="2024-07-06T00:00:00"/>
    <n v="2"/>
    <d v="2024-07-07T00:00:00"/>
    <x v="2"/>
    <m/>
    <s v="51% Male; 49% Female"/>
    <n v="1"/>
    <d v="2024-08-22T00:00:00"/>
    <s v="SKS"/>
    <s v="5H5"/>
    <x v="23"/>
    <s v="Neets Bay"/>
    <s v="Summer"/>
    <s v="2021"/>
    <s v="SSRAA"/>
    <s v="THIN FOE AGING"/>
    <s v="5H5"/>
    <s v="SKS"/>
    <s v=""/>
    <s v=""/>
    <s v="U"/>
    <n v="6.5"/>
  </r>
  <r>
    <n v="2024"/>
    <s v="CHUM"/>
    <s v="KTN"/>
    <s v="SBS"/>
    <s v="AWE"/>
    <s v="TNDR"/>
    <s v="106237"/>
    <s v="A9"/>
    <s v="T"/>
    <s v=""/>
    <b v="1"/>
    <x v="0"/>
    <x v="1"/>
    <x v="3"/>
    <s v="01290815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.3000000000000007"/>
  </r>
  <r>
    <n v="2024"/>
    <s v="CHUM"/>
    <s v="KTN"/>
    <s v="SBS"/>
    <s v="AWE"/>
    <s v="TNDR"/>
    <s v="106237"/>
    <s v="A10"/>
    <s v="T"/>
    <s v=""/>
    <b v="1"/>
    <x v="0"/>
    <x v="1"/>
    <x v="3"/>
    <s v="01290816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.6"/>
  </r>
  <r>
    <n v="2024"/>
    <s v="CHUM"/>
    <s v="KTN"/>
    <s v="SBS"/>
    <s v="AWE"/>
    <s v="TNDR"/>
    <s v="106237"/>
    <s v="A11"/>
    <s v="T"/>
    <s v=""/>
    <b v="1"/>
    <x v="0"/>
    <x v="1"/>
    <x v="3"/>
    <s v="01290817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1"/>
  </r>
  <r>
    <n v="2024"/>
    <s v="CHUM"/>
    <s v="KTN"/>
    <s v="SBS"/>
    <s v="AWE"/>
    <s v="TNDR"/>
    <s v="106237"/>
    <s v="A12"/>
    <s v="T"/>
    <s v=""/>
    <b v="1"/>
    <x v="0"/>
    <x v="1"/>
    <x v="3"/>
    <s v="01290818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5"/>
  </r>
  <r>
    <n v="2024"/>
    <s v="CHUM"/>
    <s v="KTN"/>
    <s v="SBS"/>
    <s v="AWE"/>
    <s v="TNDR"/>
    <s v="106237"/>
    <s v="B1"/>
    <s v="T"/>
    <s v=""/>
    <b v="1"/>
    <x v="0"/>
    <x v="1"/>
    <x v="3"/>
    <s v="01290819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7"/>
  </r>
  <r>
    <n v="2024"/>
    <s v="CHUM"/>
    <s v="KTN"/>
    <s v="SBS"/>
    <s v="AWE"/>
    <s v="TNDR"/>
    <s v="106237"/>
    <s v="B2"/>
    <s v="T"/>
    <s v=""/>
    <b v="1"/>
    <x v="0"/>
    <x v="1"/>
    <x v="3"/>
    <s v="01290820"/>
    <d v="2024-07-05T00:00:00"/>
    <d v="2024-07-06T00:00:00"/>
    <n v="2"/>
    <d v="2024-07-07T00:00:00"/>
    <x v="2"/>
    <m/>
    <s v="51% Male; 49% Female"/>
    <n v="1"/>
    <d v="2024-08-22T00:00:00"/>
    <s v="SKS"/>
    <s v="5,5H5"/>
    <x v="30"/>
    <s v="Neets Bay"/>
    <s v="Summer"/>
    <s v="2021"/>
    <s v="SSRAA"/>
    <s v="BY21"/>
    <s v="5,5H5"/>
    <s v="SKS"/>
    <s v=""/>
    <s v=""/>
    <s v="U"/>
    <n v="7.3"/>
  </r>
  <r>
    <n v="2024"/>
    <s v="CHUM"/>
    <s v="KTN"/>
    <s v="SBS"/>
    <s v="AWE"/>
    <s v="TNDR"/>
    <s v="106237"/>
    <s v="B3"/>
    <s v="T"/>
    <s v=""/>
    <b v="1"/>
    <x v="0"/>
    <x v="1"/>
    <x v="3"/>
    <s v="01290821"/>
    <d v="2024-07-05T00:00:00"/>
    <d v="2024-07-06T00:00:00"/>
    <n v="2"/>
    <d v="2024-07-07T00:00:00"/>
    <x v="2"/>
    <m/>
    <s v="51% Male; 49% Female"/>
    <n v="1"/>
    <d v="2024-08-22T00:00:00"/>
    <s v="SKS"/>
    <s v="5,5H5"/>
    <x v="30"/>
    <s v="Neets Bay"/>
    <s v="Summer"/>
    <s v="2021"/>
    <s v="SSRAA"/>
    <s v="BY21"/>
    <s v="5,5H5"/>
    <s v="SKS"/>
    <s v=""/>
    <s v=""/>
    <s v="U"/>
    <n v="5.5"/>
  </r>
  <r>
    <n v="2024"/>
    <s v="CHUM"/>
    <s v="KTN"/>
    <s v="SBS"/>
    <s v="AWE"/>
    <s v="TNDR"/>
    <s v="106237"/>
    <s v="B4"/>
    <s v="T"/>
    <s v=""/>
    <b v="1"/>
    <x v="0"/>
    <x v="1"/>
    <x v="3"/>
    <s v="01290822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5.5"/>
  </r>
  <r>
    <n v="2024"/>
    <s v="CHUM"/>
    <s v="KTN"/>
    <s v="SBS"/>
    <s v="AWE"/>
    <s v="TNDR"/>
    <s v="106237"/>
    <s v="B5"/>
    <s v="T"/>
    <s v=""/>
    <b v="1"/>
    <x v="0"/>
    <x v="1"/>
    <x v="3"/>
    <s v="01290823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9.4"/>
  </r>
  <r>
    <n v="2024"/>
    <s v="CHUM"/>
    <s v="KTN"/>
    <s v="SBS"/>
    <s v="AWE"/>
    <s v="TNDR"/>
    <s v="106237"/>
    <s v="B6"/>
    <s v="T"/>
    <s v=""/>
    <b v="1"/>
    <x v="0"/>
    <x v="1"/>
    <x v="3"/>
    <s v="01290824"/>
    <d v="2024-07-05T00:00:00"/>
    <d v="2024-07-06T00:00:00"/>
    <n v="2"/>
    <d v="2024-07-07T00:00:00"/>
    <x v="2"/>
    <m/>
    <s v="51% Male; 49% Female"/>
    <n v="1"/>
    <d v="2024-08-22T00:00:00"/>
    <s v="SKS"/>
    <s v="4,2,2H"/>
    <x v="24"/>
    <s v="Neets Bay"/>
    <s v="Summer"/>
    <s v="2021"/>
    <s v="SSRAA"/>
    <s v="BY21"/>
    <s v="4,2,2H"/>
    <s v="SKS"/>
    <s v=""/>
    <s v=""/>
    <s v="U"/>
    <n v="5.4"/>
  </r>
  <r>
    <n v="2024"/>
    <s v="CHUM"/>
    <s v="KTN"/>
    <s v="SBS"/>
    <s v="AWE"/>
    <s v="TNDR"/>
    <s v="106237"/>
    <s v="B7"/>
    <s v="T"/>
    <s v=""/>
    <b v="1"/>
    <x v="0"/>
    <x v="1"/>
    <x v="3"/>
    <s v="01290825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10.5"/>
  </r>
  <r>
    <n v="2024"/>
    <s v="CHUM"/>
    <s v="KTN"/>
    <s v="SBS"/>
    <s v="AWE"/>
    <s v="TNDR"/>
    <s v="106237"/>
    <s v="B8"/>
    <s v="T"/>
    <s v=""/>
    <b v="1"/>
    <x v="0"/>
    <x v="1"/>
    <x v="3"/>
    <s v="01290826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8.1"/>
  </r>
  <r>
    <n v="2024"/>
    <s v="CHUM"/>
    <s v="KTN"/>
    <s v="SBS"/>
    <s v="AWE"/>
    <s v="TNDR"/>
    <s v="106237"/>
    <s v="B9"/>
    <s v="T"/>
    <s v=""/>
    <b v="1"/>
    <x v="0"/>
    <x v="1"/>
    <x v="3"/>
    <s v="01290827"/>
    <d v="2024-07-05T00:00:00"/>
    <d v="2024-07-06T00:00:00"/>
    <n v="2"/>
    <d v="2024-07-07T00:00:00"/>
    <x v="2"/>
    <m/>
    <s v="51% Male; 49% Female"/>
    <n v="1"/>
    <d v="2024-08-22T00:00:00"/>
    <s v="SKS"/>
    <s v="4,2,2H"/>
    <x v="24"/>
    <s v="Neets Bay"/>
    <s v="Summer"/>
    <s v="2021"/>
    <s v="SSRAA"/>
    <s v="BY21"/>
    <s v="4,2,2H"/>
    <s v="SKS"/>
    <s v=""/>
    <s v=""/>
    <s v="U"/>
    <n v="4.2"/>
  </r>
  <r>
    <n v="2024"/>
    <s v="CHUM"/>
    <s v="KTN"/>
    <s v="SBS"/>
    <s v="AWE"/>
    <s v="TNDR"/>
    <s v="106237"/>
    <s v="B10"/>
    <s v="T"/>
    <s v=""/>
    <b v="1"/>
    <x v="0"/>
    <x v="1"/>
    <x v="3"/>
    <s v="01290828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5"/>
  </r>
  <r>
    <n v="2024"/>
    <s v="CHUM"/>
    <s v="KTN"/>
    <s v="SBS"/>
    <s v="AWE"/>
    <s v="TNDR"/>
    <s v="106237"/>
    <s v="B11"/>
    <s v="T"/>
    <s v=""/>
    <b v="1"/>
    <x v="0"/>
    <x v="1"/>
    <x v="3"/>
    <s v="01290829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MM; BY19"/>
    <s v="4,4H2,3"/>
    <s v="SKS"/>
    <s v=""/>
    <s v=""/>
    <s v="U"/>
    <n v="7.7"/>
  </r>
  <r>
    <n v="2024"/>
    <s v="CHUM"/>
    <s v="KTN"/>
    <s v="SBS"/>
    <s v="AWE"/>
    <s v="TNDR"/>
    <s v="106237"/>
    <s v="B12"/>
    <s v="T"/>
    <s v=""/>
    <b v="1"/>
    <x v="0"/>
    <x v="1"/>
    <x v="3"/>
    <s v="01290830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4.1"/>
  </r>
  <r>
    <n v="2024"/>
    <s v="CHUM"/>
    <s v="KTN"/>
    <s v="SBS"/>
    <s v="AWE"/>
    <s v="TNDR"/>
    <s v="106237"/>
    <s v="C1"/>
    <s v="T"/>
    <s v=""/>
    <b v="1"/>
    <x v="0"/>
    <x v="1"/>
    <x v="3"/>
    <s v="01290831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3000000000000007"/>
  </r>
  <r>
    <n v="2024"/>
    <s v="CHUM"/>
    <s v="KTN"/>
    <s v="SBS"/>
    <s v="AWE"/>
    <s v="TNDR"/>
    <s v="106237"/>
    <s v="C2"/>
    <s v="T"/>
    <s v=""/>
    <b v="1"/>
    <x v="0"/>
    <x v="1"/>
    <x v="3"/>
    <s v="01290832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9.1999999999999993"/>
  </r>
  <r>
    <n v="2024"/>
    <s v="CHUM"/>
    <s v="KTN"/>
    <s v="SBS"/>
    <s v="AWE"/>
    <s v="TNDR"/>
    <s v="106237"/>
    <s v="C3"/>
    <s v="T"/>
    <s v=""/>
    <b v="1"/>
    <x v="0"/>
    <x v="1"/>
    <x v="3"/>
    <s v="01290833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.8000000000000007"/>
  </r>
  <r>
    <n v="2024"/>
    <s v="CHUM"/>
    <s v="KTN"/>
    <s v="SBS"/>
    <s v="AWE"/>
    <s v="TNDR"/>
    <s v="106237"/>
    <s v="C4"/>
    <s v="T"/>
    <s v=""/>
    <b v="1"/>
    <x v="0"/>
    <x v="1"/>
    <x v="3"/>
    <s v="01290834"/>
    <d v="2024-07-05T00:00:00"/>
    <d v="2024-07-06T00:00:00"/>
    <n v="2"/>
    <d v="2024-07-07T00:00:00"/>
    <x v="2"/>
    <m/>
    <s v="51% Male; 49% Female"/>
    <n v="1"/>
    <d v="2024-08-22T00:00:00"/>
    <s v="SKS"/>
    <s v="5,5H5"/>
    <x v="30"/>
    <s v="Neets Bay"/>
    <s v="Summer"/>
    <s v="2021"/>
    <s v="SSRAA"/>
    <s v="BY21"/>
    <s v="5,5H5"/>
    <s v="SKS"/>
    <s v=""/>
    <s v=""/>
    <s v="U"/>
    <n v="8.5"/>
  </r>
  <r>
    <n v="2024"/>
    <s v="CHUM"/>
    <s v="KTN"/>
    <s v="SBS"/>
    <s v="AWE"/>
    <s v="TNDR"/>
    <s v="106237"/>
    <s v="C5"/>
    <s v="T"/>
    <s v=""/>
    <b v="1"/>
    <x v="0"/>
    <x v="1"/>
    <x v="3"/>
    <s v="01290835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7.1"/>
  </r>
  <r>
    <n v="2024"/>
    <s v="CHUM"/>
    <s v="KTN"/>
    <s v="SBS"/>
    <s v="AWE"/>
    <s v="TNDR"/>
    <s v="106237"/>
    <s v="C6"/>
    <s v="T"/>
    <s v=""/>
    <b v="1"/>
    <x v="0"/>
    <x v="1"/>
    <x v="3"/>
    <s v="01290836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3.7"/>
  </r>
  <r>
    <n v="2024"/>
    <s v="CHUM"/>
    <s v="KTN"/>
    <s v="SBS"/>
    <s v="AWE"/>
    <s v="TNDR"/>
    <s v="106237"/>
    <s v="C7"/>
    <s v="T"/>
    <s v=""/>
    <b v="1"/>
    <x v="0"/>
    <x v="1"/>
    <x v="3"/>
    <s v="01290837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6"/>
  </r>
  <r>
    <n v="2024"/>
    <s v="CHUM"/>
    <s v="KTN"/>
    <s v="SBS"/>
    <s v="AWE"/>
    <s v="TNDR"/>
    <s v="106237"/>
    <s v="C8"/>
    <s v="T"/>
    <s v=""/>
    <b v="1"/>
    <x v="0"/>
    <x v="1"/>
    <x v="3"/>
    <s v="01290838"/>
    <d v="2024-07-05T00:00:00"/>
    <d v="2024-07-06T00:00:00"/>
    <n v="2"/>
    <d v="2024-07-07T00:00:00"/>
    <x v="2"/>
    <m/>
    <s v="51% Male; 49% Female"/>
    <n v="1"/>
    <d v="2024-08-22T00:00:00"/>
    <s v="SKS"/>
    <s v="4,2,2H"/>
    <x v="24"/>
    <s v="Neets Bay"/>
    <s v="Summer"/>
    <s v="2021"/>
    <s v="SSRAA"/>
    <s v="BY21"/>
    <s v="4,2,2H"/>
    <s v="SKS"/>
    <s v=""/>
    <s v=""/>
    <s v="U"/>
    <n v="5"/>
  </r>
  <r>
    <n v="2024"/>
    <s v="CHUM"/>
    <s v="KTN"/>
    <s v="SBS"/>
    <s v="AWE"/>
    <s v="TNDR"/>
    <s v="106237"/>
    <s v="C9"/>
    <s v="T"/>
    <s v=""/>
    <b v="1"/>
    <x v="0"/>
    <x v="1"/>
    <x v="3"/>
    <s v="01290839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8"/>
  </r>
  <r>
    <n v="2024"/>
    <s v="CHUM"/>
    <s v="KTN"/>
    <s v="SBS"/>
    <s v="AWE"/>
    <s v="TNDR"/>
    <s v="106237"/>
    <s v="C10"/>
    <s v="T"/>
    <s v=""/>
    <b v="1"/>
    <x v="0"/>
    <x v="1"/>
    <x v="3"/>
    <s v="01290840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3000000000000007"/>
  </r>
  <r>
    <n v="2024"/>
    <s v="CHUM"/>
    <s v="KTN"/>
    <s v="SBS"/>
    <s v="AWE"/>
    <s v="TNDR"/>
    <s v="106237"/>
    <s v="C11"/>
    <s v="T"/>
    <s v=""/>
    <b v="1"/>
    <x v="0"/>
    <x v="1"/>
    <x v="3"/>
    <s v="01290841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4"/>
  </r>
  <r>
    <n v="2024"/>
    <s v="CHUM"/>
    <s v="KTN"/>
    <s v="SBS"/>
    <s v="AWE"/>
    <s v="TNDR"/>
    <s v="106237"/>
    <s v="C12"/>
    <s v="T"/>
    <s v=""/>
    <b v="1"/>
    <x v="0"/>
    <x v="1"/>
    <x v="3"/>
    <s v="01290842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9.9"/>
  </r>
  <r>
    <n v="2024"/>
    <s v="CHUM"/>
    <s v="KTN"/>
    <s v="SBS"/>
    <s v="AWE"/>
    <s v="TNDR"/>
    <s v="106237"/>
    <s v="D1"/>
    <s v="T"/>
    <s v=""/>
    <b v="1"/>
    <x v="0"/>
    <x v="1"/>
    <x v="3"/>
    <s v="01290843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9.5"/>
  </r>
  <r>
    <n v="2024"/>
    <s v="CHUM"/>
    <s v="KTN"/>
    <s v="SBS"/>
    <s v="AWE"/>
    <s v="TNDR"/>
    <s v="106237"/>
    <s v="D2"/>
    <s v="T"/>
    <s v=""/>
    <b v="1"/>
    <x v="0"/>
    <x v="1"/>
    <x v="3"/>
    <s v="01290844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5.7"/>
  </r>
  <r>
    <n v="2024"/>
    <s v="CHUM"/>
    <s v="KTN"/>
    <s v="SBS"/>
    <s v="AWE"/>
    <s v="TNDR"/>
    <s v="106237"/>
    <s v="D3"/>
    <s v="T"/>
    <s v=""/>
    <b v="1"/>
    <x v="0"/>
    <x v="1"/>
    <x v="3"/>
    <s v="01290845"/>
    <d v="2024-07-05T00:00:00"/>
    <d v="2024-07-06T00:00:00"/>
    <n v="2"/>
    <d v="2024-07-07T00:00:00"/>
    <x v="2"/>
    <m/>
    <s v="51% Male; 49% Female"/>
    <n v="1"/>
    <d v="2024-08-22T00:00:00"/>
    <s v="SKS"/>
    <s v="5H5"/>
    <x v="23"/>
    <s v="Neets Bay"/>
    <s v="Summer"/>
    <s v="2021"/>
    <s v="SSRAA"/>
    <s v="BY21"/>
    <s v="5H5"/>
    <s v="SKS"/>
    <s v=""/>
    <s v=""/>
    <s v="U"/>
    <n v="6.2"/>
  </r>
  <r>
    <n v="2024"/>
    <s v="CHUM"/>
    <s v="KTN"/>
    <s v="SBS"/>
    <s v="AWE"/>
    <s v="TNDR"/>
    <s v="106237"/>
    <s v="D4"/>
    <s v="T"/>
    <s v=""/>
    <b v="1"/>
    <x v="0"/>
    <x v="1"/>
    <x v="3"/>
    <s v="01290846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8.3000000000000007"/>
  </r>
  <r>
    <n v="2024"/>
    <s v="CHUM"/>
    <s v="KTN"/>
    <s v="SBS"/>
    <s v="AWE"/>
    <s v="TNDR"/>
    <s v="106237"/>
    <s v="D5"/>
    <s v="T"/>
    <s v=""/>
    <b v="1"/>
    <x v="0"/>
    <x v="1"/>
    <x v="3"/>
    <s v="01290847"/>
    <d v="2024-07-05T00:00:00"/>
    <d v="2024-07-06T00:00:00"/>
    <n v="2"/>
    <d v="2024-07-07T00:00:00"/>
    <x v="2"/>
    <m/>
    <s v="51% Male; 49% Female"/>
    <n v="1"/>
    <d v="2024-08-22T00:00:00"/>
    <s v="SKS"/>
    <s v="4,4H"/>
    <x v="29"/>
    <s v="Neets Bay"/>
    <s v="Summer"/>
    <s v="2021"/>
    <s v="SSRAA"/>
    <s v="THIN FOR AGING"/>
    <s v="4,4H"/>
    <s v="SKS"/>
    <s v=""/>
    <s v=""/>
    <s v="U"/>
    <n v="8.6999999999999993"/>
  </r>
  <r>
    <n v="2024"/>
    <s v="CHUM"/>
    <s v="KTN"/>
    <s v="SBS"/>
    <s v="AWE"/>
    <s v="TNDR"/>
    <s v="106237"/>
    <s v="D6"/>
    <s v="T"/>
    <s v=""/>
    <b v="1"/>
    <x v="0"/>
    <x v="1"/>
    <x v="3"/>
    <s v="01290848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4"/>
  </r>
  <r>
    <n v="2024"/>
    <s v="CHUM"/>
    <s v="KTN"/>
    <s v="SBS"/>
    <s v="AWE"/>
    <s v="TNDR"/>
    <s v="106237"/>
    <s v="D7"/>
    <s v="T"/>
    <s v=""/>
    <b v="1"/>
    <x v="0"/>
    <x v="1"/>
    <x v="3"/>
    <s v="01290849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10.9"/>
  </r>
  <r>
    <n v="2024"/>
    <s v="CHUM"/>
    <s v="KTN"/>
    <s v="SBS"/>
    <s v="AWE"/>
    <s v="TNDR"/>
    <s v="106237"/>
    <s v="D8"/>
    <s v="T"/>
    <s v=""/>
    <b v="1"/>
    <x v="0"/>
    <x v="1"/>
    <x v="3"/>
    <s v="01290850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THIN FOR AGING"/>
    <s v="4,4H2,3"/>
    <s v="SKS"/>
    <s v=""/>
    <s v=""/>
    <s v="U"/>
    <n v="7.6"/>
  </r>
  <r>
    <n v="2024"/>
    <s v="CHUM"/>
    <s v="KTN"/>
    <s v="SBS"/>
    <s v="AWE"/>
    <s v="TNDR"/>
    <s v="106237"/>
    <s v="D9"/>
    <s v="T"/>
    <s v=""/>
    <b v="1"/>
    <x v="0"/>
    <x v="1"/>
    <x v="3"/>
    <s v="01290851"/>
    <d v="2024-07-05T00:00:00"/>
    <d v="2024-07-06T00:00:00"/>
    <n v="2"/>
    <d v="2024-07-07T00:00:00"/>
    <x v="2"/>
    <m/>
    <s v="51% Male; 49% Female"/>
    <n v="1"/>
    <d v="2024-08-22T00:00:00"/>
    <s v="SKS"/>
    <s v="4,4H6"/>
    <x v="20"/>
    <s v="Neets Bay"/>
    <s v="Summer"/>
    <s v="2019"/>
    <s v="SSRAA"/>
    <s v="THIN FOR AGING"/>
    <s v="4,4H6"/>
    <s v="SKS"/>
    <s v=""/>
    <s v=""/>
    <s v="U"/>
    <n v="7.6"/>
  </r>
  <r>
    <n v="2024"/>
    <s v="CHUM"/>
    <s v="KTN"/>
    <s v="SBS"/>
    <s v="AWE"/>
    <s v="TNDR"/>
    <s v="106237"/>
    <s v="D10"/>
    <s v="T"/>
    <s v=""/>
    <b v="1"/>
    <x v="0"/>
    <x v="1"/>
    <x v="3"/>
    <s v="01290852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10.3"/>
  </r>
  <r>
    <n v="2024"/>
    <s v="CHUM"/>
    <s v="KTN"/>
    <s v="SBS"/>
    <s v="AWE"/>
    <s v="TNDR"/>
    <s v="106237"/>
    <s v="D11"/>
    <s v="T"/>
    <s v=""/>
    <b v="1"/>
    <x v="0"/>
    <x v="1"/>
    <x v="3"/>
    <s v="01290853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1.6"/>
  </r>
  <r>
    <n v="2024"/>
    <s v="CHUM"/>
    <s v="KTN"/>
    <s v="SBS"/>
    <s v="AWE"/>
    <s v="TNDR"/>
    <s v="106237"/>
    <s v="D12"/>
    <s v="T"/>
    <s v=""/>
    <b v="1"/>
    <x v="0"/>
    <x v="1"/>
    <x v="3"/>
    <s v="01290854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6.5"/>
  </r>
  <r>
    <n v="2024"/>
    <s v="CHUM"/>
    <s v="KTN"/>
    <s v="SBS"/>
    <s v="AWE"/>
    <s v="TNDR"/>
    <s v="106237"/>
    <s v="E1"/>
    <s v="T"/>
    <s v=""/>
    <b v="1"/>
    <x v="0"/>
    <x v="1"/>
    <x v="3"/>
    <s v="01290855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6.5"/>
  </r>
  <r>
    <n v="2024"/>
    <s v="CHUM"/>
    <s v="KTN"/>
    <s v="SBS"/>
    <s v="AWE"/>
    <s v="TNDR"/>
    <s v="106237"/>
    <s v="E2"/>
    <s v="T"/>
    <s v=""/>
    <b v="1"/>
    <x v="0"/>
    <x v="1"/>
    <x v="3"/>
    <s v="01290856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"/>
  </r>
  <r>
    <n v="2024"/>
    <s v="CHUM"/>
    <s v="KTN"/>
    <s v="SBS"/>
    <s v="AWE"/>
    <s v="TNDR"/>
    <s v="106237"/>
    <s v="E3"/>
    <s v="T"/>
    <s v=""/>
    <b v="1"/>
    <x v="0"/>
    <x v="1"/>
    <x v="3"/>
    <s v="01290857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5"/>
  </r>
  <r>
    <n v="2024"/>
    <s v="CHUM"/>
    <s v="KTN"/>
    <s v="SBS"/>
    <s v="AWE"/>
    <s v="TNDR"/>
    <s v="106237"/>
    <s v="E4"/>
    <s v="T"/>
    <s v=""/>
    <b v="1"/>
    <x v="0"/>
    <x v="1"/>
    <x v="3"/>
    <s v="01290858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6"/>
  </r>
  <r>
    <n v="2024"/>
    <s v="CHUM"/>
    <s v="KTN"/>
    <s v="SBS"/>
    <s v="AWE"/>
    <s v="TNDR"/>
    <s v="106237"/>
    <s v="E5"/>
    <s v="T"/>
    <s v=""/>
    <b v="1"/>
    <x v="0"/>
    <x v="1"/>
    <x v="3"/>
    <s v="01290859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10.7"/>
  </r>
  <r>
    <n v="2024"/>
    <s v="CHUM"/>
    <s v="KTN"/>
    <s v="SBS"/>
    <s v="AWE"/>
    <s v="TNDR"/>
    <s v="106237"/>
    <s v="E6"/>
    <s v="T"/>
    <s v=""/>
    <b v="1"/>
    <x v="0"/>
    <x v="1"/>
    <x v="3"/>
    <s v="01290860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"/>
  </r>
  <r>
    <n v="2024"/>
    <s v="CHUM"/>
    <s v="KTN"/>
    <s v="SBS"/>
    <s v="AWE"/>
    <s v="TNDR"/>
    <s v="106237"/>
    <s v="E7"/>
    <s v="T"/>
    <s v=""/>
    <b v="1"/>
    <x v="0"/>
    <x v="1"/>
    <x v="3"/>
    <s v="01290861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6.1"/>
  </r>
  <r>
    <n v="2024"/>
    <s v="CHUM"/>
    <s v="KTN"/>
    <s v="SBS"/>
    <s v="AWE"/>
    <s v="TNDR"/>
    <s v="106237"/>
    <s v="E8"/>
    <s v="T"/>
    <s v=""/>
    <b v="1"/>
    <x v="0"/>
    <x v="1"/>
    <x v="3"/>
    <s v="01290862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THIN FOR AGING"/>
    <s v="4,4H4"/>
    <s v="SKS"/>
    <s v=""/>
    <s v=""/>
    <s v="U"/>
    <n v="10.9"/>
  </r>
  <r>
    <n v="2024"/>
    <s v="CHUM"/>
    <s v="KTN"/>
    <s v="SBS"/>
    <s v="AWE"/>
    <s v="TNDR"/>
    <s v="106237"/>
    <s v="E9"/>
    <s v="T"/>
    <s v=""/>
    <b v="1"/>
    <x v="0"/>
    <x v="1"/>
    <x v="3"/>
    <s v="01290863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9.1"/>
  </r>
  <r>
    <n v="2024"/>
    <s v="CHUM"/>
    <s v="KTN"/>
    <s v="SBS"/>
    <s v="AWE"/>
    <s v="TNDR"/>
    <s v="106237"/>
    <s v="E10"/>
    <s v="T"/>
    <s v=""/>
    <b v="1"/>
    <x v="0"/>
    <x v="1"/>
    <x v="3"/>
    <s v="01290864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5.2"/>
  </r>
  <r>
    <n v="2024"/>
    <s v="CHUM"/>
    <s v="KTN"/>
    <s v="SBS"/>
    <s v="AWE"/>
    <s v="TNDR"/>
    <s v="106237"/>
    <s v="E11"/>
    <s v="T"/>
    <s v=""/>
    <b v="1"/>
    <x v="0"/>
    <x v="1"/>
    <x v="3"/>
    <s v="01290865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5.2"/>
  </r>
  <r>
    <n v="2024"/>
    <s v="CHUM"/>
    <s v="KTN"/>
    <s v="SBS"/>
    <s v="AWE"/>
    <s v="TNDR"/>
    <s v="106237"/>
    <s v="E12"/>
    <s v="T"/>
    <s v=""/>
    <b v="1"/>
    <x v="0"/>
    <x v="1"/>
    <x v="3"/>
    <s v="01290866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8.3000000000000007"/>
  </r>
  <r>
    <n v="2024"/>
    <s v="CHUM"/>
    <s v="KTN"/>
    <s v="SBS"/>
    <s v="AWE"/>
    <s v="TNDR"/>
    <s v="106237"/>
    <s v="F1"/>
    <s v="T"/>
    <s v=""/>
    <b v="1"/>
    <x v="0"/>
    <x v="1"/>
    <x v="3"/>
    <s v="01290867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12.2"/>
  </r>
  <r>
    <n v="2024"/>
    <s v="CHUM"/>
    <s v="KTN"/>
    <s v="SBS"/>
    <s v="AWE"/>
    <s v="TNDR"/>
    <s v="106237"/>
    <s v="F2"/>
    <s v="T"/>
    <s v=""/>
    <b v="1"/>
    <x v="0"/>
    <x v="1"/>
    <x v="3"/>
    <s v="01290868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7.1"/>
  </r>
  <r>
    <n v="2024"/>
    <s v="CHUM"/>
    <s v="KTN"/>
    <s v="SBS"/>
    <s v="AWE"/>
    <s v="TNDR"/>
    <s v="106237"/>
    <s v="F3"/>
    <s v="T"/>
    <s v=""/>
    <b v="1"/>
    <x v="0"/>
    <x v="1"/>
    <x v="3"/>
    <s v="01290869"/>
    <d v="2024-07-05T00:00:00"/>
    <d v="2024-07-06T00:00:00"/>
    <n v="2"/>
    <d v="2024-07-07T00:00:00"/>
    <x v="2"/>
    <m/>
    <s v="51% Male; 49% Female"/>
    <n v="1"/>
    <d v="2024-08-22T00:00:00"/>
    <s v="SKS"/>
    <s v="5,5H5"/>
    <x v="30"/>
    <s v="Neets Bay"/>
    <s v="Summer"/>
    <s v="2021"/>
    <s v="SSRAA"/>
    <s v="BY21"/>
    <s v="5,5H5"/>
    <s v="SKS"/>
    <s v=""/>
    <s v=""/>
    <s v="U"/>
    <n v="5.3"/>
  </r>
  <r>
    <n v="2024"/>
    <s v="CHUM"/>
    <s v="KTN"/>
    <s v="SBS"/>
    <s v="AWE"/>
    <s v="TNDR"/>
    <s v="106237"/>
    <s v="F4"/>
    <s v="T"/>
    <s v=""/>
    <b v="1"/>
    <x v="0"/>
    <x v="1"/>
    <x v="3"/>
    <s v="01290870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9.8000000000000007"/>
  </r>
  <r>
    <n v="2024"/>
    <s v="CHUM"/>
    <s v="KTN"/>
    <s v="SBS"/>
    <s v="AWE"/>
    <s v="TNDR"/>
    <s v="106237"/>
    <s v="F5"/>
    <s v="T"/>
    <s v=""/>
    <b v="1"/>
    <x v="0"/>
    <x v="1"/>
    <x v="3"/>
    <s v="01290871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1.1"/>
  </r>
  <r>
    <n v="2024"/>
    <s v="CHUM"/>
    <s v="KTN"/>
    <s v="SBS"/>
    <s v="AWE"/>
    <s v="TNDR"/>
    <s v="106237"/>
    <s v="F6"/>
    <s v="T"/>
    <s v=""/>
    <b v="1"/>
    <x v="0"/>
    <x v="1"/>
    <x v="3"/>
    <s v="01290872"/>
    <d v="2024-07-05T00:00:00"/>
    <d v="2024-07-06T00:00:00"/>
    <n v="2"/>
    <d v="2024-07-07T00:00:00"/>
    <x v="2"/>
    <m/>
    <s v="51% Male; 49% Female"/>
    <n v="1"/>
    <d v="2024-08-22T00:00:00"/>
    <s v="SKS"/>
    <s v="NONE"/>
    <x v="5"/>
    <s v=""/>
    <s v=""/>
    <s v=""/>
    <s v=""/>
    <s v="BY19"/>
    <s v="NONE"/>
    <s v="SKS"/>
    <s v=""/>
    <s v=""/>
    <s v="U"/>
    <n v="14.4"/>
  </r>
  <r>
    <n v="2024"/>
    <s v="CHUM"/>
    <s v="KTN"/>
    <s v="SBS"/>
    <s v="AWE"/>
    <s v="TNDR"/>
    <s v="106237"/>
    <s v="F7"/>
    <s v="T"/>
    <s v=""/>
    <b v="1"/>
    <x v="0"/>
    <x v="1"/>
    <x v="3"/>
    <s v="01290873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10.5"/>
  </r>
  <r>
    <n v="2024"/>
    <s v="CHUM"/>
    <s v="KTN"/>
    <s v="SBS"/>
    <s v="AWE"/>
    <s v="TNDR"/>
    <s v="106237"/>
    <s v="F8"/>
    <s v="T"/>
    <s v=""/>
    <b v="1"/>
    <x v="0"/>
    <x v="1"/>
    <x v="3"/>
    <s v="01290874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4.8"/>
  </r>
  <r>
    <n v="2024"/>
    <s v="CHUM"/>
    <s v="KTN"/>
    <s v="SBS"/>
    <s v="AWE"/>
    <s v="TNDR"/>
    <s v="106237"/>
    <s v="F9"/>
    <s v="T"/>
    <s v=""/>
    <b v="1"/>
    <x v="0"/>
    <x v="1"/>
    <x v="3"/>
    <s v="01290875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8.9"/>
  </r>
  <r>
    <n v="2024"/>
    <s v="CHUM"/>
    <s v="KTN"/>
    <s v="SBS"/>
    <s v="AWE"/>
    <s v="TNDR"/>
    <s v="106237"/>
    <s v="F10"/>
    <s v="T"/>
    <s v=""/>
    <b v="1"/>
    <x v="0"/>
    <x v="1"/>
    <x v="3"/>
    <s v="01290876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1"/>
  </r>
  <r>
    <n v="2024"/>
    <s v="CHUM"/>
    <s v="KTN"/>
    <s v="SBS"/>
    <s v="AWE"/>
    <s v="TNDR"/>
    <s v="106237"/>
    <s v="F11"/>
    <s v="T"/>
    <s v=""/>
    <b v="1"/>
    <x v="0"/>
    <x v="1"/>
    <x v="3"/>
    <s v="01290877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8.1"/>
  </r>
  <r>
    <n v="2024"/>
    <s v="CHUM"/>
    <s v="KTN"/>
    <s v="SBS"/>
    <s v="AWE"/>
    <s v="TNDR"/>
    <s v="106237"/>
    <s v="F12"/>
    <s v="T"/>
    <s v=""/>
    <b v="1"/>
    <x v="0"/>
    <x v="1"/>
    <x v="3"/>
    <s v="01290878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5.8"/>
  </r>
  <r>
    <n v="2024"/>
    <s v="CHUM"/>
    <s v="KTN"/>
    <s v="SBS"/>
    <s v="AWE"/>
    <s v="TNDR"/>
    <s v="106237"/>
    <s v="G1"/>
    <s v="T"/>
    <s v=""/>
    <b v="1"/>
    <x v="0"/>
    <x v="1"/>
    <x v="3"/>
    <s v="01290879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4"/>
  </r>
  <r>
    <n v="2024"/>
    <s v="CHUM"/>
    <s v="KTN"/>
    <s v="SBS"/>
    <s v="AWE"/>
    <s v="TNDR"/>
    <s v="106237"/>
    <s v="G2"/>
    <s v="T"/>
    <s v=""/>
    <b v="1"/>
    <x v="0"/>
    <x v="1"/>
    <x v="3"/>
    <s v="01290880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8.6"/>
  </r>
  <r>
    <n v="2024"/>
    <s v="CHUM"/>
    <s v="KTN"/>
    <s v="SBS"/>
    <s v="AWE"/>
    <s v="TNDR"/>
    <s v="106237"/>
    <s v="G3"/>
    <s v="T"/>
    <s v=""/>
    <b v="1"/>
    <x v="0"/>
    <x v="1"/>
    <x v="3"/>
    <s v="01290881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10.8"/>
  </r>
  <r>
    <n v="2024"/>
    <s v="CHUM"/>
    <s v="KTN"/>
    <s v="SBS"/>
    <s v="AWE"/>
    <s v="TNDR"/>
    <s v="106237"/>
    <s v="G4"/>
    <s v="T"/>
    <s v=""/>
    <b v="1"/>
    <x v="0"/>
    <x v="1"/>
    <x v="3"/>
    <s v="01290882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THIN FOR AGING"/>
    <s v="4,4H4"/>
    <s v="SKS"/>
    <s v=""/>
    <s v=""/>
    <s v="U"/>
    <n v="7.6"/>
  </r>
  <r>
    <n v="2024"/>
    <s v="CHUM"/>
    <s v="KTN"/>
    <s v="SBS"/>
    <s v="AWE"/>
    <s v="TNDR"/>
    <s v="106237"/>
    <s v="G5"/>
    <s v="T"/>
    <s v=""/>
    <b v="1"/>
    <x v="0"/>
    <x v="1"/>
    <x v="3"/>
    <s v="01290883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5.7"/>
  </r>
  <r>
    <n v="2024"/>
    <s v="CHUM"/>
    <s v="KTN"/>
    <s v="SBS"/>
    <s v="AWE"/>
    <s v="TNDR"/>
    <s v="106237"/>
    <s v="G6"/>
    <s v="T"/>
    <s v=""/>
    <b v="1"/>
    <x v="0"/>
    <x v="1"/>
    <x v="3"/>
    <s v="01290884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1.1"/>
  </r>
  <r>
    <n v="2024"/>
    <s v="CHUM"/>
    <s v="KTN"/>
    <s v="SBS"/>
    <s v="AWE"/>
    <s v="TNDR"/>
    <s v="106237"/>
    <s v="G7"/>
    <s v="T"/>
    <s v=""/>
    <b v="1"/>
    <x v="0"/>
    <x v="1"/>
    <x v="3"/>
    <s v="01290885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7.8"/>
  </r>
  <r>
    <n v="2024"/>
    <s v="CHUM"/>
    <s v="KTN"/>
    <s v="SBS"/>
    <s v="AWE"/>
    <s v="TNDR"/>
    <s v="106237"/>
    <s v="G8"/>
    <s v="T"/>
    <s v=""/>
    <b v="1"/>
    <x v="0"/>
    <x v="1"/>
    <x v="3"/>
    <s v="01290886"/>
    <d v="2024-07-05T00:00:00"/>
    <d v="2024-07-06T00:00:00"/>
    <n v="2"/>
    <d v="2024-07-07T00:00:00"/>
    <x v="2"/>
    <m/>
    <s v="51% Male; 49% Female"/>
    <n v="1"/>
    <d v="2024-08-22T00:00:00"/>
    <s v="SKS"/>
    <s v="4,4H"/>
    <x v="29"/>
    <s v="Neets Bay"/>
    <s v="Summer"/>
    <s v="2021"/>
    <s v="SSRAA"/>
    <s v="BY21"/>
    <s v="4,4H"/>
    <s v="SKS"/>
    <s v=""/>
    <s v=""/>
    <s v="U"/>
    <n v="7.1"/>
  </r>
  <r>
    <n v="2024"/>
    <s v="CHUM"/>
    <s v="KTN"/>
    <s v="SBS"/>
    <s v="AWE"/>
    <s v="TNDR"/>
    <s v="106237"/>
    <s v="G9"/>
    <s v="T"/>
    <s v=""/>
    <b v="1"/>
    <x v="0"/>
    <x v="1"/>
    <x v="3"/>
    <s v="01290887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"/>
  </r>
  <r>
    <n v="2024"/>
    <s v="CHUM"/>
    <s v="KTN"/>
    <s v="SBS"/>
    <s v="AWE"/>
    <s v="TNDR"/>
    <s v="106237"/>
    <s v="G10"/>
    <s v="T"/>
    <s v=""/>
    <b v="1"/>
    <x v="0"/>
    <x v="1"/>
    <x v="3"/>
    <s v="01290888"/>
    <d v="2024-07-05T00:00:00"/>
    <d v="2024-07-06T00:00:00"/>
    <n v="2"/>
    <d v="2024-07-07T00:00:00"/>
    <x v="2"/>
    <m/>
    <s v="51% Male; 49% Female"/>
    <n v="1"/>
    <d v="2024-08-22T00:00:00"/>
    <s v="SKS"/>
    <s v="4,2,2H4"/>
    <x v="21"/>
    <s v="Neets Bay"/>
    <s v="Summer"/>
    <s v="2020"/>
    <s v="SSRAA"/>
    <s v="BY20"/>
    <s v="4,2,2H4"/>
    <s v="SKS"/>
    <s v=""/>
    <s v=""/>
    <s v="U"/>
    <n v="6.6"/>
  </r>
  <r>
    <n v="2024"/>
    <s v="CHUM"/>
    <s v="KTN"/>
    <s v="SBS"/>
    <s v="AWE"/>
    <s v="TNDR"/>
    <s v="106237"/>
    <s v="G11"/>
    <s v="T"/>
    <s v=""/>
    <b v="1"/>
    <x v="0"/>
    <x v="1"/>
    <x v="3"/>
    <s v="01290889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5.8"/>
  </r>
  <r>
    <n v="2024"/>
    <s v="CHUM"/>
    <s v="KTN"/>
    <s v="SBS"/>
    <s v="AWE"/>
    <s v="TNDR"/>
    <s v="106237"/>
    <s v="G12"/>
    <s v="T"/>
    <s v=""/>
    <b v="1"/>
    <x v="0"/>
    <x v="1"/>
    <x v="3"/>
    <s v="01290890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THIN FOR AGING"/>
    <s v="4,4H4"/>
    <s v="SKS"/>
    <s v=""/>
    <s v=""/>
    <s v="U"/>
    <n v="7.7"/>
  </r>
  <r>
    <n v="2024"/>
    <s v="CHUM"/>
    <s v="KTN"/>
    <s v="SBS"/>
    <s v="AWE"/>
    <s v="TNDR"/>
    <s v="106237"/>
    <s v="H1"/>
    <s v="T"/>
    <s v=""/>
    <b v="1"/>
    <x v="0"/>
    <x v="1"/>
    <x v="3"/>
    <s v="01290891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6.3"/>
  </r>
  <r>
    <n v="2024"/>
    <s v="CHUM"/>
    <s v="KTN"/>
    <s v="SBS"/>
    <s v="AWE"/>
    <s v="TNDR"/>
    <s v="106237"/>
    <s v="H2"/>
    <s v="T"/>
    <s v=""/>
    <b v="1"/>
    <x v="0"/>
    <x v="1"/>
    <x v="3"/>
    <s v="01290892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10.3"/>
  </r>
  <r>
    <n v="2024"/>
    <s v="CHUM"/>
    <s v="KTN"/>
    <s v="SBS"/>
    <s v="AWE"/>
    <s v="TNDR"/>
    <s v="106237"/>
    <s v="H3"/>
    <s v="T"/>
    <s v=""/>
    <b v="1"/>
    <x v="0"/>
    <x v="1"/>
    <x v="3"/>
    <s v="01290893"/>
    <d v="2024-07-05T00:00:00"/>
    <d v="2024-07-06T00:00:00"/>
    <n v="2"/>
    <d v="2024-07-07T00:00:00"/>
    <x v="2"/>
    <m/>
    <s v="51% Male; 49% Female"/>
    <n v="1"/>
    <d v="2024-08-22T00:00:00"/>
    <s v="SKS"/>
    <s v="6,4H4"/>
    <x v="19"/>
    <s v="Neets Bay"/>
    <s v="Summer"/>
    <s v="2020"/>
    <s v="SSRAA"/>
    <s v="BY20"/>
    <s v="6,4H4"/>
    <s v="SKS"/>
    <s v=""/>
    <s v=""/>
    <s v="U"/>
    <n v="11.9"/>
  </r>
  <r>
    <n v="2024"/>
    <s v="CHUM"/>
    <s v="KTN"/>
    <s v="SBS"/>
    <s v="AWE"/>
    <s v="TNDR"/>
    <s v="106237"/>
    <s v="H4"/>
    <s v="T"/>
    <s v=""/>
    <b v="1"/>
    <x v="0"/>
    <x v="1"/>
    <x v="3"/>
    <s v="01290894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5.6"/>
  </r>
  <r>
    <n v="2024"/>
    <s v="CHUM"/>
    <s v="KTN"/>
    <s v="SBS"/>
    <s v="AWE"/>
    <s v="TNDR"/>
    <s v="106237"/>
    <s v="H5"/>
    <s v="T"/>
    <s v=""/>
    <b v="1"/>
    <x v="0"/>
    <x v="1"/>
    <x v="3"/>
    <s v="01290895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THIN FOR AGING"/>
    <s v="4,4H4"/>
    <s v="SKS"/>
    <s v=""/>
    <s v=""/>
    <s v="U"/>
    <n v="8"/>
  </r>
  <r>
    <n v="2024"/>
    <s v="CHUM"/>
    <s v="KTN"/>
    <s v="SBS"/>
    <s v="AWE"/>
    <s v="TNDR"/>
    <s v="106237"/>
    <s v="H6"/>
    <s v="T"/>
    <s v=""/>
    <b v="1"/>
    <x v="0"/>
    <x v="1"/>
    <x v="3"/>
    <s v="01290896"/>
    <d v="2024-07-05T00:00:00"/>
    <d v="2024-07-06T00:00:00"/>
    <n v="2"/>
    <d v="2024-07-07T00:00:00"/>
    <x v="2"/>
    <m/>
    <s v="51% Male; 49% Female"/>
    <n v="1"/>
    <d v="2024-08-22T00:00:00"/>
    <s v="SKS"/>
    <s v="5H5"/>
    <x v="23"/>
    <s v="Neets Bay"/>
    <s v="Summer"/>
    <s v="2021"/>
    <s v="SSRAA"/>
    <s v="BY21"/>
    <s v="5H5"/>
    <s v="SKS"/>
    <s v=""/>
    <s v=""/>
    <s v="U"/>
    <n v="4.5999999999999996"/>
  </r>
  <r>
    <n v="2024"/>
    <s v="CHUM"/>
    <s v="KTN"/>
    <s v="SBS"/>
    <s v="AWE"/>
    <s v="TNDR"/>
    <s v="106237"/>
    <s v="H7"/>
    <s v="T"/>
    <s v=""/>
    <b v="1"/>
    <x v="0"/>
    <x v="1"/>
    <x v="3"/>
    <s v="01290897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MM; BY19"/>
    <s v="4,4H2,3"/>
    <s v="SKS"/>
    <s v=""/>
    <s v=""/>
    <s v="U"/>
    <n v="9.1"/>
  </r>
  <r>
    <n v="2024"/>
    <s v="CHUM"/>
    <s v="KTN"/>
    <s v="SBS"/>
    <s v="AWE"/>
    <s v="TNDR"/>
    <s v="106237"/>
    <s v="H8"/>
    <s v="T"/>
    <s v=""/>
    <b v="1"/>
    <x v="0"/>
    <x v="1"/>
    <x v="3"/>
    <s v="01290898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.5"/>
  </r>
  <r>
    <n v="2024"/>
    <s v="CHUM"/>
    <s v="KTN"/>
    <s v="SBS"/>
    <s v="AWE"/>
    <s v="TNDR"/>
    <s v="106237"/>
    <s v="H9"/>
    <s v="T"/>
    <s v=""/>
    <b v="1"/>
    <x v="0"/>
    <x v="1"/>
    <x v="3"/>
    <s v="01290899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9.6999999999999993"/>
  </r>
  <r>
    <n v="2024"/>
    <s v="CHUM"/>
    <s v="KTN"/>
    <s v="SBS"/>
    <s v="AWE"/>
    <s v="TNDR"/>
    <s v="106237"/>
    <s v="H10"/>
    <s v="T"/>
    <s v=""/>
    <b v="1"/>
    <x v="0"/>
    <x v="1"/>
    <x v="3"/>
    <s v="01290900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6.4"/>
  </r>
  <r>
    <n v="2024"/>
    <s v="CHUM"/>
    <s v="KTN"/>
    <s v="SBS"/>
    <s v="AWE"/>
    <s v="TNDR"/>
    <s v="106237"/>
    <s v="H11"/>
    <s v="T"/>
    <s v=""/>
    <b v="1"/>
    <x v="0"/>
    <x v="1"/>
    <x v="3"/>
    <s v="01290901"/>
    <d v="2024-07-05T00:00:00"/>
    <d v="2024-07-06T00:00:00"/>
    <n v="2"/>
    <d v="2024-07-07T00:00:00"/>
    <x v="2"/>
    <m/>
    <s v="51% Male; 49% Female"/>
    <n v="1"/>
    <d v="2024-08-22T00:00:00"/>
    <s v="SKS"/>
    <s v="4,4H2,3"/>
    <x v="16"/>
    <s v="Neets Bay"/>
    <s v="Summer"/>
    <s v="2019"/>
    <s v="SSRAA"/>
    <s v="BY19"/>
    <s v="4,4H2,3"/>
    <s v="SKS"/>
    <s v=""/>
    <s v=""/>
    <s v="U"/>
    <n v="8.6999999999999993"/>
  </r>
  <r>
    <n v="2024"/>
    <s v="CHUM"/>
    <s v="KTN"/>
    <s v="SBS"/>
    <s v="AWE"/>
    <s v="TNDR"/>
    <s v="106237"/>
    <s v="H12"/>
    <s v="T"/>
    <s v=""/>
    <b v="1"/>
    <x v="0"/>
    <x v="1"/>
    <x v="3"/>
    <s v="01290902"/>
    <d v="2024-07-05T00:00:00"/>
    <d v="2024-07-06T00:00:00"/>
    <n v="2"/>
    <d v="2024-07-07T00:00:00"/>
    <x v="2"/>
    <m/>
    <s v="51% Male; 49% Female"/>
    <n v="1"/>
    <d v="2024-08-22T00:00:00"/>
    <s v="SKS"/>
    <s v="4,4H4"/>
    <x v="18"/>
    <s v="Neets Bay"/>
    <s v="Summer"/>
    <s v="2020"/>
    <s v="SSRAA"/>
    <s v="BY20"/>
    <s v="4,4H4"/>
    <s v="SKS"/>
    <s v=""/>
    <s v=""/>
    <s v="U"/>
    <n v="10.3"/>
  </r>
  <r>
    <n v="2024"/>
    <s v="CHUM"/>
    <s v="KTN"/>
    <s v="SBS"/>
    <s v="AWE"/>
    <s v="BOAT"/>
    <s v="107202"/>
    <s v="A1"/>
    <s v="T"/>
    <s v=""/>
    <b v="1"/>
    <x v="0"/>
    <x v="0"/>
    <x v="0"/>
    <s v="01291966"/>
    <m/>
    <m/>
    <m/>
    <d v="2024-07-07T00:00:00"/>
    <x v="3"/>
    <m/>
    <s v=""/>
    <n v="1"/>
    <d v="2024-07-15T00:00:00"/>
    <s v="SKS"/>
    <s v="NONE"/>
    <x v="5"/>
    <s v=""/>
    <s v=""/>
    <s v=""/>
    <s v=""/>
    <s v="THIN FOR AGING"/>
    <s v="NONE"/>
    <s v="SKS"/>
    <s v=""/>
    <s v=""/>
    <s v="U"/>
    <n v="11.9"/>
  </r>
  <r>
    <n v="2024"/>
    <s v="CHUM"/>
    <s v="KTN"/>
    <s v="SBS"/>
    <s v="AWE"/>
    <s v="BOAT"/>
    <s v="107202"/>
    <s v="A2"/>
    <s v="T"/>
    <s v=""/>
    <b v="1"/>
    <x v="0"/>
    <x v="0"/>
    <x v="0"/>
    <s v="01291967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9.9"/>
  </r>
  <r>
    <n v="2024"/>
    <s v="CHUM"/>
    <s v="KTN"/>
    <s v="SBS"/>
    <s v="AWE"/>
    <s v="BOAT"/>
    <s v="107202"/>
    <s v="A3"/>
    <s v="T"/>
    <s v=""/>
    <b v="1"/>
    <x v="0"/>
    <x v="0"/>
    <x v="0"/>
    <s v="01291968"/>
    <m/>
    <m/>
    <m/>
    <d v="2024-07-07T00:00:00"/>
    <x v="3"/>
    <m/>
    <s v=""/>
    <n v="1"/>
    <d v="2024-07-15T00:00:00"/>
    <s v="SKS"/>
    <s v="3n,4,4nH"/>
    <x v="1"/>
    <s v="Kendrick Bay"/>
    <s v="Summer"/>
    <s v="2020"/>
    <s v="SSRAA"/>
    <s v="BY20"/>
    <s v="3n,4,4nH"/>
    <s v="SKS"/>
    <s v=""/>
    <s v=""/>
    <s v="U"/>
    <n v="11.7"/>
  </r>
  <r>
    <n v="2024"/>
    <s v="CHUM"/>
    <s v="KTN"/>
    <s v="SBS"/>
    <s v="AWE"/>
    <s v="BOAT"/>
    <s v="107202"/>
    <s v="A4"/>
    <s v="T"/>
    <s v=""/>
    <b v="1"/>
    <x v="0"/>
    <x v="0"/>
    <x v="0"/>
    <s v="01291969"/>
    <m/>
    <m/>
    <m/>
    <d v="2024-07-07T00:00:00"/>
    <x v="3"/>
    <m/>
    <s v=""/>
    <n v="1"/>
    <d v="2024-07-15T00:00:00"/>
    <s v="SKS"/>
    <s v="4n,2n,2H"/>
    <x v="0"/>
    <s v="Kendrick Bay"/>
    <s v="Summer"/>
    <s v="2019"/>
    <s v="SSRAA"/>
    <s v="BY19"/>
    <s v="4n,2n,2H"/>
    <s v="SKS"/>
    <s v=""/>
    <s v=""/>
    <s v="U"/>
    <n v="7.3"/>
  </r>
  <r>
    <n v="2024"/>
    <s v="CHUM"/>
    <s v="KTN"/>
    <s v="SBS"/>
    <s v="AWE"/>
    <s v="BOAT"/>
    <s v="107202"/>
    <s v="A5"/>
    <s v="T"/>
    <s v=""/>
    <b v="1"/>
    <x v="0"/>
    <x v="0"/>
    <x v="0"/>
    <s v="01291970"/>
    <m/>
    <m/>
    <m/>
    <d v="2024-07-07T00:00:00"/>
    <x v="3"/>
    <m/>
    <s v=""/>
    <n v="1"/>
    <d v="2024-07-15T00:00:00"/>
    <s v="SKS"/>
    <s v="3n,4,4nH"/>
    <x v="1"/>
    <s v="Kendrick Bay"/>
    <s v="Summer"/>
    <s v="2020"/>
    <s v="SSRAA"/>
    <s v="BY20"/>
    <s v="3n,4,4nH"/>
    <s v="SKS"/>
    <s v=""/>
    <s v=""/>
    <s v="U"/>
    <n v="10.7"/>
  </r>
  <r>
    <n v="2024"/>
    <s v="CHUM"/>
    <s v="KTN"/>
    <s v="SBS"/>
    <s v="AWE"/>
    <s v="BOAT"/>
    <s v="107202"/>
    <s v="A6"/>
    <s v="T"/>
    <s v=""/>
    <b v="1"/>
    <x v="0"/>
    <x v="0"/>
    <x v="0"/>
    <s v="01291971"/>
    <m/>
    <m/>
    <m/>
    <d v="2024-07-07T00:00:00"/>
    <x v="3"/>
    <m/>
    <s v=""/>
    <n v="1"/>
    <d v="2024-07-15T00:00:00"/>
    <s v="SKS"/>
    <s v="4n,2n,2H"/>
    <x v="0"/>
    <s v="Kendrick Bay"/>
    <s v="Summer"/>
    <s v="2019"/>
    <s v="SSRAA"/>
    <s v="BY20"/>
    <s v="4n,2n,2H"/>
    <s v="SKS"/>
    <s v=""/>
    <s v=""/>
    <s v="U"/>
    <n v="7.6"/>
  </r>
  <r>
    <n v="2024"/>
    <s v="CHUM"/>
    <s v="KTN"/>
    <s v="SBS"/>
    <s v="AWE"/>
    <s v="BOAT"/>
    <s v="107202"/>
    <s v="A7"/>
    <s v="T"/>
    <s v=""/>
    <b v="1"/>
    <x v="0"/>
    <x v="0"/>
    <x v="0"/>
    <s v="01291972"/>
    <m/>
    <m/>
    <m/>
    <d v="2024-07-07T00:00:00"/>
    <x v="3"/>
    <m/>
    <s v=""/>
    <n v="1"/>
    <d v="2024-07-15T00:00:00"/>
    <s v="SKS"/>
    <s v="6,3,2H"/>
    <x v="6"/>
    <s v="Kendrick Bay"/>
    <s v="Summer"/>
    <s v="2021"/>
    <s v="SSRAA"/>
    <s v="BY21"/>
    <s v="6,3,2H"/>
    <s v="SKS"/>
    <s v=""/>
    <s v=""/>
    <s v="U"/>
    <n v="4.4000000000000004"/>
  </r>
  <r>
    <n v="2024"/>
    <s v="CHUM"/>
    <s v="KTN"/>
    <s v="SBS"/>
    <s v="AWE"/>
    <s v="BOAT"/>
    <s v="107202"/>
    <s v="A8"/>
    <s v="T"/>
    <s v=""/>
    <b v="1"/>
    <x v="0"/>
    <x v="0"/>
    <x v="0"/>
    <s v="01291973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7.7"/>
  </r>
  <r>
    <n v="2024"/>
    <s v="CHUM"/>
    <s v="KTN"/>
    <s v="SBS"/>
    <s v="AWE"/>
    <s v="BOAT"/>
    <s v="107202"/>
    <s v="A9"/>
    <s v="T"/>
    <s v=""/>
    <b v="1"/>
    <x v="0"/>
    <x v="0"/>
    <x v="0"/>
    <s v="01291974"/>
    <m/>
    <m/>
    <m/>
    <d v="2024-07-07T00:00:00"/>
    <x v="3"/>
    <m/>
    <s v=""/>
    <n v="1"/>
    <d v="2024-07-15T00:00:00"/>
    <s v="SKS"/>
    <s v="4n,2n,2H"/>
    <x v="0"/>
    <s v="Kendrick Bay"/>
    <s v="Summer"/>
    <s v="2019"/>
    <s v="SSRAA"/>
    <s v="BY19"/>
    <s v="4n,2n,2H"/>
    <s v="SKS"/>
    <s v=""/>
    <s v=""/>
    <s v="U"/>
    <n v="12"/>
  </r>
  <r>
    <n v="2024"/>
    <s v="CHUM"/>
    <s v="KTN"/>
    <s v="SBS"/>
    <s v="AWE"/>
    <s v="BOAT"/>
    <s v="107202"/>
    <s v="A10"/>
    <s v="T"/>
    <s v=""/>
    <b v="1"/>
    <x v="0"/>
    <x v="0"/>
    <x v="0"/>
    <s v="01291975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9.1999999999999993"/>
  </r>
  <r>
    <n v="2024"/>
    <s v="CHUM"/>
    <s v="KTN"/>
    <s v="SBS"/>
    <s v="AWE"/>
    <s v="BOAT"/>
    <s v="107202"/>
    <s v="A11"/>
    <s v="T"/>
    <s v=""/>
    <b v="1"/>
    <x v="0"/>
    <x v="0"/>
    <x v="0"/>
    <s v="01291976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12.3"/>
  </r>
  <r>
    <n v="2024"/>
    <s v="CHUM"/>
    <s v="KTN"/>
    <s v="SBS"/>
    <s v="AWE"/>
    <s v="BOAT"/>
    <s v="107202"/>
    <s v="A12"/>
    <s v="T"/>
    <s v=""/>
    <b v="1"/>
    <x v="0"/>
    <x v="0"/>
    <x v="0"/>
    <s v="01291977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4.3"/>
  </r>
  <r>
    <n v="2024"/>
    <s v="CHUM"/>
    <s v="KTN"/>
    <s v="SBS"/>
    <s v="AWE"/>
    <s v="BOAT"/>
    <s v="107202"/>
    <s v="B1"/>
    <s v="T"/>
    <s v=""/>
    <b v="1"/>
    <x v="0"/>
    <x v="0"/>
    <x v="0"/>
    <s v="01291978"/>
    <m/>
    <m/>
    <m/>
    <d v="2024-07-07T00:00:00"/>
    <x v="3"/>
    <m/>
    <s v=""/>
    <n v="1"/>
    <d v="2024-07-15T00:00:00"/>
    <s v="SKS"/>
    <s v="6,3,2H"/>
    <x v="6"/>
    <s v="Kendrick Bay"/>
    <s v="Summer"/>
    <s v="2021"/>
    <s v="SSRAA"/>
    <s v="BY21"/>
    <s v="6,3,2H"/>
    <s v="SKS"/>
    <s v=""/>
    <s v=""/>
    <s v="U"/>
    <n v="6.3"/>
  </r>
  <r>
    <n v="2024"/>
    <s v="CHUM"/>
    <s v="KTN"/>
    <s v="SBS"/>
    <s v="AWE"/>
    <s v="BOAT"/>
    <s v="107202"/>
    <s v="B2"/>
    <s v="T"/>
    <s v=""/>
    <b v="1"/>
    <x v="0"/>
    <x v="0"/>
    <x v="0"/>
    <s v="01291979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6.7"/>
  </r>
  <r>
    <n v="2024"/>
    <s v="CHUM"/>
    <s v="KTN"/>
    <s v="SBS"/>
    <s v="AWE"/>
    <s v="BOAT"/>
    <s v="107202"/>
    <s v="B3"/>
    <s v="T"/>
    <s v=""/>
    <b v="1"/>
    <x v="0"/>
    <x v="0"/>
    <x v="0"/>
    <s v="01291980"/>
    <m/>
    <m/>
    <m/>
    <d v="2024-07-07T00:00:00"/>
    <x v="3"/>
    <m/>
    <s v=""/>
    <n v="1"/>
    <d v="2024-07-15T00:00:00"/>
    <s v="SKS"/>
    <s v="3,2,6H"/>
    <x v="4"/>
    <s v="Kendrick Bay"/>
    <s v="Summer"/>
    <s v="2019"/>
    <s v="SSRAA"/>
    <s v="BY19"/>
    <s v="3,2,6H"/>
    <s v="SKS"/>
    <s v=""/>
    <s v=""/>
    <s v="U"/>
    <n v="13.1"/>
  </r>
  <r>
    <n v="2024"/>
    <s v="CHUM"/>
    <s v="KTN"/>
    <s v="SBS"/>
    <s v="AWE"/>
    <s v="BOAT"/>
    <s v="107202"/>
    <s v="B4"/>
    <s v="T"/>
    <s v=""/>
    <b v="1"/>
    <x v="0"/>
    <x v="0"/>
    <x v="0"/>
    <s v="01291981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7.5"/>
  </r>
  <r>
    <n v="2024"/>
    <s v="CHUM"/>
    <s v="KTN"/>
    <s v="SBS"/>
    <s v="AWE"/>
    <s v="BOAT"/>
    <s v="107202"/>
    <s v="B5"/>
    <s v="T"/>
    <s v=""/>
    <b v="1"/>
    <x v="0"/>
    <x v="0"/>
    <x v="0"/>
    <s v="01291982"/>
    <m/>
    <m/>
    <m/>
    <d v="2024-07-07T00:00:00"/>
    <x v="3"/>
    <m/>
    <s v=""/>
    <n v="1"/>
    <d v="2024-07-15T00:00:00"/>
    <s v="SKS"/>
    <s v="3n,4,4nH"/>
    <x v="1"/>
    <s v="Kendrick Bay"/>
    <s v="Summer"/>
    <s v="2020"/>
    <s v="SSRAA"/>
    <s v="BY20"/>
    <s v="3n,4,4nH"/>
    <s v="SKS"/>
    <s v=""/>
    <s v=""/>
    <s v="U"/>
    <n v="4.3"/>
  </r>
  <r>
    <n v="2024"/>
    <s v="CHUM"/>
    <s v="KTN"/>
    <s v="SBS"/>
    <s v="AWE"/>
    <s v="BOAT"/>
    <s v="107202"/>
    <s v="B6"/>
    <s v="T"/>
    <s v=""/>
    <b v="1"/>
    <x v="0"/>
    <x v="0"/>
    <x v="0"/>
    <s v="01291983"/>
    <m/>
    <m/>
    <m/>
    <d v="2024-07-07T00:00:00"/>
    <x v="3"/>
    <m/>
    <s v=""/>
    <n v="1"/>
    <d v="2024-07-15T00:00:00"/>
    <s v="SKS"/>
    <s v="6,2H"/>
    <x v="31"/>
    <s v="Port Asumcion"/>
    <s v="Summer"/>
    <s v="2020"/>
    <s v="SSRAA"/>
    <s v="BY20"/>
    <s v="6,2H"/>
    <s v="SKS"/>
    <s v=""/>
    <s v=""/>
    <s v="U"/>
    <n v="7.9"/>
  </r>
  <r>
    <n v="2024"/>
    <s v="CHUM"/>
    <s v="KTN"/>
    <s v="SBS"/>
    <s v="AWE"/>
    <s v="BOAT"/>
    <s v="107202"/>
    <s v="B7"/>
    <s v="T"/>
    <s v=""/>
    <b v="1"/>
    <x v="0"/>
    <x v="0"/>
    <x v="0"/>
    <s v="01291984"/>
    <m/>
    <m/>
    <m/>
    <d v="2024-07-07T00:00:00"/>
    <x v="3"/>
    <m/>
    <s v=""/>
    <n v="1"/>
    <d v="2024-07-15T00:00:00"/>
    <s v="SKS"/>
    <s v="7,3H"/>
    <x v="7"/>
    <s v="Kendrick Bay"/>
    <s v="Summer"/>
    <s v="2019"/>
    <s v="SSRAA"/>
    <s v="BY19; VAR 7,2H"/>
    <s v="7,3H"/>
    <s v="SKS"/>
    <s v=""/>
    <s v=""/>
    <s v="U"/>
    <n v="7"/>
  </r>
  <r>
    <n v="2024"/>
    <s v="CHUM"/>
    <s v="KTN"/>
    <s v="SBS"/>
    <s v="AWE"/>
    <s v="BOAT"/>
    <s v="107202"/>
    <s v="B8"/>
    <s v="T"/>
    <s v=""/>
    <b v="1"/>
    <x v="0"/>
    <x v="0"/>
    <x v="0"/>
    <s v="01291985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11"/>
  </r>
  <r>
    <n v="2024"/>
    <s v="CHUM"/>
    <s v="KTN"/>
    <s v="SBS"/>
    <s v="AWE"/>
    <s v="BOAT"/>
    <s v="107202"/>
    <s v="B9"/>
    <s v="T"/>
    <s v=""/>
    <b v="1"/>
    <x v="0"/>
    <x v="0"/>
    <x v="0"/>
    <s v="01291986"/>
    <m/>
    <m/>
    <m/>
    <d v="2024-07-07T00:00:00"/>
    <x v="3"/>
    <m/>
    <s v=""/>
    <n v="1"/>
    <d v="2024-07-15T00:00:00"/>
    <s v="SKS"/>
    <s v="5,3H"/>
    <x v="3"/>
    <s v="Kendrick Bay"/>
    <s v="Summer"/>
    <s v="2021"/>
    <s v="SSRAA"/>
    <s v="BY21"/>
    <s v="5,3H"/>
    <s v="SKS"/>
    <s v=""/>
    <s v=""/>
    <s v="U"/>
    <n v="8.1"/>
  </r>
  <r>
    <n v="2024"/>
    <s v="CHUM"/>
    <s v="KTN"/>
    <s v="SBS"/>
    <s v="AWE"/>
    <s v="BOAT"/>
    <s v="107202"/>
    <s v="B10"/>
    <s v="T"/>
    <s v=""/>
    <b v="1"/>
    <x v="0"/>
    <x v="0"/>
    <x v="0"/>
    <s v="01291987"/>
    <m/>
    <m/>
    <m/>
    <d v="2024-07-07T00:00:00"/>
    <x v="3"/>
    <m/>
    <s v=""/>
    <n v="1"/>
    <d v="2024-07-15T00:00:00"/>
    <s v="SKS"/>
    <s v="6,3,2H"/>
    <x v="6"/>
    <s v="Kendrick Bay"/>
    <s v="Summer"/>
    <s v="2021"/>
    <s v="SSRAA"/>
    <s v="BY21"/>
    <s v="6,3,2H"/>
    <s v="SKS"/>
    <s v=""/>
    <s v=""/>
    <s v="U"/>
    <n v="9.1999999999999993"/>
  </r>
  <r>
    <n v="2024"/>
    <s v="CHUM"/>
    <s v="KTN"/>
    <s v="SBS"/>
    <s v="AWE"/>
    <s v="BOAT"/>
    <s v="107202"/>
    <s v="B11"/>
    <s v="T"/>
    <s v=""/>
    <b v="1"/>
    <x v="0"/>
    <x v="0"/>
    <x v="0"/>
    <s v="01291988"/>
    <m/>
    <m/>
    <m/>
    <d v="2024-07-07T00:00:00"/>
    <x v="3"/>
    <m/>
    <s v=""/>
    <n v="1"/>
    <d v="2024-07-15T00:00:00"/>
    <s v="SKS"/>
    <s v="3,6,2H"/>
    <x v="2"/>
    <s v="Kendrick Bay"/>
    <s v="Summer"/>
    <s v="2020"/>
    <s v="SSRAA"/>
    <s v="BY20"/>
    <s v="3,6,2H"/>
    <s v="SKS"/>
    <s v=""/>
    <s v=""/>
    <s v="U"/>
    <n v="12.2"/>
  </r>
  <r>
    <n v="2024"/>
    <s v="CHUM"/>
    <s v="KTN"/>
    <s v="SBS"/>
    <s v="AWE"/>
    <s v="BOAT"/>
    <s v="107202"/>
    <s v="B12"/>
    <s v="T"/>
    <s v=""/>
    <b v="1"/>
    <x v="0"/>
    <x v="0"/>
    <x v="0"/>
    <s v="01291989"/>
    <m/>
    <m/>
    <m/>
    <d v="2024-07-07T00:00:00"/>
    <x v="3"/>
    <m/>
    <s v=""/>
    <n v="1"/>
    <d v="2024-07-15T00:00:00"/>
    <s v="SKS"/>
    <s v="5,3H"/>
    <x v="3"/>
    <s v="Kendrick Bay"/>
    <s v="Summer"/>
    <s v="2021"/>
    <s v="SSRAA"/>
    <s v="THIN FOR AGING"/>
    <s v="5,3H"/>
    <s v="SKS"/>
    <s v=""/>
    <s v=""/>
    <s v="U"/>
    <n v="7.3"/>
  </r>
  <r>
    <n v="2024"/>
    <s v="CHUM"/>
    <s v="KTN"/>
    <s v="SBS"/>
    <s v="DGK"/>
    <s v="TNDR"/>
    <s v="107013"/>
    <s v="A1"/>
    <s v="T"/>
    <s v=""/>
    <b v="1"/>
    <x v="1"/>
    <x v="1"/>
    <x v="1"/>
    <s v="01291940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0.4"/>
  </r>
  <r>
    <n v="2024"/>
    <s v="CHUM"/>
    <s v="KTN"/>
    <s v="SBS"/>
    <s v="DGK"/>
    <s v="TNDR"/>
    <s v="107013"/>
    <s v="A2"/>
    <s v="T"/>
    <s v=""/>
    <b v="1"/>
    <x v="1"/>
    <x v="1"/>
    <x v="1"/>
    <s v="01291941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SBS"/>
    <s v="DGK"/>
    <s v="TNDR"/>
    <s v="107013"/>
    <s v="A3"/>
    <s v="T"/>
    <s v=""/>
    <b v="1"/>
    <x v="1"/>
    <x v="1"/>
    <x v="1"/>
    <s v="01291942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7.2"/>
  </r>
  <r>
    <n v="2024"/>
    <s v="CHUM"/>
    <s v="KTN"/>
    <s v="SBS"/>
    <s v="DGK"/>
    <s v="TNDR"/>
    <s v="107013"/>
    <s v="A4"/>
    <s v="T"/>
    <s v=""/>
    <b v="1"/>
    <x v="1"/>
    <x v="1"/>
    <x v="1"/>
    <s v="01291943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8.4"/>
  </r>
  <r>
    <n v="2024"/>
    <s v="CHUM"/>
    <s v="KTN"/>
    <s v="SBS"/>
    <s v="DGK"/>
    <s v="TNDR"/>
    <s v="107013"/>
    <s v="A5"/>
    <s v="T"/>
    <s v=""/>
    <b v="1"/>
    <x v="1"/>
    <x v="1"/>
    <x v="1"/>
    <s v="01291944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8.4"/>
  </r>
  <r>
    <n v="2024"/>
    <s v="CHUM"/>
    <s v="KTN"/>
    <s v="SBS"/>
    <s v="DGK"/>
    <s v="TNDR"/>
    <s v="107013"/>
    <s v="A6"/>
    <s v="T"/>
    <s v=""/>
    <b v="1"/>
    <x v="1"/>
    <x v="1"/>
    <x v="1"/>
    <s v="01291945"/>
    <d v="2024-07-06T00:00:00"/>
    <d v="2024-07-07T00:00:00"/>
    <n v="2"/>
    <d v="2024-07-08T00:00:00"/>
    <x v="2"/>
    <m/>
    <s v=""/>
    <n v="1"/>
    <d v="2024-07-11T00:00:00"/>
    <s v="SKS"/>
    <s v="4,1,3H"/>
    <x v="8"/>
    <s v="Nakat Inlet"/>
    <s v="Summer"/>
    <s v="2019"/>
    <s v="SSRAA"/>
    <s v="BY19"/>
    <s v="4,1,3H"/>
    <s v="SKS"/>
    <s v=""/>
    <s v=""/>
    <s v="U"/>
    <n v="6.1"/>
  </r>
  <r>
    <n v="2024"/>
    <s v="CHUM"/>
    <s v="KTN"/>
    <s v="SBS"/>
    <s v="DGK"/>
    <s v="TNDR"/>
    <s v="107013"/>
    <s v="A7"/>
    <s v="T"/>
    <s v=""/>
    <b v="1"/>
    <x v="1"/>
    <x v="1"/>
    <x v="1"/>
    <s v="01291946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1.1"/>
  </r>
  <r>
    <n v="2024"/>
    <s v="CHUM"/>
    <s v="KTN"/>
    <s v="SBS"/>
    <s v="DGK"/>
    <s v="TNDR"/>
    <s v="107013"/>
    <s v="A8"/>
    <s v="T"/>
    <s v=""/>
    <b v="1"/>
    <x v="1"/>
    <x v="1"/>
    <x v="1"/>
    <s v="01291947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2.3"/>
  </r>
  <r>
    <n v="2024"/>
    <s v="CHUM"/>
    <s v="KTN"/>
    <s v="SBS"/>
    <s v="DGK"/>
    <s v="TNDR"/>
    <s v="107013"/>
    <s v="A9"/>
    <s v="T"/>
    <s v=""/>
    <b v="1"/>
    <x v="1"/>
    <x v="1"/>
    <x v="1"/>
    <s v="01291948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2"/>
  </r>
  <r>
    <n v="2024"/>
    <s v="CHUM"/>
    <s v="KTN"/>
    <s v="SBS"/>
    <s v="DGK"/>
    <s v="TNDR"/>
    <s v="107013"/>
    <s v="A10"/>
    <s v="T"/>
    <s v=""/>
    <b v="1"/>
    <x v="1"/>
    <x v="1"/>
    <x v="1"/>
    <s v="01291949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2.2"/>
  </r>
  <r>
    <n v="2024"/>
    <s v="CHUM"/>
    <s v="KTN"/>
    <s v="SBS"/>
    <s v="DGK"/>
    <s v="TNDR"/>
    <s v="107013"/>
    <s v="A11"/>
    <s v="T"/>
    <s v=""/>
    <b v="1"/>
    <x v="1"/>
    <x v="1"/>
    <x v="1"/>
    <s v="01291950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THIN FOR AGING"/>
    <s v="3,2,3H"/>
    <s v="SKS"/>
    <s v=""/>
    <s v=""/>
    <s v="U"/>
    <n v="5.4"/>
  </r>
  <r>
    <n v="2024"/>
    <s v="CHUM"/>
    <s v="KTN"/>
    <s v="SBS"/>
    <s v="DGK"/>
    <s v="TNDR"/>
    <s v="107013"/>
    <s v="A12"/>
    <s v="T"/>
    <s v=""/>
    <b v="1"/>
    <x v="1"/>
    <x v="1"/>
    <x v="1"/>
    <s v="01291951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9.6"/>
  </r>
  <r>
    <n v="2024"/>
    <s v="CHUM"/>
    <s v="KTN"/>
    <s v="SBS"/>
    <s v="DGK"/>
    <s v="TNDR"/>
    <s v="107013"/>
    <s v="B1"/>
    <s v="T"/>
    <s v=""/>
    <b v="1"/>
    <x v="1"/>
    <x v="1"/>
    <x v="1"/>
    <s v="01291952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3"/>
  </r>
  <r>
    <n v="2024"/>
    <s v="CHUM"/>
    <s v="KTN"/>
    <s v="SBS"/>
    <s v="DGK"/>
    <s v="TNDR"/>
    <s v="107013"/>
    <s v="B2"/>
    <s v="T"/>
    <s v=""/>
    <b v="1"/>
    <x v="1"/>
    <x v="1"/>
    <x v="1"/>
    <s v="01291953"/>
    <d v="2024-07-06T00:00:00"/>
    <d v="2024-07-07T00:00:00"/>
    <n v="2"/>
    <d v="2024-07-08T00:00:00"/>
    <x v="2"/>
    <m/>
    <s v=""/>
    <n v="1"/>
    <d v="2024-07-11T00:00:00"/>
    <s v="SKS"/>
    <s v="3,1,4H"/>
    <x v="9"/>
    <s v="Nakat Inlet"/>
    <s v="Summer"/>
    <s v="2021"/>
    <s v="SSRAA"/>
    <s v="BY21"/>
    <s v="3,1,4H"/>
    <s v="SKS"/>
    <s v=""/>
    <s v=""/>
    <s v="U"/>
    <n v="5.5"/>
  </r>
  <r>
    <n v="2024"/>
    <s v="CHUM"/>
    <s v="KTN"/>
    <s v="SBS"/>
    <s v="DGK"/>
    <s v="TNDR"/>
    <s v="107013"/>
    <s v="B3"/>
    <s v="T"/>
    <s v=""/>
    <b v="1"/>
    <x v="1"/>
    <x v="1"/>
    <x v="1"/>
    <s v="01291954"/>
    <d v="2024-07-06T00:00:00"/>
    <d v="2024-07-07T00:00:00"/>
    <n v="2"/>
    <d v="2024-07-08T00:00:00"/>
    <x v="2"/>
    <m/>
    <s v=""/>
    <n v="1"/>
    <d v="2024-07-11T00:00:00"/>
    <s v="SKS"/>
    <s v="3,1,4H"/>
    <x v="9"/>
    <s v="Nakat Inlet"/>
    <s v="Summer"/>
    <s v="2021"/>
    <s v="SSRAA"/>
    <s v="BY21"/>
    <s v="3,1,4H"/>
    <s v="SKS"/>
    <s v=""/>
    <s v=""/>
    <s v="U"/>
    <n v="11.5"/>
  </r>
  <r>
    <n v="2024"/>
    <s v="CHUM"/>
    <s v="KTN"/>
    <s v="SBS"/>
    <s v="DGK"/>
    <s v="TNDR"/>
    <s v="107013"/>
    <s v="B4"/>
    <s v="T"/>
    <s v=""/>
    <b v="1"/>
    <x v="1"/>
    <x v="1"/>
    <x v="1"/>
    <s v="01291955"/>
    <d v="2024-07-06T00:00:00"/>
    <d v="2024-07-07T00:00:00"/>
    <n v="2"/>
    <d v="2024-07-08T00:00:00"/>
    <x v="2"/>
    <m/>
    <s v=""/>
    <n v="1"/>
    <d v="2024-07-11T00:00:00"/>
    <s v="SKS"/>
    <s v="3,1,4H"/>
    <x v="9"/>
    <s v="Nakat Inlet"/>
    <s v="Summer"/>
    <s v="2021"/>
    <s v="SSRAA"/>
    <s v="BY21"/>
    <s v="3,1,4H"/>
    <s v="SKS"/>
    <s v=""/>
    <s v=""/>
    <s v="U"/>
    <n v="7.2"/>
  </r>
  <r>
    <n v="2024"/>
    <s v="CHUM"/>
    <s v="KTN"/>
    <s v="SBS"/>
    <s v="DGK"/>
    <s v="TNDR"/>
    <s v="107013"/>
    <s v="B5"/>
    <s v="T"/>
    <s v=""/>
    <b v="1"/>
    <x v="1"/>
    <x v="1"/>
    <x v="1"/>
    <s v="01291956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10.1"/>
  </r>
  <r>
    <n v="2024"/>
    <s v="CHUM"/>
    <s v="KTN"/>
    <s v="SBS"/>
    <s v="DGK"/>
    <s v="TNDR"/>
    <s v="107013"/>
    <s v="B6"/>
    <s v="T"/>
    <s v=""/>
    <b v="1"/>
    <x v="1"/>
    <x v="1"/>
    <x v="1"/>
    <s v="01291957"/>
    <d v="2024-07-06T00:00:00"/>
    <d v="2024-07-07T00:00:00"/>
    <n v="2"/>
    <d v="2024-07-08T00:00:00"/>
    <x v="2"/>
    <m/>
    <s v=""/>
    <n v="1"/>
    <d v="2024-07-11T00:00:00"/>
    <s v="SKS"/>
    <s v="3,1,4H"/>
    <x v="9"/>
    <s v="Nakat Inlet"/>
    <s v="Summer"/>
    <s v="2021"/>
    <s v="SSRAA"/>
    <s v="THIN FOR AGING"/>
    <s v="3,1,4H"/>
    <s v="SKS"/>
    <s v=""/>
    <s v=""/>
    <s v="U"/>
    <n v="9.1"/>
  </r>
  <r>
    <n v="2024"/>
    <s v="CHUM"/>
    <s v="KTN"/>
    <s v="SBS"/>
    <s v="DGK"/>
    <s v="TNDR"/>
    <s v="107013"/>
    <s v="B7"/>
    <s v="T"/>
    <s v=""/>
    <b v="1"/>
    <x v="1"/>
    <x v="1"/>
    <x v="1"/>
    <s v="01291958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SBS"/>
    <s v="DGK"/>
    <s v="TNDR"/>
    <s v="107013"/>
    <s v="B8"/>
    <s v="T"/>
    <s v=""/>
    <b v="1"/>
    <x v="1"/>
    <x v="1"/>
    <x v="1"/>
    <s v="01291959"/>
    <d v="2024-07-06T00:00:00"/>
    <d v="2024-07-07T00:00:00"/>
    <n v="2"/>
    <d v="2024-07-08T00:00:00"/>
    <x v="2"/>
    <m/>
    <s v=""/>
    <n v="1"/>
    <d v="2024-07-11T00:00:00"/>
    <s v="SKS"/>
    <s v="3,5,3H"/>
    <x v="15"/>
    <s v="Burnett Inlet"/>
    <s v="Summer"/>
    <s v="2021"/>
    <s v="SSRAA"/>
    <s v="BY20"/>
    <s v="3,5,3H"/>
    <s v="SKS"/>
    <s v=""/>
    <s v=""/>
    <s v="U"/>
    <n v="6.2"/>
  </r>
  <r>
    <n v="2024"/>
    <s v="CHUM"/>
    <s v="KTN"/>
    <s v="SBS"/>
    <s v="DGK"/>
    <s v="TNDR"/>
    <s v="107013"/>
    <s v="B9"/>
    <s v="T"/>
    <s v=""/>
    <b v="1"/>
    <x v="1"/>
    <x v="1"/>
    <x v="1"/>
    <s v="01291960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7.4"/>
  </r>
  <r>
    <n v="2024"/>
    <s v="CHUM"/>
    <s v="KTN"/>
    <s v="SBS"/>
    <s v="DGK"/>
    <s v="TNDR"/>
    <s v="107013"/>
    <s v="B10"/>
    <s v="T"/>
    <s v=""/>
    <b v="1"/>
    <x v="1"/>
    <x v="1"/>
    <x v="1"/>
    <s v="01291961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6.3"/>
  </r>
  <r>
    <n v="2024"/>
    <s v="CHUM"/>
    <s v="KTN"/>
    <s v="SBS"/>
    <s v="DGK"/>
    <s v="TNDR"/>
    <s v="107013"/>
    <s v="B11"/>
    <s v="T"/>
    <s v=""/>
    <b v="1"/>
    <x v="1"/>
    <x v="1"/>
    <x v="1"/>
    <s v="01291962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6.9"/>
  </r>
  <r>
    <n v="2024"/>
    <s v="CHUM"/>
    <s v="KTN"/>
    <s v="SBS"/>
    <s v="DGK"/>
    <s v="TNDR"/>
    <s v="107013"/>
    <s v="B12"/>
    <s v="T"/>
    <s v=""/>
    <b v="1"/>
    <x v="1"/>
    <x v="1"/>
    <x v="1"/>
    <s v="01291963"/>
    <d v="2024-07-06T00:00:00"/>
    <d v="2024-07-07T00:00:00"/>
    <n v="2"/>
    <d v="2024-07-08T00:00:00"/>
    <x v="2"/>
    <m/>
    <s v=""/>
    <n v="1"/>
    <d v="2024-07-11T00:00:00"/>
    <s v="SKS"/>
    <s v="3,1,4H"/>
    <x v="9"/>
    <s v="Nakat Inlet"/>
    <s v="Summer"/>
    <s v="2021"/>
    <s v="SSRAA"/>
    <s v="BY21"/>
    <s v="3,1,4H"/>
    <s v="SKS"/>
    <s v=""/>
    <s v=""/>
    <s v="U"/>
    <n v="5.8"/>
  </r>
  <r>
    <n v="2024"/>
    <s v="CHUM"/>
    <s v="KTN"/>
    <s v="SBS"/>
    <s v="DGK"/>
    <s v="TNDR"/>
    <s v="107013"/>
    <s v="C1"/>
    <s v="T"/>
    <s v=""/>
    <b v="1"/>
    <x v="1"/>
    <x v="1"/>
    <x v="1"/>
    <s v="01291964"/>
    <d v="2024-07-06T00:00:00"/>
    <d v="2024-07-07T00:00:00"/>
    <n v="2"/>
    <d v="2024-07-08T00:00:00"/>
    <x v="2"/>
    <m/>
    <s v=""/>
    <n v="1"/>
    <d v="2024-07-11T00:00:00"/>
    <s v="SKS"/>
    <s v="3,2,3H"/>
    <x v="10"/>
    <s v="Nakat Inlet"/>
    <s v="Summer"/>
    <s v="2020"/>
    <s v="SSRAA"/>
    <s v="BY20"/>
    <s v="3,2,3H"/>
    <s v="SKS"/>
    <s v=""/>
    <s v=""/>
    <s v="U"/>
    <n v="6.9"/>
  </r>
  <r>
    <n v="2024"/>
    <s v="CHUM"/>
    <s v="KTN"/>
    <s v="SBS"/>
    <s v="DGK"/>
    <s v="TNDR"/>
    <s v="107013"/>
    <s v="C2"/>
    <s v="T"/>
    <s v=""/>
    <b v="1"/>
    <x v="1"/>
    <x v="1"/>
    <x v="1"/>
    <s v="01291965"/>
    <d v="2024-07-06T00:00:00"/>
    <d v="2024-07-07T00:00:00"/>
    <n v="2"/>
    <d v="2024-07-08T00:00:00"/>
    <x v="2"/>
    <m/>
    <s v=""/>
    <n v="1"/>
    <d v="2024-07-11T00:00:00"/>
    <s v="SKS"/>
    <s v="3,1,4H"/>
    <x v="9"/>
    <s v="Nakat Inlet"/>
    <s v="Summer"/>
    <s v="2021"/>
    <s v="SSRAA"/>
    <s v="BY21"/>
    <s v="3,1,4H"/>
    <s v="SKS"/>
    <s v=""/>
    <s v=""/>
    <s v="U"/>
    <n v="10.199999999999999"/>
  </r>
  <r>
    <n v="2024"/>
    <s v="CHUM"/>
    <s v="WRG"/>
    <s v="TRI"/>
    <s v="SLM"/>
    <s v="TNDR"/>
    <s v="107029"/>
    <s v="A1"/>
    <s v="T"/>
    <s v=""/>
    <b v="1"/>
    <x v="0"/>
    <x v="1"/>
    <x v="3"/>
    <s v="01291700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1"/>
  </r>
  <r>
    <n v="2024"/>
    <s v="CHUM"/>
    <s v="WRG"/>
    <s v="TRI"/>
    <s v="SLM"/>
    <s v="TNDR"/>
    <s v="107029"/>
    <s v="A2"/>
    <s v="T"/>
    <s v=""/>
    <b v="1"/>
    <x v="0"/>
    <x v="1"/>
    <x v="3"/>
    <s v="01291701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MICROMARK; BY19"/>
    <s v="4,4H2,3"/>
    <s v="JJM"/>
    <s v=""/>
    <s v=""/>
    <s v="U"/>
    <n v="8.6"/>
  </r>
  <r>
    <n v="2024"/>
    <s v="CHUM"/>
    <s v="WRG"/>
    <s v="TRI"/>
    <s v="SLM"/>
    <s v="TNDR"/>
    <s v="107029"/>
    <s v="A3"/>
    <s v="T"/>
    <s v=""/>
    <b v="1"/>
    <x v="0"/>
    <x v="1"/>
    <x v="3"/>
    <s v="01291702"/>
    <d v="2024-07-05T00:00:00"/>
    <d v="2024-07-06T00:00:00"/>
    <n v="2"/>
    <d v="2024-07-07T00:00:00"/>
    <x v="2"/>
    <m/>
    <s v=""/>
    <n v="1"/>
    <d v="2024-08-22T00:00:00"/>
    <s v="JJM"/>
    <s v="6,4H4"/>
    <x v="19"/>
    <s v="Neets Bay"/>
    <s v="Summer"/>
    <s v="2020"/>
    <s v="SSRAA"/>
    <s v="BY20"/>
    <s v="6,4H4"/>
    <s v="JJM"/>
    <s v=""/>
    <s v=""/>
    <s v="U"/>
    <n v="9.5"/>
  </r>
  <r>
    <n v="2024"/>
    <s v="CHUM"/>
    <s v="WRG"/>
    <s v="TRI"/>
    <s v="SLM"/>
    <s v="TNDR"/>
    <s v="107029"/>
    <s v="A4"/>
    <s v="T"/>
    <s v=""/>
    <b v="1"/>
    <x v="0"/>
    <x v="1"/>
    <x v="3"/>
    <s v="01291703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1.6"/>
  </r>
  <r>
    <n v="2024"/>
    <s v="CHUM"/>
    <s v="WRG"/>
    <s v="TRI"/>
    <s v="SLM"/>
    <s v="TNDR"/>
    <s v="107029"/>
    <s v="A5"/>
    <s v="T"/>
    <s v=""/>
    <b v="1"/>
    <x v="0"/>
    <x v="1"/>
    <x v="3"/>
    <s v="01291704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8.1999999999999993"/>
  </r>
  <r>
    <n v="2024"/>
    <s v="CHUM"/>
    <s v="WRG"/>
    <s v="TRI"/>
    <s v="SLM"/>
    <s v="TNDR"/>
    <s v="107029"/>
    <s v="A6"/>
    <s v="T"/>
    <s v=""/>
    <b v="1"/>
    <x v="0"/>
    <x v="1"/>
    <x v="3"/>
    <s v="01291705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UNABLE TO AGE"/>
    <s v="4,4H4"/>
    <s v="JJM"/>
    <s v=""/>
    <s v=""/>
    <s v="U"/>
    <n v="11.2"/>
  </r>
  <r>
    <n v="2024"/>
    <s v="CHUM"/>
    <s v="WRG"/>
    <s v="TRI"/>
    <s v="SLM"/>
    <s v="TNDR"/>
    <s v="107029"/>
    <s v="A7"/>
    <s v="T"/>
    <s v=""/>
    <b v="1"/>
    <x v="0"/>
    <x v="1"/>
    <x v="3"/>
    <s v="01291706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8.5"/>
  </r>
  <r>
    <n v="2024"/>
    <s v="CHUM"/>
    <s v="WRG"/>
    <s v="TRI"/>
    <s v="SLM"/>
    <s v="TNDR"/>
    <s v="107029"/>
    <s v="A8"/>
    <s v="T"/>
    <s v=""/>
    <b v="1"/>
    <x v="0"/>
    <x v="1"/>
    <x v="3"/>
    <s v="01291707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9.6"/>
  </r>
  <r>
    <n v="2024"/>
    <s v="CHUM"/>
    <s v="WRG"/>
    <s v="TRI"/>
    <s v="SLM"/>
    <s v="TNDR"/>
    <s v="107029"/>
    <s v="A9"/>
    <s v="T"/>
    <s v=""/>
    <b v="1"/>
    <x v="0"/>
    <x v="1"/>
    <x v="3"/>
    <s v="01291708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9.9"/>
  </r>
  <r>
    <n v="2024"/>
    <s v="CHUM"/>
    <s v="WRG"/>
    <s v="TRI"/>
    <s v="SLM"/>
    <s v="TNDR"/>
    <s v="107029"/>
    <s v="A10"/>
    <s v="T"/>
    <s v=""/>
    <b v="1"/>
    <x v="0"/>
    <x v="1"/>
    <x v="3"/>
    <s v="01291709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13.2"/>
  </r>
  <r>
    <n v="2024"/>
    <s v="CHUM"/>
    <s v="WRG"/>
    <s v="TRI"/>
    <s v="SLM"/>
    <s v="TNDR"/>
    <s v="107029"/>
    <s v="A11"/>
    <s v="T"/>
    <s v=""/>
    <b v="1"/>
    <x v="0"/>
    <x v="1"/>
    <x v="3"/>
    <s v="01291710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7.2"/>
  </r>
  <r>
    <n v="2024"/>
    <s v="CHUM"/>
    <s v="WRG"/>
    <s v="TRI"/>
    <s v="SLM"/>
    <s v="TNDR"/>
    <s v="107029"/>
    <s v="A12"/>
    <s v="T"/>
    <s v=""/>
    <b v="1"/>
    <x v="0"/>
    <x v="1"/>
    <x v="3"/>
    <s v="01291711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1.2"/>
  </r>
  <r>
    <n v="2024"/>
    <s v="CHUM"/>
    <s v="WRG"/>
    <s v="TRI"/>
    <s v="SLM"/>
    <s v="TNDR"/>
    <s v="107029"/>
    <s v="B1"/>
    <s v="T"/>
    <s v=""/>
    <b v="1"/>
    <x v="0"/>
    <x v="1"/>
    <x v="3"/>
    <s v="01291712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8.6"/>
  </r>
  <r>
    <n v="2024"/>
    <s v="CHUM"/>
    <s v="WRG"/>
    <s v="TRI"/>
    <s v="SLM"/>
    <s v="TNDR"/>
    <s v="107029"/>
    <s v="B2"/>
    <s v="T"/>
    <s v=""/>
    <b v="1"/>
    <x v="0"/>
    <x v="1"/>
    <x v="3"/>
    <s v="01291713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8.9"/>
  </r>
  <r>
    <n v="2024"/>
    <s v="CHUM"/>
    <s v="WRG"/>
    <s v="TRI"/>
    <s v="SLM"/>
    <s v="TNDR"/>
    <s v="107029"/>
    <s v="B3"/>
    <s v="T"/>
    <s v=""/>
    <b v="1"/>
    <x v="0"/>
    <x v="1"/>
    <x v="3"/>
    <s v="01291714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5.6"/>
  </r>
  <r>
    <n v="2024"/>
    <s v="CHUM"/>
    <s v="WRG"/>
    <s v="TRI"/>
    <s v="SLM"/>
    <s v="TNDR"/>
    <s v="107029"/>
    <s v="B4"/>
    <s v="T"/>
    <s v=""/>
    <b v="1"/>
    <x v="0"/>
    <x v="1"/>
    <x v="3"/>
    <s v="01291715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1.8"/>
  </r>
  <r>
    <n v="2024"/>
    <s v="CHUM"/>
    <s v="WRG"/>
    <s v="TRI"/>
    <s v="SLM"/>
    <s v="TNDR"/>
    <s v="107029"/>
    <s v="B5"/>
    <s v="T"/>
    <s v=""/>
    <b v="1"/>
    <x v="0"/>
    <x v="1"/>
    <x v="3"/>
    <s v="01291716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19"/>
    <s v="4,2,2H4"/>
    <s v="JJM"/>
    <s v=""/>
    <s v=""/>
    <s v="U"/>
    <n v="6.5"/>
  </r>
  <r>
    <n v="2024"/>
    <s v="CHUM"/>
    <s v="WRG"/>
    <s v="TRI"/>
    <s v="SLM"/>
    <s v="TNDR"/>
    <s v="107029"/>
    <s v="B6"/>
    <s v="T"/>
    <s v=""/>
    <b v="1"/>
    <x v="0"/>
    <x v="1"/>
    <x v="3"/>
    <s v="01291717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8.3000000000000007"/>
  </r>
  <r>
    <n v="2024"/>
    <s v="CHUM"/>
    <s v="WRG"/>
    <s v="TRI"/>
    <s v="SLM"/>
    <s v="TNDR"/>
    <s v="107029"/>
    <s v="B7"/>
    <s v="T"/>
    <s v=""/>
    <b v="1"/>
    <x v="0"/>
    <x v="1"/>
    <x v="3"/>
    <s v="01291718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7.3"/>
  </r>
  <r>
    <n v="2024"/>
    <s v="CHUM"/>
    <s v="WRG"/>
    <s v="TRI"/>
    <s v="SLM"/>
    <s v="TNDR"/>
    <s v="107029"/>
    <s v="B8"/>
    <s v="T"/>
    <s v=""/>
    <b v="1"/>
    <x v="0"/>
    <x v="1"/>
    <x v="3"/>
    <s v="01291719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2.7"/>
  </r>
  <r>
    <n v="2024"/>
    <s v="CHUM"/>
    <s v="WRG"/>
    <s v="TRI"/>
    <s v="SLM"/>
    <s v="TNDR"/>
    <s v="107029"/>
    <s v="B9"/>
    <s v="T"/>
    <s v=""/>
    <b v="1"/>
    <x v="0"/>
    <x v="1"/>
    <x v="3"/>
    <s v="01291720"/>
    <d v="2024-07-05T00:00:00"/>
    <d v="2024-07-06T00:00:00"/>
    <n v="2"/>
    <d v="2024-07-07T00:00:00"/>
    <x v="2"/>
    <m/>
    <s v=""/>
    <n v="1"/>
    <d v="2024-08-22T00:00:00"/>
    <s v="JJM"/>
    <s v="6,4H4"/>
    <x v="19"/>
    <s v="Neets Bay"/>
    <s v="Summer"/>
    <s v="2020"/>
    <s v="SSRAA"/>
    <s v="BY20"/>
    <s v="6,4H4"/>
    <s v="JJM"/>
    <s v=""/>
    <s v=""/>
    <s v="U"/>
    <n v="8.6999999999999993"/>
  </r>
  <r>
    <n v="2024"/>
    <s v="CHUM"/>
    <s v="WRG"/>
    <s v="TRI"/>
    <s v="SLM"/>
    <s v="TNDR"/>
    <s v="107029"/>
    <s v="B10"/>
    <s v="T"/>
    <s v=""/>
    <b v="1"/>
    <x v="0"/>
    <x v="1"/>
    <x v="3"/>
    <s v="01291721"/>
    <d v="2024-07-05T00:00:00"/>
    <d v="2024-07-06T00:00:00"/>
    <n v="2"/>
    <d v="2024-07-07T00:00:00"/>
    <x v="2"/>
    <m/>
    <s v=""/>
    <n v="1"/>
    <d v="2024-08-22T00:00:00"/>
    <s v="JJM"/>
    <s v="6,4H4"/>
    <x v="19"/>
    <s v="Neets Bay"/>
    <s v="Summer"/>
    <s v="2020"/>
    <s v="SSRAA"/>
    <s v="BY20"/>
    <s v="6,4H4"/>
    <s v="JJM"/>
    <s v=""/>
    <s v=""/>
    <s v="U"/>
    <n v="13"/>
  </r>
  <r>
    <n v="2024"/>
    <s v="CHUM"/>
    <s v="WRG"/>
    <s v="TRI"/>
    <s v="SLM"/>
    <s v="TNDR"/>
    <s v="107029"/>
    <s v="B11"/>
    <s v="T"/>
    <s v=""/>
    <b v="1"/>
    <x v="0"/>
    <x v="1"/>
    <x v="3"/>
    <s v="01291722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8.9"/>
  </r>
  <r>
    <n v="2024"/>
    <s v="CHUM"/>
    <s v="WRG"/>
    <s v="TRI"/>
    <s v="SLM"/>
    <s v="TNDR"/>
    <s v="107029"/>
    <s v="B12"/>
    <s v="T"/>
    <s v=""/>
    <b v="1"/>
    <x v="0"/>
    <x v="1"/>
    <x v="3"/>
    <s v="01291723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0.3"/>
  </r>
  <r>
    <n v="2024"/>
    <s v="CHUM"/>
    <s v="WRG"/>
    <s v="TRI"/>
    <s v="SLM"/>
    <s v="TNDR"/>
    <s v="107029"/>
    <s v="C1"/>
    <s v="T"/>
    <s v=""/>
    <b v="1"/>
    <x v="0"/>
    <x v="1"/>
    <x v="3"/>
    <s v="01291724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3.9"/>
  </r>
  <r>
    <n v="2024"/>
    <s v="CHUM"/>
    <s v="WRG"/>
    <s v="TRI"/>
    <s v="SLM"/>
    <s v="TNDR"/>
    <s v="107029"/>
    <s v="C2"/>
    <s v="T"/>
    <s v=""/>
    <b v="1"/>
    <x v="0"/>
    <x v="1"/>
    <x v="3"/>
    <s v="01291725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1.9"/>
  </r>
  <r>
    <n v="2024"/>
    <s v="CHUM"/>
    <s v="WRG"/>
    <s v="TRI"/>
    <s v="SLM"/>
    <s v="TNDR"/>
    <s v="107029"/>
    <s v="C3"/>
    <s v="T"/>
    <s v=""/>
    <b v="1"/>
    <x v="0"/>
    <x v="1"/>
    <x v="3"/>
    <s v="01291726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6.2"/>
  </r>
  <r>
    <n v="2024"/>
    <s v="CHUM"/>
    <s v="WRG"/>
    <s v="TRI"/>
    <s v="SLM"/>
    <s v="TNDR"/>
    <s v="107029"/>
    <s v="C4"/>
    <s v="T"/>
    <s v=""/>
    <b v="1"/>
    <x v="0"/>
    <x v="1"/>
    <x v="3"/>
    <s v="01291727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0.199999999999999"/>
  </r>
  <r>
    <n v="2024"/>
    <s v="CHUM"/>
    <s v="WRG"/>
    <s v="TRI"/>
    <s v="SLM"/>
    <s v="TNDR"/>
    <s v="107029"/>
    <s v="C5"/>
    <s v="T"/>
    <s v=""/>
    <b v="1"/>
    <x v="0"/>
    <x v="1"/>
    <x v="3"/>
    <s v="01291728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UNABLE TO AGE"/>
    <s v="4,4H2,3"/>
    <s v="JJM"/>
    <s v=""/>
    <s v=""/>
    <s v="U"/>
    <n v="10.5"/>
  </r>
  <r>
    <n v="2024"/>
    <s v="CHUM"/>
    <s v="WRG"/>
    <s v="TRI"/>
    <s v="SLM"/>
    <s v="TNDR"/>
    <s v="107029"/>
    <s v="C6"/>
    <s v="T"/>
    <s v=""/>
    <b v="1"/>
    <x v="0"/>
    <x v="1"/>
    <x v="3"/>
    <s v="01291729"/>
    <d v="2024-07-05T00:00:00"/>
    <d v="2024-07-06T00:00:00"/>
    <n v="2"/>
    <d v="2024-07-07T00:00:00"/>
    <x v="2"/>
    <m/>
    <s v=""/>
    <n v="1"/>
    <d v="2024-08-22T00:00:00"/>
    <s v="JJM"/>
    <s v="6,4H4"/>
    <x v="19"/>
    <s v="Neets Bay"/>
    <s v="Summer"/>
    <s v="2020"/>
    <s v="SSRAA"/>
    <s v="BY20"/>
    <s v="6,4H4"/>
    <s v="JJM"/>
    <s v=""/>
    <s v=""/>
    <s v="U"/>
    <n v="8.8000000000000007"/>
  </r>
  <r>
    <n v="2024"/>
    <s v="CHUM"/>
    <s v="WRG"/>
    <s v="TRI"/>
    <s v="SLM"/>
    <s v="TNDR"/>
    <s v="107029"/>
    <s v="C7"/>
    <s v="T"/>
    <s v=""/>
    <b v="1"/>
    <x v="0"/>
    <x v="1"/>
    <x v="3"/>
    <s v="01291730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6.7"/>
  </r>
  <r>
    <n v="2024"/>
    <s v="CHUM"/>
    <s v="WRG"/>
    <s v="TRI"/>
    <s v="SLM"/>
    <s v="TNDR"/>
    <s v="107029"/>
    <s v="C8"/>
    <s v="T"/>
    <s v=""/>
    <b v="1"/>
    <x v="0"/>
    <x v="1"/>
    <x v="3"/>
    <s v="01291731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2.2"/>
  </r>
  <r>
    <n v="2024"/>
    <s v="CHUM"/>
    <s v="WRG"/>
    <s v="TRI"/>
    <s v="SLM"/>
    <s v="TNDR"/>
    <s v="107029"/>
    <s v="C9"/>
    <s v="T"/>
    <s v=""/>
    <b v="1"/>
    <x v="0"/>
    <x v="1"/>
    <x v="3"/>
    <s v="01291732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1.7"/>
  </r>
  <r>
    <n v="2024"/>
    <s v="CHUM"/>
    <s v="WRG"/>
    <s v="TRI"/>
    <s v="SLM"/>
    <s v="TNDR"/>
    <s v="107029"/>
    <s v="C10"/>
    <s v="T"/>
    <s v=""/>
    <b v="1"/>
    <x v="0"/>
    <x v="1"/>
    <x v="3"/>
    <s v="01291733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0.4"/>
  </r>
  <r>
    <n v="2024"/>
    <s v="CHUM"/>
    <s v="WRG"/>
    <s v="TRI"/>
    <s v="SLM"/>
    <s v="TNDR"/>
    <s v="107029"/>
    <s v="C11"/>
    <s v="T"/>
    <s v=""/>
    <b v="1"/>
    <x v="0"/>
    <x v="1"/>
    <x v="3"/>
    <s v="01291734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0"/>
  </r>
  <r>
    <n v="2024"/>
    <s v="CHUM"/>
    <s v="WRG"/>
    <s v="TRI"/>
    <s v="SLM"/>
    <s v="TNDR"/>
    <s v="107029"/>
    <s v="C12"/>
    <s v="T"/>
    <s v=""/>
    <b v="1"/>
    <x v="0"/>
    <x v="1"/>
    <x v="3"/>
    <s v="01291735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9.4"/>
  </r>
  <r>
    <n v="2024"/>
    <s v="CHUM"/>
    <s v="WRG"/>
    <s v="TRI"/>
    <s v="SLM"/>
    <s v="TNDR"/>
    <s v="107029"/>
    <s v="D1"/>
    <s v="T"/>
    <s v=""/>
    <b v="1"/>
    <x v="0"/>
    <x v="1"/>
    <x v="3"/>
    <s v="01291736"/>
    <d v="2024-07-05T00:00:00"/>
    <d v="2024-07-06T00:00:00"/>
    <n v="2"/>
    <d v="2024-07-07T00:00:00"/>
    <x v="2"/>
    <m/>
    <s v=""/>
    <n v="1"/>
    <d v="2024-08-22T00:00:00"/>
    <s v="JJM"/>
    <s v="4,4H6"/>
    <x v="20"/>
    <s v="Neets Bay"/>
    <s v="Summer"/>
    <s v="2019"/>
    <s v="SSRAA"/>
    <s v="BY19"/>
    <s v="4,4H6"/>
    <s v="JJM"/>
    <s v=""/>
    <s v=""/>
    <s v="U"/>
    <n v="12.9"/>
  </r>
  <r>
    <n v="2024"/>
    <s v="CHUM"/>
    <s v="WRG"/>
    <s v="TRI"/>
    <s v="SLM"/>
    <s v="TNDR"/>
    <s v="107029"/>
    <s v="D2"/>
    <s v="T"/>
    <s v=""/>
    <b v="1"/>
    <x v="0"/>
    <x v="1"/>
    <x v="3"/>
    <s v="01291737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9.8000000000000007"/>
  </r>
  <r>
    <n v="2024"/>
    <s v="CHUM"/>
    <s v="WRG"/>
    <s v="TRI"/>
    <s v="SLM"/>
    <s v="TNDR"/>
    <s v="107029"/>
    <s v="D3"/>
    <s v="T"/>
    <s v=""/>
    <b v="1"/>
    <x v="0"/>
    <x v="1"/>
    <x v="3"/>
    <s v="01291738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9.3000000000000007"/>
  </r>
  <r>
    <n v="2024"/>
    <s v="CHUM"/>
    <s v="WRG"/>
    <s v="TRI"/>
    <s v="SLM"/>
    <s v="TNDR"/>
    <s v="107029"/>
    <s v="D4"/>
    <s v="T"/>
    <s v=""/>
    <b v="1"/>
    <x v="0"/>
    <x v="1"/>
    <x v="3"/>
    <s v="01291739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3.2"/>
  </r>
  <r>
    <n v="2024"/>
    <s v="CHUM"/>
    <s v="WRG"/>
    <s v="TRI"/>
    <s v="SLM"/>
    <s v="TNDR"/>
    <s v="107029"/>
    <s v="D5"/>
    <s v="T"/>
    <s v=""/>
    <b v="1"/>
    <x v="0"/>
    <x v="1"/>
    <x v="3"/>
    <s v="01291740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1.1"/>
  </r>
  <r>
    <n v="2024"/>
    <s v="CHUM"/>
    <s v="WRG"/>
    <s v="TRI"/>
    <s v="SLM"/>
    <s v="TNDR"/>
    <s v="107029"/>
    <s v="D6"/>
    <s v="T"/>
    <s v=""/>
    <b v="1"/>
    <x v="0"/>
    <x v="1"/>
    <x v="3"/>
    <s v="01291741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MICROMARK; BY19"/>
    <s v="4,4H2,3"/>
    <s v="JJM"/>
    <s v=""/>
    <s v=""/>
    <s v="U"/>
    <n v="13.6"/>
  </r>
  <r>
    <n v="2024"/>
    <s v="CHUM"/>
    <s v="WRG"/>
    <s v="TRI"/>
    <s v="SLM"/>
    <s v="TNDR"/>
    <s v="107029"/>
    <s v="D7"/>
    <s v="T"/>
    <s v=""/>
    <b v="1"/>
    <x v="0"/>
    <x v="1"/>
    <x v="3"/>
    <s v="01291742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BY19"/>
    <s v="4,4H2,3"/>
    <s v="JJM"/>
    <s v=""/>
    <s v=""/>
    <s v="U"/>
    <n v="14.1"/>
  </r>
  <r>
    <n v="2024"/>
    <s v="CHUM"/>
    <s v="WRG"/>
    <s v="TRI"/>
    <s v="SLM"/>
    <s v="TNDR"/>
    <s v="107029"/>
    <s v="D8"/>
    <s v="T"/>
    <s v=""/>
    <b v="1"/>
    <x v="0"/>
    <x v="1"/>
    <x v="3"/>
    <s v="01291743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9.4"/>
  </r>
  <r>
    <n v="2024"/>
    <s v="CHUM"/>
    <s v="WRG"/>
    <s v="TRI"/>
    <s v="SLM"/>
    <s v="TNDR"/>
    <s v="107029"/>
    <s v="D9"/>
    <s v="T"/>
    <s v=""/>
    <b v="1"/>
    <x v="0"/>
    <x v="1"/>
    <x v="3"/>
    <s v="01291744"/>
    <d v="2024-07-05T00:00:00"/>
    <d v="2024-07-06T00:00:00"/>
    <n v="2"/>
    <d v="2024-07-07T00:00:00"/>
    <x v="2"/>
    <m/>
    <s v=""/>
    <n v="1"/>
    <d v="2024-08-22T00:00:00"/>
    <s v="JJM"/>
    <s v="4,2,2H4"/>
    <x v="21"/>
    <s v="Neets Bay"/>
    <s v="Summer"/>
    <s v="2020"/>
    <s v="SSRAA"/>
    <s v="BY20"/>
    <s v="4,2,2H4"/>
    <s v="JJM"/>
    <s v=""/>
    <s v=""/>
    <s v="U"/>
    <n v="8.6"/>
  </r>
  <r>
    <n v="2024"/>
    <s v="CHUM"/>
    <s v="WRG"/>
    <s v="TRI"/>
    <s v="SLM"/>
    <s v="TNDR"/>
    <s v="107029"/>
    <s v="D10"/>
    <s v="T"/>
    <s v=""/>
    <b v="1"/>
    <x v="0"/>
    <x v="1"/>
    <x v="3"/>
    <s v="01291745"/>
    <d v="2024-07-05T00:00:00"/>
    <d v="2024-07-06T00:00:00"/>
    <n v="2"/>
    <d v="2024-07-07T00:00:00"/>
    <x v="2"/>
    <m/>
    <s v=""/>
    <n v="1"/>
    <d v="2024-08-22T00:00:00"/>
    <s v="JJM"/>
    <s v="4,4H2,3"/>
    <x v="16"/>
    <s v="Neets Bay"/>
    <s v="Summer"/>
    <s v="2019"/>
    <s v="SSRAA"/>
    <s v="MICROMARK; BY19"/>
    <s v="4,4H2,3"/>
    <s v="JJM"/>
    <s v=""/>
    <s v=""/>
    <s v="U"/>
    <n v="11.2"/>
  </r>
  <r>
    <n v="2024"/>
    <s v="CHUM"/>
    <s v="WRG"/>
    <s v="TRI"/>
    <s v="SLM"/>
    <s v="TNDR"/>
    <s v="107029"/>
    <s v="D11"/>
    <s v="T"/>
    <s v=""/>
    <b v="1"/>
    <x v="0"/>
    <x v="1"/>
    <x v="3"/>
    <s v="01291746"/>
    <d v="2024-07-05T00:00:00"/>
    <d v="2024-07-06T00:00:00"/>
    <n v="2"/>
    <d v="2024-07-07T00:00:00"/>
    <x v="2"/>
    <m/>
    <s v=""/>
    <n v="1"/>
    <d v="2024-08-22T00:00:00"/>
    <s v="JJM"/>
    <s v="4,4H"/>
    <x v="29"/>
    <s v="Neets Bay"/>
    <s v="Summer"/>
    <s v="2021"/>
    <s v="SSRAA"/>
    <s v="BY21"/>
    <s v="4,4H"/>
    <s v="JJM"/>
    <s v=""/>
    <s v=""/>
    <s v="U"/>
    <n v="9.1999999999999993"/>
  </r>
  <r>
    <n v="2024"/>
    <s v="CHUM"/>
    <s v="WRG"/>
    <s v="TRI"/>
    <s v="SLM"/>
    <s v="TNDR"/>
    <s v="107029"/>
    <s v="D12"/>
    <s v="T"/>
    <s v=""/>
    <b v="1"/>
    <x v="0"/>
    <x v="1"/>
    <x v="3"/>
    <s v="01291747"/>
    <d v="2024-07-05T00:00:00"/>
    <d v="2024-07-06T00:00:00"/>
    <n v="2"/>
    <d v="2024-07-07T00:00:00"/>
    <x v="2"/>
    <m/>
    <s v=""/>
    <n v="1"/>
    <d v="2024-08-22T00:00:00"/>
    <s v="JJM"/>
    <s v="4,4H4"/>
    <x v="18"/>
    <s v="Neets Bay"/>
    <s v="Summer"/>
    <s v="2020"/>
    <s v="SSRAA"/>
    <s v="BY20"/>
    <s v="4,4H4"/>
    <s v="JJM"/>
    <s v=""/>
    <s v=""/>
    <s v="U"/>
    <n v="13"/>
  </r>
  <r>
    <n v="2024"/>
    <s v="CHUM"/>
    <s v="KTN"/>
    <s v="ECP"/>
    <s v="DGK"/>
    <s v="TNDR"/>
    <s v="107017"/>
    <s v="A1"/>
    <s v="T"/>
    <s v=""/>
    <b v="1"/>
    <x v="1"/>
    <x v="1"/>
    <x v="1"/>
    <s v="01292410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12.7"/>
  </r>
  <r>
    <n v="2024"/>
    <s v="CHUM"/>
    <s v="KTN"/>
    <s v="ECP"/>
    <s v="DGK"/>
    <s v="TNDR"/>
    <s v="107017"/>
    <s v="A2"/>
    <s v="T"/>
    <s v=""/>
    <b v="1"/>
    <x v="1"/>
    <x v="1"/>
    <x v="1"/>
    <s v="01292411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9.3000000000000007"/>
  </r>
  <r>
    <n v="2024"/>
    <s v="CHUM"/>
    <s v="KTN"/>
    <s v="ECP"/>
    <s v="DGK"/>
    <s v="TNDR"/>
    <s v="107017"/>
    <s v="A3"/>
    <s v="T"/>
    <s v=""/>
    <b v="1"/>
    <x v="1"/>
    <x v="1"/>
    <x v="1"/>
    <s v="01292412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6.5"/>
  </r>
  <r>
    <n v="2024"/>
    <s v="CHUM"/>
    <s v="KTN"/>
    <s v="ECP"/>
    <s v="DGK"/>
    <s v="TNDR"/>
    <s v="107017"/>
    <s v="A4"/>
    <s v="T"/>
    <s v=""/>
    <b v="1"/>
    <x v="1"/>
    <x v="1"/>
    <x v="1"/>
    <s v="01292413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6.3"/>
  </r>
  <r>
    <n v="2024"/>
    <s v="CHUM"/>
    <s v="KTN"/>
    <s v="ECP"/>
    <s v="DGK"/>
    <s v="TNDR"/>
    <s v="107017"/>
    <s v="A5"/>
    <s v="T"/>
    <s v=""/>
    <b v="1"/>
    <x v="1"/>
    <x v="1"/>
    <x v="1"/>
    <s v="01292414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8.1"/>
  </r>
  <r>
    <n v="2024"/>
    <s v="CHUM"/>
    <s v="KTN"/>
    <s v="ECP"/>
    <s v="DGK"/>
    <s v="TNDR"/>
    <s v="107017"/>
    <s v="A6"/>
    <s v="T"/>
    <s v=""/>
    <b v="1"/>
    <x v="1"/>
    <x v="1"/>
    <x v="1"/>
    <s v="01292415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5.4"/>
  </r>
  <r>
    <n v="2024"/>
    <s v="CHUM"/>
    <s v="KTN"/>
    <s v="ECP"/>
    <s v="DGK"/>
    <s v="TNDR"/>
    <s v="107017"/>
    <s v="A7"/>
    <s v="T"/>
    <s v=""/>
    <b v="1"/>
    <x v="1"/>
    <x v="1"/>
    <x v="1"/>
    <s v="01292416"/>
    <d v="2024-07-07T00:00:00"/>
    <d v="2024-07-09T00:00:00"/>
    <n v="3"/>
    <d v="2024-07-10T00:00:00"/>
    <x v="3"/>
    <m/>
    <s v=""/>
    <n v="1"/>
    <d v="2024-07-12T00:00:00"/>
    <s v="SKS"/>
    <s v="NONE"/>
    <x v="5"/>
    <s v=""/>
    <s v=""/>
    <s v=""/>
    <s v=""/>
    <s v="BY19"/>
    <s v="NONE"/>
    <s v="SKS"/>
    <s v=""/>
    <s v=""/>
    <s v="U"/>
    <n v="13.5"/>
  </r>
  <r>
    <n v="2024"/>
    <s v="CHUM"/>
    <s v="KTN"/>
    <s v="ECP"/>
    <s v="DGK"/>
    <s v="TNDR"/>
    <s v="107017"/>
    <s v="A8"/>
    <s v="T"/>
    <s v=""/>
    <b v="1"/>
    <x v="1"/>
    <x v="1"/>
    <x v="1"/>
    <s v="01292417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6.3"/>
  </r>
  <r>
    <n v="2024"/>
    <s v="CHUM"/>
    <s v="KTN"/>
    <s v="ECP"/>
    <s v="DGK"/>
    <s v="TNDR"/>
    <s v="107017"/>
    <s v="A9"/>
    <s v="T"/>
    <s v=""/>
    <b v="1"/>
    <x v="1"/>
    <x v="1"/>
    <x v="1"/>
    <s v="01292418"/>
    <d v="2024-07-07T00:00:00"/>
    <d v="2024-07-09T00:00:00"/>
    <n v="3"/>
    <d v="2024-07-10T00:00:00"/>
    <x v="3"/>
    <m/>
    <s v=""/>
    <n v="1"/>
    <d v="2024-07-12T00:00:00"/>
    <s v="SKS"/>
    <s v="NONE"/>
    <x v="5"/>
    <s v=""/>
    <s v=""/>
    <s v=""/>
    <s v=""/>
    <s v="BY21"/>
    <s v="NONE"/>
    <s v="SKS"/>
    <s v=""/>
    <s v=""/>
    <s v="U"/>
    <n v="6.7"/>
  </r>
  <r>
    <n v="2024"/>
    <s v="CHUM"/>
    <s v="KTN"/>
    <s v="ECP"/>
    <s v="DGK"/>
    <s v="TNDR"/>
    <s v="107017"/>
    <s v="A10"/>
    <s v="T"/>
    <s v=""/>
    <b v="1"/>
    <x v="1"/>
    <x v="1"/>
    <x v="1"/>
    <s v="01292419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6.2"/>
  </r>
  <r>
    <n v="2024"/>
    <s v="CHUM"/>
    <s v="KTN"/>
    <s v="ECP"/>
    <s v="DGK"/>
    <s v="TNDR"/>
    <s v="107017"/>
    <s v="A11"/>
    <s v="T"/>
    <s v=""/>
    <b v="1"/>
    <x v="1"/>
    <x v="1"/>
    <x v="1"/>
    <s v="01292420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7.6"/>
  </r>
  <r>
    <n v="2024"/>
    <s v="CHUM"/>
    <s v="KTN"/>
    <s v="ECP"/>
    <s v="DGK"/>
    <s v="TNDR"/>
    <s v="107017"/>
    <s v="A12"/>
    <s v="T"/>
    <s v=""/>
    <b v="1"/>
    <x v="1"/>
    <x v="1"/>
    <x v="1"/>
    <s v="01292421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10.4"/>
  </r>
  <r>
    <n v="2024"/>
    <s v="CHUM"/>
    <s v="KTN"/>
    <s v="ECP"/>
    <s v="DGK"/>
    <s v="TNDR"/>
    <s v="107017"/>
    <s v="B1"/>
    <s v="T"/>
    <s v=""/>
    <b v="1"/>
    <x v="1"/>
    <x v="1"/>
    <x v="1"/>
    <s v="01292422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10.9"/>
  </r>
  <r>
    <n v="2024"/>
    <s v="CHUM"/>
    <s v="KTN"/>
    <s v="ECP"/>
    <s v="DGK"/>
    <s v="TNDR"/>
    <s v="107017"/>
    <s v="B2"/>
    <s v="T"/>
    <s v=""/>
    <b v="1"/>
    <x v="1"/>
    <x v="1"/>
    <x v="1"/>
    <s v="01292423"/>
    <d v="2024-07-07T00:00:00"/>
    <d v="2024-07-09T00:00:00"/>
    <n v="3"/>
    <d v="2024-07-10T00:00:00"/>
    <x v="3"/>
    <m/>
    <s v=""/>
    <n v="1"/>
    <d v="2024-07-12T00:00:00"/>
    <s v="SKS"/>
    <s v="NONE"/>
    <x v="5"/>
    <s v=""/>
    <s v=""/>
    <s v=""/>
    <s v=""/>
    <s v="BY19"/>
    <s v="NONE"/>
    <s v="SKS"/>
    <s v=""/>
    <s v=""/>
    <s v="U"/>
    <n v="15"/>
  </r>
  <r>
    <n v="2024"/>
    <s v="CHUM"/>
    <s v="KTN"/>
    <s v="ECP"/>
    <s v="DGK"/>
    <s v="TNDR"/>
    <s v="107017"/>
    <s v="B3"/>
    <s v="T"/>
    <s v=""/>
    <b v="1"/>
    <x v="1"/>
    <x v="1"/>
    <x v="1"/>
    <s v="01292424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8.9"/>
  </r>
  <r>
    <n v="2024"/>
    <s v="CHUM"/>
    <s v="KTN"/>
    <s v="ECP"/>
    <s v="DGK"/>
    <s v="TNDR"/>
    <s v="107017"/>
    <s v="B4"/>
    <s v="T"/>
    <s v=""/>
    <b v="1"/>
    <x v="1"/>
    <x v="1"/>
    <x v="1"/>
    <s v="01292425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10.6"/>
  </r>
  <r>
    <n v="2024"/>
    <s v="CHUM"/>
    <s v="KTN"/>
    <s v="ECP"/>
    <s v="DGK"/>
    <s v="TNDR"/>
    <s v="107017"/>
    <s v="B5"/>
    <s v="T"/>
    <s v=""/>
    <b v="1"/>
    <x v="1"/>
    <x v="1"/>
    <x v="1"/>
    <s v="01292426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9.6"/>
  </r>
  <r>
    <n v="2024"/>
    <s v="CHUM"/>
    <s v="KTN"/>
    <s v="ECP"/>
    <s v="DGK"/>
    <s v="TNDR"/>
    <s v="107017"/>
    <s v="B6"/>
    <s v="T"/>
    <s v=""/>
    <b v="1"/>
    <x v="1"/>
    <x v="1"/>
    <x v="1"/>
    <s v="01292427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6.9"/>
  </r>
  <r>
    <n v="2024"/>
    <s v="CHUM"/>
    <s v="KTN"/>
    <s v="ECP"/>
    <s v="DGK"/>
    <s v="TNDR"/>
    <s v="107017"/>
    <s v="B7"/>
    <s v="T"/>
    <s v=""/>
    <b v="1"/>
    <x v="1"/>
    <x v="1"/>
    <x v="1"/>
    <s v="01292428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7.2"/>
  </r>
  <r>
    <n v="2024"/>
    <s v="CHUM"/>
    <s v="KTN"/>
    <s v="ECP"/>
    <s v="DGK"/>
    <s v="TNDR"/>
    <s v="107017"/>
    <s v="B8"/>
    <s v="T"/>
    <s v=""/>
    <b v="1"/>
    <x v="1"/>
    <x v="1"/>
    <x v="1"/>
    <s v="01292429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7"/>
  </r>
  <r>
    <n v="2024"/>
    <s v="CHUM"/>
    <s v="KTN"/>
    <s v="ECP"/>
    <s v="DGK"/>
    <s v="TNDR"/>
    <s v="107017"/>
    <s v="B9"/>
    <s v="T"/>
    <s v=""/>
    <b v="1"/>
    <x v="1"/>
    <x v="1"/>
    <x v="1"/>
    <s v="01292430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8.1999999999999993"/>
  </r>
  <r>
    <n v="2024"/>
    <s v="CHUM"/>
    <s v="KTN"/>
    <s v="ECP"/>
    <s v="DGK"/>
    <s v="TNDR"/>
    <s v="107017"/>
    <s v="B10"/>
    <s v="T"/>
    <s v=""/>
    <b v="1"/>
    <x v="1"/>
    <x v="1"/>
    <x v="1"/>
    <s v="01292431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THIN FOR AGING"/>
    <s v="3,2,3H"/>
    <s v="SKS"/>
    <s v=""/>
    <s v=""/>
    <s v="U"/>
    <n v="14.7"/>
  </r>
  <r>
    <n v="2024"/>
    <s v="CHUM"/>
    <s v="KTN"/>
    <s v="ECP"/>
    <s v="DGK"/>
    <s v="TNDR"/>
    <s v="107017"/>
    <s v="B11"/>
    <s v="T"/>
    <s v=""/>
    <b v="1"/>
    <x v="1"/>
    <x v="1"/>
    <x v="1"/>
    <s v="01292432"/>
    <d v="2024-07-07T00:00:00"/>
    <d v="2024-07-09T00:00:00"/>
    <n v="3"/>
    <d v="2024-07-10T00:00:00"/>
    <x v="3"/>
    <m/>
    <s v=""/>
    <n v="1"/>
    <d v="2024-07-12T00:00:00"/>
    <s v="SKS"/>
    <s v="NONE"/>
    <x v="5"/>
    <s v=""/>
    <s v=""/>
    <s v=""/>
    <s v=""/>
    <s v="BY21"/>
    <s v="NONE"/>
    <s v="SKS"/>
    <s v=""/>
    <s v=""/>
    <s v="U"/>
    <n v="8.1999999999999993"/>
  </r>
  <r>
    <n v="2024"/>
    <s v="CHUM"/>
    <s v="KTN"/>
    <s v="ECP"/>
    <s v="DGK"/>
    <s v="TNDR"/>
    <s v="107017"/>
    <s v="B12"/>
    <s v="T"/>
    <s v=""/>
    <b v="1"/>
    <x v="1"/>
    <x v="1"/>
    <x v="1"/>
    <s v="01292433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9.6"/>
  </r>
  <r>
    <n v="2024"/>
    <s v="CHUM"/>
    <s v="KTN"/>
    <s v="ECP"/>
    <s v="DGK"/>
    <s v="TNDR"/>
    <s v="107017"/>
    <s v="C1"/>
    <s v="T"/>
    <s v=""/>
    <b v="1"/>
    <x v="1"/>
    <x v="1"/>
    <x v="1"/>
    <s v="01292434"/>
    <d v="2024-07-07T00:00:00"/>
    <d v="2024-07-09T00:00:00"/>
    <n v="3"/>
    <d v="2024-07-10T00:00:00"/>
    <x v="3"/>
    <m/>
    <s v=""/>
    <n v="1"/>
    <d v="2024-07-12T00:00:00"/>
    <s v="SKS"/>
    <s v="NONE"/>
    <x v="5"/>
    <s v=""/>
    <s v=""/>
    <s v=""/>
    <s v=""/>
    <s v="BY20"/>
    <s v="NONE"/>
    <s v="SKS"/>
    <s v=""/>
    <s v=""/>
    <s v="U"/>
    <n v="8.4"/>
  </r>
  <r>
    <n v="2024"/>
    <s v="CHUM"/>
    <s v="KTN"/>
    <s v="ECP"/>
    <s v="DGK"/>
    <s v="TNDR"/>
    <s v="107017"/>
    <s v="C2"/>
    <s v="T"/>
    <s v=""/>
    <b v="1"/>
    <x v="1"/>
    <x v="1"/>
    <x v="1"/>
    <s v="01292435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THIN FOR AGING"/>
    <s v="3,2,3H"/>
    <s v="SKS"/>
    <s v=""/>
    <s v=""/>
    <s v="U"/>
    <n v="10.6"/>
  </r>
  <r>
    <n v="2024"/>
    <s v="CHUM"/>
    <s v="KTN"/>
    <s v="ECP"/>
    <s v="DGK"/>
    <s v="TNDR"/>
    <s v="107017"/>
    <s v="C3"/>
    <s v="T"/>
    <s v=""/>
    <b v="1"/>
    <x v="1"/>
    <x v="1"/>
    <x v="1"/>
    <s v="01292436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9.5"/>
  </r>
  <r>
    <n v="2024"/>
    <s v="CHUM"/>
    <s v="KTN"/>
    <s v="ECP"/>
    <s v="DGK"/>
    <s v="TNDR"/>
    <s v="107017"/>
    <s v="C4"/>
    <s v="T"/>
    <s v=""/>
    <b v="1"/>
    <x v="1"/>
    <x v="1"/>
    <x v="1"/>
    <s v="01292437"/>
    <d v="2024-07-07T00:00:00"/>
    <d v="2024-07-09T00:00:00"/>
    <n v="3"/>
    <d v="2024-07-10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U"/>
    <n v="7.1"/>
  </r>
  <r>
    <n v="2024"/>
    <s v="CHUM"/>
    <s v="KTN"/>
    <s v="ECP"/>
    <s v="DGK"/>
    <s v="TNDR"/>
    <s v="107017"/>
    <s v="C5"/>
    <s v="T"/>
    <s v=""/>
    <b v="1"/>
    <x v="1"/>
    <x v="1"/>
    <x v="1"/>
    <s v="01292438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5.6"/>
  </r>
  <r>
    <n v="2024"/>
    <s v="CHUM"/>
    <s v="KTN"/>
    <s v="ECP"/>
    <s v="DGK"/>
    <s v="TNDR"/>
    <s v="107017"/>
    <s v="C6"/>
    <s v="T"/>
    <s v=""/>
    <b v="1"/>
    <x v="1"/>
    <x v="1"/>
    <x v="1"/>
    <s v="01292439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6.6"/>
  </r>
  <r>
    <n v="2024"/>
    <s v="CHUM"/>
    <s v="KTN"/>
    <s v="ECP"/>
    <s v="DGK"/>
    <s v="TNDR"/>
    <s v="107017"/>
    <s v="C7"/>
    <s v="T"/>
    <s v=""/>
    <b v="1"/>
    <x v="1"/>
    <x v="1"/>
    <x v="1"/>
    <s v="01292440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6.3"/>
  </r>
  <r>
    <n v="2024"/>
    <s v="CHUM"/>
    <s v="KTN"/>
    <s v="ECP"/>
    <s v="DGK"/>
    <s v="TNDR"/>
    <s v="107017"/>
    <s v="C8"/>
    <s v="T"/>
    <s v=""/>
    <b v="1"/>
    <x v="1"/>
    <x v="1"/>
    <x v="1"/>
    <s v="01292441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13.1"/>
  </r>
  <r>
    <n v="2024"/>
    <s v="CHUM"/>
    <s v="KTN"/>
    <s v="ECP"/>
    <s v="DGK"/>
    <s v="TNDR"/>
    <s v="107017"/>
    <s v="C9"/>
    <s v="T"/>
    <s v=""/>
    <b v="1"/>
    <x v="1"/>
    <x v="1"/>
    <x v="1"/>
    <s v="01292442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5.6"/>
  </r>
  <r>
    <n v="2024"/>
    <s v="CHUM"/>
    <s v="KTN"/>
    <s v="ECP"/>
    <s v="DGK"/>
    <s v="TNDR"/>
    <s v="107017"/>
    <s v="C10"/>
    <s v="T"/>
    <s v=""/>
    <b v="1"/>
    <x v="1"/>
    <x v="1"/>
    <x v="1"/>
    <s v="01292443"/>
    <d v="2024-07-07T00:00:00"/>
    <d v="2024-07-09T00:00:00"/>
    <n v="3"/>
    <d v="2024-07-10T00:00:00"/>
    <x v="3"/>
    <m/>
    <s v=""/>
    <n v="1"/>
    <d v="2024-07-12T00:00:00"/>
    <s v="SKS"/>
    <s v="4,1,3H"/>
    <x v="8"/>
    <s v="Nakat Inlet"/>
    <s v="Summer"/>
    <s v="2019"/>
    <s v="SSRAA"/>
    <s v="BY19"/>
    <s v="4,1,3H"/>
    <s v="SKS"/>
    <s v=""/>
    <s v=""/>
    <s v="U"/>
    <n v="11.4"/>
  </r>
  <r>
    <n v="2024"/>
    <s v="CHUM"/>
    <s v="KTN"/>
    <s v="ECP"/>
    <s v="DGK"/>
    <s v="TNDR"/>
    <s v="107017"/>
    <s v="C11"/>
    <s v="T"/>
    <s v=""/>
    <b v="1"/>
    <x v="1"/>
    <x v="1"/>
    <x v="1"/>
    <s v="01292444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6.5"/>
  </r>
  <r>
    <n v="2024"/>
    <s v="CHUM"/>
    <s v="KTN"/>
    <s v="ECP"/>
    <s v="DGK"/>
    <s v="TNDR"/>
    <s v="107017"/>
    <s v="C12"/>
    <s v="T"/>
    <s v=""/>
    <b v="1"/>
    <x v="1"/>
    <x v="1"/>
    <x v="1"/>
    <s v="01292445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THIN FOR AGING"/>
    <s v="3,2,3H"/>
    <s v="SKS"/>
    <s v=""/>
    <s v=""/>
    <s v="U"/>
    <n v="10.7"/>
  </r>
  <r>
    <n v="2024"/>
    <s v="CHUM"/>
    <s v="KTN"/>
    <s v="ECP"/>
    <s v="DGK"/>
    <s v="TNDR"/>
    <s v="107017"/>
    <s v="D1"/>
    <s v="T"/>
    <s v=""/>
    <b v="1"/>
    <x v="1"/>
    <x v="1"/>
    <x v="1"/>
    <s v="01292446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THIN FOR AGING"/>
    <s v="3,1,4H"/>
    <s v="SKS"/>
    <s v=""/>
    <s v=""/>
    <s v="U"/>
    <n v="9"/>
  </r>
  <r>
    <n v="2024"/>
    <s v="CHUM"/>
    <s v="KTN"/>
    <s v="ECP"/>
    <s v="DGK"/>
    <s v="TNDR"/>
    <s v="107017"/>
    <s v="D2"/>
    <s v="T"/>
    <s v=""/>
    <b v="1"/>
    <x v="1"/>
    <x v="1"/>
    <x v="1"/>
    <s v="01292447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8.3000000000000007"/>
  </r>
  <r>
    <n v="2024"/>
    <s v="CHUM"/>
    <s v="KTN"/>
    <s v="ECP"/>
    <s v="DGK"/>
    <s v="TNDR"/>
    <s v="107017"/>
    <s v="D3"/>
    <s v="T"/>
    <s v=""/>
    <b v="1"/>
    <x v="1"/>
    <x v="1"/>
    <x v="1"/>
    <s v="01292448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6.5"/>
  </r>
  <r>
    <n v="2024"/>
    <s v="CHUM"/>
    <s v="KTN"/>
    <s v="ECP"/>
    <s v="DGK"/>
    <s v="TNDR"/>
    <s v="107017"/>
    <s v="D4"/>
    <s v="T"/>
    <s v=""/>
    <b v="1"/>
    <x v="1"/>
    <x v="1"/>
    <x v="1"/>
    <s v="01292449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11.5"/>
  </r>
  <r>
    <n v="2024"/>
    <s v="CHUM"/>
    <s v="KTN"/>
    <s v="ECP"/>
    <s v="DGK"/>
    <s v="TNDR"/>
    <s v="107017"/>
    <s v="D5"/>
    <s v="T"/>
    <s v=""/>
    <b v="1"/>
    <x v="1"/>
    <x v="1"/>
    <x v="1"/>
    <s v="01292450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THIN FOR AGING"/>
    <s v="3,2,3H"/>
    <s v="SKS"/>
    <s v=""/>
    <s v=""/>
    <s v="U"/>
    <n v="10.6"/>
  </r>
  <r>
    <n v="2024"/>
    <s v="CHUM"/>
    <s v="KTN"/>
    <s v="ECP"/>
    <s v="DGK"/>
    <s v="TNDR"/>
    <s v="107017"/>
    <s v="D6"/>
    <s v="T"/>
    <s v=""/>
    <b v="1"/>
    <x v="1"/>
    <x v="1"/>
    <x v="1"/>
    <s v="01292451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THIN FOR AGING"/>
    <s v="3,2,3H"/>
    <s v="SKS"/>
    <s v=""/>
    <s v=""/>
    <s v="U"/>
    <n v="14"/>
  </r>
  <r>
    <n v="2024"/>
    <s v="CHUM"/>
    <s v="KTN"/>
    <s v="ECP"/>
    <s v="DGK"/>
    <s v="TNDR"/>
    <s v="107017"/>
    <s v="D7"/>
    <s v="T"/>
    <s v=""/>
    <b v="1"/>
    <x v="1"/>
    <x v="1"/>
    <x v="1"/>
    <s v="01292452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9.6"/>
  </r>
  <r>
    <n v="2024"/>
    <s v="CHUM"/>
    <s v="KTN"/>
    <s v="ECP"/>
    <s v="DGK"/>
    <s v="TNDR"/>
    <s v="107017"/>
    <s v="D8"/>
    <s v="T"/>
    <s v=""/>
    <b v="1"/>
    <x v="1"/>
    <x v="1"/>
    <x v="1"/>
    <s v="01292453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THIN FOR AGING"/>
    <s v="3,1,4H"/>
    <s v="SKS"/>
    <s v=""/>
    <s v=""/>
    <s v="U"/>
    <n v="7.6"/>
  </r>
  <r>
    <n v="2024"/>
    <s v="CHUM"/>
    <s v="KTN"/>
    <s v="ECP"/>
    <s v="DGK"/>
    <s v="TNDR"/>
    <s v="107017"/>
    <s v="D9"/>
    <s v="T"/>
    <s v=""/>
    <b v="1"/>
    <x v="1"/>
    <x v="1"/>
    <x v="1"/>
    <s v="01292454"/>
    <d v="2024-07-07T00:00:00"/>
    <d v="2024-07-09T00:00:00"/>
    <n v="3"/>
    <d v="2024-07-10T00:00:00"/>
    <x v="3"/>
    <m/>
    <s v=""/>
    <n v="1"/>
    <d v="2024-07-12T00:00:00"/>
    <s v="SKS"/>
    <s v="3,1,4H"/>
    <x v="9"/>
    <s v="Nakat Inlet"/>
    <s v="Summer"/>
    <s v="2021"/>
    <s v="SSRAA"/>
    <s v="BY21"/>
    <s v="3,1,4H"/>
    <s v="SKS"/>
    <s v=""/>
    <s v=""/>
    <s v="U"/>
    <n v="5.0999999999999996"/>
  </r>
  <r>
    <n v="2024"/>
    <s v="CHUM"/>
    <s v="KTN"/>
    <s v="ECP"/>
    <s v="DGK"/>
    <s v="TNDR"/>
    <s v="107017"/>
    <s v="D10"/>
    <s v="T"/>
    <s v=""/>
    <b v="1"/>
    <x v="1"/>
    <x v="1"/>
    <x v="1"/>
    <s v="01292455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8.6999999999999993"/>
  </r>
  <r>
    <n v="2024"/>
    <s v="CHUM"/>
    <s v="KTN"/>
    <s v="ECP"/>
    <s v="DGK"/>
    <s v="TNDR"/>
    <s v="107017"/>
    <s v="D11"/>
    <s v="T"/>
    <s v=""/>
    <b v="1"/>
    <x v="1"/>
    <x v="1"/>
    <x v="1"/>
    <s v="01292456"/>
    <d v="2024-07-07T00:00:00"/>
    <d v="2024-07-09T00:00:00"/>
    <n v="3"/>
    <d v="2024-07-10T00:00:00"/>
    <x v="3"/>
    <m/>
    <s v=""/>
    <n v="1"/>
    <d v="2024-07-12T00:00:00"/>
    <s v="SKS"/>
    <s v="3,2,3H"/>
    <x v="10"/>
    <s v="Nakat Inlet"/>
    <s v="Summer"/>
    <s v="2020"/>
    <s v="SSRAA"/>
    <s v="BY20"/>
    <s v="3,2,3H"/>
    <s v="SKS"/>
    <s v=""/>
    <s v=""/>
    <s v="U"/>
    <n v="7.4"/>
  </r>
  <r>
    <n v="2024"/>
    <s v="CHUM"/>
    <s v="KTN"/>
    <s v="ECP"/>
    <s v="DGK"/>
    <s v="TNDR"/>
    <s v="107017"/>
    <s v="D12"/>
    <s v="T"/>
    <s v=""/>
    <b v="1"/>
    <x v="1"/>
    <x v="1"/>
    <x v="1"/>
    <s v="01292457"/>
    <d v="2024-07-07T00:00:00"/>
    <d v="2024-07-09T00:00:00"/>
    <n v="3"/>
    <d v="2024-07-10T00:00:00"/>
    <x v="3"/>
    <m/>
    <s v=""/>
    <n v="1"/>
    <d v="2024-07-12T00:00:00"/>
    <s v="SKS"/>
    <s v="4,1,3H"/>
    <x v="8"/>
    <s v="Nakat Inlet"/>
    <s v="Summer"/>
    <s v="2019"/>
    <s v="SSRAA"/>
    <s v="BY19"/>
    <s v="4,1,3H"/>
    <s v="SKS"/>
    <s v=""/>
    <s v=""/>
    <s v="U"/>
    <n v="12.2"/>
  </r>
  <r>
    <n v="2024"/>
    <s v="CHUM"/>
    <s v="KTN"/>
    <s v="ECP"/>
    <s v="DGK"/>
    <s v="TNDR"/>
    <s v="107020"/>
    <s v="A1"/>
    <s v="T"/>
    <s v=""/>
    <b v="0"/>
    <x v="2"/>
    <x v="1"/>
    <x v="4"/>
    <s v="01292134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A2"/>
    <s v="T"/>
    <s v=""/>
    <b v="0"/>
    <x v="2"/>
    <x v="1"/>
    <x v="4"/>
    <s v="01292135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THIN FOR AGING"/>
    <s v="4,4H2,3"/>
    <s v="SKS"/>
    <s v=""/>
    <s v=""/>
    <s v=""/>
    <m/>
  </r>
  <r>
    <n v="2024"/>
    <s v="CHUM"/>
    <s v="KTN"/>
    <s v="ECP"/>
    <s v="DGK"/>
    <s v="TNDR"/>
    <s v="107020"/>
    <s v="A3"/>
    <s v="T"/>
    <s v=""/>
    <b v="0"/>
    <x v="2"/>
    <x v="1"/>
    <x v="4"/>
    <s v="01292136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A4"/>
    <s v="T"/>
    <s v=""/>
    <b v="0"/>
    <x v="2"/>
    <x v="1"/>
    <x v="4"/>
    <s v="01292137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BY19"/>
    <s v="4,4H2,3"/>
    <s v="SKS"/>
    <s v=""/>
    <s v=""/>
    <s v=""/>
    <m/>
  </r>
  <r>
    <n v="2024"/>
    <s v="CHUM"/>
    <s v="KTN"/>
    <s v="ECP"/>
    <s v="DGK"/>
    <s v="TNDR"/>
    <s v="107020"/>
    <s v="A5"/>
    <s v="T"/>
    <s v=""/>
    <b v="0"/>
    <x v="2"/>
    <x v="1"/>
    <x v="4"/>
    <s v="01292138"/>
    <d v="2024-07-08T00:00:00"/>
    <d v="2024-07-10T00:00:00"/>
    <n v="3"/>
    <d v="2024-07-11T00:00:00"/>
    <x v="3"/>
    <m/>
    <s v=""/>
    <n v="1"/>
    <d v="2024-07-12T00:00:00"/>
    <s v="SKS"/>
    <s v="5H5"/>
    <x v="23"/>
    <s v="Neets Bay"/>
    <s v="Summer"/>
    <s v="2021"/>
    <s v="SSRAA"/>
    <s v="BY21"/>
    <s v="5H5"/>
    <s v="SKS"/>
    <s v=""/>
    <s v=""/>
    <s v=""/>
    <m/>
  </r>
  <r>
    <n v="2024"/>
    <s v="CHUM"/>
    <s v="KTN"/>
    <s v="ECP"/>
    <s v="DGK"/>
    <s v="TNDR"/>
    <s v="107020"/>
    <s v="A6"/>
    <s v="T"/>
    <s v=""/>
    <b v="0"/>
    <x v="2"/>
    <x v="1"/>
    <x v="4"/>
    <s v="01292139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A7"/>
    <s v="T"/>
    <s v=""/>
    <b v="0"/>
    <x v="2"/>
    <x v="1"/>
    <x v="4"/>
    <s v="01292140"/>
    <d v="2024-07-08T00:00:00"/>
    <d v="2024-07-10T00:00:00"/>
    <n v="3"/>
    <d v="2024-07-11T00:00:00"/>
    <x v="3"/>
    <m/>
    <s v=""/>
    <n v="1"/>
    <d v="2024-07-12T00:00:00"/>
    <s v="SKS"/>
    <s v="5H5"/>
    <x v="23"/>
    <s v="Neets Bay"/>
    <s v="Summer"/>
    <s v="2021"/>
    <s v="SSRAA"/>
    <s v="BY21"/>
    <s v="5H5"/>
    <s v="SKS"/>
    <s v=""/>
    <s v=""/>
    <s v=""/>
    <m/>
  </r>
  <r>
    <n v="2024"/>
    <s v="CHUM"/>
    <s v="KTN"/>
    <s v="ECP"/>
    <s v="DGK"/>
    <s v="TNDR"/>
    <s v="107020"/>
    <s v="A8"/>
    <s v="T"/>
    <s v=""/>
    <b v="0"/>
    <x v="2"/>
    <x v="1"/>
    <x v="4"/>
    <s v="01292141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A9"/>
    <s v="T"/>
    <s v=""/>
    <b v="0"/>
    <x v="2"/>
    <x v="1"/>
    <x v="4"/>
    <s v="01292142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A10"/>
    <s v="T"/>
    <s v=""/>
    <b v="0"/>
    <x v="2"/>
    <x v="1"/>
    <x v="4"/>
    <s v="01292143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THIN FOR AGING"/>
    <s v="4,4H4"/>
    <s v="SKS"/>
    <s v=""/>
    <s v=""/>
    <s v=""/>
    <m/>
  </r>
  <r>
    <n v="2024"/>
    <s v="CHUM"/>
    <s v="KTN"/>
    <s v="ECP"/>
    <s v="DGK"/>
    <s v="TNDR"/>
    <s v="107020"/>
    <s v="A11"/>
    <s v="T"/>
    <s v=""/>
    <b v="0"/>
    <x v="2"/>
    <x v="1"/>
    <x v="4"/>
    <s v="01292144"/>
    <d v="2024-07-08T00:00:00"/>
    <d v="2024-07-10T00:00:00"/>
    <n v="3"/>
    <d v="2024-07-11T00:00:00"/>
    <x v="3"/>
    <m/>
    <s v=""/>
    <n v="1"/>
    <d v="2024-07-12T00:00:00"/>
    <s v="SKS"/>
    <s v="4,2,2H"/>
    <x v="24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DGK"/>
    <s v="TNDR"/>
    <s v="107020"/>
    <s v="A12"/>
    <s v="T"/>
    <s v=""/>
    <b v="0"/>
    <x v="2"/>
    <x v="1"/>
    <x v="4"/>
    <s v="01292145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1"/>
    <s v="T"/>
    <s v=""/>
    <b v="0"/>
    <x v="2"/>
    <x v="1"/>
    <x v="4"/>
    <s v="01292146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2"/>
    <s v="T"/>
    <s v=""/>
    <b v="0"/>
    <x v="2"/>
    <x v="1"/>
    <x v="4"/>
    <s v="01292147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BY19"/>
    <s v="4,4H2,3"/>
    <s v="SKS"/>
    <s v=""/>
    <s v=""/>
    <s v=""/>
    <m/>
  </r>
  <r>
    <n v="2024"/>
    <s v="CHUM"/>
    <s v="KTN"/>
    <s v="ECP"/>
    <s v="DGK"/>
    <s v="TNDR"/>
    <s v="107020"/>
    <s v="B3"/>
    <s v="T"/>
    <s v=""/>
    <b v="0"/>
    <x v="2"/>
    <x v="1"/>
    <x v="4"/>
    <s v="01292148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B4"/>
    <s v="T"/>
    <s v=""/>
    <b v="0"/>
    <x v="2"/>
    <x v="1"/>
    <x v="4"/>
    <s v="01292149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5"/>
    <s v="T"/>
    <s v=""/>
    <b v="0"/>
    <x v="2"/>
    <x v="1"/>
    <x v="4"/>
    <s v="01292150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6"/>
    <s v="T"/>
    <s v=""/>
    <b v="0"/>
    <x v="2"/>
    <x v="1"/>
    <x v="4"/>
    <s v="01292151"/>
    <d v="2024-07-08T00:00:00"/>
    <d v="2024-07-10T00:00:00"/>
    <n v="3"/>
    <d v="2024-07-11T00:00:00"/>
    <x v="3"/>
    <m/>
    <s v=""/>
    <n v="1"/>
    <d v="2024-07-12T00:00:00"/>
    <s v="SKS"/>
    <s v="6,4H4"/>
    <x v="19"/>
    <s v="Neets Bay"/>
    <s v="Summer"/>
    <s v="2020"/>
    <s v="SSRAA"/>
    <s v="BY20"/>
    <s v="6,4H4"/>
    <s v="SKS"/>
    <s v=""/>
    <s v=""/>
    <s v=""/>
    <m/>
  </r>
  <r>
    <n v="2024"/>
    <s v="CHUM"/>
    <s v="KTN"/>
    <s v="ECP"/>
    <s v="DGK"/>
    <s v="TNDR"/>
    <s v="107020"/>
    <s v="B7"/>
    <s v="T"/>
    <s v=""/>
    <b v="0"/>
    <x v="2"/>
    <x v="1"/>
    <x v="4"/>
    <s v="01292152"/>
    <d v="2024-07-08T00:00:00"/>
    <d v="2024-07-10T00:00:00"/>
    <n v="3"/>
    <d v="2024-07-11T00:00:00"/>
    <x v="3"/>
    <m/>
    <s v=""/>
    <n v="1"/>
    <d v="2024-07-12T00:00:00"/>
    <s v="SKS"/>
    <s v="5,5H5"/>
    <x v="30"/>
    <s v="Neets Bay"/>
    <s v="Summer"/>
    <s v="2021"/>
    <s v="SSRAA"/>
    <s v="BY21"/>
    <s v="5,5H5"/>
    <s v="SKS"/>
    <s v=""/>
    <s v=""/>
    <s v=""/>
    <m/>
  </r>
  <r>
    <n v="2024"/>
    <s v="CHUM"/>
    <s v="KTN"/>
    <s v="ECP"/>
    <s v="DGK"/>
    <s v="TNDR"/>
    <s v="107020"/>
    <s v="B8"/>
    <s v="T"/>
    <s v=""/>
    <b v="0"/>
    <x v="2"/>
    <x v="1"/>
    <x v="4"/>
    <s v="01292153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9"/>
    <s v="T"/>
    <s v=""/>
    <b v="0"/>
    <x v="2"/>
    <x v="1"/>
    <x v="4"/>
    <s v="01292154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10"/>
    <s v="T"/>
    <s v=""/>
    <b v="0"/>
    <x v="2"/>
    <x v="1"/>
    <x v="4"/>
    <s v="01292155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B11"/>
    <s v="T"/>
    <s v=""/>
    <b v="0"/>
    <x v="2"/>
    <x v="1"/>
    <x v="4"/>
    <s v="01292156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B12"/>
    <s v="T"/>
    <s v=""/>
    <b v="0"/>
    <x v="2"/>
    <x v="1"/>
    <x v="4"/>
    <s v="01292157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C1"/>
    <s v="T"/>
    <s v=""/>
    <b v="0"/>
    <x v="2"/>
    <x v="1"/>
    <x v="4"/>
    <s v="01292158"/>
    <d v="2024-07-08T00:00:00"/>
    <d v="2024-07-10T00:00:00"/>
    <n v="3"/>
    <d v="2024-07-11T00:00:00"/>
    <x v="3"/>
    <m/>
    <s v=""/>
    <n v="1"/>
    <d v="2024-07-12T00:00:00"/>
    <s v="SKS"/>
    <s v="4,2,2H"/>
    <x v="24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DGK"/>
    <s v="TNDR"/>
    <s v="107020"/>
    <s v="C2"/>
    <s v="T"/>
    <s v=""/>
    <b v="0"/>
    <x v="2"/>
    <x v="1"/>
    <x v="4"/>
    <s v="01292159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3"/>
    <s v="T"/>
    <s v=""/>
    <b v="0"/>
    <x v="2"/>
    <x v="1"/>
    <x v="4"/>
    <s v="01292160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C4"/>
    <s v="T"/>
    <s v=""/>
    <b v="0"/>
    <x v="2"/>
    <x v="1"/>
    <x v="4"/>
    <s v="01292161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5"/>
    <s v="T"/>
    <s v=""/>
    <b v="0"/>
    <x v="2"/>
    <x v="1"/>
    <x v="4"/>
    <s v="01292162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6"/>
    <s v="T"/>
    <s v=""/>
    <b v="0"/>
    <x v="2"/>
    <x v="1"/>
    <x v="4"/>
    <s v="01292163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7"/>
    <s v="T"/>
    <s v=""/>
    <b v="0"/>
    <x v="2"/>
    <x v="1"/>
    <x v="4"/>
    <s v="01292164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8"/>
    <s v="T"/>
    <s v=""/>
    <b v="0"/>
    <x v="2"/>
    <x v="1"/>
    <x v="4"/>
    <s v="01292165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9"/>
    <s v="T"/>
    <s v=""/>
    <b v="0"/>
    <x v="2"/>
    <x v="1"/>
    <x v="4"/>
    <s v="01292166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C10"/>
    <s v="T"/>
    <s v=""/>
    <b v="0"/>
    <x v="2"/>
    <x v="1"/>
    <x v="4"/>
    <s v="01292167"/>
    <d v="2024-07-08T00:00:00"/>
    <d v="2024-07-10T00:00:00"/>
    <n v="3"/>
    <d v="2024-07-11T00:00:00"/>
    <x v="3"/>
    <m/>
    <s v=""/>
    <n v="1"/>
    <d v="2024-07-12T00:00:00"/>
    <s v="SKS"/>
    <s v="6,4H4"/>
    <x v="19"/>
    <s v="Neets Bay"/>
    <s v="Summer"/>
    <s v="2020"/>
    <s v="SSRAA"/>
    <s v="BY20"/>
    <s v="6,4H4"/>
    <s v="SKS"/>
    <s v=""/>
    <s v=""/>
    <s v=""/>
    <m/>
  </r>
  <r>
    <n v="2024"/>
    <s v="CHUM"/>
    <s v="KTN"/>
    <s v="ECP"/>
    <s v="DGK"/>
    <s v="TNDR"/>
    <s v="107020"/>
    <s v="C11"/>
    <s v="T"/>
    <s v=""/>
    <b v="0"/>
    <x v="2"/>
    <x v="1"/>
    <x v="4"/>
    <s v="01292168"/>
    <d v="2024-07-08T00:00:00"/>
    <d v="2024-07-10T00:00:00"/>
    <n v="3"/>
    <d v="2024-07-11T00:00:00"/>
    <x v="3"/>
    <m/>
    <s v=""/>
    <n v="1"/>
    <d v="2024-07-12T00:00:00"/>
    <s v="SKS"/>
    <s v="5,5H5"/>
    <x v="30"/>
    <s v="Neets Bay"/>
    <s v="Summer"/>
    <s v="2021"/>
    <s v="SSRAA"/>
    <s v="BY21"/>
    <s v="5,5H5"/>
    <s v="SKS"/>
    <s v=""/>
    <s v=""/>
    <s v=""/>
    <m/>
  </r>
  <r>
    <n v="2024"/>
    <s v="CHUM"/>
    <s v="KTN"/>
    <s v="ECP"/>
    <s v="DGK"/>
    <s v="TNDR"/>
    <s v="107020"/>
    <s v="C12"/>
    <s v="T"/>
    <s v=""/>
    <b v="0"/>
    <x v="2"/>
    <x v="1"/>
    <x v="4"/>
    <s v="01292169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D1"/>
    <s v="T"/>
    <s v=""/>
    <b v="0"/>
    <x v="2"/>
    <x v="1"/>
    <x v="4"/>
    <s v="01292170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D2"/>
    <s v="T"/>
    <s v=""/>
    <b v="0"/>
    <x v="2"/>
    <x v="1"/>
    <x v="4"/>
    <s v="01292171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D3"/>
    <s v="T"/>
    <s v=""/>
    <b v="0"/>
    <x v="2"/>
    <x v="1"/>
    <x v="4"/>
    <s v="01292172"/>
    <d v="2024-07-08T00:00:00"/>
    <d v="2024-07-10T00:00:00"/>
    <n v="3"/>
    <d v="2024-07-11T00:00:00"/>
    <x v="3"/>
    <m/>
    <s v=""/>
    <n v="1"/>
    <d v="2024-07-12T00:00:00"/>
    <s v="SKS"/>
    <s v="4,4H"/>
    <x v="29"/>
    <s v="Neets Bay"/>
    <s v="Summer"/>
    <s v="2021"/>
    <s v="SSRAA"/>
    <s v="THIN FOR AGING; NO PH"/>
    <s v="4,4H"/>
    <s v="SKS"/>
    <s v=""/>
    <s v=""/>
    <s v=""/>
    <m/>
  </r>
  <r>
    <n v="2024"/>
    <s v="CHUM"/>
    <s v="KTN"/>
    <s v="ECP"/>
    <s v="DGK"/>
    <s v="TNDR"/>
    <s v="107020"/>
    <s v="D4"/>
    <s v="T"/>
    <s v=""/>
    <b v="0"/>
    <x v="2"/>
    <x v="1"/>
    <x v="4"/>
    <s v="01292173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BY19"/>
    <s v="4,4H2,3"/>
    <s v="SKS"/>
    <s v=""/>
    <s v=""/>
    <s v=""/>
    <m/>
  </r>
  <r>
    <n v="2024"/>
    <s v="CHUM"/>
    <s v="KTN"/>
    <s v="ECP"/>
    <s v="DGK"/>
    <s v="TNDR"/>
    <s v="107020"/>
    <s v="D5"/>
    <s v="T"/>
    <s v=""/>
    <b v="0"/>
    <x v="2"/>
    <x v="1"/>
    <x v="4"/>
    <s v="01292174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D6"/>
    <s v="T"/>
    <s v=""/>
    <b v="0"/>
    <x v="2"/>
    <x v="1"/>
    <x v="4"/>
    <s v="01292175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D7"/>
    <s v="T"/>
    <s v=""/>
    <b v="0"/>
    <x v="2"/>
    <x v="1"/>
    <x v="4"/>
    <s v="01292176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D8"/>
    <s v="T"/>
    <s v=""/>
    <b v="0"/>
    <x v="2"/>
    <x v="1"/>
    <x v="4"/>
    <s v="01292177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D9"/>
    <s v="T"/>
    <s v=""/>
    <b v="0"/>
    <x v="2"/>
    <x v="1"/>
    <x v="4"/>
    <s v="01292178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BY19"/>
    <s v="4,4H2,3"/>
    <s v="SKS"/>
    <s v=""/>
    <s v=""/>
    <s v=""/>
    <m/>
  </r>
  <r>
    <n v="2024"/>
    <s v="CHUM"/>
    <s v="KTN"/>
    <s v="ECP"/>
    <s v="DGK"/>
    <s v="TNDR"/>
    <s v="107020"/>
    <s v="D10"/>
    <s v="T"/>
    <s v=""/>
    <b v="0"/>
    <x v="2"/>
    <x v="1"/>
    <x v="4"/>
    <s v="01292179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THIN FOR AGING"/>
    <s v="4,4H4"/>
    <s v="SKS"/>
    <s v=""/>
    <s v=""/>
    <s v=""/>
    <m/>
  </r>
  <r>
    <n v="2024"/>
    <s v="CHUM"/>
    <s v="KTN"/>
    <s v="ECP"/>
    <s v="DGK"/>
    <s v="TNDR"/>
    <s v="107020"/>
    <s v="D11"/>
    <s v="T"/>
    <s v=""/>
    <b v="0"/>
    <x v="2"/>
    <x v="1"/>
    <x v="4"/>
    <s v="01292180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D12"/>
    <s v="T"/>
    <s v=""/>
    <b v="0"/>
    <x v="2"/>
    <x v="1"/>
    <x v="4"/>
    <s v="01292181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BY19"/>
    <s v="4,4H2,3"/>
    <s v="SKS"/>
    <s v=""/>
    <s v=""/>
    <s v=""/>
    <m/>
  </r>
  <r>
    <n v="2024"/>
    <s v="CHUM"/>
    <s v="KTN"/>
    <s v="ECP"/>
    <s v="DGK"/>
    <s v="TNDR"/>
    <s v="107020"/>
    <s v="E1"/>
    <s v="T"/>
    <s v=""/>
    <b v="0"/>
    <x v="2"/>
    <x v="1"/>
    <x v="4"/>
    <s v="01292182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THIN FOR AGING"/>
    <s v="4,4H4"/>
    <s v="SKS"/>
    <s v=""/>
    <s v=""/>
    <s v=""/>
    <m/>
  </r>
  <r>
    <n v="2024"/>
    <s v="CHUM"/>
    <s v="KTN"/>
    <s v="ECP"/>
    <s v="DGK"/>
    <s v="TNDR"/>
    <s v="107020"/>
    <s v="E2"/>
    <s v="T"/>
    <s v=""/>
    <b v="0"/>
    <x v="2"/>
    <x v="1"/>
    <x v="4"/>
    <s v="01292183"/>
    <d v="2024-07-08T00:00:00"/>
    <d v="2024-07-10T00:00:00"/>
    <n v="3"/>
    <d v="2024-07-11T00:00:00"/>
    <x v="3"/>
    <m/>
    <s v=""/>
    <n v="1"/>
    <d v="2024-07-12T00:00:00"/>
    <s v="SKS"/>
    <s v="5,5H5"/>
    <x v="30"/>
    <s v="Neets Bay"/>
    <s v="Summer"/>
    <s v="2021"/>
    <s v="SSRAA"/>
    <s v="BY21"/>
    <s v="5,5H5"/>
    <s v="SKS"/>
    <s v=""/>
    <s v=""/>
    <s v=""/>
    <m/>
  </r>
  <r>
    <n v="2024"/>
    <s v="CHUM"/>
    <s v="KTN"/>
    <s v="ECP"/>
    <s v="DGK"/>
    <s v="TNDR"/>
    <s v="107020"/>
    <s v="E3"/>
    <s v="T"/>
    <s v=""/>
    <b v="0"/>
    <x v="2"/>
    <x v="1"/>
    <x v="4"/>
    <s v="01292184"/>
    <d v="2024-07-08T00:00:00"/>
    <d v="2024-07-10T00:00:00"/>
    <n v="3"/>
    <d v="2024-07-11T00:00:00"/>
    <x v="3"/>
    <m/>
    <s v=""/>
    <n v="1"/>
    <d v="2024-07-12T00:00:00"/>
    <s v="SKS"/>
    <s v="6,4H4"/>
    <x v="19"/>
    <s v="Neets Bay"/>
    <s v="Summer"/>
    <s v="2020"/>
    <s v="SSRAA"/>
    <s v="BY20"/>
    <s v="6,4H4"/>
    <s v="SKS"/>
    <s v=""/>
    <s v=""/>
    <s v=""/>
    <m/>
  </r>
  <r>
    <n v="2024"/>
    <s v="CHUM"/>
    <s v="KTN"/>
    <s v="ECP"/>
    <s v="DGK"/>
    <s v="TNDR"/>
    <s v="107020"/>
    <s v="E4"/>
    <s v="T"/>
    <s v=""/>
    <b v="0"/>
    <x v="2"/>
    <x v="1"/>
    <x v="4"/>
    <s v="01292185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E5"/>
    <s v="T"/>
    <s v=""/>
    <b v="0"/>
    <x v="2"/>
    <x v="1"/>
    <x v="4"/>
    <s v="01292186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E6"/>
    <s v="T"/>
    <s v=""/>
    <b v="0"/>
    <x v="2"/>
    <x v="1"/>
    <x v="4"/>
    <s v="01292187"/>
    <d v="2024-07-08T00:00:00"/>
    <d v="2024-07-10T00:00:00"/>
    <n v="3"/>
    <d v="2024-07-11T00:00:00"/>
    <x v="3"/>
    <m/>
    <s v=""/>
    <n v="1"/>
    <d v="2024-07-12T00:00:00"/>
    <s v="SKS"/>
    <s v="6,4H4"/>
    <x v="19"/>
    <s v="Neets Bay"/>
    <s v="Summer"/>
    <s v="2020"/>
    <s v="SSRAA"/>
    <s v="BY20"/>
    <s v="6,4H4"/>
    <s v="SKS"/>
    <s v=""/>
    <s v=""/>
    <s v=""/>
    <m/>
  </r>
  <r>
    <n v="2024"/>
    <s v="CHUM"/>
    <s v="KTN"/>
    <s v="ECP"/>
    <s v="DGK"/>
    <s v="TNDR"/>
    <s v="107020"/>
    <s v="E7"/>
    <s v="T"/>
    <s v=""/>
    <b v="0"/>
    <x v="2"/>
    <x v="1"/>
    <x v="4"/>
    <s v="01292188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E8"/>
    <s v="T"/>
    <s v=""/>
    <b v="0"/>
    <x v="2"/>
    <x v="1"/>
    <x v="4"/>
    <s v="01292189"/>
    <d v="2024-07-08T00:00:00"/>
    <d v="2024-07-10T00:00:00"/>
    <n v="3"/>
    <d v="2024-07-11T00:00:00"/>
    <x v="3"/>
    <m/>
    <s v=""/>
    <n v="1"/>
    <d v="2024-07-12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KTN"/>
    <s v="ECP"/>
    <s v="DGK"/>
    <s v="TNDR"/>
    <s v="107020"/>
    <s v="E9"/>
    <s v="T"/>
    <s v=""/>
    <b v="0"/>
    <x v="2"/>
    <x v="1"/>
    <x v="4"/>
    <s v="01292190"/>
    <d v="2024-07-08T00:00:00"/>
    <d v="2024-07-10T00:00:00"/>
    <n v="3"/>
    <d v="2024-07-11T00:00:00"/>
    <x v="3"/>
    <m/>
    <s v=""/>
    <n v="1"/>
    <d v="2024-07-12T00:00:00"/>
    <s v="SKS"/>
    <s v="6,4H4"/>
    <x v="19"/>
    <s v="Neets Bay"/>
    <s v="Summer"/>
    <s v="2020"/>
    <s v="SSRAA"/>
    <s v="BY20"/>
    <s v="6,4H4"/>
    <s v="SKS"/>
    <s v=""/>
    <s v=""/>
    <s v=""/>
    <m/>
  </r>
  <r>
    <n v="2024"/>
    <s v="CHUM"/>
    <s v="KTN"/>
    <s v="ECP"/>
    <s v="DGK"/>
    <s v="TNDR"/>
    <s v="107020"/>
    <s v="E10"/>
    <s v="T"/>
    <s v=""/>
    <b v="0"/>
    <x v="2"/>
    <x v="1"/>
    <x v="4"/>
    <s v="01292191"/>
    <d v="2024-07-08T00:00:00"/>
    <d v="2024-07-10T00:00:00"/>
    <n v="3"/>
    <d v="2024-07-11T00:00:00"/>
    <x v="3"/>
    <m/>
    <s v=""/>
    <n v="1"/>
    <d v="2024-07-12T00:00:00"/>
    <s v="SKS"/>
    <s v="4,4H2,3"/>
    <x v="16"/>
    <s v="Neets Bay"/>
    <s v="Summer"/>
    <s v="2019"/>
    <s v="SSRAA"/>
    <s v="BY19"/>
    <s v="4,4H2,3"/>
    <s v="SKS"/>
    <s v=""/>
    <s v=""/>
    <s v=""/>
    <m/>
  </r>
  <r>
    <n v="2024"/>
    <s v="CHUM"/>
    <s v="KTN"/>
    <s v="ECP"/>
    <s v="DGK"/>
    <s v="TNDR"/>
    <s v="107020"/>
    <s v="E11"/>
    <s v="T"/>
    <s v=""/>
    <b v="0"/>
    <x v="2"/>
    <x v="1"/>
    <x v="4"/>
    <s v="01292192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ECP"/>
    <s v="DGK"/>
    <s v="TNDR"/>
    <s v="107020"/>
    <s v="E12"/>
    <s v="T"/>
    <s v=""/>
    <b v="0"/>
    <x v="2"/>
    <x v="1"/>
    <x v="4"/>
    <s v="01292193"/>
    <d v="2024-07-08T00:00:00"/>
    <d v="2024-07-10T00:00:00"/>
    <n v="3"/>
    <d v="2024-07-11T00:00:00"/>
    <x v="3"/>
    <m/>
    <s v=""/>
    <n v="1"/>
    <d v="2024-07-12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KTN"/>
    <s v="SBS"/>
    <s v="DGK"/>
    <s v="BOAT"/>
    <s v="107019"/>
    <s v="A1"/>
    <s v="T"/>
    <s v=""/>
    <b v="1"/>
    <x v="0"/>
    <x v="0"/>
    <x v="0"/>
    <s v="01293045"/>
    <d v="2024-07-11T00:00:00"/>
    <d v="2024-07-12T00:00:00"/>
    <n v="2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4.9000000000000004"/>
  </r>
  <r>
    <n v="2024"/>
    <s v="CHUM"/>
    <s v="KTN"/>
    <s v="SBS"/>
    <s v="DGK"/>
    <s v="BOAT"/>
    <s v="107019"/>
    <s v="A2"/>
    <s v="T"/>
    <s v=""/>
    <b v="1"/>
    <x v="0"/>
    <x v="0"/>
    <x v="0"/>
    <s v="01293046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8.3000000000000007"/>
  </r>
  <r>
    <n v="2024"/>
    <s v="CHUM"/>
    <s v="KTN"/>
    <s v="SBS"/>
    <s v="DGK"/>
    <s v="BOAT"/>
    <s v="107019"/>
    <s v="A3"/>
    <s v="T"/>
    <s v=""/>
    <b v="1"/>
    <x v="0"/>
    <x v="0"/>
    <x v="0"/>
    <s v="01293047"/>
    <d v="2024-07-11T00:00:00"/>
    <d v="2024-07-12T00:00:00"/>
    <n v="2"/>
    <d v="2024-07-12T00:00:00"/>
    <x v="3"/>
    <m/>
    <s v=""/>
    <n v="1"/>
    <d v="2024-07-16T00:00:00"/>
    <s v="JJM"/>
    <s v="5,3H"/>
    <x v="3"/>
    <s v="Kendrick Bay"/>
    <s v="Summer"/>
    <s v="2021"/>
    <s v="SSRAA"/>
    <s v="UNABLE TO AGE"/>
    <s v="5,3H"/>
    <s v="JJM"/>
    <s v=""/>
    <s v=""/>
    <s v="U"/>
    <n v="8"/>
  </r>
  <r>
    <n v="2024"/>
    <s v="CHUM"/>
    <s v="KTN"/>
    <s v="SBS"/>
    <s v="DGK"/>
    <s v="BOAT"/>
    <s v="107019"/>
    <s v="A4"/>
    <s v="T"/>
    <s v=""/>
    <b v="1"/>
    <x v="0"/>
    <x v="0"/>
    <x v="0"/>
    <s v="01293048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UNABLE TO AGE"/>
    <s v="3n,4,4nH"/>
    <s v="JJM"/>
    <s v=""/>
    <s v=""/>
    <s v="U"/>
    <n v="9.5"/>
  </r>
  <r>
    <n v="2024"/>
    <s v="CHUM"/>
    <s v="KTN"/>
    <s v="SBS"/>
    <s v="DGK"/>
    <s v="BOAT"/>
    <s v="107019"/>
    <s v="A5"/>
    <s v="T"/>
    <s v=""/>
    <b v="1"/>
    <x v="0"/>
    <x v="0"/>
    <x v="0"/>
    <s v="01293049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6.1"/>
  </r>
  <r>
    <n v="2024"/>
    <s v="CHUM"/>
    <s v="KTN"/>
    <s v="SBS"/>
    <s v="DGK"/>
    <s v="BOAT"/>
    <s v="107019"/>
    <s v="A6"/>
    <s v="T"/>
    <s v=""/>
    <b v="1"/>
    <x v="0"/>
    <x v="0"/>
    <x v="0"/>
    <s v="01293050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11.5"/>
  </r>
  <r>
    <n v="2024"/>
    <s v="CHUM"/>
    <s v="KTN"/>
    <s v="SBS"/>
    <s v="DGK"/>
    <s v="BOAT"/>
    <s v="107019"/>
    <s v="A7"/>
    <s v="T"/>
    <s v=""/>
    <b v="1"/>
    <x v="0"/>
    <x v="0"/>
    <x v="0"/>
    <s v="01293051"/>
    <d v="2024-07-11T00:00:00"/>
    <d v="2024-07-12T00:00:00"/>
    <n v="2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5.2"/>
  </r>
  <r>
    <n v="2024"/>
    <s v="CHUM"/>
    <s v="KTN"/>
    <s v="SBS"/>
    <s v="DGK"/>
    <s v="BOAT"/>
    <s v="107019"/>
    <s v="A8"/>
    <s v="T"/>
    <s v=""/>
    <b v="1"/>
    <x v="0"/>
    <x v="0"/>
    <x v="0"/>
    <s v="01293052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12"/>
  </r>
  <r>
    <n v="2024"/>
    <s v="CHUM"/>
    <s v="KTN"/>
    <s v="SBS"/>
    <s v="DGK"/>
    <s v="BOAT"/>
    <s v="107019"/>
    <s v="A9"/>
    <s v="T"/>
    <s v=""/>
    <b v="1"/>
    <x v="0"/>
    <x v="0"/>
    <x v="0"/>
    <s v="01293053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6.5"/>
  </r>
  <r>
    <n v="2024"/>
    <s v="CHUM"/>
    <s v="KTN"/>
    <s v="SBS"/>
    <s v="DGK"/>
    <s v="BOAT"/>
    <s v="107019"/>
    <s v="A10"/>
    <s v="T"/>
    <s v=""/>
    <b v="1"/>
    <x v="0"/>
    <x v="0"/>
    <x v="0"/>
    <s v="01293054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6.4"/>
  </r>
  <r>
    <n v="2024"/>
    <s v="CHUM"/>
    <s v="KTN"/>
    <s v="SBS"/>
    <s v="DGK"/>
    <s v="BOAT"/>
    <s v="107019"/>
    <s v="A11"/>
    <s v="T"/>
    <s v=""/>
    <b v="1"/>
    <x v="0"/>
    <x v="0"/>
    <x v="0"/>
    <s v="01293055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8.9"/>
  </r>
  <r>
    <n v="2024"/>
    <s v="CHUM"/>
    <s v="KTN"/>
    <s v="SBS"/>
    <s v="DGK"/>
    <s v="BOAT"/>
    <s v="107019"/>
    <s v="A12"/>
    <s v="T"/>
    <s v=""/>
    <b v="1"/>
    <x v="0"/>
    <x v="0"/>
    <x v="0"/>
    <s v="01293056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7.6"/>
  </r>
  <r>
    <n v="2024"/>
    <s v="CHUM"/>
    <s v="KTN"/>
    <s v="SBS"/>
    <s v="DGK"/>
    <s v="BOAT"/>
    <s v="107019"/>
    <s v="B1"/>
    <s v="T"/>
    <s v=""/>
    <b v="1"/>
    <x v="0"/>
    <x v="0"/>
    <x v="0"/>
    <s v="01293057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9.4"/>
  </r>
  <r>
    <n v="2024"/>
    <s v="CHUM"/>
    <s v="KTN"/>
    <s v="SBS"/>
    <s v="DGK"/>
    <s v="BOAT"/>
    <s v="107019"/>
    <s v="B2"/>
    <s v="T"/>
    <s v=""/>
    <b v="1"/>
    <x v="0"/>
    <x v="0"/>
    <x v="0"/>
    <s v="01293058"/>
    <d v="2024-07-11T00:00:00"/>
    <d v="2024-07-12T00:00:00"/>
    <n v="2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7.2"/>
  </r>
  <r>
    <n v="2024"/>
    <s v="CHUM"/>
    <s v="KTN"/>
    <s v="SBS"/>
    <s v="DGK"/>
    <s v="BOAT"/>
    <s v="107019"/>
    <s v="B3"/>
    <s v="T"/>
    <s v=""/>
    <b v="1"/>
    <x v="0"/>
    <x v="0"/>
    <x v="0"/>
    <s v="01293059"/>
    <d v="2024-07-11T00:00:00"/>
    <d v="2024-07-12T00:00:00"/>
    <n v="2"/>
    <d v="2024-07-12T00:00:00"/>
    <x v="3"/>
    <m/>
    <s v=""/>
    <n v="1"/>
    <d v="2024-07-16T00:00:00"/>
    <s v="JJM"/>
    <s v="4n,2n,2H"/>
    <x v="0"/>
    <s v="Kendrick Bay"/>
    <s v="Summer"/>
    <s v="2019"/>
    <s v="SSRAA"/>
    <s v="BY19"/>
    <s v="4n,2n,2H"/>
    <s v="JJM"/>
    <s v=""/>
    <s v=""/>
    <s v="U"/>
    <n v="9.6"/>
  </r>
  <r>
    <n v="2024"/>
    <s v="CHUM"/>
    <s v="KTN"/>
    <s v="SBS"/>
    <s v="DGK"/>
    <s v="BOAT"/>
    <s v="107019"/>
    <s v="B4"/>
    <s v="T"/>
    <s v=""/>
    <b v="1"/>
    <x v="0"/>
    <x v="0"/>
    <x v="0"/>
    <s v="01293060"/>
    <d v="2024-07-11T00:00:00"/>
    <d v="2024-07-12T00:00:00"/>
    <n v="2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3.5"/>
  </r>
  <r>
    <n v="2024"/>
    <s v="CHUM"/>
    <s v="KTN"/>
    <s v="SBS"/>
    <s v="DGK"/>
    <s v="BOAT"/>
    <s v="107019"/>
    <s v="B5"/>
    <s v="T"/>
    <s v=""/>
    <b v="1"/>
    <x v="0"/>
    <x v="0"/>
    <x v="0"/>
    <s v="01293061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12.5"/>
  </r>
  <r>
    <n v="2024"/>
    <s v="CHUM"/>
    <s v="KTN"/>
    <s v="SBS"/>
    <s v="DGK"/>
    <s v="BOAT"/>
    <s v="107019"/>
    <s v="B6"/>
    <s v="T"/>
    <s v=""/>
    <b v="1"/>
    <x v="0"/>
    <x v="0"/>
    <x v="0"/>
    <s v="01293062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15.2"/>
  </r>
  <r>
    <n v="2024"/>
    <s v="CHUM"/>
    <s v="KTN"/>
    <s v="SBS"/>
    <s v="DGK"/>
    <s v="BOAT"/>
    <s v="107019"/>
    <s v="B7"/>
    <s v="T"/>
    <s v=""/>
    <b v="1"/>
    <x v="0"/>
    <x v="0"/>
    <x v="0"/>
    <s v="01293063"/>
    <d v="2024-07-11T00:00:00"/>
    <d v="2024-07-12T00:00:00"/>
    <n v="2"/>
    <d v="2024-07-12T00:00:00"/>
    <x v="3"/>
    <m/>
    <s v=""/>
    <n v="1"/>
    <d v="2024-07-16T00:00:00"/>
    <s v="JJM"/>
    <s v="NONE"/>
    <x v="5"/>
    <s v=""/>
    <s v=""/>
    <s v=""/>
    <s v=""/>
    <s v="BY20"/>
    <s v="NONE"/>
    <s v="JJM"/>
    <s v=""/>
    <s v=""/>
    <s v="U"/>
    <n v="7.7"/>
  </r>
  <r>
    <n v="2024"/>
    <s v="CHUM"/>
    <s v="KTN"/>
    <s v="SBS"/>
    <s v="DGK"/>
    <s v="BOAT"/>
    <s v="107019"/>
    <s v="B8"/>
    <s v="T"/>
    <s v=""/>
    <b v="1"/>
    <x v="0"/>
    <x v="0"/>
    <x v="0"/>
    <s v="01293064"/>
    <d v="2024-07-11T00:00:00"/>
    <d v="2024-07-12T00:00:00"/>
    <n v="2"/>
    <d v="2024-07-12T00:00:00"/>
    <x v="3"/>
    <m/>
    <s v=""/>
    <n v="1"/>
    <d v="2024-07-16T00:00:00"/>
    <s v="JJM"/>
    <s v="3,2,3H"/>
    <x v="10"/>
    <s v="Nakat Inlet"/>
    <s v="Summer"/>
    <s v="2020"/>
    <s v="SSRAA"/>
    <s v="FALL; BY20"/>
    <s v="3,2,3H"/>
    <s v="JJM"/>
    <s v=""/>
    <s v=""/>
    <s v="U"/>
    <n v="7.2"/>
  </r>
  <r>
    <n v="2024"/>
    <s v="CHUM"/>
    <s v="KTN"/>
    <s v="SBS"/>
    <s v="DGK"/>
    <s v="BOAT"/>
    <s v="107019"/>
    <s v="B9"/>
    <s v="T"/>
    <s v=""/>
    <b v="1"/>
    <x v="0"/>
    <x v="0"/>
    <x v="0"/>
    <s v="01293065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9.5"/>
  </r>
  <r>
    <n v="2024"/>
    <s v="CHUM"/>
    <s v="KTN"/>
    <s v="SBS"/>
    <s v="DGK"/>
    <s v="BOAT"/>
    <s v="107019"/>
    <s v="B10"/>
    <s v="T"/>
    <s v=""/>
    <b v="1"/>
    <x v="0"/>
    <x v="0"/>
    <x v="0"/>
    <s v="01293066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8.8000000000000007"/>
  </r>
  <r>
    <n v="2024"/>
    <s v="CHUM"/>
    <s v="KTN"/>
    <s v="SBS"/>
    <s v="DGK"/>
    <s v="BOAT"/>
    <s v="107019"/>
    <s v="B11"/>
    <s v="T"/>
    <s v=""/>
    <b v="1"/>
    <x v="0"/>
    <x v="0"/>
    <x v="0"/>
    <s v="01293067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7.9"/>
  </r>
  <r>
    <n v="2024"/>
    <s v="CHUM"/>
    <s v="KTN"/>
    <s v="SBS"/>
    <s v="DGK"/>
    <s v="BOAT"/>
    <s v="107019"/>
    <s v="B12"/>
    <s v="T"/>
    <s v=""/>
    <b v="1"/>
    <x v="0"/>
    <x v="0"/>
    <x v="0"/>
    <s v="01293068"/>
    <d v="2024-07-11T00:00:00"/>
    <d v="2024-07-12T00:00:00"/>
    <n v="2"/>
    <d v="2024-07-12T00:00:00"/>
    <x v="3"/>
    <m/>
    <s v=""/>
    <n v="1"/>
    <d v="2024-07-16T00:00:00"/>
    <s v="JJM"/>
    <s v="NONE"/>
    <x v="5"/>
    <s v=""/>
    <s v=""/>
    <s v=""/>
    <s v=""/>
    <s v="BY20"/>
    <s v="NONE"/>
    <s v="JJM"/>
    <s v=""/>
    <s v=""/>
    <s v="U"/>
    <n v="7"/>
  </r>
  <r>
    <n v="2024"/>
    <s v="CHUM"/>
    <s v="KTN"/>
    <s v="SBS"/>
    <s v="DGK"/>
    <s v="BOAT"/>
    <s v="107019"/>
    <s v="C1"/>
    <s v="T"/>
    <s v=""/>
    <b v="1"/>
    <x v="0"/>
    <x v="0"/>
    <x v="0"/>
    <s v="01293069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5.5"/>
  </r>
  <r>
    <n v="2024"/>
    <s v="CHUM"/>
    <s v="KTN"/>
    <s v="SBS"/>
    <s v="DGK"/>
    <s v="BOAT"/>
    <s v="107019"/>
    <s v="C2"/>
    <s v="T"/>
    <s v=""/>
    <b v="1"/>
    <x v="0"/>
    <x v="0"/>
    <x v="0"/>
    <s v="01293070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6.7"/>
  </r>
  <r>
    <n v="2024"/>
    <s v="CHUM"/>
    <s v="KTN"/>
    <s v="SBS"/>
    <s v="DGK"/>
    <s v="BOAT"/>
    <s v="107019"/>
    <s v="C3"/>
    <s v="T"/>
    <s v=""/>
    <b v="1"/>
    <x v="0"/>
    <x v="0"/>
    <x v="0"/>
    <s v="01293071"/>
    <d v="2024-07-11T00:00:00"/>
    <d v="2024-07-12T00:00:00"/>
    <n v="2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5.2"/>
  </r>
  <r>
    <n v="2024"/>
    <s v="CHUM"/>
    <s v="KTN"/>
    <s v="SBS"/>
    <s v="DGK"/>
    <s v="BOAT"/>
    <s v="107019"/>
    <s v="C4"/>
    <s v="T"/>
    <s v=""/>
    <b v="1"/>
    <x v="0"/>
    <x v="0"/>
    <x v="0"/>
    <s v="01293072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6.8"/>
  </r>
  <r>
    <n v="2024"/>
    <s v="CHUM"/>
    <s v="KTN"/>
    <s v="SBS"/>
    <s v="DGK"/>
    <s v="BOAT"/>
    <s v="107019"/>
    <s v="C5"/>
    <s v="T"/>
    <s v=""/>
    <b v="1"/>
    <x v="0"/>
    <x v="0"/>
    <x v="0"/>
    <s v="01293073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6.8"/>
  </r>
  <r>
    <n v="2024"/>
    <s v="CHUM"/>
    <s v="KTN"/>
    <s v="SBS"/>
    <s v="DGK"/>
    <s v="BOAT"/>
    <s v="107019"/>
    <s v="C6"/>
    <s v="T"/>
    <s v=""/>
    <b v="1"/>
    <x v="0"/>
    <x v="0"/>
    <x v="0"/>
    <s v="01293074"/>
    <d v="2024-07-11T00:00:00"/>
    <d v="2024-07-12T00:00:00"/>
    <n v="2"/>
    <d v="2024-07-12T00:00:00"/>
    <x v="3"/>
    <m/>
    <s v=""/>
    <n v="1"/>
    <d v="2024-07-16T00:00:00"/>
    <s v="JJM"/>
    <s v="4n,2n,2H"/>
    <x v="0"/>
    <s v="Kendrick Bay"/>
    <s v="Summer"/>
    <s v="2019"/>
    <s v="SSRAA"/>
    <s v="BY19"/>
    <s v="4n,2n,2H"/>
    <s v="JJM"/>
    <s v=""/>
    <s v=""/>
    <s v="U"/>
    <n v="10.7"/>
  </r>
  <r>
    <n v="2024"/>
    <s v="CHUM"/>
    <s v="KTN"/>
    <s v="SBS"/>
    <s v="DGK"/>
    <s v="BOAT"/>
    <s v="107019"/>
    <s v="C7"/>
    <s v="T"/>
    <s v=""/>
    <b v="1"/>
    <x v="0"/>
    <x v="0"/>
    <x v="0"/>
    <s v="01293075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9.9"/>
  </r>
  <r>
    <n v="2024"/>
    <s v="CHUM"/>
    <s v="KTN"/>
    <s v="SBS"/>
    <s v="DGK"/>
    <s v="BOAT"/>
    <s v="107019"/>
    <s v="C8"/>
    <s v="T"/>
    <s v=""/>
    <b v="1"/>
    <x v="0"/>
    <x v="0"/>
    <x v="0"/>
    <s v="01293076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UNABLE TO AGE"/>
    <s v="3n,4,4nH"/>
    <s v="JJM"/>
    <s v=""/>
    <s v=""/>
    <s v="U"/>
    <n v="9.8000000000000007"/>
  </r>
  <r>
    <n v="2024"/>
    <s v="CHUM"/>
    <s v="KTN"/>
    <s v="SBS"/>
    <s v="DGK"/>
    <s v="BOAT"/>
    <s v="107019"/>
    <s v="C9"/>
    <s v="T"/>
    <s v=""/>
    <b v="1"/>
    <x v="0"/>
    <x v="0"/>
    <x v="0"/>
    <s v="01293077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6.4"/>
  </r>
  <r>
    <n v="2024"/>
    <s v="CHUM"/>
    <s v="KTN"/>
    <s v="SBS"/>
    <s v="DGK"/>
    <s v="BOAT"/>
    <s v="107019"/>
    <s v="C10"/>
    <s v="T"/>
    <s v=""/>
    <b v="1"/>
    <x v="0"/>
    <x v="0"/>
    <x v="0"/>
    <s v="01293078"/>
    <d v="2024-07-11T00:00:00"/>
    <d v="2024-07-12T00:00:00"/>
    <n v="2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4.8"/>
  </r>
  <r>
    <n v="2024"/>
    <s v="CHUM"/>
    <s v="KTN"/>
    <s v="SBS"/>
    <s v="DGK"/>
    <s v="BOAT"/>
    <s v="107019"/>
    <s v="C11"/>
    <s v="T"/>
    <s v=""/>
    <b v="1"/>
    <x v="0"/>
    <x v="0"/>
    <x v="0"/>
    <s v="01293079"/>
    <d v="2024-07-11T00:00:00"/>
    <d v="2024-07-12T00:00:00"/>
    <n v="2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7.4"/>
  </r>
  <r>
    <n v="2024"/>
    <s v="CHUM"/>
    <s v="KTN"/>
    <s v="SBS"/>
    <s v="DGK"/>
    <s v="BOAT"/>
    <s v="107019"/>
    <s v="C12"/>
    <s v="T"/>
    <s v=""/>
    <b v="1"/>
    <x v="0"/>
    <x v="0"/>
    <x v="0"/>
    <s v="01293080"/>
    <d v="2024-07-11T00:00:00"/>
    <d v="2024-07-12T00:00:00"/>
    <n v="2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6.5"/>
  </r>
  <r>
    <n v="2024"/>
    <s v="CHUM"/>
    <s v="KTN"/>
    <s v="SBS"/>
    <s v="DGK"/>
    <s v="BOAT"/>
    <s v="107019"/>
    <s v="D1"/>
    <s v="T"/>
    <s v=""/>
    <b v="1"/>
    <x v="0"/>
    <x v="0"/>
    <x v="0"/>
    <s v="01293081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10.199999999999999"/>
  </r>
  <r>
    <n v="2024"/>
    <s v="CHUM"/>
    <s v="KTN"/>
    <s v="SBS"/>
    <s v="DGK"/>
    <s v="BOAT"/>
    <s v="107019"/>
    <s v="D2"/>
    <s v="T"/>
    <s v=""/>
    <b v="1"/>
    <x v="0"/>
    <x v="0"/>
    <x v="0"/>
    <s v="01293082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8.5"/>
  </r>
  <r>
    <n v="2024"/>
    <s v="CHUM"/>
    <s v="KTN"/>
    <s v="SBS"/>
    <s v="DGK"/>
    <s v="BOAT"/>
    <s v="107019"/>
    <s v="D3"/>
    <s v="T"/>
    <s v=""/>
    <b v="1"/>
    <x v="0"/>
    <x v="0"/>
    <x v="0"/>
    <s v="01293083"/>
    <d v="2024-07-11T00:00:00"/>
    <m/>
    <n v="1"/>
    <d v="2024-07-12T00:00:00"/>
    <x v="3"/>
    <m/>
    <s v=""/>
    <n v="1"/>
    <d v="2024-07-16T00:00:00"/>
    <s v="JJM"/>
    <s v="4H20"/>
    <x v="13"/>
    <s v="Multi-Release Sites"/>
    <s v="Summer"/>
    <s v="2020"/>
    <s v="DIPAC"/>
    <s v="BY20; VAR 5H"/>
    <s v="4H20"/>
    <s v="JJM"/>
    <s v=""/>
    <s v=""/>
    <s v="U"/>
    <n v="6.1"/>
  </r>
  <r>
    <n v="2024"/>
    <s v="CHUM"/>
    <s v="KTN"/>
    <s v="SBS"/>
    <s v="DGK"/>
    <s v="BOAT"/>
    <s v="107019"/>
    <s v="D4"/>
    <s v="T"/>
    <s v=""/>
    <b v="1"/>
    <x v="0"/>
    <x v="0"/>
    <x v="0"/>
    <s v="01293084"/>
    <d v="2024-07-11T00:00:00"/>
    <m/>
    <n v="1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5.3"/>
  </r>
  <r>
    <n v="2024"/>
    <s v="CHUM"/>
    <s v="KTN"/>
    <s v="SBS"/>
    <s v="DGK"/>
    <s v="BOAT"/>
    <s v="107019"/>
    <s v="D5"/>
    <s v="T"/>
    <s v=""/>
    <b v="1"/>
    <x v="0"/>
    <x v="0"/>
    <x v="0"/>
    <s v="01293085"/>
    <d v="2024-07-11T00:00:00"/>
    <m/>
    <n v="1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8.3000000000000007"/>
  </r>
  <r>
    <n v="2024"/>
    <s v="CHUM"/>
    <s v="KTN"/>
    <s v="SBS"/>
    <s v="DGK"/>
    <s v="BOAT"/>
    <s v="107019"/>
    <s v="D6"/>
    <s v="T"/>
    <s v=""/>
    <b v="1"/>
    <x v="0"/>
    <x v="0"/>
    <x v="0"/>
    <s v="01293086"/>
    <d v="2024-07-11T00:00:00"/>
    <m/>
    <n v="1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9.5"/>
  </r>
  <r>
    <n v="2024"/>
    <s v="CHUM"/>
    <s v="KTN"/>
    <s v="SBS"/>
    <s v="DGK"/>
    <s v="BOAT"/>
    <s v="107019"/>
    <s v="D7"/>
    <s v="T"/>
    <s v=""/>
    <b v="1"/>
    <x v="0"/>
    <x v="0"/>
    <x v="0"/>
    <s v="01293087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6.2"/>
  </r>
  <r>
    <n v="2024"/>
    <s v="CHUM"/>
    <s v="KTN"/>
    <s v="SBS"/>
    <s v="DGK"/>
    <s v="BOAT"/>
    <s v="107019"/>
    <s v="D8"/>
    <s v="T"/>
    <s v=""/>
    <b v="1"/>
    <x v="0"/>
    <x v="0"/>
    <x v="0"/>
    <s v="01293088"/>
    <d v="2024-07-11T00:00:00"/>
    <m/>
    <n v="1"/>
    <d v="2024-07-12T00:00:00"/>
    <x v="3"/>
    <m/>
    <s v=""/>
    <n v="1"/>
    <d v="2024-07-16T00:00:00"/>
    <s v="JJM"/>
    <s v="4n,2n,2H"/>
    <x v="0"/>
    <s v="Kendrick Bay"/>
    <s v="Summer"/>
    <s v="2019"/>
    <s v="SSRAA"/>
    <s v="BY19"/>
    <s v="4n,2n,2H"/>
    <s v="JJM"/>
    <s v=""/>
    <s v=""/>
    <s v="U"/>
    <n v="5.7"/>
  </r>
  <r>
    <n v="2024"/>
    <s v="CHUM"/>
    <s v="KTN"/>
    <s v="SBS"/>
    <s v="DGK"/>
    <s v="BOAT"/>
    <s v="107019"/>
    <s v="D9"/>
    <s v="T"/>
    <s v=""/>
    <b v="1"/>
    <x v="0"/>
    <x v="0"/>
    <x v="0"/>
    <s v="01293089"/>
    <d v="2024-07-11T00:00:00"/>
    <m/>
    <n v="1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4.3"/>
  </r>
  <r>
    <n v="2024"/>
    <s v="CHUM"/>
    <s v="KTN"/>
    <s v="SBS"/>
    <s v="DGK"/>
    <s v="BOAT"/>
    <s v="107019"/>
    <s v="D10"/>
    <s v="T"/>
    <s v=""/>
    <b v="1"/>
    <x v="0"/>
    <x v="0"/>
    <x v="0"/>
    <s v="01293090"/>
    <d v="2024-07-11T00:00:00"/>
    <m/>
    <n v="1"/>
    <d v="2024-07-12T00:00:00"/>
    <x v="3"/>
    <m/>
    <s v=""/>
    <n v="1"/>
    <d v="2024-07-16T00:00:00"/>
    <s v="JJM"/>
    <s v="7n,3H"/>
    <x v="32"/>
    <s v="Port Asumcion"/>
    <s v="Summer"/>
    <s v="2021"/>
    <s v="SSRAA"/>
    <s v="BY21"/>
    <s v="7n,3H"/>
    <s v="JJM"/>
    <s v=""/>
    <s v=""/>
    <s v="U"/>
    <n v="7"/>
  </r>
  <r>
    <n v="2024"/>
    <s v="CHUM"/>
    <s v="KTN"/>
    <s v="SBS"/>
    <s v="DGK"/>
    <s v="BOAT"/>
    <s v="107019"/>
    <s v="D11"/>
    <s v="T"/>
    <s v=""/>
    <b v="1"/>
    <x v="0"/>
    <x v="0"/>
    <x v="0"/>
    <s v="01293091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6.8"/>
  </r>
  <r>
    <n v="2024"/>
    <s v="CHUM"/>
    <s v="KTN"/>
    <s v="SBS"/>
    <s v="DGK"/>
    <s v="BOAT"/>
    <s v="107019"/>
    <s v="D12"/>
    <s v="T"/>
    <s v=""/>
    <b v="1"/>
    <x v="0"/>
    <x v="0"/>
    <x v="0"/>
    <s v="01293092"/>
    <d v="2024-07-11T00:00:00"/>
    <m/>
    <n v="1"/>
    <d v="2024-07-12T00:00:00"/>
    <x v="3"/>
    <m/>
    <s v=""/>
    <n v="1"/>
    <d v="2024-07-16T00:00:00"/>
    <s v="JJM"/>
    <s v="7,4H"/>
    <x v="17"/>
    <s v="Burnett Inlet"/>
    <s v="Summer"/>
    <s v="2020"/>
    <s v="SSRAA"/>
    <s v="BY20; VAR"/>
    <s v="7,4H"/>
    <s v="JJM"/>
    <s v=""/>
    <s v=""/>
    <s v="U"/>
    <n v="7.5"/>
  </r>
  <r>
    <n v="2024"/>
    <s v="CHUM"/>
    <s v="KTN"/>
    <s v="SBS"/>
    <s v="DGK"/>
    <s v="BOAT"/>
    <s v="107019"/>
    <s v="E1"/>
    <s v="T"/>
    <s v=""/>
    <b v="1"/>
    <x v="0"/>
    <x v="0"/>
    <x v="0"/>
    <s v="01293093"/>
    <d v="2024-07-11T00:00:00"/>
    <m/>
    <n v="1"/>
    <d v="2024-07-12T00:00:00"/>
    <x v="3"/>
    <m/>
    <s v=""/>
    <n v="1"/>
    <d v="2024-07-16T00:00:00"/>
    <s v="JJM"/>
    <s v="6,4H4"/>
    <x v="19"/>
    <s v="Neets Bay"/>
    <s v="Summer"/>
    <s v="2020"/>
    <s v="SSRAA"/>
    <s v="BY20"/>
    <s v="6,4H4"/>
    <s v="JJM"/>
    <s v=""/>
    <s v=""/>
    <s v="U"/>
    <n v="11.3"/>
  </r>
  <r>
    <n v="2024"/>
    <s v="CHUM"/>
    <s v="KTN"/>
    <s v="SBS"/>
    <s v="DGK"/>
    <s v="BOAT"/>
    <s v="107019"/>
    <s v="E2"/>
    <s v="T"/>
    <s v=""/>
    <b v="1"/>
    <x v="0"/>
    <x v="0"/>
    <x v="0"/>
    <s v="01293094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5.8"/>
  </r>
  <r>
    <n v="2024"/>
    <s v="CHUM"/>
    <s v="KTN"/>
    <s v="SBS"/>
    <s v="DGK"/>
    <s v="BOAT"/>
    <s v="107019"/>
    <s v="E3"/>
    <s v="T"/>
    <s v=""/>
    <b v="1"/>
    <x v="0"/>
    <x v="0"/>
    <x v="0"/>
    <s v="01293095"/>
    <d v="2024-07-11T00:00:00"/>
    <m/>
    <n v="1"/>
    <d v="2024-07-12T00:00:00"/>
    <x v="3"/>
    <m/>
    <s v=""/>
    <n v="1"/>
    <d v="2024-07-16T00:00:00"/>
    <s v="JJM"/>
    <s v="4,4H4"/>
    <x v="18"/>
    <s v="Neets Bay"/>
    <s v="Summer"/>
    <s v="2020"/>
    <s v="SSRAA"/>
    <s v="BY20"/>
    <s v="4,4H4"/>
    <s v="JJM"/>
    <s v=""/>
    <s v=""/>
    <s v="U"/>
    <n v="5.7"/>
  </r>
  <r>
    <n v="2024"/>
    <s v="CHUM"/>
    <s v="KTN"/>
    <s v="SBS"/>
    <s v="DGK"/>
    <s v="BOAT"/>
    <s v="107019"/>
    <s v="E4"/>
    <s v="T"/>
    <s v=""/>
    <b v="1"/>
    <x v="0"/>
    <x v="0"/>
    <x v="0"/>
    <s v="01293096"/>
    <d v="2024-07-11T00:00:00"/>
    <m/>
    <n v="1"/>
    <d v="2024-07-12T00:00:00"/>
    <x v="3"/>
    <m/>
    <s v=""/>
    <n v="1"/>
    <d v="2024-07-16T00:00:00"/>
    <s v="JJM"/>
    <s v="3n,4,4nH"/>
    <x v="1"/>
    <s v="Kendrick Bay"/>
    <s v="Summer"/>
    <s v="2020"/>
    <s v="SSRAA"/>
    <s v="BY20"/>
    <s v="3n,4,4nH"/>
    <s v="JJM"/>
    <s v=""/>
    <s v=""/>
    <s v="U"/>
    <n v="7.9"/>
  </r>
  <r>
    <n v="2024"/>
    <s v="CHUM"/>
    <s v="KTN"/>
    <s v="SBS"/>
    <s v="DGK"/>
    <s v="BOAT"/>
    <s v="107019"/>
    <s v="E5"/>
    <s v="T"/>
    <s v=""/>
    <b v="1"/>
    <x v="0"/>
    <x v="0"/>
    <x v="0"/>
    <s v="01293097"/>
    <d v="2024-07-11T00:00:00"/>
    <m/>
    <n v="1"/>
    <d v="2024-07-12T00:00:00"/>
    <x v="3"/>
    <m/>
    <s v=""/>
    <n v="1"/>
    <d v="2024-07-16T00:00:00"/>
    <s v="JJM"/>
    <s v="4n,2n,2H"/>
    <x v="0"/>
    <s v="Kendrick Bay"/>
    <s v="Summer"/>
    <s v="2019"/>
    <s v="SSRAA"/>
    <s v="BY19"/>
    <s v="4n,2n,2H"/>
    <s v="JJM"/>
    <s v=""/>
    <s v=""/>
    <s v="U"/>
    <n v="10.7"/>
  </r>
  <r>
    <n v="2024"/>
    <s v="CHUM"/>
    <s v="KTN"/>
    <s v="SBS"/>
    <s v="DGK"/>
    <s v="BOAT"/>
    <s v="107019"/>
    <s v="E6"/>
    <s v="T"/>
    <s v=""/>
    <b v="1"/>
    <x v="0"/>
    <x v="0"/>
    <x v="0"/>
    <s v="01293098"/>
    <d v="2024-07-11T00:00:00"/>
    <m/>
    <n v="1"/>
    <d v="2024-07-12T00:00:00"/>
    <x v="3"/>
    <m/>
    <s v=""/>
    <n v="1"/>
    <d v="2024-07-16T00:00:00"/>
    <s v="JJM"/>
    <s v="4n,2n,2H"/>
    <x v="0"/>
    <s v="Kendrick Bay"/>
    <s v="Summer"/>
    <s v="2019"/>
    <s v="SSRAA"/>
    <s v="BY19"/>
    <s v="4n,2n,2H"/>
    <s v="JJM"/>
    <s v=""/>
    <s v=""/>
    <s v="U"/>
    <n v="7.1"/>
  </r>
  <r>
    <n v="2024"/>
    <s v="CHUM"/>
    <s v="KTN"/>
    <s v="SBS"/>
    <s v="DGK"/>
    <s v="BOAT"/>
    <s v="107019"/>
    <s v="E7"/>
    <s v="T"/>
    <s v=""/>
    <b v="1"/>
    <x v="0"/>
    <x v="0"/>
    <x v="0"/>
    <s v="01293099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UNABLE TO AGE"/>
    <s v="6,3,2H"/>
    <s v="JJM"/>
    <s v=""/>
    <s v=""/>
    <s v="U"/>
    <n v="5.8"/>
  </r>
  <r>
    <n v="2024"/>
    <s v="CHUM"/>
    <s v="KTN"/>
    <s v="SBS"/>
    <s v="DGK"/>
    <s v="BOAT"/>
    <s v="107019"/>
    <s v="E8"/>
    <s v="T"/>
    <s v=""/>
    <b v="1"/>
    <x v="0"/>
    <x v="0"/>
    <x v="0"/>
    <s v="01293100"/>
    <d v="2024-07-11T00:00:00"/>
    <m/>
    <n v="1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7.6"/>
  </r>
  <r>
    <n v="2024"/>
    <s v="CHUM"/>
    <s v="KTN"/>
    <s v="SBS"/>
    <s v="DGK"/>
    <s v="BOAT"/>
    <s v="107019"/>
    <s v="E9"/>
    <s v="T"/>
    <s v=""/>
    <b v="1"/>
    <x v="0"/>
    <x v="0"/>
    <x v="0"/>
    <s v="01293101"/>
    <d v="2024-07-11T00:00:00"/>
    <m/>
    <n v="1"/>
    <d v="2024-07-12T00:00:00"/>
    <x v="3"/>
    <m/>
    <s v=""/>
    <n v="1"/>
    <d v="2024-07-16T00:00:00"/>
    <s v="JJM"/>
    <s v="6,3,2H"/>
    <x v="6"/>
    <s v="Kendrick Bay"/>
    <s v="Summer"/>
    <s v="2021"/>
    <s v="SSRAA"/>
    <s v="BY21"/>
    <s v="6,3,2H"/>
    <s v="JJM"/>
    <s v=""/>
    <s v=""/>
    <s v="U"/>
    <n v="3.4"/>
  </r>
  <r>
    <n v="2024"/>
    <s v="CHUM"/>
    <s v="KTN"/>
    <s v="SBS"/>
    <s v="DGK"/>
    <s v="BOAT"/>
    <s v="107019"/>
    <s v="E10"/>
    <s v="T"/>
    <s v=""/>
    <b v="1"/>
    <x v="0"/>
    <x v="0"/>
    <x v="0"/>
    <s v="01293102"/>
    <d v="2024-07-11T00:00:00"/>
    <m/>
    <n v="1"/>
    <d v="2024-07-12T00:00:00"/>
    <x v="3"/>
    <m/>
    <s v=""/>
    <n v="1"/>
    <d v="2024-07-16T00:00:00"/>
    <s v="JJM"/>
    <s v="5,3H"/>
    <x v="3"/>
    <s v="Kendrick Bay"/>
    <s v="Summer"/>
    <s v="2021"/>
    <s v="SSRAA"/>
    <s v="BY21"/>
    <s v="5,3H"/>
    <s v="JJM"/>
    <s v=""/>
    <s v=""/>
    <s v="U"/>
    <n v="5.9"/>
  </r>
  <r>
    <n v="2024"/>
    <s v="CHUM"/>
    <s v="KTN"/>
    <s v="SBS"/>
    <s v="DGK"/>
    <s v="BOAT"/>
    <s v="107019"/>
    <s v="E11"/>
    <s v="T"/>
    <s v=""/>
    <b v="1"/>
    <x v="0"/>
    <x v="0"/>
    <x v="0"/>
    <s v="01293103"/>
    <d v="2024-07-11T00:00:00"/>
    <m/>
    <n v="1"/>
    <d v="2024-07-12T00:00:00"/>
    <x v="3"/>
    <m/>
    <s v=""/>
    <n v="1"/>
    <d v="2024-07-16T00:00:00"/>
    <s v="JJM"/>
    <s v="3,2,6H"/>
    <x v="4"/>
    <s v="Kendrick Bay"/>
    <s v="Summer"/>
    <s v="2019"/>
    <s v="SSRAA"/>
    <s v="BY19"/>
    <s v="3,2,6H"/>
    <s v="JJM"/>
    <s v=""/>
    <s v=""/>
    <s v="U"/>
    <n v="5.5"/>
  </r>
  <r>
    <n v="2024"/>
    <s v="CHUM"/>
    <s v="KTN"/>
    <s v="SBS"/>
    <s v="DGK"/>
    <s v="BOAT"/>
    <s v="107019"/>
    <s v="E12"/>
    <s v="T"/>
    <s v=""/>
    <b v="1"/>
    <x v="0"/>
    <x v="0"/>
    <x v="0"/>
    <s v="01293104"/>
    <d v="2024-07-11T00:00:00"/>
    <m/>
    <n v="1"/>
    <d v="2024-07-12T00:00:00"/>
    <x v="3"/>
    <m/>
    <s v=""/>
    <n v="1"/>
    <d v="2024-07-16T00:00:00"/>
    <s v="JJM"/>
    <s v="3,6,2H"/>
    <x v="2"/>
    <s v="Kendrick Bay"/>
    <s v="Summer"/>
    <s v="2020"/>
    <s v="SSRAA"/>
    <s v="BY20"/>
    <s v="3,6,2H"/>
    <s v="JJM"/>
    <s v=""/>
    <s v=""/>
    <s v="U"/>
    <n v="10"/>
  </r>
  <r>
    <n v="2024"/>
    <s v="CHUM"/>
    <s v="KTN"/>
    <s v="SBS"/>
    <s v="DGK"/>
    <s v="BOAT"/>
    <s v="107019"/>
    <s v="F1"/>
    <s v="T"/>
    <s v=""/>
    <b v="1"/>
    <x v="0"/>
    <x v="0"/>
    <x v="0"/>
    <s v="01293105"/>
    <d v="2024-07-11T00:00:00"/>
    <m/>
    <n v="1"/>
    <d v="2024-07-12T00:00:00"/>
    <x v="3"/>
    <m/>
    <s v=""/>
    <n v="1"/>
    <d v="2024-07-17T00:00:00"/>
    <s v="JJM"/>
    <s v="6,3,2H"/>
    <x v="6"/>
    <s v="Kendrick Bay"/>
    <s v="Summer"/>
    <s v="2021"/>
    <s v="SSRAA"/>
    <s v="BY21"/>
    <s v="6,3,2H"/>
    <s v="JJM"/>
    <s v=""/>
    <s v=""/>
    <s v="U"/>
    <n v="6.7"/>
  </r>
  <r>
    <n v="2024"/>
    <s v="CHUM"/>
    <s v="KTN"/>
    <s v="SBS"/>
    <s v="DGK"/>
    <s v="BOAT"/>
    <s v="107019"/>
    <s v="F2"/>
    <s v="T"/>
    <s v=""/>
    <b v="1"/>
    <x v="0"/>
    <x v="0"/>
    <x v="0"/>
    <s v="01293106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9.3000000000000007"/>
  </r>
  <r>
    <n v="2024"/>
    <s v="CHUM"/>
    <s v="KTN"/>
    <s v="SBS"/>
    <s v="DGK"/>
    <s v="BOAT"/>
    <s v="107019"/>
    <s v="F3"/>
    <s v="T"/>
    <s v=""/>
    <b v="1"/>
    <x v="0"/>
    <x v="0"/>
    <x v="0"/>
    <s v="01293107"/>
    <d v="2024-07-11T00:00:00"/>
    <m/>
    <n v="1"/>
    <d v="2024-07-12T00:00:00"/>
    <x v="3"/>
    <m/>
    <s v=""/>
    <n v="1"/>
    <d v="2024-07-17T00:00:00"/>
    <s v="JJM"/>
    <s v="3,2,4H"/>
    <x v="11"/>
    <s v="Anita Bay"/>
    <s v="Summer"/>
    <s v="2020"/>
    <s v="SSRAA"/>
    <s v="BY20"/>
    <s v="3,2,4H"/>
    <s v="JJM"/>
    <s v=""/>
    <s v=""/>
    <s v="U"/>
    <n v="6.4"/>
  </r>
  <r>
    <n v="2024"/>
    <s v="CHUM"/>
    <s v="KTN"/>
    <s v="SBS"/>
    <s v="DGK"/>
    <s v="BOAT"/>
    <s v="107019"/>
    <s v="F4"/>
    <s v="T"/>
    <s v=""/>
    <b v="1"/>
    <x v="0"/>
    <x v="0"/>
    <x v="0"/>
    <s v="01293108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4.0999999999999996"/>
  </r>
  <r>
    <n v="2024"/>
    <s v="CHUM"/>
    <s v="KTN"/>
    <s v="SBS"/>
    <s v="DGK"/>
    <s v="BOAT"/>
    <s v="107019"/>
    <s v="F5"/>
    <s v="T"/>
    <s v=""/>
    <b v="1"/>
    <x v="0"/>
    <x v="0"/>
    <x v="0"/>
    <s v="01293109"/>
    <d v="2024-07-11T00:00:00"/>
    <m/>
    <n v="1"/>
    <d v="2024-07-12T00:00:00"/>
    <x v="3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9.1999999999999993"/>
  </r>
  <r>
    <n v="2024"/>
    <s v="CHUM"/>
    <s v="KTN"/>
    <s v="SBS"/>
    <s v="DGK"/>
    <s v="BOAT"/>
    <s v="107019"/>
    <s v="F6"/>
    <s v="T"/>
    <s v=""/>
    <b v="1"/>
    <x v="0"/>
    <x v="0"/>
    <x v="0"/>
    <s v="01293110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13.4"/>
  </r>
  <r>
    <n v="2024"/>
    <s v="CHUM"/>
    <s v="KTN"/>
    <s v="SBS"/>
    <s v="DGK"/>
    <s v="BOAT"/>
    <s v="107019"/>
    <s v="F7"/>
    <s v="T"/>
    <s v=""/>
    <b v="1"/>
    <x v="0"/>
    <x v="0"/>
    <x v="0"/>
    <s v="01293111"/>
    <d v="2024-07-11T00:00:00"/>
    <m/>
    <n v="1"/>
    <d v="2024-07-12T00:00:00"/>
    <x v="3"/>
    <m/>
    <s v=""/>
    <n v="1"/>
    <d v="2024-07-17T00:00:00"/>
    <s v="JJM"/>
    <s v="NONE"/>
    <x v="5"/>
    <s v=""/>
    <s v=""/>
    <s v=""/>
    <s v=""/>
    <s v="BY19"/>
    <s v="NONE"/>
    <s v="JJM"/>
    <s v=""/>
    <s v=""/>
    <s v="U"/>
    <n v="11.7"/>
  </r>
  <r>
    <n v="2024"/>
    <s v="CHUM"/>
    <s v="KTN"/>
    <s v="SBS"/>
    <s v="DGK"/>
    <s v="BOAT"/>
    <s v="107019"/>
    <s v="F8"/>
    <s v="T"/>
    <s v=""/>
    <b v="1"/>
    <x v="0"/>
    <x v="0"/>
    <x v="0"/>
    <s v="01293112"/>
    <d v="2024-07-11T00:00:00"/>
    <m/>
    <n v="1"/>
    <d v="2024-07-12T00:00:00"/>
    <x v="3"/>
    <m/>
    <s v=""/>
    <n v="1"/>
    <d v="2024-07-17T00:00:00"/>
    <s v="JJM"/>
    <s v="7n,3H"/>
    <x v="32"/>
    <s v="Port Asumcion"/>
    <s v="Summer"/>
    <s v="2021"/>
    <s v="SSRAA"/>
    <s v="BY21"/>
    <s v="7n,3H"/>
    <s v="JJM"/>
    <s v=""/>
    <s v=""/>
    <s v="U"/>
    <n v="9.3000000000000007"/>
  </r>
  <r>
    <n v="2024"/>
    <s v="CHUM"/>
    <s v="KTN"/>
    <s v="SBS"/>
    <s v="DGK"/>
    <s v="BOAT"/>
    <s v="107019"/>
    <s v="F9"/>
    <s v="T"/>
    <s v=""/>
    <b v="1"/>
    <x v="0"/>
    <x v="0"/>
    <x v="0"/>
    <s v="01293113"/>
    <d v="2024-07-11T00:00:00"/>
    <m/>
    <n v="1"/>
    <d v="2024-07-12T00:00:00"/>
    <x v="3"/>
    <m/>
    <s v=""/>
    <n v="1"/>
    <d v="2024-07-17T00:00:00"/>
    <s v="JJM"/>
    <s v="6,3,2H"/>
    <x v="6"/>
    <s v="Kendrick Bay"/>
    <s v="Summer"/>
    <s v="2021"/>
    <s v="SSRAA"/>
    <s v="BY21"/>
    <s v="6,3,2H"/>
    <s v="JJM"/>
    <s v=""/>
    <s v=""/>
    <s v="U"/>
    <n v="9"/>
  </r>
  <r>
    <n v="2024"/>
    <s v="CHUM"/>
    <s v="KTN"/>
    <s v="SBS"/>
    <s v="DGK"/>
    <s v="BOAT"/>
    <s v="107019"/>
    <s v="F10"/>
    <s v="T"/>
    <s v=""/>
    <b v="1"/>
    <x v="0"/>
    <x v="0"/>
    <x v="0"/>
    <s v="01293114"/>
    <d v="2024-07-11T00:00:00"/>
    <m/>
    <n v="1"/>
    <d v="2024-07-12T00:00:00"/>
    <x v="3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9.1"/>
  </r>
  <r>
    <n v="2024"/>
    <s v="CHUM"/>
    <s v="KTN"/>
    <s v="SBS"/>
    <s v="DGK"/>
    <s v="BOAT"/>
    <s v="107019"/>
    <s v="F11"/>
    <s v="T"/>
    <s v=""/>
    <b v="1"/>
    <x v="0"/>
    <x v="0"/>
    <x v="0"/>
    <s v="01293115"/>
    <d v="2024-07-11T00:00:00"/>
    <m/>
    <n v="1"/>
    <d v="2024-07-12T00:00:00"/>
    <x v="3"/>
    <m/>
    <s v=""/>
    <n v="1"/>
    <d v="2024-07-17T00:00:00"/>
    <s v="JJM"/>
    <s v="NONE"/>
    <x v="5"/>
    <s v=""/>
    <s v=""/>
    <s v=""/>
    <s v=""/>
    <s v="BY19"/>
    <s v="NONE"/>
    <s v="JJM"/>
    <s v=""/>
    <s v=""/>
    <s v="U"/>
    <n v="6.2"/>
  </r>
  <r>
    <n v="2024"/>
    <s v="CHUM"/>
    <s v="KTN"/>
    <s v="SBS"/>
    <s v="DGK"/>
    <s v="BOAT"/>
    <s v="107019"/>
    <s v="F12"/>
    <s v="T"/>
    <s v=""/>
    <b v="1"/>
    <x v="0"/>
    <x v="0"/>
    <x v="0"/>
    <s v="01293116"/>
    <d v="2024-07-11T00:00:00"/>
    <m/>
    <n v="1"/>
    <d v="2024-07-12T00:00:00"/>
    <x v="3"/>
    <m/>
    <s v=""/>
    <n v="1"/>
    <d v="2024-07-17T00:00:00"/>
    <s v="JJM"/>
    <s v="5,5H5"/>
    <x v="30"/>
    <s v="Neets Bay"/>
    <s v="Summer"/>
    <s v="2021"/>
    <s v="SSRAA"/>
    <s v="BY21"/>
    <s v="5,5H5"/>
    <s v="JJM"/>
    <s v=""/>
    <s v=""/>
    <s v="U"/>
    <n v="8.5"/>
  </r>
  <r>
    <n v="2024"/>
    <s v="CHUM"/>
    <s v="KTN"/>
    <s v="SBS"/>
    <s v="DGK"/>
    <s v="BOAT"/>
    <s v="107019"/>
    <s v="G1"/>
    <s v="T"/>
    <s v=""/>
    <b v="1"/>
    <x v="0"/>
    <x v="0"/>
    <x v="0"/>
    <s v="01293117"/>
    <d v="2024-07-11T00:00:00"/>
    <m/>
    <n v="1"/>
    <d v="2024-07-12T00:00:00"/>
    <x v="3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7.5"/>
  </r>
  <r>
    <n v="2024"/>
    <s v="CHUM"/>
    <s v="KTN"/>
    <s v="SBS"/>
    <s v="DGK"/>
    <s v="BOAT"/>
    <s v="107019"/>
    <s v="G2"/>
    <s v="T"/>
    <s v=""/>
    <b v="1"/>
    <x v="0"/>
    <x v="0"/>
    <x v="0"/>
    <s v="01293118"/>
    <d v="2024-07-11T00:00:00"/>
    <m/>
    <n v="1"/>
    <d v="2024-07-12T00:00:00"/>
    <x v="3"/>
    <m/>
    <s v=""/>
    <n v="1"/>
    <d v="2024-07-17T00:00:00"/>
    <s v="JJM"/>
    <s v="NONE"/>
    <x v="5"/>
    <s v=""/>
    <s v=""/>
    <s v=""/>
    <s v=""/>
    <s v="BY19; TAMGAS19?"/>
    <s v="NONE"/>
    <s v="JJM"/>
    <s v=""/>
    <s v=""/>
    <s v="U"/>
    <n v="6.2"/>
  </r>
  <r>
    <n v="2024"/>
    <s v="CHUM"/>
    <s v="KTN"/>
    <s v="SBS"/>
    <s v="DGK"/>
    <s v="BOAT"/>
    <s v="107019"/>
    <s v="G3"/>
    <s v="T"/>
    <s v=""/>
    <b v="1"/>
    <x v="0"/>
    <x v="0"/>
    <x v="0"/>
    <s v="01293119"/>
    <d v="2024-07-11T00:00:00"/>
    <m/>
    <n v="1"/>
    <d v="2024-07-12T00:00:00"/>
    <x v="3"/>
    <m/>
    <s v=""/>
    <n v="1"/>
    <d v="2024-07-17T00:00:00"/>
    <s v="JJM"/>
    <s v="4n,2n,2H"/>
    <x v="0"/>
    <s v="Kendrick Bay"/>
    <s v="Summer"/>
    <s v="2019"/>
    <s v="SSRAA"/>
    <s v="BY19"/>
    <s v="4n,2n,2H"/>
    <s v="JJM"/>
    <s v=""/>
    <s v=""/>
    <s v="U"/>
    <n v="12.3"/>
  </r>
  <r>
    <n v="2024"/>
    <s v="CHUM"/>
    <s v="KTN"/>
    <s v="SBS"/>
    <s v="DGK"/>
    <s v="BOAT"/>
    <s v="107019"/>
    <s v="G4"/>
    <s v="T"/>
    <s v=""/>
    <b v="1"/>
    <x v="0"/>
    <x v="0"/>
    <x v="0"/>
    <s v="01293120"/>
    <d v="2024-07-11T00:00:00"/>
    <m/>
    <n v="1"/>
    <d v="2024-07-12T00:00:00"/>
    <x v="3"/>
    <m/>
    <s v=""/>
    <n v="1"/>
    <d v="2024-07-17T00:00:00"/>
    <s v="JJM"/>
    <s v="5,3H"/>
    <x v="3"/>
    <s v="Kendrick Bay"/>
    <s v="Summer"/>
    <s v="2021"/>
    <s v="SSRAA"/>
    <s v="BY21"/>
    <s v="5,3H"/>
    <s v="JJM"/>
    <s v=""/>
    <s v=""/>
    <s v="U"/>
    <n v="7.3"/>
  </r>
  <r>
    <n v="2024"/>
    <s v="CHUM"/>
    <s v="KTN"/>
    <s v="SBS"/>
    <s v="DGK"/>
    <s v="BOAT"/>
    <s v="107019"/>
    <s v="G5"/>
    <s v="T"/>
    <s v=""/>
    <b v="1"/>
    <x v="0"/>
    <x v="0"/>
    <x v="0"/>
    <s v="01293121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5.4"/>
  </r>
  <r>
    <n v="2024"/>
    <s v="CHUM"/>
    <s v="KTN"/>
    <s v="SBS"/>
    <s v="DGK"/>
    <s v="BOAT"/>
    <s v="107019"/>
    <s v="G6"/>
    <s v="T"/>
    <s v=""/>
    <b v="1"/>
    <x v="0"/>
    <x v="0"/>
    <x v="0"/>
    <s v="01293122"/>
    <d v="2024-07-11T00:00:00"/>
    <m/>
    <n v="1"/>
    <d v="2024-07-12T00:00:00"/>
    <x v="3"/>
    <m/>
    <s v=""/>
    <n v="1"/>
    <d v="2024-07-17T00:00:00"/>
    <s v="JJM"/>
    <s v="6,3,2H"/>
    <x v="6"/>
    <s v="Kendrick Bay"/>
    <s v="Summer"/>
    <s v="2021"/>
    <s v="SSRAA"/>
    <s v="BY21"/>
    <s v="6,3,2H"/>
    <s v="JJM"/>
    <s v=""/>
    <s v=""/>
    <s v="U"/>
    <n v="7.2"/>
  </r>
  <r>
    <n v="2024"/>
    <s v="CHUM"/>
    <s v="KTN"/>
    <s v="SBS"/>
    <s v="DGK"/>
    <s v="BOAT"/>
    <s v="107019"/>
    <s v="G7"/>
    <s v="T"/>
    <s v=""/>
    <b v="1"/>
    <x v="0"/>
    <x v="0"/>
    <x v="0"/>
    <s v="01293123"/>
    <d v="2024-07-11T00:00:00"/>
    <m/>
    <n v="1"/>
    <d v="2024-07-12T00:00:00"/>
    <x v="3"/>
    <m/>
    <s v=""/>
    <n v="1"/>
    <d v="2024-07-17T00:00:00"/>
    <s v="JJM"/>
    <s v="4,4H4"/>
    <x v="18"/>
    <s v="Neets Bay"/>
    <s v="Summer"/>
    <s v="2020"/>
    <s v="SSRAA"/>
    <s v="BY20"/>
    <s v="4,4H4"/>
    <s v="JJM"/>
    <s v=""/>
    <s v=""/>
    <s v="U"/>
    <n v="10.6"/>
  </r>
  <r>
    <n v="2024"/>
    <s v="CHUM"/>
    <s v="KTN"/>
    <s v="SBS"/>
    <s v="DGK"/>
    <s v="BOAT"/>
    <s v="107019"/>
    <s v="G8"/>
    <s v="T"/>
    <s v=""/>
    <b v="1"/>
    <x v="0"/>
    <x v="0"/>
    <x v="0"/>
    <s v="01293124"/>
    <d v="2024-07-11T00:00:00"/>
    <m/>
    <n v="1"/>
    <d v="2024-07-12T00:00:00"/>
    <x v="3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6.2"/>
  </r>
  <r>
    <n v="2024"/>
    <s v="CHUM"/>
    <s v="KTN"/>
    <s v="SBS"/>
    <s v="DGK"/>
    <s v="BOAT"/>
    <s v="107019"/>
    <s v="G9"/>
    <s v="T"/>
    <s v=""/>
    <b v="1"/>
    <x v="0"/>
    <x v="0"/>
    <x v="0"/>
    <s v="01293125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7"/>
  </r>
  <r>
    <n v="2024"/>
    <s v="CHUM"/>
    <s v="KTN"/>
    <s v="SBS"/>
    <s v="DGK"/>
    <s v="BOAT"/>
    <s v="107019"/>
    <s v="G10"/>
    <s v="T"/>
    <s v=""/>
    <b v="1"/>
    <x v="0"/>
    <x v="0"/>
    <x v="0"/>
    <s v="01293126"/>
    <d v="2024-07-11T00:00:00"/>
    <m/>
    <n v="1"/>
    <d v="2024-07-12T00:00:00"/>
    <x v="3"/>
    <m/>
    <s v=""/>
    <n v="1"/>
    <d v="2024-07-17T00:00:00"/>
    <s v="JJM"/>
    <s v="7,4H"/>
    <x v="17"/>
    <s v="Burnett Inlet"/>
    <s v="Summer"/>
    <s v="2020"/>
    <s v="SSRAA"/>
    <s v="BY20; VAR"/>
    <s v="7,4H"/>
    <s v="JJM"/>
    <s v=""/>
    <s v=""/>
    <s v="U"/>
    <n v="8"/>
  </r>
  <r>
    <n v="2024"/>
    <s v="CHUM"/>
    <s v="KTN"/>
    <s v="SBS"/>
    <s v="DGK"/>
    <s v="BOAT"/>
    <s v="107019"/>
    <s v="G11"/>
    <s v="T"/>
    <s v=""/>
    <b v="1"/>
    <x v="0"/>
    <x v="0"/>
    <x v="0"/>
    <s v="01293127"/>
    <d v="2024-07-11T00:00:00"/>
    <m/>
    <n v="1"/>
    <d v="2024-07-12T00:00:00"/>
    <x v="3"/>
    <m/>
    <s v=""/>
    <n v="1"/>
    <d v="2024-07-17T00:00:00"/>
    <s v="JJM"/>
    <s v="5,3H"/>
    <x v="3"/>
    <s v="Kendrick Bay"/>
    <s v="Summer"/>
    <s v="2021"/>
    <s v="SSRAA"/>
    <s v="BY20"/>
    <s v="5,3H"/>
    <s v="JJM"/>
    <s v=""/>
    <s v=""/>
    <s v="U"/>
    <n v="5.8"/>
  </r>
  <r>
    <n v="2024"/>
    <s v="CHUM"/>
    <s v="KTN"/>
    <s v="SBS"/>
    <s v="DGK"/>
    <s v="BOAT"/>
    <s v="107019"/>
    <s v="G12"/>
    <s v="T"/>
    <s v=""/>
    <b v="1"/>
    <x v="0"/>
    <x v="0"/>
    <x v="0"/>
    <s v="01293128"/>
    <d v="2024-07-11T00:00:00"/>
    <m/>
    <n v="1"/>
    <d v="2024-07-12T00:00:00"/>
    <x v="3"/>
    <m/>
    <s v=""/>
    <n v="1"/>
    <d v="2024-07-17T00:00:00"/>
    <s v="JJM"/>
    <s v="3,2,6H"/>
    <x v="4"/>
    <s v="Kendrick Bay"/>
    <s v="Summer"/>
    <s v="2019"/>
    <s v="SSRAA"/>
    <s v="BY19"/>
    <s v="3,2,6H"/>
    <s v="JJM"/>
    <s v=""/>
    <s v=""/>
    <s v="U"/>
    <n v="7.6"/>
  </r>
  <r>
    <n v="2024"/>
    <s v="CHUM"/>
    <s v="KTN"/>
    <s v="SBS"/>
    <s v="DGK"/>
    <s v="BOAT"/>
    <s v="107019"/>
    <s v="H1"/>
    <s v="T"/>
    <s v=""/>
    <b v="1"/>
    <x v="0"/>
    <x v="0"/>
    <x v="0"/>
    <s v="01293129"/>
    <d v="2024-07-11T00:00:00"/>
    <m/>
    <n v="1"/>
    <d v="2024-07-12T00:00:00"/>
    <x v="3"/>
    <m/>
    <s v=""/>
    <n v="1"/>
    <d v="2024-07-17T00:00:00"/>
    <s v="JJM"/>
    <s v="5,5H"/>
    <x v="33"/>
    <s v="Kasnyku Bay"/>
    <s v="Summer"/>
    <s v="2020"/>
    <s v="NSRAA"/>
    <s v="BY20"/>
    <s v="5,5H"/>
    <s v="JJM"/>
    <s v=""/>
    <s v=""/>
    <s v="U"/>
    <n v="6.3"/>
  </r>
  <r>
    <n v="2024"/>
    <s v="CHUM"/>
    <s v="KTN"/>
    <s v="SBS"/>
    <s v="DGK"/>
    <s v="BOAT"/>
    <s v="107019"/>
    <s v="H2"/>
    <s v="T"/>
    <s v=""/>
    <b v="1"/>
    <x v="0"/>
    <x v="0"/>
    <x v="0"/>
    <s v="01293130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UNABLE TO AGE"/>
    <s v="3,6,2H"/>
    <s v="JJM"/>
    <s v=""/>
    <s v=""/>
    <s v="U"/>
    <n v="6.4"/>
  </r>
  <r>
    <n v="2024"/>
    <s v="CHUM"/>
    <s v="KTN"/>
    <s v="SBS"/>
    <s v="DGK"/>
    <s v="BOAT"/>
    <s v="107019"/>
    <s v="H3"/>
    <s v="T"/>
    <s v=""/>
    <b v="1"/>
    <x v="0"/>
    <x v="0"/>
    <x v="0"/>
    <s v="01293131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UNABLE TO AGE"/>
    <s v="3,6,2H"/>
    <s v="JJM"/>
    <s v=""/>
    <s v=""/>
    <s v="U"/>
    <n v="11.2"/>
  </r>
  <r>
    <n v="2024"/>
    <s v="CHUM"/>
    <s v="KTN"/>
    <s v="SBS"/>
    <s v="DGK"/>
    <s v="BOAT"/>
    <s v="107019"/>
    <s v="H4"/>
    <s v="T"/>
    <s v=""/>
    <b v="1"/>
    <x v="0"/>
    <x v="0"/>
    <x v="0"/>
    <s v="01293132"/>
    <d v="2024-07-11T00:00:00"/>
    <m/>
    <n v="1"/>
    <d v="2024-07-12T00:00:00"/>
    <x v="3"/>
    <m/>
    <s v=""/>
    <n v="1"/>
    <d v="2024-07-17T00:00:00"/>
    <s v="JJM"/>
    <s v="6,3,2H"/>
    <x v="6"/>
    <s v="Kendrick Bay"/>
    <s v="Summer"/>
    <s v="2021"/>
    <s v="SSRAA"/>
    <s v="UNABLE TO AGE"/>
    <s v="6,3,2H"/>
    <s v="JJM"/>
    <s v=""/>
    <s v=""/>
    <s v="U"/>
    <n v="7.6"/>
  </r>
  <r>
    <n v="2024"/>
    <s v="CHUM"/>
    <s v="KTN"/>
    <s v="SBS"/>
    <s v="DGK"/>
    <s v="BOAT"/>
    <s v="107019"/>
    <s v="H5"/>
    <s v="T"/>
    <s v=""/>
    <b v="1"/>
    <x v="0"/>
    <x v="0"/>
    <x v="0"/>
    <s v="01293133"/>
    <d v="2024-07-11T00:00:00"/>
    <m/>
    <n v="1"/>
    <d v="2024-07-12T00:00:00"/>
    <x v="3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10.5"/>
  </r>
  <r>
    <n v="2024"/>
    <s v="CHUM"/>
    <s v="KTN"/>
    <s v="SBS"/>
    <s v="DGK"/>
    <s v="BOAT"/>
    <s v="107019"/>
    <s v="H6"/>
    <s v="T"/>
    <s v=""/>
    <b v="1"/>
    <x v="0"/>
    <x v="0"/>
    <x v="0"/>
    <s v="01293134"/>
    <d v="2024-07-11T00:00:00"/>
    <m/>
    <n v="1"/>
    <d v="2024-07-12T00:00:00"/>
    <x v="3"/>
    <m/>
    <s v=""/>
    <n v="1"/>
    <d v="2024-07-17T00:00:00"/>
    <s v="JJM"/>
    <s v="5,3H"/>
    <x v="3"/>
    <s v="Kendrick Bay"/>
    <s v="Summer"/>
    <s v="2021"/>
    <s v="SSRAA"/>
    <s v="BY21"/>
    <s v="5,3H"/>
    <s v="JJM"/>
    <s v=""/>
    <s v=""/>
    <s v="U"/>
    <n v="8.3000000000000007"/>
  </r>
  <r>
    <n v="2024"/>
    <s v="CHUM"/>
    <s v="KTN"/>
    <s v="SBS"/>
    <s v="DGK"/>
    <s v="BOAT"/>
    <s v="107019"/>
    <s v="H7"/>
    <s v="T"/>
    <s v=""/>
    <b v="1"/>
    <x v="0"/>
    <x v="0"/>
    <x v="0"/>
    <s v="01293135"/>
    <d v="2024-07-11T00:00:00"/>
    <m/>
    <n v="1"/>
    <d v="2024-07-12T00:00:00"/>
    <x v="3"/>
    <m/>
    <s v=""/>
    <n v="1"/>
    <d v="2024-07-17T00:00:00"/>
    <s v="JJM"/>
    <s v="NONE"/>
    <x v="5"/>
    <s v=""/>
    <s v=""/>
    <s v=""/>
    <s v=""/>
    <s v="BY20"/>
    <s v="NONE"/>
    <s v="JJM"/>
    <s v=""/>
    <s v=""/>
    <s v="U"/>
    <n v="6"/>
  </r>
  <r>
    <n v="2024"/>
    <s v="CHUM"/>
    <s v="KTN"/>
    <s v="SBS"/>
    <s v="DGK"/>
    <s v="BOAT"/>
    <s v="107019"/>
    <s v="H8"/>
    <s v="T"/>
    <s v=""/>
    <b v="1"/>
    <x v="0"/>
    <x v="0"/>
    <x v="0"/>
    <s v="01293136"/>
    <d v="2024-07-11T00:00:00"/>
    <m/>
    <n v="1"/>
    <d v="2024-07-12T00:00:00"/>
    <x v="3"/>
    <m/>
    <s v=""/>
    <n v="1"/>
    <d v="2024-07-17T00:00:00"/>
    <s v="JJM"/>
    <s v="3,2,6H"/>
    <x v="4"/>
    <s v="Kendrick Bay"/>
    <s v="Summer"/>
    <s v="2019"/>
    <s v="SSRAA"/>
    <s v="BY19"/>
    <s v="3,2,6H"/>
    <s v="JJM"/>
    <s v=""/>
    <s v=""/>
    <s v="U"/>
    <n v="12.1"/>
  </r>
  <r>
    <n v="2024"/>
    <s v="CHUM"/>
    <s v="KTN"/>
    <s v="SBS"/>
    <s v="DGK"/>
    <s v="BOAT"/>
    <s v="107019"/>
    <s v="H9"/>
    <s v="T"/>
    <s v=""/>
    <b v="1"/>
    <x v="0"/>
    <x v="0"/>
    <x v="0"/>
    <s v="01293137"/>
    <d v="2024-07-11T00:00:00"/>
    <m/>
    <n v="1"/>
    <d v="2024-07-12T00:00:00"/>
    <x v="3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6.5"/>
  </r>
  <r>
    <n v="2024"/>
    <s v="CHUM"/>
    <s v="KTN"/>
    <s v="SBS"/>
    <s v="DGK"/>
    <s v="BOAT"/>
    <s v="107019"/>
    <s v="H10"/>
    <s v="T"/>
    <s v=""/>
    <b v="1"/>
    <x v="0"/>
    <x v="0"/>
    <x v="0"/>
    <s v="01293138"/>
    <d v="2024-07-11T00:00:00"/>
    <m/>
    <n v="1"/>
    <d v="2024-07-12T00:00:00"/>
    <x v="3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4.4000000000000004"/>
  </r>
  <r>
    <n v="2024"/>
    <s v="CHUM"/>
    <s v="KTN"/>
    <s v="SBS"/>
    <s v="DGK"/>
    <s v="BOAT"/>
    <s v="107019"/>
    <s v="H11"/>
    <s v="T"/>
    <s v=""/>
    <b v="1"/>
    <x v="0"/>
    <x v="0"/>
    <x v="0"/>
    <s v="01293139"/>
    <d v="2024-07-11T00:00:00"/>
    <m/>
    <n v="1"/>
    <d v="2024-07-12T00:00:00"/>
    <x v="3"/>
    <m/>
    <s v=""/>
    <n v="1"/>
    <d v="2024-07-17T00:00:00"/>
    <s v="JJM"/>
    <s v="5,3H"/>
    <x v="3"/>
    <s v="Kendrick Bay"/>
    <s v="Summer"/>
    <s v="2021"/>
    <s v="SSRAA"/>
    <s v="BY21"/>
    <s v="5,3H"/>
    <s v="JJM"/>
    <s v=""/>
    <s v=""/>
    <s v="U"/>
    <n v="5.6"/>
  </r>
  <r>
    <n v="2024"/>
    <s v="CHUM"/>
    <s v="KTN"/>
    <s v="SBS"/>
    <s v="DGK"/>
    <s v="BOAT"/>
    <s v="107019"/>
    <s v="H12"/>
    <s v="T"/>
    <s v=""/>
    <b v="1"/>
    <x v="0"/>
    <x v="0"/>
    <x v="0"/>
    <s v="01293140"/>
    <d v="2024-07-11T00:00:00"/>
    <m/>
    <n v="1"/>
    <d v="2024-07-12T00:00:00"/>
    <x v="3"/>
    <m/>
    <s v=""/>
    <n v="1"/>
    <d v="2024-07-17T00:00:00"/>
    <s v="JJM"/>
    <s v="5,3H"/>
    <x v="3"/>
    <s v="Kendrick Bay"/>
    <s v="Summer"/>
    <s v="2021"/>
    <s v="SSRAA"/>
    <s v="BY21"/>
    <s v="5,3H"/>
    <s v="JJM"/>
    <s v=""/>
    <s v=""/>
    <s v="U"/>
    <n v="6.3"/>
  </r>
  <r>
    <n v="2024"/>
    <s v="CHUM"/>
    <s v="KTN"/>
    <s v="SBS"/>
    <s v="AWE"/>
    <s v="BOAT"/>
    <s v="107172"/>
    <s v="C1"/>
    <s v="T"/>
    <s v=""/>
    <b v="1"/>
    <x v="0"/>
    <x v="0"/>
    <x v="0"/>
    <s v="01293531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THIN FOR AGING"/>
    <s v="3n,4,4nH"/>
    <s v="SKS"/>
    <s v=""/>
    <s v=""/>
    <s v="U"/>
    <n v="7.9"/>
  </r>
  <r>
    <n v="2024"/>
    <s v="CHUM"/>
    <s v="KTN"/>
    <s v="SBS"/>
    <s v="AWE"/>
    <s v="BOAT"/>
    <s v="107172"/>
    <s v="C2"/>
    <s v="T"/>
    <s v=""/>
    <b v="1"/>
    <x v="0"/>
    <x v="0"/>
    <x v="0"/>
    <s v="01293532"/>
    <d v="2024-07-14T00:00:00"/>
    <m/>
    <n v="1"/>
    <d v="2024-07-15T00:00:00"/>
    <x v="4"/>
    <m/>
    <s v=""/>
    <n v="1"/>
    <d v="2024-07-16T00:00:00"/>
    <s v="SKS"/>
    <s v="3,6,2H"/>
    <x v="2"/>
    <s v="Kendrick Bay"/>
    <s v="Summer"/>
    <s v="2020"/>
    <s v="SSRAA"/>
    <s v="BY20; BAND OF 3 PRIOR TO MARK"/>
    <s v="3,6,2H"/>
    <s v="SKS"/>
    <s v=""/>
    <s v=""/>
    <s v="U"/>
    <n v="4.5999999999999996"/>
  </r>
  <r>
    <n v="2024"/>
    <s v="CHUM"/>
    <s v="KTN"/>
    <s v="SBS"/>
    <s v="AWE"/>
    <s v="BOAT"/>
    <s v="107172"/>
    <s v="C3"/>
    <s v="T"/>
    <s v=""/>
    <b v="1"/>
    <x v="0"/>
    <x v="0"/>
    <x v="0"/>
    <s v="01293533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BY20"/>
    <s v="3n,4,4nH"/>
    <s v="SKS"/>
    <s v=""/>
    <s v=""/>
    <s v="U"/>
    <n v="10.199999999999999"/>
  </r>
  <r>
    <n v="2024"/>
    <s v="CHUM"/>
    <s v="KTN"/>
    <s v="SBS"/>
    <s v="AWE"/>
    <s v="BOAT"/>
    <s v="107172"/>
    <s v="C4"/>
    <s v="T"/>
    <s v=""/>
    <b v="1"/>
    <x v="0"/>
    <x v="0"/>
    <x v="0"/>
    <s v="01293534"/>
    <d v="2024-07-14T00:00:00"/>
    <m/>
    <n v="1"/>
    <d v="2024-07-15T00:00:00"/>
    <x v="4"/>
    <m/>
    <s v=""/>
    <n v="1"/>
    <d v="2024-07-16T00:00:00"/>
    <s v="SKS"/>
    <s v="3,6,2H"/>
    <x v="2"/>
    <s v="Kendrick Bay"/>
    <s v="Summer"/>
    <s v="2020"/>
    <s v="SSRAA"/>
    <s v="THIN FOR AGING"/>
    <s v="3,6,2H"/>
    <s v="SKS"/>
    <s v=""/>
    <s v=""/>
    <s v="U"/>
    <n v="10"/>
  </r>
  <r>
    <n v="2024"/>
    <s v="CHUM"/>
    <s v="KTN"/>
    <s v="SBS"/>
    <s v="AWE"/>
    <s v="BOAT"/>
    <s v="107172"/>
    <s v="C5"/>
    <s v="T"/>
    <s v=""/>
    <b v="1"/>
    <x v="0"/>
    <x v="0"/>
    <x v="0"/>
    <s v="01293535"/>
    <d v="2024-07-14T00:00:00"/>
    <m/>
    <n v="1"/>
    <d v="2024-07-15T00:00:00"/>
    <x v="4"/>
    <m/>
    <s v=""/>
    <n v="1"/>
    <d v="2024-07-16T00:00:00"/>
    <s v="SKS"/>
    <s v="5,3H"/>
    <x v="3"/>
    <s v="Kendrick Bay"/>
    <s v="Summer"/>
    <s v="2021"/>
    <s v="SSRAA"/>
    <s v="BY21"/>
    <s v="5,3H"/>
    <s v="SKS"/>
    <s v=""/>
    <s v=""/>
    <s v="U"/>
    <n v="7.9"/>
  </r>
  <r>
    <n v="2024"/>
    <s v="CHUM"/>
    <s v="KTN"/>
    <s v="SBS"/>
    <s v="AWE"/>
    <s v="BOAT"/>
    <s v="107172"/>
    <s v="C6"/>
    <s v="T"/>
    <s v=""/>
    <b v="1"/>
    <x v="0"/>
    <x v="0"/>
    <x v="0"/>
    <s v="01293536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THIN FOR AGING"/>
    <s v="3n,4,4nH"/>
    <s v="SKS"/>
    <s v=""/>
    <s v=""/>
    <s v="U"/>
    <n v="7.5"/>
  </r>
  <r>
    <n v="2024"/>
    <s v="CHUM"/>
    <s v="KTN"/>
    <s v="SBS"/>
    <s v="AWE"/>
    <s v="BOAT"/>
    <s v="107172"/>
    <s v="C7"/>
    <s v="T"/>
    <s v=""/>
    <b v="1"/>
    <x v="0"/>
    <x v="0"/>
    <x v="0"/>
    <s v="01293537"/>
    <d v="2024-07-14T00:00:00"/>
    <m/>
    <n v="1"/>
    <d v="2024-07-15T00:00:00"/>
    <x v="4"/>
    <m/>
    <s v=""/>
    <n v="1"/>
    <d v="2024-07-16T00:00:00"/>
    <s v="SKS"/>
    <s v="6,3,2H"/>
    <x v="6"/>
    <s v="Kendrick Bay"/>
    <s v="Summer"/>
    <s v="2021"/>
    <s v="SSRAA"/>
    <s v="BY21"/>
    <s v="6,3,2H"/>
    <s v="SKS"/>
    <s v=""/>
    <s v=""/>
    <s v="U"/>
    <n v="8"/>
  </r>
  <r>
    <n v="2024"/>
    <s v="CHUM"/>
    <s v="KTN"/>
    <s v="SBS"/>
    <s v="AWE"/>
    <s v="BOAT"/>
    <s v="107172"/>
    <s v="C8"/>
    <s v="T"/>
    <s v=""/>
    <b v="1"/>
    <x v="0"/>
    <x v="0"/>
    <x v="0"/>
    <s v="01293538"/>
    <d v="2024-07-14T00:00:00"/>
    <m/>
    <n v="1"/>
    <d v="2024-07-15T00:00:00"/>
    <x v="4"/>
    <m/>
    <s v=""/>
    <n v="1"/>
    <d v="2024-07-16T00:00:00"/>
    <s v="SKS"/>
    <s v="NONE"/>
    <x v="5"/>
    <s v=""/>
    <s v=""/>
    <s v=""/>
    <s v=""/>
    <s v="BY20"/>
    <s v="NONE"/>
    <s v="SKS"/>
    <s v=""/>
    <s v=""/>
    <s v="U"/>
    <n v="8.8000000000000007"/>
  </r>
  <r>
    <n v="2024"/>
    <s v="CHUM"/>
    <s v="KTN"/>
    <s v="SBS"/>
    <s v="AWE"/>
    <s v="BOAT"/>
    <s v="107172"/>
    <s v="C9"/>
    <s v="T"/>
    <s v=""/>
    <b v="1"/>
    <x v="0"/>
    <x v="0"/>
    <x v="0"/>
    <s v="01293539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BY20"/>
    <s v="3n,4,4nH"/>
    <s v="SKS"/>
    <s v=""/>
    <s v=""/>
    <s v="U"/>
    <n v="9.1"/>
  </r>
  <r>
    <n v="2024"/>
    <s v="CHUM"/>
    <s v="KTN"/>
    <s v="SBS"/>
    <s v="AWE"/>
    <s v="BOAT"/>
    <s v="107172"/>
    <s v="C10"/>
    <s v="T"/>
    <s v=""/>
    <b v="1"/>
    <x v="0"/>
    <x v="0"/>
    <x v="0"/>
    <s v="01293540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BY20"/>
    <s v="3n,4,4nH"/>
    <s v="SKS"/>
    <s v=""/>
    <s v=""/>
    <s v="U"/>
    <n v="9.6999999999999993"/>
  </r>
  <r>
    <n v="2024"/>
    <s v="CHUM"/>
    <s v="KTN"/>
    <s v="SBS"/>
    <s v="AWE"/>
    <s v="BOAT"/>
    <s v="107172"/>
    <s v="C11"/>
    <s v="T"/>
    <s v=""/>
    <b v="1"/>
    <x v="0"/>
    <x v="0"/>
    <x v="0"/>
    <s v="01293541"/>
    <d v="2024-07-14T00:00:00"/>
    <m/>
    <n v="1"/>
    <d v="2024-07-15T00:00:00"/>
    <x v="4"/>
    <m/>
    <s v=""/>
    <n v="1"/>
    <d v="2024-07-16T00:00:00"/>
    <s v="SKS"/>
    <s v="4n,2n,2H"/>
    <x v="0"/>
    <s v="Kendrick Bay"/>
    <s v="Summer"/>
    <s v="2019"/>
    <s v="SSRAA"/>
    <s v="THIN FOR AGING"/>
    <s v="4n,2n,2H"/>
    <s v="SKS"/>
    <s v=""/>
    <s v=""/>
    <s v="U"/>
    <n v="7.9"/>
  </r>
  <r>
    <n v="2024"/>
    <s v="CHUM"/>
    <s v="KTN"/>
    <s v="SBS"/>
    <s v="AWE"/>
    <s v="BOAT"/>
    <s v="107172"/>
    <s v="C12"/>
    <s v="T"/>
    <s v=""/>
    <b v="1"/>
    <x v="0"/>
    <x v="0"/>
    <x v="0"/>
    <s v="01293542"/>
    <d v="2024-07-14T00:00:00"/>
    <m/>
    <n v="1"/>
    <d v="2024-07-15T00:00:00"/>
    <x v="4"/>
    <m/>
    <s v=""/>
    <n v="1"/>
    <d v="2024-07-16T00:00:00"/>
    <s v="SKS"/>
    <s v="5,3H"/>
    <x v="3"/>
    <s v="Kendrick Bay"/>
    <s v="Summer"/>
    <s v="2021"/>
    <s v="SSRAA"/>
    <s v="BY21"/>
    <s v="5,3H"/>
    <s v="SKS"/>
    <s v=""/>
    <s v=""/>
    <s v="U"/>
    <n v="6.1"/>
  </r>
  <r>
    <n v="2024"/>
    <s v="CHUM"/>
    <s v="KTN"/>
    <s v="SBS"/>
    <s v="AWE"/>
    <s v="BOAT"/>
    <s v="107172"/>
    <s v="D1"/>
    <s v="T"/>
    <s v=""/>
    <b v="1"/>
    <x v="0"/>
    <x v="0"/>
    <x v="0"/>
    <s v="01293543"/>
    <d v="2024-07-14T00:00:00"/>
    <m/>
    <n v="1"/>
    <d v="2024-07-15T00:00:00"/>
    <x v="4"/>
    <m/>
    <s v=""/>
    <n v="1"/>
    <d v="2024-07-16T00:00:00"/>
    <s v="SKS"/>
    <s v="5,3H"/>
    <x v="3"/>
    <s v="Kendrick Bay"/>
    <s v="Summer"/>
    <s v="2021"/>
    <s v="SSRAA"/>
    <s v="BY21"/>
    <s v="5,3H"/>
    <s v="SKS"/>
    <s v=""/>
    <s v=""/>
    <s v="U"/>
    <n v="3.8"/>
  </r>
  <r>
    <n v="2024"/>
    <s v="CHUM"/>
    <s v="KTN"/>
    <s v="SBS"/>
    <s v="AWE"/>
    <s v="BOAT"/>
    <s v="107172"/>
    <s v="D2"/>
    <s v="T"/>
    <s v=""/>
    <b v="1"/>
    <x v="0"/>
    <x v="0"/>
    <x v="0"/>
    <s v="01293544"/>
    <d v="2024-07-14T00:00:00"/>
    <m/>
    <n v="1"/>
    <d v="2024-07-15T00:00:00"/>
    <x v="4"/>
    <m/>
    <s v=""/>
    <n v="1"/>
    <d v="2024-07-16T00:00:00"/>
    <s v="SKS"/>
    <s v="3,6,2H"/>
    <x v="2"/>
    <s v="Kendrick Bay"/>
    <s v="Summer"/>
    <s v="2020"/>
    <s v="SSRAA"/>
    <s v="BY20"/>
    <s v="3,6,2H"/>
    <s v="SKS"/>
    <s v=""/>
    <s v=""/>
    <s v="U"/>
    <n v="7.4"/>
  </r>
  <r>
    <n v="2024"/>
    <s v="CHUM"/>
    <s v="KTN"/>
    <s v="SBS"/>
    <s v="AWE"/>
    <s v="BOAT"/>
    <s v="107172"/>
    <s v="D3"/>
    <s v="T"/>
    <s v=""/>
    <b v="1"/>
    <x v="0"/>
    <x v="0"/>
    <x v="0"/>
    <s v="01293545"/>
    <d v="2024-07-14T00:00:00"/>
    <m/>
    <n v="1"/>
    <d v="2024-07-15T00:00:00"/>
    <x v="4"/>
    <m/>
    <s v=""/>
    <n v="1"/>
    <d v="2024-07-16T00:00:00"/>
    <s v="SKS"/>
    <s v="5,3H"/>
    <x v="3"/>
    <s v="Kendrick Bay"/>
    <s v="Summer"/>
    <s v="2021"/>
    <s v="SSRAA"/>
    <s v="BY21"/>
    <s v="5,3H"/>
    <s v="SKS"/>
    <s v=""/>
    <s v=""/>
    <s v="U"/>
    <n v="10.5"/>
  </r>
  <r>
    <n v="2024"/>
    <s v="CHUM"/>
    <s v="KTN"/>
    <s v="SBS"/>
    <s v="AWE"/>
    <s v="BOAT"/>
    <s v="107172"/>
    <s v="D4"/>
    <s v="T"/>
    <s v=""/>
    <b v="1"/>
    <x v="0"/>
    <x v="0"/>
    <x v="0"/>
    <s v="01293546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BY20"/>
    <s v="3n,4,4nH"/>
    <s v="SKS"/>
    <s v=""/>
    <s v=""/>
    <s v="U"/>
    <n v="8.8000000000000007"/>
  </r>
  <r>
    <n v="2024"/>
    <s v="CHUM"/>
    <s v="KTN"/>
    <s v="SBS"/>
    <s v="AWE"/>
    <s v="BOAT"/>
    <s v="107172"/>
    <s v="D5"/>
    <s v="T"/>
    <s v=""/>
    <b v="1"/>
    <x v="0"/>
    <x v="0"/>
    <x v="0"/>
    <s v="01293547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BY20"/>
    <s v="3n,4,4nH"/>
    <s v="SKS"/>
    <s v=""/>
    <s v=""/>
    <s v="U"/>
    <n v="6.7"/>
  </r>
  <r>
    <n v="2024"/>
    <s v="CHUM"/>
    <s v="KTN"/>
    <s v="SBS"/>
    <s v="AWE"/>
    <s v="BOAT"/>
    <s v="107172"/>
    <s v="D6"/>
    <s v="T"/>
    <s v=""/>
    <b v="1"/>
    <x v="0"/>
    <x v="0"/>
    <x v="0"/>
    <s v="01293548"/>
    <d v="2024-07-14T00:00:00"/>
    <m/>
    <n v="1"/>
    <d v="2024-07-15T00:00:00"/>
    <x v="4"/>
    <m/>
    <s v=""/>
    <n v="1"/>
    <d v="2024-07-16T00:00:00"/>
    <s v="SKS"/>
    <s v="4,4H4"/>
    <x v="18"/>
    <s v="Neets Bay"/>
    <s v="Summer"/>
    <s v="2020"/>
    <s v="SSRAA"/>
    <s v="BY20"/>
    <s v="4,4H4"/>
    <s v="SKS"/>
    <s v=""/>
    <s v=""/>
    <s v="U"/>
    <n v="6.7"/>
  </r>
  <r>
    <n v="2024"/>
    <s v="CHUM"/>
    <s v="KTN"/>
    <s v="SBS"/>
    <s v="AWE"/>
    <s v="BOAT"/>
    <s v="107172"/>
    <s v="D7"/>
    <s v="T"/>
    <s v=""/>
    <b v="1"/>
    <x v="0"/>
    <x v="0"/>
    <x v="0"/>
    <s v="01293549"/>
    <d v="2024-07-14T00:00:00"/>
    <m/>
    <n v="1"/>
    <d v="2024-07-15T00:00:00"/>
    <x v="4"/>
    <m/>
    <s v=""/>
    <n v="1"/>
    <d v="2024-07-16T00:00:00"/>
    <s v="SKS"/>
    <s v="4n,2n,2H"/>
    <x v="0"/>
    <s v="Kendrick Bay"/>
    <s v="Summer"/>
    <s v="2019"/>
    <s v="SSRAA"/>
    <s v="BY19"/>
    <s v="4n,2n,2H"/>
    <s v="SKS"/>
    <s v=""/>
    <s v=""/>
    <s v="U"/>
    <n v="7.8"/>
  </r>
  <r>
    <n v="2024"/>
    <s v="CHUM"/>
    <s v="KTN"/>
    <s v="SBS"/>
    <s v="AWE"/>
    <s v="BOAT"/>
    <s v="107172"/>
    <s v="D8"/>
    <s v="T"/>
    <s v=""/>
    <b v="1"/>
    <x v="0"/>
    <x v="0"/>
    <x v="0"/>
    <s v="01293550"/>
    <d v="2024-07-14T00:00:00"/>
    <m/>
    <n v="1"/>
    <d v="2024-07-15T00:00:00"/>
    <x v="4"/>
    <m/>
    <s v=""/>
    <n v="1"/>
    <d v="2024-07-16T00:00:00"/>
    <s v="SKS"/>
    <s v="5,3H"/>
    <x v="3"/>
    <s v="Kendrick Bay"/>
    <s v="Summer"/>
    <s v="2021"/>
    <s v="SSRAA"/>
    <s v="BY21"/>
    <s v="5,3H"/>
    <s v="SKS"/>
    <s v=""/>
    <s v=""/>
    <s v="U"/>
    <n v="7.3"/>
  </r>
  <r>
    <n v="2024"/>
    <s v="CHUM"/>
    <s v="KTN"/>
    <s v="SBS"/>
    <s v="AWE"/>
    <s v="BOAT"/>
    <s v="107172"/>
    <s v="D9"/>
    <s v="T"/>
    <s v=""/>
    <b v="1"/>
    <x v="0"/>
    <x v="0"/>
    <x v="0"/>
    <s v="01293551"/>
    <d v="2024-07-14T00:00:00"/>
    <m/>
    <n v="1"/>
    <d v="2024-07-15T00:00:00"/>
    <x v="4"/>
    <m/>
    <s v=""/>
    <n v="1"/>
    <d v="2024-07-16T00:00:00"/>
    <s v="SKS"/>
    <s v="6,3,2H"/>
    <x v="6"/>
    <s v="Kendrick Bay"/>
    <s v="Summer"/>
    <s v="2021"/>
    <s v="SSRAA"/>
    <s v="BY20"/>
    <s v="6,3,2H"/>
    <s v="SKS"/>
    <s v=""/>
    <s v=""/>
    <s v="U"/>
    <n v="10.1"/>
  </r>
  <r>
    <n v="2024"/>
    <s v="CHUM"/>
    <s v="KTN"/>
    <s v="SBS"/>
    <s v="AWE"/>
    <s v="BOAT"/>
    <s v="107172"/>
    <s v="D10"/>
    <s v="T"/>
    <s v=""/>
    <b v="1"/>
    <x v="0"/>
    <x v="0"/>
    <x v="0"/>
    <s v="01293552"/>
    <d v="2024-07-14T00:00:00"/>
    <m/>
    <n v="1"/>
    <d v="2024-07-15T00:00:00"/>
    <x v="4"/>
    <m/>
    <s v=""/>
    <n v="1"/>
    <d v="2024-07-16T00:00:00"/>
    <s v="SKS"/>
    <s v="3n,4,4nH"/>
    <x v="1"/>
    <s v="Kendrick Bay"/>
    <s v="Summer"/>
    <s v="2020"/>
    <s v="SSRAA"/>
    <s v="BY20"/>
    <s v="3n,4,4nH"/>
    <s v="SKS"/>
    <s v=""/>
    <s v=""/>
    <s v="U"/>
    <n v="6.6"/>
  </r>
  <r>
    <n v="2024"/>
    <s v="CHUM"/>
    <s v="KTN"/>
    <s v="SBS"/>
    <s v="AWE"/>
    <s v="BOAT"/>
    <s v="107172"/>
    <s v="D11"/>
    <s v="T"/>
    <s v=""/>
    <b v="1"/>
    <x v="0"/>
    <x v="0"/>
    <x v="0"/>
    <s v="01293553"/>
    <d v="2024-07-14T00:00:00"/>
    <m/>
    <n v="1"/>
    <d v="2024-07-15T00:00:00"/>
    <x v="4"/>
    <m/>
    <s v=""/>
    <n v="1"/>
    <d v="2024-07-16T00:00:00"/>
    <s v="SKS"/>
    <s v="NONE"/>
    <x v="5"/>
    <s v=""/>
    <s v=""/>
    <s v=""/>
    <s v=""/>
    <s v="BY20"/>
    <s v="NONE"/>
    <s v="SKS"/>
    <s v=""/>
    <s v=""/>
    <s v="U"/>
    <n v="6.2"/>
  </r>
  <r>
    <n v="2024"/>
    <s v="CHUM"/>
    <s v="KTN"/>
    <s v="SBS"/>
    <s v="AWE"/>
    <s v="BOAT"/>
    <s v="107172"/>
    <s v="D12"/>
    <s v="T"/>
    <s v=""/>
    <b v="1"/>
    <x v="0"/>
    <x v="0"/>
    <x v="0"/>
    <s v="01293554"/>
    <d v="2024-07-14T00:00:00"/>
    <m/>
    <n v="1"/>
    <d v="2024-07-15T00:00:00"/>
    <x v="4"/>
    <m/>
    <s v=""/>
    <n v="1"/>
    <d v="2024-07-16T00:00:00"/>
    <s v="SKS"/>
    <s v="4,4H"/>
    <x v="29"/>
    <s v="Neets Bay"/>
    <s v="Summer"/>
    <s v="2021"/>
    <s v="SSRAA"/>
    <s v="THIN FOR AGING; NO PH"/>
    <s v="4,4H"/>
    <s v="SKS"/>
    <s v=""/>
    <s v=""/>
    <s v="U"/>
    <n v="10.4"/>
  </r>
  <r>
    <n v="2024"/>
    <s v="CHUM"/>
    <s v="KTN"/>
    <s v="SBS"/>
    <s v="DGK"/>
    <s v="BOAT"/>
    <s v="107223"/>
    <s v="A1"/>
    <s v="T"/>
    <s v=""/>
    <b v="1"/>
    <x v="1"/>
    <x v="2"/>
    <x v="2"/>
    <s v="01293651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8.9"/>
  </r>
  <r>
    <n v="2024"/>
    <s v="CHUM"/>
    <s v="KTN"/>
    <s v="SBS"/>
    <s v="DGK"/>
    <s v="BOAT"/>
    <s v="107223"/>
    <s v="A2"/>
    <s v="T"/>
    <s v=""/>
    <b v="1"/>
    <x v="1"/>
    <x v="2"/>
    <x v="2"/>
    <s v="01293652"/>
    <d v="2024-07-15T00:00:00"/>
    <m/>
    <n v="1"/>
    <d v="2024-07-16T00:00:00"/>
    <x v="4"/>
    <m/>
    <s v=""/>
    <n v="1"/>
    <d v="2024-07-17T00:00:00"/>
    <s v="SKS"/>
    <s v="4,1,2,1H"/>
    <x v="12"/>
    <s v="Anita Bay"/>
    <s v="Summer"/>
    <s v="2020"/>
    <s v="SSRAA"/>
    <s v="BY20"/>
    <s v="4,1,2,1H"/>
    <s v="SKS"/>
    <s v=""/>
    <s v=""/>
    <s v="U"/>
    <n v="7.1"/>
  </r>
  <r>
    <n v="2024"/>
    <s v="CHUM"/>
    <s v="KTN"/>
    <s v="SBS"/>
    <s v="DGK"/>
    <s v="BOAT"/>
    <s v="107223"/>
    <s v="A3"/>
    <s v="T"/>
    <s v=""/>
    <b v="1"/>
    <x v="1"/>
    <x v="2"/>
    <x v="2"/>
    <s v="01293653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1.9"/>
  </r>
  <r>
    <n v="2024"/>
    <s v="CHUM"/>
    <s v="KTN"/>
    <s v="SBS"/>
    <s v="DGK"/>
    <s v="BOAT"/>
    <s v="107223"/>
    <s v="A4"/>
    <s v="T"/>
    <s v=""/>
    <b v="1"/>
    <x v="1"/>
    <x v="2"/>
    <x v="2"/>
    <s v="01293654"/>
    <d v="2024-07-15T00:00:00"/>
    <m/>
    <n v="1"/>
    <d v="2024-07-16T00:00:00"/>
    <x v="4"/>
    <m/>
    <s v=""/>
    <n v="1"/>
    <d v="2024-07-17T00:00:00"/>
    <s v="SKS"/>
    <s v="4n,4H"/>
    <x v="34"/>
    <s v="Anita Bay"/>
    <s v="Summer"/>
    <s v="2021"/>
    <s v="SSRAA"/>
    <s v="BY21"/>
    <s v="4n,4H"/>
    <s v="SKS"/>
    <s v=""/>
    <s v=""/>
    <s v="U"/>
    <n v="6.1"/>
  </r>
  <r>
    <n v="2024"/>
    <s v="CHUM"/>
    <s v="KTN"/>
    <s v="SBS"/>
    <s v="DGK"/>
    <s v="BOAT"/>
    <s v="107223"/>
    <s v="A5"/>
    <s v="T"/>
    <s v=""/>
    <b v="1"/>
    <x v="1"/>
    <x v="2"/>
    <x v="2"/>
    <s v="01293655"/>
    <d v="2024-07-15T00:00:00"/>
    <m/>
    <n v="1"/>
    <d v="2024-07-16T00:00:00"/>
    <x v="4"/>
    <m/>
    <s v=""/>
    <n v="1"/>
    <d v="2024-07-17T00:00:00"/>
    <s v="SKS"/>
    <s v="4,1,2,1H"/>
    <x v="12"/>
    <s v="Anita Bay"/>
    <s v="Summer"/>
    <s v="2020"/>
    <s v="SSRAA"/>
    <s v="BY20"/>
    <s v="4,1,2,1H"/>
    <s v="SKS"/>
    <s v=""/>
    <s v=""/>
    <s v="U"/>
    <n v="8.1999999999999993"/>
  </r>
  <r>
    <n v="2024"/>
    <s v="CHUM"/>
    <s v="KTN"/>
    <s v="SBS"/>
    <s v="DGK"/>
    <s v="BOAT"/>
    <s v="107223"/>
    <s v="A6"/>
    <s v="T"/>
    <s v=""/>
    <b v="1"/>
    <x v="1"/>
    <x v="2"/>
    <x v="2"/>
    <s v="01293656"/>
    <d v="2024-07-15T00:00:00"/>
    <m/>
    <n v="1"/>
    <d v="2024-07-16T00:00:00"/>
    <x v="4"/>
    <m/>
    <s v=""/>
    <n v="1"/>
    <d v="2024-07-17T00:00:00"/>
    <s v="SKS"/>
    <s v="4,1,2,1H"/>
    <x v="12"/>
    <s v="Anita Bay"/>
    <s v="Summer"/>
    <s v="2020"/>
    <s v="SSRAA"/>
    <s v="BY20"/>
    <s v="4,1,2,1H"/>
    <s v="SKS"/>
    <s v=""/>
    <s v=""/>
    <s v="U"/>
    <n v="11.2"/>
  </r>
  <r>
    <n v="2024"/>
    <s v="CHUM"/>
    <s v="KTN"/>
    <s v="SBS"/>
    <s v="DGK"/>
    <s v="BOAT"/>
    <s v="107223"/>
    <s v="A7"/>
    <s v="T"/>
    <s v=""/>
    <b v="1"/>
    <x v="1"/>
    <x v="2"/>
    <x v="2"/>
    <s v="01293657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THIN FOR AGING"/>
    <s v="3,2,4H"/>
    <s v="SKS"/>
    <s v=""/>
    <s v=""/>
    <s v="U"/>
    <n v="15.9"/>
  </r>
  <r>
    <n v="2024"/>
    <s v="CHUM"/>
    <s v="KTN"/>
    <s v="SBS"/>
    <s v="DGK"/>
    <s v="BOAT"/>
    <s v="107223"/>
    <s v="A8"/>
    <s v="T"/>
    <s v=""/>
    <b v="1"/>
    <x v="1"/>
    <x v="2"/>
    <x v="2"/>
    <s v="01293658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THIN FOR AGING"/>
    <s v="3,2,4H"/>
    <s v="SKS"/>
    <s v=""/>
    <s v=""/>
    <s v="U"/>
    <n v="8.8000000000000007"/>
  </r>
  <r>
    <n v="2024"/>
    <s v="CHUM"/>
    <s v="KTN"/>
    <s v="SBS"/>
    <s v="DGK"/>
    <s v="BOAT"/>
    <s v="107223"/>
    <s v="A9"/>
    <s v="T"/>
    <s v=""/>
    <b v="1"/>
    <x v="1"/>
    <x v="2"/>
    <x v="2"/>
    <s v="01293659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3.5"/>
  </r>
  <r>
    <n v="2024"/>
    <s v="CHUM"/>
    <s v="KTN"/>
    <s v="SBS"/>
    <s v="DGK"/>
    <s v="BOAT"/>
    <s v="107223"/>
    <s v="A10"/>
    <s v="T"/>
    <s v=""/>
    <b v="1"/>
    <x v="1"/>
    <x v="2"/>
    <x v="2"/>
    <s v="01293660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9.6999999999999993"/>
  </r>
  <r>
    <n v="2024"/>
    <s v="CHUM"/>
    <s v="KTN"/>
    <s v="SBS"/>
    <s v="DGK"/>
    <s v="BOAT"/>
    <s v="107223"/>
    <s v="A11"/>
    <s v="T"/>
    <s v=""/>
    <b v="1"/>
    <x v="1"/>
    <x v="2"/>
    <x v="2"/>
    <s v="01293661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2.1"/>
  </r>
  <r>
    <n v="2024"/>
    <s v="CHUM"/>
    <s v="KTN"/>
    <s v="SBS"/>
    <s v="DGK"/>
    <s v="BOAT"/>
    <s v="107223"/>
    <s v="A12"/>
    <s v="T"/>
    <s v=""/>
    <b v="1"/>
    <x v="1"/>
    <x v="2"/>
    <x v="2"/>
    <s v="01293662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0.6"/>
  </r>
  <r>
    <n v="2024"/>
    <s v="CHUM"/>
    <s v="KTN"/>
    <s v="SBS"/>
    <s v="DGK"/>
    <s v="BOAT"/>
    <s v="107223"/>
    <s v="B1"/>
    <s v="T"/>
    <s v=""/>
    <b v="1"/>
    <x v="1"/>
    <x v="2"/>
    <x v="2"/>
    <s v="01293663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9.6999999999999993"/>
  </r>
  <r>
    <n v="2024"/>
    <s v="CHUM"/>
    <s v="KTN"/>
    <s v="SBS"/>
    <s v="DGK"/>
    <s v="BOAT"/>
    <s v="107223"/>
    <s v="B2"/>
    <s v="T"/>
    <s v=""/>
    <b v="1"/>
    <x v="1"/>
    <x v="2"/>
    <x v="2"/>
    <s v="01293664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0"/>
  </r>
  <r>
    <n v="2024"/>
    <s v="CHUM"/>
    <s v="KTN"/>
    <s v="SBS"/>
    <s v="DGK"/>
    <s v="BOAT"/>
    <s v="107223"/>
    <s v="B3"/>
    <s v="T"/>
    <s v=""/>
    <b v="1"/>
    <x v="1"/>
    <x v="2"/>
    <x v="2"/>
    <s v="01293665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6.3"/>
  </r>
  <r>
    <n v="2024"/>
    <s v="CHUM"/>
    <s v="KTN"/>
    <s v="SBS"/>
    <s v="DGK"/>
    <s v="BOAT"/>
    <s v="107223"/>
    <s v="B4"/>
    <s v="T"/>
    <s v=""/>
    <b v="1"/>
    <x v="1"/>
    <x v="2"/>
    <x v="2"/>
    <s v="01293666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6.9"/>
  </r>
  <r>
    <n v="2024"/>
    <s v="CHUM"/>
    <s v="KTN"/>
    <s v="SBS"/>
    <s v="DGK"/>
    <s v="BOAT"/>
    <s v="107223"/>
    <s v="B5"/>
    <s v="T"/>
    <s v=""/>
    <b v="1"/>
    <x v="1"/>
    <x v="2"/>
    <x v="2"/>
    <s v="01293667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0.199999999999999"/>
  </r>
  <r>
    <n v="2024"/>
    <s v="CHUM"/>
    <s v="KTN"/>
    <s v="SBS"/>
    <s v="DGK"/>
    <s v="BOAT"/>
    <s v="107223"/>
    <s v="B6"/>
    <s v="T"/>
    <s v=""/>
    <b v="1"/>
    <x v="1"/>
    <x v="2"/>
    <x v="2"/>
    <s v="01293668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7.9"/>
  </r>
  <r>
    <n v="2024"/>
    <s v="CHUM"/>
    <s v="KTN"/>
    <s v="SBS"/>
    <s v="DGK"/>
    <s v="BOAT"/>
    <s v="107223"/>
    <s v="B7"/>
    <s v="T"/>
    <s v=""/>
    <b v="1"/>
    <x v="1"/>
    <x v="2"/>
    <x v="2"/>
    <s v="01293669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9"/>
  </r>
  <r>
    <n v="2024"/>
    <s v="CHUM"/>
    <s v="KTN"/>
    <s v="SBS"/>
    <s v="DGK"/>
    <s v="BOAT"/>
    <s v="107223"/>
    <s v="B8"/>
    <s v="T"/>
    <s v=""/>
    <b v="1"/>
    <x v="1"/>
    <x v="2"/>
    <x v="2"/>
    <s v="01293670"/>
    <d v="2024-07-15T00:00:00"/>
    <m/>
    <n v="1"/>
    <d v="2024-07-16T00:00:00"/>
    <x v="4"/>
    <m/>
    <s v=""/>
    <n v="1"/>
    <d v="2024-07-17T00:00:00"/>
    <s v="SKS"/>
    <s v="4,1,2,1H"/>
    <x v="12"/>
    <s v="Anita Bay"/>
    <s v="Summer"/>
    <s v="2020"/>
    <s v="SSRAA"/>
    <s v="BY20"/>
    <s v="4,1,2,1H"/>
    <s v="SKS"/>
    <s v=""/>
    <s v=""/>
    <s v="U"/>
    <n v="12"/>
  </r>
  <r>
    <n v="2024"/>
    <s v="CHUM"/>
    <s v="KTN"/>
    <s v="SBS"/>
    <s v="DGK"/>
    <s v="BOAT"/>
    <s v="107223"/>
    <s v="B9"/>
    <s v="T"/>
    <s v=""/>
    <b v="1"/>
    <x v="1"/>
    <x v="2"/>
    <x v="2"/>
    <s v="01293671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THIN FOR AGING"/>
    <s v="3,2,4H"/>
    <s v="SKS"/>
    <s v=""/>
    <s v=""/>
    <s v="U"/>
    <n v="9.4"/>
  </r>
  <r>
    <n v="2024"/>
    <s v="CHUM"/>
    <s v="KTN"/>
    <s v="SBS"/>
    <s v="DGK"/>
    <s v="BOAT"/>
    <s v="107223"/>
    <s v="B10"/>
    <s v="T"/>
    <s v=""/>
    <b v="1"/>
    <x v="1"/>
    <x v="2"/>
    <x v="2"/>
    <s v="01293672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1.9"/>
  </r>
  <r>
    <n v="2024"/>
    <s v="CHUM"/>
    <s v="KTN"/>
    <s v="SBS"/>
    <s v="DGK"/>
    <s v="BOAT"/>
    <s v="107223"/>
    <s v="B11"/>
    <s v="T"/>
    <s v=""/>
    <b v="1"/>
    <x v="1"/>
    <x v="2"/>
    <x v="2"/>
    <s v="01293673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0.6"/>
  </r>
  <r>
    <n v="2024"/>
    <s v="CHUM"/>
    <s v="KTN"/>
    <s v="SBS"/>
    <s v="DGK"/>
    <s v="BOAT"/>
    <s v="107223"/>
    <s v="B12"/>
    <s v="T"/>
    <s v=""/>
    <b v="1"/>
    <x v="1"/>
    <x v="2"/>
    <x v="2"/>
    <s v="01293674"/>
    <d v="2024-07-15T00:00:00"/>
    <m/>
    <n v="1"/>
    <d v="2024-07-16T00:00:00"/>
    <x v="4"/>
    <m/>
    <s v=""/>
    <n v="1"/>
    <d v="2024-07-17T00:00:00"/>
    <s v="SKS"/>
    <s v="3,2,4H"/>
    <x v="11"/>
    <s v="Anita Bay"/>
    <s v="Summer"/>
    <s v="2020"/>
    <s v="SSRAA"/>
    <s v="BY20"/>
    <s v="3,2,4H"/>
    <s v="SKS"/>
    <s v=""/>
    <s v=""/>
    <s v="U"/>
    <n v="11.9"/>
  </r>
  <r>
    <n v="2024"/>
    <s v="CHUM"/>
    <s v="KTN"/>
    <s v="ECP"/>
    <s v="AWE"/>
    <s v="TNDR"/>
    <s v="107241"/>
    <s v="A1"/>
    <s v="T"/>
    <s v=""/>
    <b v="1"/>
    <x v="1"/>
    <x v="1"/>
    <x v="1"/>
    <s v="01293555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9.1999999999999993"/>
  </r>
  <r>
    <n v="2024"/>
    <s v="CHUM"/>
    <s v="KTN"/>
    <s v="ECP"/>
    <s v="AWE"/>
    <s v="TNDR"/>
    <s v="107241"/>
    <s v="A2"/>
    <s v="T"/>
    <s v=""/>
    <b v="1"/>
    <x v="1"/>
    <x v="1"/>
    <x v="1"/>
    <s v="01293556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2"/>
  </r>
  <r>
    <n v="2024"/>
    <s v="CHUM"/>
    <s v="KTN"/>
    <s v="ECP"/>
    <s v="AWE"/>
    <s v="TNDR"/>
    <s v="107241"/>
    <s v="A3"/>
    <s v="T"/>
    <s v=""/>
    <b v="1"/>
    <x v="1"/>
    <x v="1"/>
    <x v="1"/>
    <s v="01293557"/>
    <d v="2024-07-13T00:00:00"/>
    <d v="2024-07-15T00:00:00"/>
    <n v="3"/>
    <d v="2024-07-16T00:00:00"/>
    <x v="4"/>
    <m/>
    <s v=""/>
    <n v="1"/>
    <d v="2024-07-17T00:00:00"/>
    <s v="JJM"/>
    <s v="NONE"/>
    <x v="5"/>
    <s v=""/>
    <s v=""/>
    <s v=""/>
    <s v=""/>
    <s v="BY20"/>
    <s v="NONE"/>
    <s v="JJM"/>
    <s v=""/>
    <s v=""/>
    <s v="U"/>
    <n v="6.5"/>
  </r>
  <r>
    <n v="2024"/>
    <s v="CHUM"/>
    <s v="KTN"/>
    <s v="ECP"/>
    <s v="AWE"/>
    <s v="TNDR"/>
    <s v="107241"/>
    <s v="A4"/>
    <s v="T"/>
    <s v=""/>
    <b v="1"/>
    <x v="1"/>
    <x v="1"/>
    <x v="1"/>
    <s v="01293558"/>
    <d v="2024-07-13T00:00:00"/>
    <d v="2024-07-15T00:00:00"/>
    <n v="3"/>
    <d v="2024-07-16T00:00:00"/>
    <x v="4"/>
    <m/>
    <s v=""/>
    <n v="1"/>
    <d v="2024-07-17T00:00:00"/>
    <s v="JJM"/>
    <s v="3n,4,4nH"/>
    <x v="1"/>
    <s v="Kendrick Bay"/>
    <s v="Summer"/>
    <s v="2020"/>
    <s v="SSRAA"/>
    <s v="BY20"/>
    <s v="3n,4,4nH"/>
    <s v="JJM"/>
    <s v=""/>
    <s v=""/>
    <s v="U"/>
    <n v="5.2"/>
  </r>
  <r>
    <n v="2024"/>
    <s v="CHUM"/>
    <s v="KTN"/>
    <s v="ECP"/>
    <s v="AWE"/>
    <s v="TNDR"/>
    <s v="107241"/>
    <s v="A5"/>
    <s v="T"/>
    <s v=""/>
    <b v="1"/>
    <x v="1"/>
    <x v="1"/>
    <x v="1"/>
    <s v="01293559"/>
    <d v="2024-07-13T00:00:00"/>
    <d v="2024-07-15T00:00:00"/>
    <n v="3"/>
    <d v="2024-07-16T00:00:00"/>
    <x v="4"/>
    <m/>
    <s v=""/>
    <n v="1"/>
    <d v="2024-07-17T00:00:00"/>
    <s v="JJM"/>
    <s v="4,1,3H"/>
    <x v="8"/>
    <s v="Nakat Inlet"/>
    <s v="Summer"/>
    <s v="2019"/>
    <s v="SSRAA"/>
    <s v="BY19"/>
    <s v="4,1,3H"/>
    <s v="JJM"/>
    <s v=""/>
    <s v=""/>
    <s v="U"/>
    <n v="8.6"/>
  </r>
  <r>
    <n v="2024"/>
    <s v="CHUM"/>
    <s v="KTN"/>
    <s v="ECP"/>
    <s v="AWE"/>
    <s v="TNDR"/>
    <s v="107241"/>
    <s v="A6"/>
    <s v="T"/>
    <s v=""/>
    <b v="1"/>
    <x v="1"/>
    <x v="1"/>
    <x v="1"/>
    <s v="01293560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3.5"/>
  </r>
  <r>
    <n v="2024"/>
    <s v="CHUM"/>
    <s v="KTN"/>
    <s v="ECP"/>
    <s v="AWE"/>
    <s v="TNDR"/>
    <s v="107241"/>
    <s v="A7"/>
    <s v="T"/>
    <s v=""/>
    <b v="1"/>
    <x v="1"/>
    <x v="1"/>
    <x v="1"/>
    <s v="01293561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6.9"/>
  </r>
  <r>
    <n v="2024"/>
    <s v="CHUM"/>
    <s v="KTN"/>
    <s v="ECP"/>
    <s v="AWE"/>
    <s v="TNDR"/>
    <s v="107241"/>
    <s v="A8"/>
    <s v="T"/>
    <s v=""/>
    <b v="1"/>
    <x v="1"/>
    <x v="1"/>
    <x v="1"/>
    <s v="01293562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8.1999999999999993"/>
  </r>
  <r>
    <n v="2024"/>
    <s v="CHUM"/>
    <s v="KTN"/>
    <s v="ECP"/>
    <s v="AWE"/>
    <s v="TNDR"/>
    <s v="107241"/>
    <s v="A9"/>
    <s v="T"/>
    <s v=""/>
    <b v="1"/>
    <x v="1"/>
    <x v="1"/>
    <x v="1"/>
    <s v="01293563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9.4"/>
  </r>
  <r>
    <n v="2024"/>
    <s v="CHUM"/>
    <s v="KTN"/>
    <s v="ECP"/>
    <s v="AWE"/>
    <s v="TNDR"/>
    <s v="107241"/>
    <s v="A10"/>
    <s v="T"/>
    <s v=""/>
    <b v="1"/>
    <x v="1"/>
    <x v="1"/>
    <x v="1"/>
    <s v="01293564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6.1"/>
  </r>
  <r>
    <n v="2024"/>
    <s v="CHUM"/>
    <s v="KTN"/>
    <s v="ECP"/>
    <s v="AWE"/>
    <s v="TNDR"/>
    <s v="107241"/>
    <s v="A11"/>
    <s v="T"/>
    <s v=""/>
    <b v="1"/>
    <x v="1"/>
    <x v="1"/>
    <x v="1"/>
    <s v="01293565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UNABLE TO AGE"/>
    <s v="3,2,3H"/>
    <s v="JJM"/>
    <s v=""/>
    <s v=""/>
    <s v="U"/>
    <n v="6.7"/>
  </r>
  <r>
    <n v="2024"/>
    <s v="CHUM"/>
    <s v="KTN"/>
    <s v="ECP"/>
    <s v="AWE"/>
    <s v="TNDR"/>
    <s v="107241"/>
    <s v="A12"/>
    <s v="T"/>
    <s v=""/>
    <b v="1"/>
    <x v="1"/>
    <x v="1"/>
    <x v="1"/>
    <s v="01293566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8.4"/>
  </r>
  <r>
    <n v="2024"/>
    <s v="CHUM"/>
    <s v="KTN"/>
    <s v="ECP"/>
    <s v="AWE"/>
    <s v="TNDR"/>
    <s v="107241"/>
    <s v="B1"/>
    <s v="T"/>
    <s v=""/>
    <b v="1"/>
    <x v="1"/>
    <x v="1"/>
    <x v="1"/>
    <s v="01293567"/>
    <d v="2024-07-13T00:00:00"/>
    <d v="2024-07-15T00:00:00"/>
    <n v="3"/>
    <d v="2024-07-16T00:00:00"/>
    <x v="4"/>
    <m/>
    <s v=""/>
    <n v="1"/>
    <d v="2024-07-17T00:00:00"/>
    <s v="JJM"/>
    <s v="4,1,3H"/>
    <x v="8"/>
    <s v="Nakat Inlet"/>
    <s v="Summer"/>
    <s v="2019"/>
    <s v="SSRAA"/>
    <s v="BY19"/>
    <s v="4,1,3H"/>
    <s v="JJM"/>
    <s v=""/>
    <s v=""/>
    <s v="U"/>
    <n v="6.8"/>
  </r>
  <r>
    <n v="2024"/>
    <s v="CHUM"/>
    <s v="KTN"/>
    <s v="ECP"/>
    <s v="AWE"/>
    <s v="TNDR"/>
    <s v="107241"/>
    <s v="B2"/>
    <s v="T"/>
    <s v=""/>
    <b v="1"/>
    <x v="1"/>
    <x v="1"/>
    <x v="1"/>
    <s v="01293568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7.9"/>
  </r>
  <r>
    <n v="2024"/>
    <s v="CHUM"/>
    <s v="KTN"/>
    <s v="ECP"/>
    <s v="AWE"/>
    <s v="TNDR"/>
    <s v="107241"/>
    <s v="B3"/>
    <s v="T"/>
    <s v=""/>
    <b v="1"/>
    <x v="1"/>
    <x v="1"/>
    <x v="1"/>
    <s v="01293569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6.1"/>
  </r>
  <r>
    <n v="2024"/>
    <s v="CHUM"/>
    <s v="KTN"/>
    <s v="ECP"/>
    <s v="AWE"/>
    <s v="TNDR"/>
    <s v="107241"/>
    <s v="B4"/>
    <s v="T"/>
    <s v=""/>
    <b v="1"/>
    <x v="1"/>
    <x v="1"/>
    <x v="1"/>
    <s v="01293570"/>
    <d v="2024-07-13T00:00:00"/>
    <d v="2024-07-15T00:00:00"/>
    <n v="3"/>
    <d v="2024-07-16T00:00:00"/>
    <x v="4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7.7"/>
  </r>
  <r>
    <n v="2024"/>
    <s v="CHUM"/>
    <s v="KTN"/>
    <s v="ECP"/>
    <s v="AWE"/>
    <s v="TNDR"/>
    <s v="107241"/>
    <s v="B5"/>
    <s v="T"/>
    <s v=""/>
    <b v="1"/>
    <x v="1"/>
    <x v="1"/>
    <x v="1"/>
    <s v="01293571"/>
    <d v="2024-07-13T00:00:00"/>
    <d v="2024-07-15T00:00:00"/>
    <n v="3"/>
    <d v="2024-07-16T00:00:00"/>
    <x v="4"/>
    <m/>
    <s v=""/>
    <n v="1"/>
    <d v="2024-07-17T00:00:00"/>
    <s v="JJM"/>
    <s v="4,1,3H"/>
    <x v="8"/>
    <s v="Nakat Inlet"/>
    <s v="Summer"/>
    <s v="2019"/>
    <s v="SSRAA"/>
    <s v="BY19"/>
    <s v="4,1,3H"/>
    <s v="JJM"/>
    <s v=""/>
    <s v=""/>
    <s v="U"/>
    <n v="8.6"/>
  </r>
  <r>
    <n v="2024"/>
    <s v="CHUM"/>
    <s v="KTN"/>
    <s v="ECP"/>
    <s v="AWE"/>
    <s v="TNDR"/>
    <s v="107241"/>
    <s v="B6"/>
    <s v="T"/>
    <s v=""/>
    <b v="1"/>
    <x v="1"/>
    <x v="1"/>
    <x v="1"/>
    <s v="01293572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8.6999999999999993"/>
  </r>
  <r>
    <n v="2024"/>
    <s v="CHUM"/>
    <s v="KTN"/>
    <s v="ECP"/>
    <s v="AWE"/>
    <s v="TNDR"/>
    <s v="107241"/>
    <s v="B7"/>
    <s v="T"/>
    <s v=""/>
    <b v="1"/>
    <x v="1"/>
    <x v="1"/>
    <x v="1"/>
    <s v="01293573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5.5"/>
  </r>
  <r>
    <n v="2024"/>
    <s v="CHUM"/>
    <s v="KTN"/>
    <s v="ECP"/>
    <s v="AWE"/>
    <s v="TNDR"/>
    <s v="107241"/>
    <s v="B8"/>
    <s v="T"/>
    <s v=""/>
    <b v="1"/>
    <x v="1"/>
    <x v="1"/>
    <x v="1"/>
    <s v="01293574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0.6"/>
  </r>
  <r>
    <n v="2024"/>
    <s v="CHUM"/>
    <s v="KTN"/>
    <s v="ECP"/>
    <s v="AWE"/>
    <s v="TNDR"/>
    <s v="107241"/>
    <s v="B9"/>
    <s v="T"/>
    <s v=""/>
    <b v="1"/>
    <x v="1"/>
    <x v="1"/>
    <x v="1"/>
    <s v="01293575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UNABLE TO AGE"/>
    <s v="3,1,4H"/>
    <s v="JJM"/>
    <s v=""/>
    <s v=""/>
    <s v="U"/>
    <n v="6.3"/>
  </r>
  <r>
    <n v="2024"/>
    <s v="CHUM"/>
    <s v="KTN"/>
    <s v="ECP"/>
    <s v="AWE"/>
    <s v="TNDR"/>
    <s v="107241"/>
    <s v="B10"/>
    <s v="T"/>
    <s v=""/>
    <b v="1"/>
    <x v="1"/>
    <x v="1"/>
    <x v="1"/>
    <s v="01293576"/>
    <d v="2024-07-13T00:00:00"/>
    <d v="2024-07-15T00:00:00"/>
    <n v="3"/>
    <d v="2024-07-16T00:00:00"/>
    <x v="4"/>
    <m/>
    <s v=""/>
    <n v="1"/>
    <d v="2024-07-17T00:00:00"/>
    <s v="JJM"/>
    <s v="NONE"/>
    <x v="5"/>
    <s v=""/>
    <s v=""/>
    <s v=""/>
    <s v=""/>
    <s v="BY20"/>
    <s v="NONE"/>
    <s v="JJM"/>
    <s v=""/>
    <s v=""/>
    <s v="U"/>
    <n v="7.7"/>
  </r>
  <r>
    <n v="2024"/>
    <s v="CHUM"/>
    <s v="KTN"/>
    <s v="ECP"/>
    <s v="AWE"/>
    <s v="TNDR"/>
    <s v="107241"/>
    <s v="B11"/>
    <s v="T"/>
    <s v=""/>
    <b v="1"/>
    <x v="1"/>
    <x v="1"/>
    <x v="1"/>
    <s v="01293577"/>
    <d v="2024-07-13T00:00:00"/>
    <d v="2024-07-15T00:00:00"/>
    <n v="3"/>
    <d v="2024-07-16T00:00:00"/>
    <x v="4"/>
    <m/>
    <s v=""/>
    <n v="1"/>
    <d v="2024-07-17T00:00:00"/>
    <s v="JJM"/>
    <s v="3,6,2H"/>
    <x v="2"/>
    <s v="Kendrick Bay"/>
    <s v="Summer"/>
    <s v="2020"/>
    <s v="SSRAA"/>
    <s v="BY20"/>
    <s v="3,6,2H"/>
    <s v="JJM"/>
    <s v=""/>
    <s v=""/>
    <s v="U"/>
    <n v="10.6"/>
  </r>
  <r>
    <n v="2024"/>
    <s v="CHUM"/>
    <s v="KTN"/>
    <s v="ECP"/>
    <s v="AWE"/>
    <s v="TNDR"/>
    <s v="107241"/>
    <s v="B12"/>
    <s v="T"/>
    <s v=""/>
    <b v="1"/>
    <x v="1"/>
    <x v="1"/>
    <x v="1"/>
    <s v="01293578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6.9"/>
  </r>
  <r>
    <n v="2024"/>
    <s v="CHUM"/>
    <s v="KTN"/>
    <s v="ECP"/>
    <s v="AWE"/>
    <s v="TNDR"/>
    <s v="107241"/>
    <s v="C1"/>
    <s v="T"/>
    <s v=""/>
    <b v="1"/>
    <x v="1"/>
    <x v="1"/>
    <x v="1"/>
    <s v="01293579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6.6"/>
  </r>
  <r>
    <n v="2024"/>
    <s v="CHUM"/>
    <s v="KTN"/>
    <s v="ECP"/>
    <s v="AWE"/>
    <s v="TNDR"/>
    <s v="107241"/>
    <s v="C2"/>
    <s v="T"/>
    <s v=""/>
    <b v="1"/>
    <x v="1"/>
    <x v="1"/>
    <x v="1"/>
    <s v="01293580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4.7"/>
  </r>
  <r>
    <n v="2024"/>
    <s v="CHUM"/>
    <s v="KTN"/>
    <s v="ECP"/>
    <s v="AWE"/>
    <s v="TNDR"/>
    <s v="107241"/>
    <s v="C3"/>
    <s v="T"/>
    <s v=""/>
    <b v="1"/>
    <x v="1"/>
    <x v="1"/>
    <x v="1"/>
    <s v="01293581"/>
    <d v="2024-07-13T00:00:00"/>
    <d v="2024-07-15T00:00:00"/>
    <n v="3"/>
    <d v="2024-07-16T00:00:00"/>
    <x v="4"/>
    <m/>
    <s v=""/>
    <n v="1"/>
    <d v="2024-07-17T00:00:00"/>
    <s v="JJM"/>
    <s v="4,1,3H"/>
    <x v="8"/>
    <s v="Nakat Inlet"/>
    <s v="Summer"/>
    <s v="2019"/>
    <s v="SSRAA"/>
    <s v="BY19"/>
    <s v="4,1,3H"/>
    <s v="JJM"/>
    <s v=""/>
    <s v=""/>
    <s v="U"/>
    <n v="9.4"/>
  </r>
  <r>
    <n v="2024"/>
    <s v="CHUM"/>
    <s v="KTN"/>
    <s v="ECP"/>
    <s v="AWE"/>
    <s v="TNDR"/>
    <s v="107241"/>
    <s v="C4"/>
    <s v="T"/>
    <s v=""/>
    <b v="1"/>
    <x v="1"/>
    <x v="1"/>
    <x v="1"/>
    <s v="01293582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6.5"/>
  </r>
  <r>
    <n v="2024"/>
    <s v="CHUM"/>
    <s v="KTN"/>
    <s v="ECP"/>
    <s v="AWE"/>
    <s v="TNDR"/>
    <s v="107241"/>
    <s v="C5"/>
    <s v="T"/>
    <s v=""/>
    <b v="1"/>
    <x v="1"/>
    <x v="1"/>
    <x v="1"/>
    <s v="01293583"/>
    <d v="2024-07-13T00:00:00"/>
    <d v="2024-07-15T00:00:00"/>
    <n v="3"/>
    <d v="2024-07-16T00:00:00"/>
    <x v="4"/>
    <m/>
    <s v=""/>
    <n v="1"/>
    <d v="2024-07-17T00:00:00"/>
    <s v="JJM"/>
    <s v="4,1,3H"/>
    <x v="8"/>
    <s v="Nakat Inlet"/>
    <s v="Summer"/>
    <s v="2019"/>
    <s v="SSRAA"/>
    <s v="BY19"/>
    <s v="4,1,3H"/>
    <s v="JJM"/>
    <s v=""/>
    <s v=""/>
    <s v="U"/>
    <n v="5.3"/>
  </r>
  <r>
    <n v="2024"/>
    <s v="CHUM"/>
    <s v="KTN"/>
    <s v="ECP"/>
    <s v="AWE"/>
    <s v="TNDR"/>
    <s v="107241"/>
    <s v="C6"/>
    <s v="T"/>
    <s v=""/>
    <b v="1"/>
    <x v="1"/>
    <x v="1"/>
    <x v="1"/>
    <s v="01293584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11.1"/>
  </r>
  <r>
    <n v="2024"/>
    <s v="CHUM"/>
    <s v="KTN"/>
    <s v="ECP"/>
    <s v="AWE"/>
    <s v="TNDR"/>
    <s v="107241"/>
    <s v="C7"/>
    <s v="T"/>
    <s v=""/>
    <b v="1"/>
    <x v="1"/>
    <x v="1"/>
    <x v="1"/>
    <s v="01293585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7.8"/>
  </r>
  <r>
    <n v="2024"/>
    <s v="CHUM"/>
    <s v="KTN"/>
    <s v="ECP"/>
    <s v="AWE"/>
    <s v="TNDR"/>
    <s v="107241"/>
    <s v="C8"/>
    <s v="T"/>
    <s v=""/>
    <b v="1"/>
    <x v="1"/>
    <x v="1"/>
    <x v="1"/>
    <s v="01293586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9.5"/>
  </r>
  <r>
    <n v="2024"/>
    <s v="CHUM"/>
    <s v="KTN"/>
    <s v="ECP"/>
    <s v="AWE"/>
    <s v="TNDR"/>
    <s v="107241"/>
    <s v="C9"/>
    <s v="T"/>
    <s v=""/>
    <b v="1"/>
    <x v="1"/>
    <x v="1"/>
    <x v="1"/>
    <s v="01293587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0.3"/>
  </r>
  <r>
    <n v="2024"/>
    <s v="CHUM"/>
    <s v="KTN"/>
    <s v="ECP"/>
    <s v="AWE"/>
    <s v="TNDR"/>
    <s v="107241"/>
    <s v="C10"/>
    <s v="T"/>
    <s v=""/>
    <b v="1"/>
    <x v="1"/>
    <x v="1"/>
    <x v="1"/>
    <s v="01293588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UNABLE TO AGE"/>
    <s v="3,2,3H"/>
    <s v="JJM"/>
    <s v=""/>
    <s v=""/>
    <s v="U"/>
    <n v="5.8"/>
  </r>
  <r>
    <n v="2024"/>
    <s v="CHUM"/>
    <s v="KTN"/>
    <s v="ECP"/>
    <s v="AWE"/>
    <s v="TNDR"/>
    <s v="107241"/>
    <s v="C11"/>
    <s v="T"/>
    <s v=""/>
    <b v="1"/>
    <x v="1"/>
    <x v="1"/>
    <x v="1"/>
    <s v="01293589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0.1"/>
  </r>
  <r>
    <n v="2024"/>
    <s v="CHUM"/>
    <s v="KTN"/>
    <s v="ECP"/>
    <s v="AWE"/>
    <s v="TNDR"/>
    <s v="107241"/>
    <s v="C12"/>
    <s v="T"/>
    <s v=""/>
    <b v="1"/>
    <x v="1"/>
    <x v="1"/>
    <x v="1"/>
    <s v="01293590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6"/>
  </r>
  <r>
    <n v="2024"/>
    <s v="CHUM"/>
    <s v="KTN"/>
    <s v="ECP"/>
    <s v="AWE"/>
    <s v="TNDR"/>
    <s v="107241"/>
    <s v="D1"/>
    <s v="T"/>
    <s v=""/>
    <b v="1"/>
    <x v="1"/>
    <x v="1"/>
    <x v="1"/>
    <s v="01293591"/>
    <d v="2024-07-13T00:00:00"/>
    <d v="2024-07-15T00:00:00"/>
    <n v="3"/>
    <d v="2024-07-16T00:00:00"/>
    <x v="4"/>
    <m/>
    <s v=""/>
    <n v="1"/>
    <d v="2024-07-17T00:00:00"/>
    <s v="JJM"/>
    <s v="4,1,3H"/>
    <x v="8"/>
    <s v="Nakat Inlet"/>
    <s v="Summer"/>
    <s v="2019"/>
    <s v="SSRAA"/>
    <s v="FALL; BY19"/>
    <s v="4,1,3H"/>
    <s v="JJM"/>
    <s v=""/>
    <s v=""/>
    <s v="U"/>
    <n v="5.8"/>
  </r>
  <r>
    <n v="2024"/>
    <s v="CHUM"/>
    <s v="KTN"/>
    <s v="ECP"/>
    <s v="AWE"/>
    <s v="TNDR"/>
    <s v="107241"/>
    <s v="D2"/>
    <s v="T"/>
    <s v=""/>
    <b v="1"/>
    <x v="1"/>
    <x v="1"/>
    <x v="1"/>
    <s v="01293592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7.3"/>
  </r>
  <r>
    <n v="2024"/>
    <s v="CHUM"/>
    <s v="KTN"/>
    <s v="ECP"/>
    <s v="AWE"/>
    <s v="TNDR"/>
    <s v="107241"/>
    <s v="D3"/>
    <s v="T"/>
    <s v=""/>
    <b v="1"/>
    <x v="1"/>
    <x v="1"/>
    <x v="1"/>
    <s v="01293593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6.6"/>
  </r>
  <r>
    <n v="2024"/>
    <s v="CHUM"/>
    <s v="KTN"/>
    <s v="ECP"/>
    <s v="AWE"/>
    <s v="TNDR"/>
    <s v="107241"/>
    <s v="D4"/>
    <s v="T"/>
    <s v=""/>
    <b v="1"/>
    <x v="1"/>
    <x v="1"/>
    <x v="1"/>
    <s v="01293594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8.1"/>
  </r>
  <r>
    <n v="2024"/>
    <s v="CHUM"/>
    <s v="KTN"/>
    <s v="ECP"/>
    <s v="AWE"/>
    <s v="TNDR"/>
    <s v="107241"/>
    <s v="D5"/>
    <s v="T"/>
    <s v=""/>
    <b v="1"/>
    <x v="1"/>
    <x v="1"/>
    <x v="1"/>
    <s v="01293595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5.3"/>
  </r>
  <r>
    <n v="2024"/>
    <s v="CHUM"/>
    <s v="KTN"/>
    <s v="ECP"/>
    <s v="AWE"/>
    <s v="TNDR"/>
    <s v="107241"/>
    <s v="D6"/>
    <s v="T"/>
    <s v=""/>
    <b v="1"/>
    <x v="1"/>
    <x v="1"/>
    <x v="1"/>
    <s v="01293596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5.9"/>
  </r>
  <r>
    <n v="2024"/>
    <s v="CHUM"/>
    <s v="KTN"/>
    <s v="ECP"/>
    <s v="AWE"/>
    <s v="TNDR"/>
    <s v="107241"/>
    <s v="D7"/>
    <s v="T"/>
    <s v=""/>
    <b v="1"/>
    <x v="1"/>
    <x v="1"/>
    <x v="1"/>
    <s v="01293597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5.0999999999999996"/>
  </r>
  <r>
    <n v="2024"/>
    <s v="CHUM"/>
    <s v="KTN"/>
    <s v="ECP"/>
    <s v="AWE"/>
    <s v="TNDR"/>
    <s v="107241"/>
    <s v="D8"/>
    <s v="T"/>
    <s v=""/>
    <b v="1"/>
    <x v="1"/>
    <x v="1"/>
    <x v="1"/>
    <s v="01293598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7.1"/>
  </r>
  <r>
    <n v="2024"/>
    <s v="CHUM"/>
    <s v="KTN"/>
    <s v="ECP"/>
    <s v="AWE"/>
    <s v="TNDR"/>
    <s v="107241"/>
    <s v="D9"/>
    <s v="T"/>
    <s v=""/>
    <b v="1"/>
    <x v="1"/>
    <x v="1"/>
    <x v="1"/>
    <s v="01293599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8.4"/>
  </r>
  <r>
    <n v="2024"/>
    <s v="CHUM"/>
    <s v="KTN"/>
    <s v="ECP"/>
    <s v="AWE"/>
    <s v="TNDR"/>
    <s v="107241"/>
    <s v="D10"/>
    <s v="T"/>
    <s v=""/>
    <b v="1"/>
    <x v="1"/>
    <x v="1"/>
    <x v="1"/>
    <s v="01293600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7.5"/>
  </r>
  <r>
    <n v="2024"/>
    <s v="CHUM"/>
    <s v="KTN"/>
    <s v="ECP"/>
    <s v="AWE"/>
    <s v="TNDR"/>
    <s v="107241"/>
    <s v="D11"/>
    <s v="T"/>
    <s v=""/>
    <b v="1"/>
    <x v="1"/>
    <x v="1"/>
    <x v="1"/>
    <s v="01293601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1.4"/>
  </r>
  <r>
    <n v="2024"/>
    <s v="CHUM"/>
    <s v="KTN"/>
    <s v="ECP"/>
    <s v="AWE"/>
    <s v="TNDR"/>
    <s v="107241"/>
    <s v="D12"/>
    <s v="T"/>
    <s v=""/>
    <b v="1"/>
    <x v="1"/>
    <x v="1"/>
    <x v="1"/>
    <s v="01293602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7.7"/>
  </r>
  <r>
    <n v="2024"/>
    <s v="CHUM"/>
    <s v="KTN"/>
    <s v="ECP"/>
    <s v="AWE"/>
    <s v="TNDR"/>
    <s v="107241"/>
    <s v="E1"/>
    <s v="T"/>
    <s v=""/>
    <b v="1"/>
    <x v="1"/>
    <x v="1"/>
    <x v="1"/>
    <s v="01293603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7.9"/>
  </r>
  <r>
    <n v="2024"/>
    <s v="CHUM"/>
    <s v="KTN"/>
    <s v="ECP"/>
    <s v="AWE"/>
    <s v="TNDR"/>
    <s v="107241"/>
    <s v="E2"/>
    <s v="T"/>
    <s v=""/>
    <b v="1"/>
    <x v="1"/>
    <x v="1"/>
    <x v="1"/>
    <s v="01293604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5.3"/>
  </r>
  <r>
    <n v="2024"/>
    <s v="CHUM"/>
    <s v="KTN"/>
    <s v="ECP"/>
    <s v="AWE"/>
    <s v="TNDR"/>
    <s v="107241"/>
    <s v="E3"/>
    <s v="T"/>
    <s v=""/>
    <b v="1"/>
    <x v="1"/>
    <x v="1"/>
    <x v="1"/>
    <s v="01293605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6.7"/>
  </r>
  <r>
    <n v="2024"/>
    <s v="CHUM"/>
    <s v="KTN"/>
    <s v="ECP"/>
    <s v="AWE"/>
    <s v="TNDR"/>
    <s v="107241"/>
    <s v="E4"/>
    <s v="T"/>
    <s v=""/>
    <b v="1"/>
    <x v="1"/>
    <x v="1"/>
    <x v="1"/>
    <s v="01293606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6.8"/>
  </r>
  <r>
    <n v="2024"/>
    <s v="CHUM"/>
    <s v="KTN"/>
    <s v="ECP"/>
    <s v="AWE"/>
    <s v="TNDR"/>
    <s v="107241"/>
    <s v="E5"/>
    <s v="T"/>
    <s v=""/>
    <b v="1"/>
    <x v="1"/>
    <x v="1"/>
    <x v="1"/>
    <s v="01293607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7.4"/>
  </r>
  <r>
    <n v="2024"/>
    <s v="CHUM"/>
    <s v="KTN"/>
    <s v="ECP"/>
    <s v="AWE"/>
    <s v="TNDR"/>
    <s v="107241"/>
    <s v="E6"/>
    <s v="T"/>
    <s v=""/>
    <b v="1"/>
    <x v="1"/>
    <x v="1"/>
    <x v="1"/>
    <s v="01293608"/>
    <d v="2024-07-13T00:00:00"/>
    <d v="2024-07-15T00:00:00"/>
    <n v="3"/>
    <d v="2024-07-16T00:00:00"/>
    <x v="4"/>
    <m/>
    <s v=""/>
    <n v="1"/>
    <d v="2024-07-17T00:00:00"/>
    <s v="JJM"/>
    <s v="NONE"/>
    <x v="5"/>
    <s v=""/>
    <s v=""/>
    <s v=""/>
    <s v=""/>
    <s v="BY21"/>
    <s v="NONE"/>
    <s v="JJM"/>
    <s v=""/>
    <s v=""/>
    <s v="U"/>
    <n v="9.9"/>
  </r>
  <r>
    <n v="2024"/>
    <s v="CHUM"/>
    <s v="KTN"/>
    <s v="ECP"/>
    <s v="AWE"/>
    <s v="TNDR"/>
    <s v="107241"/>
    <s v="E7"/>
    <s v="T"/>
    <s v=""/>
    <b v="1"/>
    <x v="1"/>
    <x v="1"/>
    <x v="1"/>
    <s v="01293609"/>
    <d v="2024-07-13T00:00:00"/>
    <d v="2024-07-15T00:00:00"/>
    <n v="3"/>
    <d v="2024-07-16T00:00:00"/>
    <x v="4"/>
    <m/>
    <s v=""/>
    <n v="1"/>
    <d v="2024-07-17T00:00:00"/>
    <s v="JJM"/>
    <s v="3,1,4H"/>
    <x v="9"/>
    <s v="Nakat Inlet"/>
    <s v="Summer"/>
    <s v="2021"/>
    <s v="SSRAA"/>
    <s v="BY21"/>
    <s v="3,1,4H"/>
    <s v="JJM"/>
    <s v=""/>
    <s v=""/>
    <s v="U"/>
    <n v="7.5"/>
  </r>
  <r>
    <n v="2024"/>
    <s v="CHUM"/>
    <s v="KTN"/>
    <s v="ECP"/>
    <s v="AWE"/>
    <s v="TNDR"/>
    <s v="107241"/>
    <s v="E8"/>
    <s v="T"/>
    <s v=""/>
    <b v="1"/>
    <x v="1"/>
    <x v="1"/>
    <x v="1"/>
    <s v="01293610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9.1"/>
  </r>
  <r>
    <n v="2024"/>
    <s v="CHUM"/>
    <s v="KTN"/>
    <s v="ECP"/>
    <s v="AWE"/>
    <s v="TNDR"/>
    <s v="107241"/>
    <s v="E9"/>
    <s v="T"/>
    <s v=""/>
    <b v="1"/>
    <x v="1"/>
    <x v="1"/>
    <x v="1"/>
    <s v="01293611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1.4"/>
  </r>
  <r>
    <n v="2024"/>
    <s v="CHUM"/>
    <s v="KTN"/>
    <s v="ECP"/>
    <s v="AWE"/>
    <s v="TNDR"/>
    <s v="107241"/>
    <s v="E10"/>
    <s v="T"/>
    <s v=""/>
    <b v="1"/>
    <x v="1"/>
    <x v="1"/>
    <x v="1"/>
    <s v="01293612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8"/>
  </r>
  <r>
    <n v="2024"/>
    <s v="CHUM"/>
    <s v="KTN"/>
    <s v="ECP"/>
    <s v="AWE"/>
    <s v="TNDR"/>
    <s v="107241"/>
    <s v="E11"/>
    <s v="T"/>
    <s v=""/>
    <b v="1"/>
    <x v="1"/>
    <x v="1"/>
    <x v="1"/>
    <s v="01293613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12"/>
  </r>
  <r>
    <n v="2024"/>
    <s v="CHUM"/>
    <s v="KTN"/>
    <s v="ECP"/>
    <s v="AWE"/>
    <s v="TNDR"/>
    <s v="107241"/>
    <s v="E12"/>
    <s v="T"/>
    <s v=""/>
    <b v="1"/>
    <x v="1"/>
    <x v="1"/>
    <x v="1"/>
    <s v="01293614"/>
    <d v="2024-07-13T00:00:00"/>
    <d v="2024-07-15T00:00:00"/>
    <n v="3"/>
    <d v="2024-07-16T00:00:00"/>
    <x v="4"/>
    <m/>
    <s v=""/>
    <n v="1"/>
    <d v="2024-07-17T00:00:00"/>
    <s v="JJM"/>
    <s v="3,2,3H"/>
    <x v="10"/>
    <s v="Nakat Inlet"/>
    <s v="Summer"/>
    <s v="2020"/>
    <s v="SSRAA"/>
    <s v="BY20"/>
    <s v="3,2,3H"/>
    <s v="JJM"/>
    <s v=""/>
    <s v=""/>
    <s v="U"/>
    <n v="9.8000000000000007"/>
  </r>
  <r>
    <n v="2024"/>
    <s v="CHUM"/>
    <s v="KTN"/>
    <s v="SBS"/>
    <s v="DGK"/>
    <s v="BOAT"/>
    <s v="107180"/>
    <s v="A1"/>
    <s v="T"/>
    <s v=""/>
    <b v="1"/>
    <x v="0"/>
    <x v="0"/>
    <x v="0"/>
    <s v="01307640"/>
    <d v="2024-07-18T00:00:00"/>
    <m/>
    <n v="1"/>
    <d v="2024-07-19T00:00:00"/>
    <x v="4"/>
    <m/>
    <s v=""/>
    <n v="1"/>
    <d v="2024-09-06T00:00:00"/>
    <s v="SKS"/>
    <s v="6,3,2H"/>
    <x v="6"/>
    <s v="Kendrick Bay"/>
    <s v="Summer"/>
    <s v="2021"/>
    <s v="SSRAA"/>
    <s v="THIN FOR AGING"/>
    <s v="6,3,2H"/>
    <s v="SKS"/>
    <s v=""/>
    <s v=""/>
    <s v="U"/>
    <n v="4.9000000000000004"/>
  </r>
  <r>
    <n v="2024"/>
    <s v="CHUM"/>
    <s v="KTN"/>
    <s v="SBS"/>
    <s v="DGK"/>
    <s v="BOAT"/>
    <s v="107180"/>
    <s v="A2"/>
    <s v="T"/>
    <s v=""/>
    <b v="1"/>
    <x v="0"/>
    <x v="0"/>
    <x v="0"/>
    <s v="01307641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BY20"/>
    <s v="3n,4,4nH"/>
    <s v="SKS"/>
    <s v=""/>
    <s v=""/>
    <s v="U"/>
    <n v="4.7"/>
  </r>
  <r>
    <n v="2024"/>
    <s v="CHUM"/>
    <s v="KTN"/>
    <s v="SBS"/>
    <s v="DGK"/>
    <s v="BOAT"/>
    <s v="107180"/>
    <s v="A3"/>
    <s v="T"/>
    <s v=""/>
    <b v="1"/>
    <x v="0"/>
    <x v="0"/>
    <x v="0"/>
    <s v="01307642"/>
    <d v="2024-07-18T00:00:00"/>
    <m/>
    <n v="1"/>
    <d v="2024-07-19T00:00:00"/>
    <x v="4"/>
    <m/>
    <s v=""/>
    <n v="1"/>
    <d v="2024-09-06T00:00:00"/>
    <s v="SKS"/>
    <s v="3,6,2H"/>
    <x v="2"/>
    <s v="Kendrick Bay"/>
    <s v="Summer"/>
    <s v="2020"/>
    <s v="SSRAA"/>
    <s v="BY20"/>
    <s v="3,6,2H"/>
    <s v="SKS"/>
    <s v=""/>
    <s v=""/>
    <s v="U"/>
    <n v="6.5"/>
  </r>
  <r>
    <n v="2024"/>
    <s v="CHUM"/>
    <s v="KTN"/>
    <s v="SBS"/>
    <s v="DGK"/>
    <s v="BOAT"/>
    <s v="107180"/>
    <s v="A4"/>
    <s v="T"/>
    <s v=""/>
    <b v="1"/>
    <x v="0"/>
    <x v="0"/>
    <x v="0"/>
    <s v="01307643"/>
    <d v="2024-07-18T00:00:00"/>
    <m/>
    <n v="1"/>
    <d v="2024-07-19T00:00:00"/>
    <x v="4"/>
    <m/>
    <s v=""/>
    <n v="1"/>
    <d v="2024-09-06T00:00:00"/>
    <s v="SKS"/>
    <s v="6,3,2H"/>
    <x v="6"/>
    <s v="Kendrick Bay"/>
    <s v="Summer"/>
    <s v="2021"/>
    <s v="SSRAA"/>
    <s v="BY21"/>
    <s v="6,3,2H"/>
    <s v="SKS"/>
    <s v=""/>
    <s v=""/>
    <s v="U"/>
    <n v="5.5"/>
  </r>
  <r>
    <n v="2024"/>
    <s v="CHUM"/>
    <s v="KTN"/>
    <s v="SBS"/>
    <s v="DGK"/>
    <s v="BOAT"/>
    <s v="107180"/>
    <s v="A5"/>
    <s v="T"/>
    <s v=""/>
    <b v="1"/>
    <x v="0"/>
    <x v="0"/>
    <x v="0"/>
    <s v="01307644"/>
    <d v="2024-07-18T00:00:00"/>
    <m/>
    <n v="1"/>
    <d v="2024-07-19T00:00:00"/>
    <x v="4"/>
    <m/>
    <s v=""/>
    <n v="1"/>
    <d v="2024-09-06T00:00:00"/>
    <s v="SKS"/>
    <s v="7,4H"/>
    <x v="17"/>
    <s v="Burnett Inlet"/>
    <s v="Summer"/>
    <s v="2020"/>
    <s v="SSRAA"/>
    <s v="BY20"/>
    <s v="7,4H"/>
    <s v="SKS"/>
    <s v=""/>
    <s v=""/>
    <s v="U"/>
    <n v="9.6999999999999993"/>
  </r>
  <r>
    <n v="2024"/>
    <s v="CHUM"/>
    <s v="KTN"/>
    <s v="SBS"/>
    <s v="DGK"/>
    <s v="BOAT"/>
    <s v="107180"/>
    <s v="A6"/>
    <s v="T"/>
    <s v=""/>
    <b v="1"/>
    <x v="0"/>
    <x v="0"/>
    <x v="0"/>
    <s v="01307645"/>
    <d v="2024-07-18T00:00:00"/>
    <m/>
    <n v="1"/>
    <d v="2024-07-19T00:00:00"/>
    <x v="4"/>
    <m/>
    <s v=""/>
    <n v="1"/>
    <d v="2024-09-06T00:00:00"/>
    <s v="SKS"/>
    <s v="3,6,2H"/>
    <x v="2"/>
    <s v="Kendrick Bay"/>
    <s v="Summer"/>
    <s v="2020"/>
    <s v="SSRAA"/>
    <s v="BY20"/>
    <s v="3,6,2H"/>
    <s v="SKS"/>
    <s v=""/>
    <s v=""/>
    <s v="U"/>
    <n v="12.6"/>
  </r>
  <r>
    <n v="2024"/>
    <s v="CHUM"/>
    <s v="KTN"/>
    <s v="SBS"/>
    <s v="DGK"/>
    <s v="BOAT"/>
    <s v="107180"/>
    <s v="A7"/>
    <s v="T"/>
    <s v=""/>
    <b v="1"/>
    <x v="0"/>
    <x v="0"/>
    <x v="0"/>
    <s v="01307646"/>
    <d v="2024-07-18T00:00:00"/>
    <m/>
    <n v="1"/>
    <d v="2024-07-19T00:00:00"/>
    <x v="4"/>
    <m/>
    <s v=""/>
    <n v="1"/>
    <d v="2024-09-06T00:00:00"/>
    <s v="SKS"/>
    <s v="5,3H"/>
    <x v="3"/>
    <s v="Kendrick Bay"/>
    <s v="Summer"/>
    <s v="2021"/>
    <s v="SSRAA"/>
    <s v="THIN FOR AGING"/>
    <s v="5,3H"/>
    <s v="SKS"/>
    <s v=""/>
    <s v=""/>
    <s v="U"/>
    <n v="3.8"/>
  </r>
  <r>
    <n v="2024"/>
    <s v="CHUM"/>
    <s v="KTN"/>
    <s v="SBS"/>
    <s v="DGK"/>
    <s v="BOAT"/>
    <s v="107180"/>
    <s v="A8"/>
    <s v="T"/>
    <s v=""/>
    <b v="1"/>
    <x v="0"/>
    <x v="0"/>
    <x v="0"/>
    <s v="01307647"/>
    <d v="2024-07-18T00:00:00"/>
    <m/>
    <n v="1"/>
    <d v="2024-07-19T00:00:00"/>
    <x v="4"/>
    <m/>
    <s v=""/>
    <n v="1"/>
    <d v="2024-09-06T00:00:00"/>
    <s v="SKS"/>
    <s v="3,6,2H"/>
    <x v="2"/>
    <s v="Kendrick Bay"/>
    <s v="Summer"/>
    <s v="2020"/>
    <s v="SSRAA"/>
    <s v="THIN FOR AGING"/>
    <s v="3,6,2H"/>
    <s v="SKS"/>
    <s v=""/>
    <s v=""/>
    <s v="U"/>
    <n v="8.8000000000000007"/>
  </r>
  <r>
    <n v="2024"/>
    <s v="CHUM"/>
    <s v="KTN"/>
    <s v="SBS"/>
    <s v="DGK"/>
    <s v="BOAT"/>
    <s v="107180"/>
    <s v="A9"/>
    <s v="T"/>
    <s v=""/>
    <b v="1"/>
    <x v="0"/>
    <x v="0"/>
    <x v="0"/>
    <s v="01307648"/>
    <d v="2024-07-18T00:00:00"/>
    <m/>
    <n v="1"/>
    <d v="2024-07-19T00:00:00"/>
    <x v="4"/>
    <m/>
    <s v=""/>
    <n v="1"/>
    <d v="2024-09-06T00:00:00"/>
    <s v="SKS"/>
    <s v="5,3H"/>
    <x v="3"/>
    <s v="Kendrick Bay"/>
    <s v="Summer"/>
    <s v="2021"/>
    <s v="SSRAA"/>
    <s v="THIN FOR AGING"/>
    <s v="5,3H"/>
    <s v="SKS"/>
    <s v=""/>
    <s v=""/>
    <s v="U"/>
    <n v="5.2"/>
  </r>
  <r>
    <n v="2024"/>
    <s v="CHUM"/>
    <s v="KTN"/>
    <s v="SBS"/>
    <s v="DGK"/>
    <s v="BOAT"/>
    <s v="107180"/>
    <s v="A10"/>
    <s v="T"/>
    <s v=""/>
    <b v="1"/>
    <x v="0"/>
    <x v="0"/>
    <x v="0"/>
    <s v="01307649"/>
    <d v="2024-07-18T00:00:00"/>
    <m/>
    <n v="1"/>
    <d v="2024-07-19T00:00:00"/>
    <x v="4"/>
    <m/>
    <s v=""/>
    <n v="1"/>
    <d v="2024-09-06T00:00:00"/>
    <s v="SKS"/>
    <s v="6,3,2H"/>
    <x v="6"/>
    <s v="Kendrick Bay"/>
    <s v="Summer"/>
    <s v="2021"/>
    <s v="SSRAA"/>
    <s v="BY21"/>
    <s v="6,3,2H"/>
    <s v="SKS"/>
    <s v=""/>
    <s v=""/>
    <s v="U"/>
    <n v="6.6"/>
  </r>
  <r>
    <n v="2024"/>
    <s v="CHUM"/>
    <s v="KTN"/>
    <s v="SBS"/>
    <s v="DGK"/>
    <s v="BOAT"/>
    <s v="107180"/>
    <s v="A11"/>
    <s v="T"/>
    <s v=""/>
    <b v="1"/>
    <x v="0"/>
    <x v="0"/>
    <x v="0"/>
    <s v="01307650"/>
    <d v="2024-07-18T00:00:00"/>
    <m/>
    <n v="1"/>
    <d v="2024-07-19T00:00:00"/>
    <x v="4"/>
    <m/>
    <s v=""/>
    <n v="1"/>
    <d v="2024-09-06T00:00:00"/>
    <s v="SKS"/>
    <s v="4n,2n,2H"/>
    <x v="0"/>
    <s v="Kendrick Bay"/>
    <s v="Summer"/>
    <s v="2019"/>
    <s v="SSRAA"/>
    <s v="BY19"/>
    <s v="4n,2n,2H"/>
    <s v="SKS"/>
    <s v=""/>
    <s v=""/>
    <s v="U"/>
    <n v="10"/>
  </r>
  <r>
    <n v="2024"/>
    <s v="CHUM"/>
    <s v="KTN"/>
    <s v="SBS"/>
    <s v="DGK"/>
    <s v="BOAT"/>
    <s v="107180"/>
    <s v="A12"/>
    <s v="T"/>
    <s v=""/>
    <b v="1"/>
    <x v="0"/>
    <x v="0"/>
    <x v="0"/>
    <s v="01307651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BY20"/>
    <s v="3n,4,4nH"/>
    <s v="SKS"/>
    <s v=""/>
    <s v=""/>
    <s v="U"/>
    <n v="9.3000000000000007"/>
  </r>
  <r>
    <n v="2024"/>
    <s v="CHUM"/>
    <s v="KTN"/>
    <s v="SBS"/>
    <s v="DGK"/>
    <s v="BOAT"/>
    <s v="107180"/>
    <s v="B1"/>
    <s v="T"/>
    <s v=""/>
    <b v="1"/>
    <x v="0"/>
    <x v="0"/>
    <x v="0"/>
    <s v="01307652"/>
    <d v="2024-07-18T00:00:00"/>
    <m/>
    <n v="1"/>
    <d v="2024-07-19T00:00:00"/>
    <x v="4"/>
    <m/>
    <s v=""/>
    <n v="1"/>
    <d v="2024-09-06T00:00:00"/>
    <s v="SKS"/>
    <s v="3,6,2H"/>
    <x v="2"/>
    <s v="Kendrick Bay"/>
    <s v="Summer"/>
    <s v="2020"/>
    <s v="SSRAA"/>
    <s v="BY20"/>
    <s v="3,6,2H"/>
    <s v="SKS"/>
    <s v=""/>
    <s v=""/>
    <s v="U"/>
    <n v="8.1999999999999993"/>
  </r>
  <r>
    <n v="2024"/>
    <s v="CHUM"/>
    <s v="KTN"/>
    <s v="SBS"/>
    <s v="DGK"/>
    <s v="BOAT"/>
    <s v="107180"/>
    <s v="B2"/>
    <s v="T"/>
    <s v=""/>
    <b v="1"/>
    <x v="0"/>
    <x v="0"/>
    <x v="0"/>
    <s v="01307653"/>
    <d v="2024-07-18T00:00:00"/>
    <m/>
    <n v="1"/>
    <d v="2024-07-19T00:00:00"/>
    <x v="4"/>
    <m/>
    <s v=""/>
    <n v="1"/>
    <d v="2024-09-06T00:00:00"/>
    <s v="SKS"/>
    <s v="3,6,2H"/>
    <x v="2"/>
    <s v="Kendrick Bay"/>
    <s v="Summer"/>
    <s v="2020"/>
    <s v="SSRAA"/>
    <s v="BY20"/>
    <s v="3,6,2H"/>
    <s v="SKS"/>
    <s v=""/>
    <s v=""/>
    <s v="U"/>
    <n v="7.2"/>
  </r>
  <r>
    <n v="2024"/>
    <s v="CHUM"/>
    <s v="KTN"/>
    <s v="SBS"/>
    <s v="DGK"/>
    <s v="BOAT"/>
    <s v="107180"/>
    <s v="B3"/>
    <s v="T"/>
    <s v=""/>
    <b v="1"/>
    <x v="0"/>
    <x v="0"/>
    <x v="0"/>
    <s v="01307654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BY20"/>
    <s v="3n,4,4nH"/>
    <s v="SKS"/>
    <s v=""/>
    <s v=""/>
    <s v="U"/>
    <n v="5.0999999999999996"/>
  </r>
  <r>
    <n v="2024"/>
    <s v="CHUM"/>
    <s v="KTN"/>
    <s v="SBS"/>
    <s v="DGK"/>
    <s v="BOAT"/>
    <s v="107180"/>
    <s v="B4"/>
    <s v="T"/>
    <s v=""/>
    <b v="1"/>
    <x v="0"/>
    <x v="0"/>
    <x v="0"/>
    <s v="01307655"/>
    <d v="2024-07-18T00:00:00"/>
    <m/>
    <n v="1"/>
    <d v="2024-07-19T00:00:00"/>
    <x v="4"/>
    <m/>
    <s v=""/>
    <n v="1"/>
    <d v="2024-09-06T00:00:00"/>
    <s v="SKS"/>
    <s v="5,3H"/>
    <x v="3"/>
    <s v="Kendrick Bay"/>
    <s v="Summer"/>
    <s v="2021"/>
    <s v="SSRAA"/>
    <s v="BY21"/>
    <s v="5,3H"/>
    <s v="SKS"/>
    <s v=""/>
    <s v=""/>
    <s v="U"/>
    <n v="7.9"/>
  </r>
  <r>
    <n v="2024"/>
    <s v="CHUM"/>
    <s v="KTN"/>
    <s v="SBS"/>
    <s v="DGK"/>
    <s v="BOAT"/>
    <s v="107180"/>
    <s v="B5"/>
    <s v="T"/>
    <s v=""/>
    <b v="1"/>
    <x v="0"/>
    <x v="0"/>
    <x v="0"/>
    <s v="01307656"/>
    <d v="2024-07-18T00:00:00"/>
    <m/>
    <n v="1"/>
    <d v="2024-07-19T00:00:00"/>
    <x v="4"/>
    <m/>
    <s v=""/>
    <n v="1"/>
    <d v="2024-09-06T00:00:00"/>
    <s v="SKS"/>
    <s v="NONE"/>
    <x v="5"/>
    <s v=""/>
    <s v=""/>
    <s v=""/>
    <s v=""/>
    <s v="BY20"/>
    <s v="NONE"/>
    <s v="SKS"/>
    <s v=""/>
    <s v=""/>
    <s v="U"/>
    <n v="7.9"/>
  </r>
  <r>
    <n v="2024"/>
    <s v="CHUM"/>
    <s v="KTN"/>
    <s v="SBS"/>
    <s v="DGK"/>
    <s v="BOAT"/>
    <s v="107180"/>
    <s v="B6"/>
    <s v="T"/>
    <s v=""/>
    <b v="1"/>
    <x v="0"/>
    <x v="0"/>
    <x v="0"/>
    <s v="01307657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BY20"/>
    <s v="3n,4,4nH"/>
    <s v="SKS"/>
    <s v=""/>
    <s v=""/>
    <s v="U"/>
    <n v="9.5"/>
  </r>
  <r>
    <n v="2024"/>
    <s v="CHUM"/>
    <s v="KTN"/>
    <s v="SBS"/>
    <s v="DGK"/>
    <s v="BOAT"/>
    <s v="107180"/>
    <s v="B7"/>
    <s v="T"/>
    <s v=""/>
    <b v="1"/>
    <x v="0"/>
    <x v="0"/>
    <x v="0"/>
    <s v="01307658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THIN FOR AGING"/>
    <s v="3n,4,4nH"/>
    <s v="SKS"/>
    <s v=""/>
    <s v=""/>
    <s v="U"/>
    <n v="9.6"/>
  </r>
  <r>
    <n v="2024"/>
    <s v="CHUM"/>
    <s v="KTN"/>
    <s v="SBS"/>
    <s v="DGK"/>
    <s v="BOAT"/>
    <s v="107180"/>
    <s v="B8"/>
    <s v="T"/>
    <s v=""/>
    <b v="1"/>
    <x v="0"/>
    <x v="0"/>
    <x v="0"/>
    <s v="01307659"/>
    <d v="2024-07-18T00:00:00"/>
    <m/>
    <n v="1"/>
    <d v="2024-07-19T00:00:00"/>
    <x v="4"/>
    <m/>
    <s v=""/>
    <n v="1"/>
    <d v="2024-09-06T00:00:00"/>
    <s v="SKS"/>
    <s v="3,6,2H"/>
    <x v="2"/>
    <s v="Kendrick Bay"/>
    <s v="Summer"/>
    <s v="2020"/>
    <s v="SSRAA"/>
    <s v="BY20"/>
    <s v="3,6,2H"/>
    <s v="SKS"/>
    <s v=""/>
    <s v=""/>
    <s v="U"/>
    <n v="7.7"/>
  </r>
  <r>
    <n v="2024"/>
    <s v="CHUM"/>
    <s v="KTN"/>
    <s v="SBS"/>
    <s v="DGK"/>
    <s v="BOAT"/>
    <s v="107180"/>
    <s v="B9"/>
    <s v="T"/>
    <s v=""/>
    <b v="1"/>
    <x v="0"/>
    <x v="0"/>
    <x v="0"/>
    <s v="01307660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BY20"/>
    <s v="3n,4,4nH"/>
    <s v="SKS"/>
    <s v=""/>
    <s v=""/>
    <s v="U"/>
    <n v="6.6"/>
  </r>
  <r>
    <n v="2024"/>
    <s v="CHUM"/>
    <s v="KTN"/>
    <s v="SBS"/>
    <s v="DGK"/>
    <s v="BOAT"/>
    <s v="107180"/>
    <s v="B10"/>
    <s v="T"/>
    <s v=""/>
    <b v="1"/>
    <x v="0"/>
    <x v="0"/>
    <x v="0"/>
    <s v="01307661"/>
    <d v="2024-07-18T00:00:00"/>
    <m/>
    <n v="1"/>
    <d v="2024-07-19T00:00:00"/>
    <x v="4"/>
    <m/>
    <s v=""/>
    <n v="1"/>
    <d v="2024-09-06T00:00:00"/>
    <s v="SKS"/>
    <s v="5,3H"/>
    <x v="3"/>
    <s v="Kendrick Bay"/>
    <s v="Summer"/>
    <s v="2021"/>
    <s v="SSRAA"/>
    <s v="BY21"/>
    <s v="5,3H"/>
    <s v="SKS"/>
    <s v=""/>
    <s v=""/>
    <s v="U"/>
    <n v="5.3"/>
  </r>
  <r>
    <n v="2024"/>
    <s v="CHUM"/>
    <s v="KTN"/>
    <s v="SBS"/>
    <s v="DGK"/>
    <s v="BOAT"/>
    <s v="107180"/>
    <s v="B11"/>
    <s v="T"/>
    <s v=""/>
    <b v="1"/>
    <x v="0"/>
    <x v="0"/>
    <x v="0"/>
    <s v="01307662"/>
    <d v="2024-07-18T00:00:00"/>
    <m/>
    <n v="1"/>
    <d v="2024-07-19T00:00:00"/>
    <x v="4"/>
    <m/>
    <s v=""/>
    <n v="1"/>
    <d v="2024-09-06T00:00:00"/>
    <s v="SKS"/>
    <s v="6,3,2H"/>
    <x v="6"/>
    <s v="Kendrick Bay"/>
    <s v="Summer"/>
    <s v="2021"/>
    <s v="SSRAA"/>
    <s v="BY21"/>
    <s v="6,3,2H"/>
    <s v="SKS"/>
    <s v=""/>
    <s v=""/>
    <s v="U"/>
    <n v="9"/>
  </r>
  <r>
    <n v="2024"/>
    <s v="CHUM"/>
    <s v="KTN"/>
    <s v="SBS"/>
    <s v="DGK"/>
    <s v="BOAT"/>
    <s v="107180"/>
    <s v="B12"/>
    <s v="T"/>
    <s v=""/>
    <b v="1"/>
    <x v="0"/>
    <x v="0"/>
    <x v="0"/>
    <s v="01307663"/>
    <d v="2024-07-18T00:00:00"/>
    <m/>
    <n v="1"/>
    <d v="2024-07-19T00:00:00"/>
    <x v="4"/>
    <m/>
    <s v=""/>
    <n v="1"/>
    <d v="2024-09-06T00:00:00"/>
    <s v="SKS"/>
    <s v="3n,4,4nH"/>
    <x v="1"/>
    <s v="Kendrick Bay"/>
    <s v="Summer"/>
    <s v="2020"/>
    <s v="SSRAA"/>
    <s v="BY20"/>
    <s v="3n,4,4nH"/>
    <s v="SKS"/>
    <s v=""/>
    <s v=""/>
    <s v="U"/>
    <n v="6.3"/>
  </r>
  <r>
    <n v="2024"/>
    <s v="CHUM"/>
    <s v="PSG"/>
    <s v="OBI"/>
    <s v="JAM"/>
    <s v="BOAT"/>
    <s v="106552"/>
    <s v="B1"/>
    <s v="T"/>
    <s v=""/>
    <b v="0"/>
    <x v="0"/>
    <x v="2"/>
    <x v="2"/>
    <s v="01307760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BOAT"/>
    <s v="106552"/>
    <s v="B2"/>
    <s v="T"/>
    <s v=""/>
    <b v="0"/>
    <x v="0"/>
    <x v="2"/>
    <x v="2"/>
    <s v="01307761"/>
    <d v="2024-07-14T00:00:00"/>
    <m/>
    <n v="1"/>
    <d v="2024-07-16T00:00:00"/>
    <x v="4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BOAT"/>
    <s v="106552"/>
    <s v="B3"/>
    <s v="T"/>
    <s v=""/>
    <b v="0"/>
    <x v="0"/>
    <x v="2"/>
    <x v="2"/>
    <s v="01307762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BOAT"/>
    <s v="106552"/>
    <s v="B4"/>
    <s v="T"/>
    <s v=""/>
    <b v="0"/>
    <x v="0"/>
    <x v="2"/>
    <x v="2"/>
    <s v="01307763"/>
    <d v="2024-07-14T00:00:00"/>
    <m/>
    <n v="1"/>
    <d v="2024-07-16T00:00:00"/>
    <x v="4"/>
    <m/>
    <s v=""/>
    <n v="1"/>
    <d v="2024-09-06T00:00:00"/>
    <s v="SKS"/>
    <s v="3,2,4H"/>
    <x v="11"/>
    <s v="Anita Bay"/>
    <s v="Summer"/>
    <s v="2020"/>
    <s v="SSRAA"/>
    <s v="THIN FOR AGING"/>
    <s v="3,2,4H"/>
    <s v="SKS"/>
    <s v=""/>
    <s v=""/>
    <s v=""/>
    <m/>
  </r>
  <r>
    <n v="2024"/>
    <s v="CHUM"/>
    <s v="PSG"/>
    <s v="OBI"/>
    <s v="JAM"/>
    <s v="BOAT"/>
    <s v="106552"/>
    <s v="B5"/>
    <s v="T"/>
    <s v=""/>
    <b v="0"/>
    <x v="0"/>
    <x v="2"/>
    <x v="2"/>
    <s v="01307764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BOAT"/>
    <s v="106552"/>
    <s v="B6"/>
    <s v="T"/>
    <s v=""/>
    <b v="0"/>
    <x v="0"/>
    <x v="2"/>
    <x v="2"/>
    <s v="01307765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THIN FOR AGING"/>
    <s v="4,1,2,1H"/>
    <s v="SKS"/>
    <s v=""/>
    <s v=""/>
    <s v=""/>
    <m/>
  </r>
  <r>
    <n v="2024"/>
    <s v="CHUM"/>
    <s v="PSG"/>
    <s v="OBI"/>
    <s v="JAM"/>
    <s v="BOAT"/>
    <s v="106552"/>
    <s v="B7"/>
    <s v="T"/>
    <s v=""/>
    <b v="0"/>
    <x v="0"/>
    <x v="2"/>
    <x v="2"/>
    <s v="01307766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BOAT"/>
    <s v="106552"/>
    <s v="B8"/>
    <s v="T"/>
    <s v=""/>
    <b v="0"/>
    <x v="0"/>
    <x v="2"/>
    <x v="2"/>
    <s v="01307767"/>
    <d v="2024-07-14T00:00:00"/>
    <m/>
    <n v="1"/>
    <d v="2024-07-16T00:00:00"/>
    <x v="4"/>
    <m/>
    <s v=""/>
    <n v="1"/>
    <d v="2024-09-06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BOAT"/>
    <s v="106552"/>
    <s v="B9"/>
    <s v="T"/>
    <s v=""/>
    <b v="0"/>
    <x v="0"/>
    <x v="2"/>
    <x v="2"/>
    <s v="01307768"/>
    <d v="2024-07-14T00:00:00"/>
    <m/>
    <n v="1"/>
    <d v="2024-07-16T00:00:00"/>
    <x v="4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BOAT"/>
    <s v="106552"/>
    <s v="B10"/>
    <s v="T"/>
    <s v=""/>
    <b v="0"/>
    <x v="0"/>
    <x v="2"/>
    <x v="2"/>
    <s v="01307769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BOAT"/>
    <s v="106552"/>
    <s v="B11"/>
    <s v="T"/>
    <s v=""/>
    <b v="0"/>
    <x v="0"/>
    <x v="2"/>
    <x v="2"/>
    <s v="01307770"/>
    <d v="2024-07-14T00:00:00"/>
    <m/>
    <n v="1"/>
    <d v="2024-07-16T00:00:00"/>
    <x v="4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BOAT"/>
    <s v="106552"/>
    <s v="B12"/>
    <s v="T"/>
    <s v=""/>
    <b v="0"/>
    <x v="0"/>
    <x v="2"/>
    <x v="2"/>
    <s v="01307771"/>
    <d v="2024-07-14T00:00:00"/>
    <m/>
    <n v="1"/>
    <d v="2024-07-16T00:00:00"/>
    <x v="4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1"/>
    <s v="T"/>
    <s v=""/>
    <b v="0"/>
    <x v="0"/>
    <x v="2"/>
    <x v="2"/>
    <s v="01299105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2"/>
    <s v="T"/>
    <s v=""/>
    <b v="0"/>
    <x v="0"/>
    <x v="2"/>
    <x v="2"/>
    <s v="01299106"/>
    <d v="2024-07-07T00:00:00"/>
    <d v="2024-07-08T00:00:00"/>
    <n v="2"/>
    <d v="2024-07-09T00:00:00"/>
    <x v="3"/>
    <m/>
    <s v=""/>
    <n v="1"/>
    <d v="2024-08-08T00:00:00"/>
    <s v="SKS"/>
    <s v="4,2,2H4"/>
    <x v="21"/>
    <s v="Neets Bay"/>
    <s v="Summer"/>
    <s v="2020"/>
    <s v="SSRAA"/>
    <s v="BY20"/>
    <s v="4,2,2H4"/>
    <s v="SKS"/>
    <s v=""/>
    <s v=""/>
    <s v=""/>
    <m/>
  </r>
  <r>
    <n v="2024"/>
    <s v="CHUM"/>
    <s v="PSG"/>
    <s v="ECP"/>
    <s v="JAM"/>
    <s v="BOAT"/>
    <s v="106548"/>
    <s v="A3"/>
    <s v="T"/>
    <s v=""/>
    <b v="0"/>
    <x v="0"/>
    <x v="2"/>
    <x v="2"/>
    <s v="01299107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4"/>
    <s v="T"/>
    <s v=""/>
    <b v="0"/>
    <x v="0"/>
    <x v="2"/>
    <x v="2"/>
    <s v="01299108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5"/>
    <s v="T"/>
    <s v=""/>
    <b v="0"/>
    <x v="0"/>
    <x v="2"/>
    <x v="2"/>
    <s v="01299109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6"/>
    <s v="T"/>
    <s v=""/>
    <b v="0"/>
    <x v="0"/>
    <x v="2"/>
    <x v="2"/>
    <s v="01299110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7"/>
    <s v="T"/>
    <s v=""/>
    <b v="0"/>
    <x v="0"/>
    <x v="2"/>
    <x v="2"/>
    <s v="01299111"/>
    <d v="2024-07-07T00:00:00"/>
    <d v="2024-07-08T00:00:00"/>
    <n v="2"/>
    <d v="2024-07-09T00:00:00"/>
    <x v="3"/>
    <m/>
    <s v=""/>
    <n v="1"/>
    <d v="2024-08-08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ECP"/>
    <s v="JAM"/>
    <s v="BOAT"/>
    <s v="106548"/>
    <s v="A8"/>
    <s v="T"/>
    <s v=""/>
    <b v="0"/>
    <x v="0"/>
    <x v="2"/>
    <x v="2"/>
    <s v="01299112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9"/>
    <s v="T"/>
    <s v=""/>
    <b v="0"/>
    <x v="0"/>
    <x v="2"/>
    <x v="2"/>
    <s v="01299113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10"/>
    <s v="T"/>
    <s v=""/>
    <b v="0"/>
    <x v="0"/>
    <x v="2"/>
    <x v="2"/>
    <s v="01299114"/>
    <d v="2024-07-07T00:00:00"/>
    <d v="2024-07-08T00:00:00"/>
    <n v="2"/>
    <d v="2024-07-09T00:00:00"/>
    <x v="3"/>
    <m/>
    <s v=""/>
    <n v="1"/>
    <d v="2024-08-08T00:00:00"/>
    <s v="SKS"/>
    <s v="NONE"/>
    <x v="5"/>
    <s v=""/>
    <s v=""/>
    <s v=""/>
    <s v=""/>
    <s v="BY20"/>
    <s v="NONE"/>
    <s v="SKS"/>
    <s v=""/>
    <s v=""/>
    <s v=""/>
    <m/>
  </r>
  <r>
    <n v="2024"/>
    <s v="CHUM"/>
    <s v="PSG"/>
    <s v="ECP"/>
    <s v="JAM"/>
    <s v="BOAT"/>
    <s v="106548"/>
    <s v="A11"/>
    <s v="T"/>
    <s v=""/>
    <b v="0"/>
    <x v="0"/>
    <x v="2"/>
    <x v="2"/>
    <s v="01299115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A12"/>
    <s v="T"/>
    <s v=""/>
    <b v="0"/>
    <x v="0"/>
    <x v="2"/>
    <x v="2"/>
    <s v="01299116"/>
    <d v="2024-07-07T00:00:00"/>
    <d v="2024-07-08T00:00:00"/>
    <n v="2"/>
    <d v="2024-07-09T00:00:00"/>
    <x v="3"/>
    <m/>
    <s v=""/>
    <n v="1"/>
    <d v="2024-08-08T00:00:00"/>
    <s v="SKS"/>
    <s v="4,2,2H"/>
    <x v="24"/>
    <s v="Neets Bay"/>
    <s v="Summer"/>
    <s v="2021"/>
    <s v="SSRAA"/>
    <s v="THIN FOR AGING"/>
    <s v="4,2,2H"/>
    <s v="SKS"/>
    <s v=""/>
    <s v=""/>
    <s v=""/>
    <m/>
  </r>
  <r>
    <n v="2024"/>
    <s v="CHUM"/>
    <s v="PSG"/>
    <s v="ECP"/>
    <s v="JAM"/>
    <s v="BOAT"/>
    <s v="106548"/>
    <s v="B1"/>
    <s v="T"/>
    <s v=""/>
    <b v="0"/>
    <x v="0"/>
    <x v="2"/>
    <x v="2"/>
    <s v="01299117"/>
    <d v="2024-07-07T00:00:00"/>
    <d v="2024-07-08T00:00:00"/>
    <n v="2"/>
    <d v="2024-07-09T00:00:00"/>
    <x v="3"/>
    <m/>
    <s v=""/>
    <n v="1"/>
    <d v="2024-08-08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BOAT"/>
    <s v="106548"/>
    <s v="B2"/>
    <s v="T"/>
    <s v=""/>
    <b v="0"/>
    <x v="0"/>
    <x v="2"/>
    <x v="2"/>
    <s v="01299118"/>
    <d v="2024-07-07T00:00:00"/>
    <d v="2024-07-08T00:00:00"/>
    <n v="2"/>
    <d v="2024-07-09T00:00:00"/>
    <x v="3"/>
    <m/>
    <s v=""/>
    <n v="1"/>
    <d v="2024-08-08T00:00:00"/>
    <s v="SKS"/>
    <s v="4H20"/>
    <x v="13"/>
    <s v="Multi-Release Sites"/>
    <s v="Summer"/>
    <s v="2020"/>
    <s v="DIPAC"/>
    <s v="BY20"/>
    <s v="4H20"/>
    <s v="SKS"/>
    <s v=""/>
    <s v=""/>
    <s v=""/>
    <m/>
  </r>
  <r>
    <n v="2024"/>
    <s v="CHUM"/>
    <s v="PSG"/>
    <s v="ECP"/>
    <s v="JAM"/>
    <s v="BOAT"/>
    <s v="106548"/>
    <s v="B3"/>
    <s v="T"/>
    <s v=""/>
    <b v="0"/>
    <x v="0"/>
    <x v="2"/>
    <x v="2"/>
    <s v="01299119"/>
    <d v="2024-07-07T00:00:00"/>
    <d v="2024-07-08T00:00:00"/>
    <n v="2"/>
    <d v="2024-07-09T00:00:00"/>
    <x v="3"/>
    <m/>
    <s v=""/>
    <n v="1"/>
    <d v="2024-08-08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ECP"/>
    <s v="JAM"/>
    <s v="BOAT"/>
    <s v="106548"/>
    <s v="B4"/>
    <s v="T"/>
    <s v=""/>
    <b v="0"/>
    <x v="0"/>
    <x v="2"/>
    <x v="2"/>
    <s v="01299120"/>
    <d v="2024-07-07T00:00:00"/>
    <d v="2024-07-08T00:00:00"/>
    <n v="2"/>
    <d v="2024-07-09T00:00:00"/>
    <x v="3"/>
    <m/>
    <s v=""/>
    <n v="1"/>
    <d v="2024-08-08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BOAT"/>
    <s v="106548"/>
    <s v="B5"/>
    <s v="T"/>
    <s v=""/>
    <b v="0"/>
    <x v="0"/>
    <x v="2"/>
    <x v="2"/>
    <s v="01299121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B6"/>
    <s v="T"/>
    <s v=""/>
    <b v="0"/>
    <x v="0"/>
    <x v="2"/>
    <x v="2"/>
    <s v="01299122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THIN FOR AGING"/>
    <s v="3,2,4H"/>
    <s v="SKS"/>
    <s v=""/>
    <s v=""/>
    <s v=""/>
    <m/>
  </r>
  <r>
    <n v="2024"/>
    <s v="CHUM"/>
    <s v="PSG"/>
    <s v="ECP"/>
    <s v="JAM"/>
    <s v="BOAT"/>
    <s v="106548"/>
    <s v="B7"/>
    <s v="T"/>
    <s v=""/>
    <b v="0"/>
    <x v="0"/>
    <x v="2"/>
    <x v="2"/>
    <s v="01299123"/>
    <d v="2024-07-07T00:00:00"/>
    <d v="2024-07-08T00:00:00"/>
    <n v="2"/>
    <d v="2024-07-09T00:00:00"/>
    <x v="3"/>
    <m/>
    <s v=""/>
    <n v="1"/>
    <d v="2024-08-08T00:00:00"/>
    <s v="SKS"/>
    <s v="4,4H4"/>
    <x v="18"/>
    <s v="Neets Bay"/>
    <s v="Summer"/>
    <s v="2020"/>
    <s v="SSRAA"/>
    <s v="BY20"/>
    <s v="4,4H4"/>
    <s v="SKS"/>
    <s v=""/>
    <s v=""/>
    <s v=""/>
    <m/>
  </r>
  <r>
    <n v="2024"/>
    <s v="CHUM"/>
    <s v="PSG"/>
    <s v="ECP"/>
    <s v="JAM"/>
    <s v="BOAT"/>
    <s v="106548"/>
    <s v="B8"/>
    <s v="T"/>
    <s v=""/>
    <b v="0"/>
    <x v="0"/>
    <x v="2"/>
    <x v="2"/>
    <s v="01299124"/>
    <d v="2024-07-07T00:00:00"/>
    <d v="2024-07-08T00:00:00"/>
    <n v="2"/>
    <d v="2024-07-09T00:00:00"/>
    <x v="3"/>
    <m/>
    <s v=""/>
    <n v="1"/>
    <d v="2024-08-08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BOAT"/>
    <s v="106548"/>
    <s v="B9"/>
    <s v="T"/>
    <s v=""/>
    <b v="0"/>
    <x v="0"/>
    <x v="2"/>
    <x v="2"/>
    <s v="01299125"/>
    <d v="2024-07-07T00:00:00"/>
    <d v="2024-07-08T00:00:00"/>
    <n v="2"/>
    <d v="2024-07-09T00:00:00"/>
    <x v="3"/>
    <m/>
    <s v=""/>
    <n v="1"/>
    <d v="2024-08-08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ECP"/>
    <s v="JAM"/>
    <s v="BOAT"/>
    <s v="106548"/>
    <s v="B10"/>
    <s v="T"/>
    <s v=""/>
    <b v="0"/>
    <x v="0"/>
    <x v="2"/>
    <x v="2"/>
    <s v="01299126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B11"/>
    <s v="T"/>
    <s v=""/>
    <b v="0"/>
    <x v="0"/>
    <x v="2"/>
    <x v="2"/>
    <s v="01299127"/>
    <d v="2024-07-07T00:00:00"/>
    <d v="2024-07-08T00:00:00"/>
    <n v="2"/>
    <d v="2024-07-09T00:00:00"/>
    <x v="3"/>
    <m/>
    <s v=""/>
    <n v="1"/>
    <d v="2024-08-08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BOAT"/>
    <s v="106548"/>
    <s v="B12"/>
    <s v="T"/>
    <s v=""/>
    <b v="0"/>
    <x v="0"/>
    <x v="2"/>
    <x v="2"/>
    <s v="01299128"/>
    <d v="2024-07-07T00:00:00"/>
    <d v="2024-07-08T00:00:00"/>
    <n v="2"/>
    <d v="2024-07-09T00:00:00"/>
    <x v="3"/>
    <m/>
    <s v=""/>
    <n v="1"/>
    <d v="2024-08-08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TNDR"/>
    <s v="106933"/>
    <s v="A1"/>
    <s v="T"/>
    <s v=""/>
    <b v="0"/>
    <x v="1"/>
    <x v="2"/>
    <x v="2"/>
    <s v="01307604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THIN FOR AGING"/>
    <s v="4,1,2,1H"/>
    <s v="SKS"/>
    <s v=""/>
    <s v=""/>
    <s v=""/>
    <m/>
  </r>
  <r>
    <n v="2024"/>
    <s v="CHUM"/>
    <s v="PSG"/>
    <s v="ECP"/>
    <s v="JAM"/>
    <s v="TNDR"/>
    <s v="106933"/>
    <s v="A2"/>
    <s v="T"/>
    <s v=""/>
    <b v="0"/>
    <x v="1"/>
    <x v="2"/>
    <x v="2"/>
    <s v="01307605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3"/>
    <s v="T"/>
    <s v=""/>
    <b v="0"/>
    <x v="1"/>
    <x v="2"/>
    <x v="2"/>
    <s v="01307606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4"/>
    <s v="T"/>
    <s v=""/>
    <b v="0"/>
    <x v="1"/>
    <x v="2"/>
    <x v="2"/>
    <s v="01307607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5"/>
    <s v="T"/>
    <s v=""/>
    <b v="0"/>
    <x v="1"/>
    <x v="2"/>
    <x v="2"/>
    <s v="01307608"/>
    <d v="2024-07-17T00:00:00"/>
    <d v="2024-07-18T00:00:00"/>
    <n v="2"/>
    <d v="2024-07-19T00:00:00"/>
    <x v="4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ECP"/>
    <s v="JAM"/>
    <s v="TNDR"/>
    <s v="106933"/>
    <s v="A6"/>
    <s v="T"/>
    <s v=""/>
    <b v="0"/>
    <x v="1"/>
    <x v="2"/>
    <x v="2"/>
    <s v="01307609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7"/>
    <s v="T"/>
    <s v=""/>
    <b v="0"/>
    <x v="1"/>
    <x v="2"/>
    <x v="2"/>
    <s v="01307610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8"/>
    <s v="T"/>
    <s v=""/>
    <b v="0"/>
    <x v="1"/>
    <x v="2"/>
    <x v="2"/>
    <s v="01307611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9"/>
    <s v="T"/>
    <s v=""/>
    <b v="0"/>
    <x v="1"/>
    <x v="2"/>
    <x v="2"/>
    <s v="01307612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10"/>
    <s v="T"/>
    <s v=""/>
    <b v="0"/>
    <x v="1"/>
    <x v="2"/>
    <x v="2"/>
    <s v="01307613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A11"/>
    <s v="T"/>
    <s v=""/>
    <b v="0"/>
    <x v="1"/>
    <x v="2"/>
    <x v="2"/>
    <s v="01307614"/>
    <d v="2024-07-17T00:00:00"/>
    <d v="2024-07-18T00:00:00"/>
    <n v="2"/>
    <d v="2024-07-19T00:00:00"/>
    <x v="4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ECP"/>
    <s v="JAM"/>
    <s v="TNDR"/>
    <s v="106933"/>
    <s v="A12"/>
    <s v="T"/>
    <s v=""/>
    <b v="0"/>
    <x v="1"/>
    <x v="2"/>
    <x v="2"/>
    <s v="01307615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B1"/>
    <s v="T"/>
    <s v=""/>
    <b v="0"/>
    <x v="1"/>
    <x v="2"/>
    <x v="2"/>
    <s v="01307616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B2"/>
    <s v="T"/>
    <s v=""/>
    <b v="0"/>
    <x v="1"/>
    <x v="2"/>
    <x v="2"/>
    <s v="01307617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TNDR"/>
    <s v="106933"/>
    <s v="B3"/>
    <s v="T"/>
    <s v=""/>
    <b v="0"/>
    <x v="1"/>
    <x v="2"/>
    <x v="2"/>
    <s v="01307618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B4"/>
    <s v="T"/>
    <s v=""/>
    <b v="0"/>
    <x v="1"/>
    <x v="2"/>
    <x v="2"/>
    <s v="01307619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THIN FOR AGING"/>
    <s v="4,1,2,1H"/>
    <s v="SKS"/>
    <s v=""/>
    <s v=""/>
    <s v=""/>
    <m/>
  </r>
  <r>
    <n v="2024"/>
    <s v="CHUM"/>
    <s v="PSG"/>
    <s v="ECP"/>
    <s v="JAM"/>
    <s v="TNDR"/>
    <s v="106933"/>
    <s v="B5"/>
    <s v="T"/>
    <s v=""/>
    <b v="0"/>
    <x v="1"/>
    <x v="2"/>
    <x v="2"/>
    <s v="01307620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B6"/>
    <s v="T"/>
    <s v=""/>
    <b v="0"/>
    <x v="1"/>
    <x v="2"/>
    <x v="2"/>
    <s v="01307621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B7"/>
    <s v="T"/>
    <s v=""/>
    <b v="0"/>
    <x v="1"/>
    <x v="2"/>
    <x v="2"/>
    <s v="01307622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THIN FOR AGING"/>
    <s v="4,1,2,1H"/>
    <s v="SKS"/>
    <s v=""/>
    <s v=""/>
    <s v=""/>
    <m/>
  </r>
  <r>
    <n v="2024"/>
    <s v="CHUM"/>
    <s v="PSG"/>
    <s v="ECP"/>
    <s v="JAM"/>
    <s v="TNDR"/>
    <s v="106933"/>
    <s v="B8"/>
    <s v="T"/>
    <s v=""/>
    <b v="0"/>
    <x v="1"/>
    <x v="2"/>
    <x v="2"/>
    <s v="01307623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THIN FOR AGING"/>
    <s v="3,2,4H"/>
    <s v="SKS"/>
    <s v=""/>
    <s v=""/>
    <s v=""/>
    <m/>
  </r>
  <r>
    <n v="2024"/>
    <s v="CHUM"/>
    <s v="PSG"/>
    <s v="ECP"/>
    <s v="JAM"/>
    <s v="TNDR"/>
    <s v="106933"/>
    <s v="B9"/>
    <s v="T"/>
    <s v=""/>
    <b v="0"/>
    <x v="1"/>
    <x v="2"/>
    <x v="2"/>
    <s v="01307624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TNDR"/>
    <s v="106933"/>
    <s v="B10"/>
    <s v="T"/>
    <s v=""/>
    <b v="0"/>
    <x v="1"/>
    <x v="2"/>
    <x v="2"/>
    <s v="01307625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THIN FOR AGING"/>
    <s v="4,1,2,1H"/>
    <s v="SKS"/>
    <s v=""/>
    <s v=""/>
    <s v=""/>
    <m/>
  </r>
  <r>
    <n v="2024"/>
    <s v="CHUM"/>
    <s v="PSG"/>
    <s v="ECP"/>
    <s v="JAM"/>
    <s v="TNDR"/>
    <s v="106933"/>
    <s v="B11"/>
    <s v="T"/>
    <s v=""/>
    <b v="0"/>
    <x v="1"/>
    <x v="2"/>
    <x v="2"/>
    <s v="01307626"/>
    <d v="2024-07-17T00:00:00"/>
    <d v="2024-07-18T00:00:00"/>
    <n v="2"/>
    <d v="2024-07-19T00:00:00"/>
    <x v="4"/>
    <m/>
    <s v=""/>
    <n v="1"/>
    <d v="2024-09-09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ECP"/>
    <s v="JAM"/>
    <s v="TNDR"/>
    <s v="106933"/>
    <s v="B12"/>
    <s v="T"/>
    <s v=""/>
    <b v="0"/>
    <x v="1"/>
    <x v="2"/>
    <x v="2"/>
    <s v="01307627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1"/>
    <s v="T"/>
    <s v=""/>
    <b v="0"/>
    <x v="1"/>
    <x v="2"/>
    <x v="2"/>
    <s v="01307628"/>
    <d v="2024-07-17T00:00:00"/>
    <d v="2024-07-18T00:00:00"/>
    <n v="2"/>
    <d v="2024-07-19T00:00:00"/>
    <x v="4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ECP"/>
    <s v="JAM"/>
    <s v="TNDR"/>
    <s v="106933"/>
    <s v="C2"/>
    <s v="T"/>
    <s v=""/>
    <b v="0"/>
    <x v="1"/>
    <x v="2"/>
    <x v="2"/>
    <s v="01307629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3"/>
    <s v="T"/>
    <s v=""/>
    <b v="0"/>
    <x v="1"/>
    <x v="2"/>
    <x v="2"/>
    <s v="01307630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4"/>
    <s v="T"/>
    <s v=""/>
    <b v="0"/>
    <x v="1"/>
    <x v="2"/>
    <x v="2"/>
    <s v="01307631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TNDR"/>
    <s v="106933"/>
    <s v="C5"/>
    <s v="T"/>
    <s v=""/>
    <b v="0"/>
    <x v="1"/>
    <x v="2"/>
    <x v="2"/>
    <s v="01307632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TNDR"/>
    <s v="106933"/>
    <s v="C6"/>
    <s v="T"/>
    <s v=""/>
    <b v="0"/>
    <x v="1"/>
    <x v="2"/>
    <x v="2"/>
    <s v="01307633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7"/>
    <s v="T"/>
    <s v=""/>
    <b v="0"/>
    <x v="1"/>
    <x v="2"/>
    <x v="2"/>
    <s v="01307634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8"/>
    <s v="T"/>
    <s v=""/>
    <b v="0"/>
    <x v="1"/>
    <x v="2"/>
    <x v="2"/>
    <s v="01307635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9"/>
    <s v="T"/>
    <s v=""/>
    <b v="0"/>
    <x v="1"/>
    <x v="2"/>
    <x v="2"/>
    <s v="01307636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10"/>
    <s v="T"/>
    <s v=""/>
    <b v="0"/>
    <x v="1"/>
    <x v="2"/>
    <x v="2"/>
    <s v="01307637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ECP"/>
    <s v="JAM"/>
    <s v="TNDR"/>
    <s v="106933"/>
    <s v="C11"/>
    <s v="T"/>
    <s v=""/>
    <b v="0"/>
    <x v="1"/>
    <x v="2"/>
    <x v="2"/>
    <s v="01307638"/>
    <d v="2024-07-17T00:00:00"/>
    <d v="2024-07-18T00:00:00"/>
    <n v="2"/>
    <d v="2024-07-19T00:00:00"/>
    <x v="4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ECP"/>
    <s v="JAM"/>
    <s v="TNDR"/>
    <s v="106933"/>
    <s v="C12"/>
    <s v="T"/>
    <s v=""/>
    <b v="0"/>
    <x v="1"/>
    <x v="2"/>
    <x v="2"/>
    <s v="01307639"/>
    <d v="2024-07-17T00:00:00"/>
    <d v="2024-07-18T00:00:00"/>
    <n v="2"/>
    <d v="2024-07-19T00:00:00"/>
    <x v="4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6547"/>
    <s v="A1"/>
    <s v="T"/>
    <s v=""/>
    <b v="1"/>
    <x v="0"/>
    <x v="2"/>
    <x v="2"/>
    <s v="01307976"/>
    <d v="2024-07-07T00:00:00"/>
    <m/>
    <n v="1"/>
    <d v="2024-07-08T00:00:00"/>
    <x v="3"/>
    <m/>
    <s v=""/>
    <n v="1"/>
    <d v="2024-09-06T00:00:00"/>
    <s v="SKS"/>
    <s v="4n,4H"/>
    <x v="34"/>
    <s v="Anita Bay"/>
    <s v="Summer"/>
    <s v="2021"/>
    <s v="SSRAA"/>
    <s v="BY21"/>
    <s v="4n,4H"/>
    <s v="SKS"/>
    <s v=""/>
    <s v=""/>
    <s v="U"/>
    <n v="7.6"/>
  </r>
  <r>
    <n v="2024"/>
    <s v="CHUM"/>
    <s v="PSG"/>
    <s v="OBI"/>
    <s v="JAM"/>
    <s v="TNDR"/>
    <s v="106547"/>
    <s v="A2"/>
    <s v="T"/>
    <s v=""/>
    <b v="1"/>
    <x v="0"/>
    <x v="2"/>
    <x v="2"/>
    <s v="01307977"/>
    <d v="2024-07-07T00:00:00"/>
    <m/>
    <n v="1"/>
    <d v="2024-07-08T00:00:00"/>
    <x v="3"/>
    <m/>
    <s v=""/>
    <n v="1"/>
    <d v="2024-09-06T00:00:00"/>
    <s v="SKS"/>
    <s v="7,4H"/>
    <x v="17"/>
    <s v="Burnett Inlet"/>
    <s v="Summer"/>
    <s v="2020"/>
    <s v="SSRAA"/>
    <s v="BY20"/>
    <s v="7,4H"/>
    <s v="SKS"/>
    <s v=""/>
    <s v=""/>
    <s v="U"/>
    <n v="11.7"/>
  </r>
  <r>
    <n v="2024"/>
    <s v="CHUM"/>
    <s v="PSG"/>
    <s v="OBI"/>
    <s v="JAM"/>
    <s v="TNDR"/>
    <s v="106547"/>
    <s v="A3"/>
    <s v="T"/>
    <s v=""/>
    <b v="1"/>
    <x v="0"/>
    <x v="2"/>
    <x v="2"/>
    <s v="01307978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7.5"/>
  </r>
  <r>
    <n v="2024"/>
    <s v="CHUM"/>
    <s v="PSG"/>
    <s v="OBI"/>
    <s v="JAM"/>
    <s v="TNDR"/>
    <s v="106547"/>
    <s v="A4"/>
    <s v="T"/>
    <s v=""/>
    <b v="1"/>
    <x v="0"/>
    <x v="2"/>
    <x v="2"/>
    <s v="01307979"/>
    <d v="2024-07-07T00:00:00"/>
    <m/>
    <n v="1"/>
    <d v="2024-07-08T00:00:00"/>
    <x v="3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U"/>
    <n v="6.5"/>
  </r>
  <r>
    <n v="2024"/>
    <s v="CHUM"/>
    <s v="PSG"/>
    <s v="OBI"/>
    <s v="JAM"/>
    <s v="TNDR"/>
    <s v="106547"/>
    <s v="A5"/>
    <s v="T"/>
    <s v=""/>
    <b v="1"/>
    <x v="0"/>
    <x v="2"/>
    <x v="2"/>
    <s v="01307980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7"/>
  </r>
  <r>
    <n v="2024"/>
    <s v="CHUM"/>
    <s v="PSG"/>
    <s v="OBI"/>
    <s v="JAM"/>
    <s v="TNDR"/>
    <s v="106547"/>
    <s v="A6"/>
    <s v="T"/>
    <s v=""/>
    <b v="1"/>
    <x v="0"/>
    <x v="2"/>
    <x v="2"/>
    <s v="01307981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5.5"/>
  </r>
  <r>
    <n v="2024"/>
    <s v="CHUM"/>
    <s v="PSG"/>
    <s v="OBI"/>
    <s v="JAM"/>
    <s v="TNDR"/>
    <s v="106547"/>
    <s v="A7"/>
    <s v="T"/>
    <s v=""/>
    <b v="1"/>
    <x v="0"/>
    <x v="2"/>
    <x v="2"/>
    <s v="01307982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11.7"/>
  </r>
  <r>
    <n v="2024"/>
    <s v="CHUM"/>
    <s v="PSG"/>
    <s v="OBI"/>
    <s v="JAM"/>
    <s v="TNDR"/>
    <s v="106547"/>
    <s v="A8"/>
    <s v="T"/>
    <s v=""/>
    <b v="1"/>
    <x v="0"/>
    <x v="2"/>
    <x v="2"/>
    <s v="01307983"/>
    <d v="2024-07-07T00:00:00"/>
    <m/>
    <n v="1"/>
    <d v="2024-07-08T00:00:00"/>
    <x v="3"/>
    <m/>
    <s v=""/>
    <n v="1"/>
    <d v="2024-09-06T00:00:00"/>
    <s v="SKS"/>
    <s v="7,4H"/>
    <x v="17"/>
    <s v="Burnett Inlet"/>
    <s v="Summer"/>
    <s v="2020"/>
    <s v="SSRAA"/>
    <s v="BY20; VAR"/>
    <s v="7,4H"/>
    <s v="SKS"/>
    <s v=""/>
    <s v=""/>
    <s v="U"/>
    <n v="11.7"/>
  </r>
  <r>
    <n v="2024"/>
    <s v="CHUM"/>
    <s v="PSG"/>
    <s v="OBI"/>
    <s v="JAM"/>
    <s v="TNDR"/>
    <s v="106547"/>
    <s v="A9"/>
    <s v="T"/>
    <s v=""/>
    <b v="1"/>
    <x v="0"/>
    <x v="2"/>
    <x v="2"/>
    <s v="01307984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10.6"/>
  </r>
  <r>
    <n v="2024"/>
    <s v="CHUM"/>
    <s v="PSG"/>
    <s v="OBI"/>
    <s v="JAM"/>
    <s v="TNDR"/>
    <s v="106547"/>
    <s v="A10"/>
    <s v="T"/>
    <s v=""/>
    <b v="1"/>
    <x v="0"/>
    <x v="2"/>
    <x v="2"/>
    <s v="01307985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10.6"/>
  </r>
  <r>
    <n v="2024"/>
    <s v="CHUM"/>
    <s v="PSG"/>
    <s v="OBI"/>
    <s v="JAM"/>
    <s v="TNDR"/>
    <s v="106547"/>
    <s v="A11"/>
    <s v="T"/>
    <s v=""/>
    <b v="1"/>
    <x v="0"/>
    <x v="2"/>
    <x v="2"/>
    <s v="01307986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6.7"/>
  </r>
  <r>
    <n v="2024"/>
    <s v="CHUM"/>
    <s v="PSG"/>
    <s v="OBI"/>
    <s v="JAM"/>
    <s v="TNDR"/>
    <s v="106547"/>
    <s v="A12"/>
    <s v="T"/>
    <s v=""/>
    <b v="1"/>
    <x v="0"/>
    <x v="2"/>
    <x v="2"/>
    <s v="01307987"/>
    <d v="2024-07-07T00:00:00"/>
    <m/>
    <n v="1"/>
    <d v="2024-07-08T00:00:00"/>
    <x v="3"/>
    <m/>
    <s v=""/>
    <n v="1"/>
    <d v="2024-09-06T00:00:00"/>
    <s v="SKS"/>
    <s v="3,5H"/>
    <x v="14"/>
    <s v="Anita Bay"/>
    <s v="Summer"/>
    <s v="2019"/>
    <s v="SSRAA"/>
    <s v="BY19"/>
    <s v="3,5H"/>
    <s v="SKS"/>
    <s v=""/>
    <s v=""/>
    <s v="U"/>
    <n v="6.4"/>
  </r>
  <r>
    <n v="2024"/>
    <s v="CHUM"/>
    <s v="PSG"/>
    <s v="OBI"/>
    <s v="JAM"/>
    <s v="TNDR"/>
    <s v="106547"/>
    <s v="B1"/>
    <s v="T"/>
    <s v=""/>
    <b v="1"/>
    <x v="0"/>
    <x v="2"/>
    <x v="2"/>
    <s v="01307988"/>
    <d v="2024-07-07T00:00:00"/>
    <m/>
    <n v="1"/>
    <d v="2024-07-08T00:00:00"/>
    <x v="3"/>
    <m/>
    <s v=""/>
    <n v="1"/>
    <d v="2024-09-06T00:00:00"/>
    <s v="SKS"/>
    <s v="3,5H"/>
    <x v="14"/>
    <s v="Anita Bay"/>
    <s v="Summer"/>
    <s v="2019"/>
    <s v="SSRAA"/>
    <s v="THIN FOR AGING"/>
    <s v="3,5H"/>
    <s v="SKS"/>
    <s v=""/>
    <s v=""/>
    <s v="U"/>
    <n v="7.7"/>
  </r>
  <r>
    <n v="2024"/>
    <s v="CHUM"/>
    <s v="PSG"/>
    <s v="OBI"/>
    <s v="JAM"/>
    <s v="TNDR"/>
    <s v="106547"/>
    <s v="B2"/>
    <s v="T"/>
    <s v=""/>
    <b v="1"/>
    <x v="0"/>
    <x v="2"/>
    <x v="2"/>
    <s v="01307989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10.199999999999999"/>
  </r>
  <r>
    <n v="2024"/>
    <s v="CHUM"/>
    <s v="PSG"/>
    <s v="OBI"/>
    <s v="JAM"/>
    <s v="TNDR"/>
    <s v="106547"/>
    <s v="B3"/>
    <s v="T"/>
    <s v=""/>
    <b v="1"/>
    <x v="0"/>
    <x v="2"/>
    <x v="2"/>
    <s v="01307990"/>
    <d v="2024-07-07T00:00:00"/>
    <m/>
    <n v="1"/>
    <d v="2024-07-08T00:00:00"/>
    <x v="3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U"/>
    <n v="10.4"/>
  </r>
  <r>
    <n v="2024"/>
    <s v="CHUM"/>
    <s v="PSG"/>
    <s v="OBI"/>
    <s v="JAM"/>
    <s v="TNDR"/>
    <s v="106547"/>
    <s v="B4"/>
    <s v="T"/>
    <s v=""/>
    <b v="1"/>
    <x v="0"/>
    <x v="2"/>
    <x v="2"/>
    <s v="01307991"/>
    <d v="2024-07-07T00:00:00"/>
    <m/>
    <n v="1"/>
    <d v="2024-07-08T00:00:00"/>
    <x v="3"/>
    <m/>
    <s v=""/>
    <n v="1"/>
    <d v="2024-09-06T00:00:00"/>
    <s v="SKS"/>
    <s v="4n,4H"/>
    <x v="34"/>
    <s v="Anita Bay"/>
    <s v="Summer"/>
    <s v="2021"/>
    <s v="SSRAA"/>
    <s v="BY21"/>
    <s v="4n,4H"/>
    <s v="SKS"/>
    <s v=""/>
    <s v=""/>
    <s v="U"/>
    <n v="7"/>
  </r>
  <r>
    <n v="2024"/>
    <s v="CHUM"/>
    <s v="PSG"/>
    <s v="OBI"/>
    <s v="JAM"/>
    <s v="TNDR"/>
    <s v="106547"/>
    <s v="B5"/>
    <s v="T"/>
    <s v=""/>
    <b v="1"/>
    <x v="0"/>
    <x v="2"/>
    <x v="2"/>
    <s v="01307992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10"/>
  </r>
  <r>
    <n v="2024"/>
    <s v="CHUM"/>
    <s v="PSG"/>
    <s v="OBI"/>
    <s v="JAM"/>
    <s v="TNDR"/>
    <s v="106547"/>
    <s v="B6"/>
    <s v="T"/>
    <s v=""/>
    <b v="1"/>
    <x v="0"/>
    <x v="2"/>
    <x v="2"/>
    <s v="01307993"/>
    <d v="2024-07-07T00:00:00"/>
    <m/>
    <n v="1"/>
    <d v="2024-07-08T00:00:00"/>
    <x v="3"/>
    <m/>
    <s v=""/>
    <n v="1"/>
    <d v="2024-09-06T00:00:00"/>
    <s v="SKS"/>
    <s v="4,1,2,1H"/>
    <x v="12"/>
    <s v="Anita Bay"/>
    <s v="Summer"/>
    <s v="2020"/>
    <s v="SSRAA"/>
    <s v="THIN FOR AGING"/>
    <s v="4,1,2,1H"/>
    <s v="SKS"/>
    <s v=""/>
    <s v=""/>
    <s v="U"/>
    <n v="10.6"/>
  </r>
  <r>
    <n v="2024"/>
    <s v="CHUM"/>
    <s v="PSG"/>
    <s v="OBI"/>
    <s v="JAM"/>
    <s v="TNDR"/>
    <s v="106547"/>
    <s v="B7"/>
    <s v="T"/>
    <s v=""/>
    <b v="1"/>
    <x v="0"/>
    <x v="2"/>
    <x v="2"/>
    <s v="01307994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7.8"/>
  </r>
  <r>
    <n v="2024"/>
    <s v="CHUM"/>
    <s v="PSG"/>
    <s v="OBI"/>
    <s v="JAM"/>
    <s v="TNDR"/>
    <s v="106547"/>
    <s v="B8"/>
    <s v="T"/>
    <s v=""/>
    <b v="1"/>
    <x v="0"/>
    <x v="2"/>
    <x v="2"/>
    <s v="01307995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9"/>
  </r>
  <r>
    <n v="2024"/>
    <s v="CHUM"/>
    <s v="PSG"/>
    <s v="OBI"/>
    <s v="JAM"/>
    <s v="TNDR"/>
    <s v="106547"/>
    <s v="B9"/>
    <s v="T"/>
    <s v=""/>
    <b v="1"/>
    <x v="0"/>
    <x v="2"/>
    <x v="2"/>
    <s v="01307996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10.8"/>
  </r>
  <r>
    <n v="2024"/>
    <s v="CHUM"/>
    <s v="PSG"/>
    <s v="OBI"/>
    <s v="JAM"/>
    <s v="TNDR"/>
    <s v="106547"/>
    <s v="B10"/>
    <s v="T"/>
    <s v=""/>
    <b v="1"/>
    <x v="0"/>
    <x v="2"/>
    <x v="2"/>
    <s v="01307997"/>
    <d v="2024-07-07T00:00:00"/>
    <m/>
    <n v="1"/>
    <d v="2024-07-08T00:00:00"/>
    <x v="3"/>
    <m/>
    <s v=""/>
    <n v="1"/>
    <d v="2024-09-06T00:00:00"/>
    <s v="SKS"/>
    <s v="4H20"/>
    <x v="13"/>
    <s v="Multi-Release Sites"/>
    <s v="Summer"/>
    <s v="2020"/>
    <s v="DIPAC"/>
    <s v="BY20; VAR 5H"/>
    <s v="4H20"/>
    <s v="SKS"/>
    <s v=""/>
    <s v=""/>
    <s v="U"/>
    <n v="6.7"/>
  </r>
  <r>
    <n v="2024"/>
    <s v="CHUM"/>
    <s v="PSG"/>
    <s v="OBI"/>
    <s v="JAM"/>
    <s v="TNDR"/>
    <s v="106547"/>
    <s v="B11"/>
    <s v="T"/>
    <s v=""/>
    <b v="1"/>
    <x v="0"/>
    <x v="2"/>
    <x v="2"/>
    <s v="01307998"/>
    <d v="2024-07-07T00:00:00"/>
    <m/>
    <n v="1"/>
    <d v="2024-07-08T00:00:00"/>
    <x v="3"/>
    <m/>
    <s v=""/>
    <n v="1"/>
    <d v="2024-09-06T00:00:00"/>
    <s v="SKS"/>
    <s v="3,5,3H"/>
    <x v="15"/>
    <s v="Burnett Inlet"/>
    <s v="Summer"/>
    <s v="2021"/>
    <s v="SSRAA"/>
    <s v="BY21"/>
    <s v="3,5,3H"/>
    <s v="SKS"/>
    <s v=""/>
    <s v=""/>
    <s v="U"/>
    <n v="7.5"/>
  </r>
  <r>
    <n v="2024"/>
    <s v="CHUM"/>
    <s v="PSG"/>
    <s v="OBI"/>
    <s v="JAM"/>
    <s v="TNDR"/>
    <s v="106547"/>
    <s v="B12"/>
    <s v="T"/>
    <s v=""/>
    <b v="1"/>
    <x v="0"/>
    <x v="2"/>
    <x v="2"/>
    <s v="01307999"/>
    <d v="2024-07-07T00:00:00"/>
    <m/>
    <n v="1"/>
    <d v="2024-07-08T00:00:00"/>
    <x v="3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U"/>
    <n v="9"/>
  </r>
  <r>
    <n v="2024"/>
    <s v="CHUM"/>
    <s v="KTN"/>
    <s v="ECP"/>
    <s v="AWE"/>
    <s v="TNDR"/>
    <s v="107285"/>
    <s v="A1"/>
    <s v="T"/>
    <s v=""/>
    <b v="1"/>
    <x v="1"/>
    <x v="1"/>
    <x v="1"/>
    <s v="01296881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THIN FOR AGING"/>
    <s v="3,1,4H"/>
    <s v="SKS"/>
    <s v=""/>
    <s v=""/>
    <s v="U"/>
    <n v="7.2"/>
  </r>
  <r>
    <n v="2024"/>
    <s v="CHUM"/>
    <s v="KTN"/>
    <s v="ECP"/>
    <s v="AWE"/>
    <s v="TNDR"/>
    <s v="107285"/>
    <s v="A2"/>
    <s v="T"/>
    <s v=""/>
    <b v="1"/>
    <x v="1"/>
    <x v="1"/>
    <x v="1"/>
    <s v="0129688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4000000000000004"/>
  </r>
  <r>
    <n v="2024"/>
    <s v="CHUM"/>
    <s v="KTN"/>
    <s v="ECP"/>
    <s v="AWE"/>
    <s v="TNDR"/>
    <s v="107285"/>
    <s v="A3"/>
    <s v="T"/>
    <s v=""/>
    <b v="1"/>
    <x v="1"/>
    <x v="1"/>
    <x v="1"/>
    <s v="01296883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.1"/>
  </r>
  <r>
    <n v="2024"/>
    <s v="CHUM"/>
    <s v="KTN"/>
    <s v="ECP"/>
    <s v="AWE"/>
    <s v="TNDR"/>
    <s v="107285"/>
    <s v="A4"/>
    <s v="T"/>
    <s v=""/>
    <b v="1"/>
    <x v="1"/>
    <x v="1"/>
    <x v="1"/>
    <s v="01296884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3"/>
  </r>
  <r>
    <n v="2024"/>
    <s v="CHUM"/>
    <s v="KTN"/>
    <s v="ECP"/>
    <s v="AWE"/>
    <s v="TNDR"/>
    <s v="107285"/>
    <s v="A5"/>
    <s v="T"/>
    <s v=""/>
    <b v="1"/>
    <x v="1"/>
    <x v="1"/>
    <x v="1"/>
    <s v="01296885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7"/>
  </r>
  <r>
    <n v="2024"/>
    <s v="CHUM"/>
    <s v="KTN"/>
    <s v="ECP"/>
    <s v="AWE"/>
    <s v="TNDR"/>
    <s v="107285"/>
    <s v="A6"/>
    <s v="T"/>
    <s v=""/>
    <b v="1"/>
    <x v="1"/>
    <x v="1"/>
    <x v="1"/>
    <s v="01296886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"/>
  </r>
  <r>
    <n v="2024"/>
    <s v="CHUM"/>
    <s v="KTN"/>
    <s v="ECP"/>
    <s v="AWE"/>
    <s v="TNDR"/>
    <s v="107285"/>
    <s v="A7"/>
    <s v="T"/>
    <s v=""/>
    <b v="1"/>
    <x v="1"/>
    <x v="1"/>
    <x v="1"/>
    <s v="01296887"/>
    <d v="2024-07-27T00:00:00"/>
    <d v="2024-07-28T00:00:00"/>
    <n v="2"/>
    <d v="2024-07-29T00:00:00"/>
    <x v="5"/>
    <m/>
    <s v=""/>
    <n v="1"/>
    <d v="2024-08-02T00:00:00"/>
    <s v="SKS"/>
    <s v="3,1,4H18"/>
    <x v="36"/>
    <s v="Nakat Inlet"/>
    <s v="Summer"/>
    <s v="2018"/>
    <s v="SSRAA"/>
    <s v="BY18"/>
    <s v="3,1,4H18"/>
    <s v="SKS"/>
    <s v=""/>
    <s v=""/>
    <s v="U"/>
    <n v="7.4"/>
  </r>
  <r>
    <n v="2024"/>
    <s v="CHUM"/>
    <s v="KTN"/>
    <s v="ECP"/>
    <s v="AWE"/>
    <s v="TNDR"/>
    <s v="107285"/>
    <s v="A8"/>
    <s v="T"/>
    <s v=""/>
    <b v="1"/>
    <x v="1"/>
    <x v="1"/>
    <x v="1"/>
    <s v="01296888"/>
    <d v="2024-07-27T00:00:00"/>
    <d v="2024-07-28T00:00:00"/>
    <n v="2"/>
    <d v="2024-07-29T00:00:00"/>
    <x v="5"/>
    <m/>
    <s v=""/>
    <n v="1"/>
    <d v="2024-08-02T00:00:00"/>
    <s v="SKS"/>
    <s v="4,1,3H"/>
    <x v="8"/>
    <s v="Nakat Inlet"/>
    <s v="Summer"/>
    <s v="2019"/>
    <s v="SSRAA"/>
    <s v="BY19"/>
    <s v="4,1,3H"/>
    <s v="SKS"/>
    <s v=""/>
    <s v=""/>
    <s v="U"/>
    <n v="9.1"/>
  </r>
  <r>
    <n v="2024"/>
    <s v="CHUM"/>
    <s v="KTN"/>
    <s v="ECP"/>
    <s v="AWE"/>
    <s v="TNDR"/>
    <s v="107285"/>
    <s v="A9"/>
    <s v="T"/>
    <s v=""/>
    <b v="1"/>
    <x v="1"/>
    <x v="1"/>
    <x v="1"/>
    <s v="01296889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5.6"/>
  </r>
  <r>
    <n v="2024"/>
    <s v="CHUM"/>
    <s v="KTN"/>
    <s v="ECP"/>
    <s v="AWE"/>
    <s v="TNDR"/>
    <s v="107285"/>
    <s v="A10"/>
    <s v="T"/>
    <s v=""/>
    <b v="1"/>
    <x v="1"/>
    <x v="1"/>
    <x v="1"/>
    <s v="01296890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.4"/>
  </r>
  <r>
    <n v="2024"/>
    <s v="CHUM"/>
    <s v="KTN"/>
    <s v="ECP"/>
    <s v="AWE"/>
    <s v="TNDR"/>
    <s v="107285"/>
    <s v="A11"/>
    <s v="T"/>
    <s v=""/>
    <b v="1"/>
    <x v="1"/>
    <x v="1"/>
    <x v="1"/>
    <s v="01296891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THIN FOR AGING"/>
    <s v="3,1,4H"/>
    <s v="SKS"/>
    <s v=""/>
    <s v=""/>
    <s v="U"/>
    <n v="7.2"/>
  </r>
  <r>
    <n v="2024"/>
    <s v="CHUM"/>
    <s v="KTN"/>
    <s v="ECP"/>
    <s v="AWE"/>
    <s v="TNDR"/>
    <s v="107285"/>
    <s v="A12"/>
    <s v="T"/>
    <s v=""/>
    <b v="1"/>
    <x v="1"/>
    <x v="1"/>
    <x v="1"/>
    <s v="0129689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9"/>
  </r>
  <r>
    <n v="2024"/>
    <s v="CHUM"/>
    <s v="KTN"/>
    <s v="ECP"/>
    <s v="AWE"/>
    <s v="TNDR"/>
    <s v="107285"/>
    <s v="B1"/>
    <s v="T"/>
    <s v=""/>
    <b v="1"/>
    <x v="1"/>
    <x v="1"/>
    <x v="1"/>
    <s v="01296893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1"/>
  </r>
  <r>
    <n v="2024"/>
    <s v="CHUM"/>
    <s v="KTN"/>
    <s v="ECP"/>
    <s v="AWE"/>
    <s v="TNDR"/>
    <s v="107285"/>
    <s v="B2"/>
    <s v="T"/>
    <s v=""/>
    <b v="1"/>
    <x v="1"/>
    <x v="1"/>
    <x v="1"/>
    <s v="01296894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4.7"/>
  </r>
  <r>
    <n v="2024"/>
    <s v="CHUM"/>
    <s v="KTN"/>
    <s v="ECP"/>
    <s v="AWE"/>
    <s v="TNDR"/>
    <s v="107285"/>
    <s v="B3"/>
    <s v="T"/>
    <s v=""/>
    <b v="1"/>
    <x v="1"/>
    <x v="1"/>
    <x v="1"/>
    <s v="01296895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9"/>
  </r>
  <r>
    <n v="2024"/>
    <s v="CHUM"/>
    <s v="KTN"/>
    <s v="ECP"/>
    <s v="AWE"/>
    <s v="TNDR"/>
    <s v="107285"/>
    <s v="B4"/>
    <s v="T"/>
    <s v=""/>
    <b v="1"/>
    <x v="1"/>
    <x v="1"/>
    <x v="1"/>
    <s v="01296896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5"/>
  </r>
  <r>
    <n v="2024"/>
    <s v="CHUM"/>
    <s v="KTN"/>
    <s v="ECP"/>
    <s v="AWE"/>
    <s v="TNDR"/>
    <s v="107285"/>
    <s v="B5"/>
    <s v="T"/>
    <s v=""/>
    <b v="1"/>
    <x v="1"/>
    <x v="1"/>
    <x v="1"/>
    <s v="01296897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2"/>
  </r>
  <r>
    <n v="2024"/>
    <s v="CHUM"/>
    <s v="KTN"/>
    <s v="ECP"/>
    <s v="AWE"/>
    <s v="TNDR"/>
    <s v="107285"/>
    <s v="B6"/>
    <s v="T"/>
    <s v=""/>
    <b v="1"/>
    <x v="1"/>
    <x v="1"/>
    <x v="1"/>
    <s v="01296898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5.4"/>
  </r>
  <r>
    <n v="2024"/>
    <s v="CHUM"/>
    <s v="KTN"/>
    <s v="ECP"/>
    <s v="AWE"/>
    <s v="TNDR"/>
    <s v="107285"/>
    <s v="B7"/>
    <s v="T"/>
    <s v=""/>
    <b v="1"/>
    <x v="1"/>
    <x v="1"/>
    <x v="1"/>
    <s v="01296899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9.1999999999999993"/>
  </r>
  <r>
    <n v="2024"/>
    <s v="CHUM"/>
    <s v="KTN"/>
    <s v="ECP"/>
    <s v="AWE"/>
    <s v="TNDR"/>
    <s v="107285"/>
    <s v="B8"/>
    <s v="T"/>
    <s v=""/>
    <b v="1"/>
    <x v="1"/>
    <x v="1"/>
    <x v="1"/>
    <s v="01296900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2"/>
  </r>
  <r>
    <n v="2024"/>
    <s v="CHUM"/>
    <s v="KTN"/>
    <s v="ECP"/>
    <s v="AWE"/>
    <s v="TNDR"/>
    <s v="107285"/>
    <s v="B9"/>
    <s v="T"/>
    <s v=""/>
    <b v="1"/>
    <x v="1"/>
    <x v="1"/>
    <x v="1"/>
    <s v="01296901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2.3"/>
  </r>
  <r>
    <n v="2024"/>
    <s v="CHUM"/>
    <s v="KTN"/>
    <s v="ECP"/>
    <s v="AWE"/>
    <s v="TNDR"/>
    <s v="107285"/>
    <s v="B10"/>
    <s v="T"/>
    <s v=""/>
    <b v="1"/>
    <x v="1"/>
    <x v="1"/>
    <x v="1"/>
    <s v="0129690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4"/>
  </r>
  <r>
    <n v="2024"/>
    <s v="CHUM"/>
    <s v="KTN"/>
    <s v="ECP"/>
    <s v="AWE"/>
    <s v="TNDR"/>
    <s v="107285"/>
    <s v="B11"/>
    <s v="T"/>
    <s v=""/>
    <b v="1"/>
    <x v="1"/>
    <x v="1"/>
    <x v="1"/>
    <s v="01296903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THIN FOR AGING"/>
    <s v="3,2,3H"/>
    <s v="SKS"/>
    <s v=""/>
    <s v=""/>
    <s v="U"/>
    <n v="11.1"/>
  </r>
  <r>
    <n v="2024"/>
    <s v="CHUM"/>
    <s v="KTN"/>
    <s v="ECP"/>
    <s v="AWE"/>
    <s v="TNDR"/>
    <s v="107285"/>
    <s v="B12"/>
    <s v="T"/>
    <s v=""/>
    <b v="1"/>
    <x v="1"/>
    <x v="1"/>
    <x v="1"/>
    <s v="01296904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.3000000000000007"/>
  </r>
  <r>
    <n v="2024"/>
    <s v="CHUM"/>
    <s v="KTN"/>
    <s v="ECP"/>
    <s v="AWE"/>
    <s v="TNDR"/>
    <s v="107285"/>
    <s v="C1"/>
    <s v="T"/>
    <s v=""/>
    <b v="1"/>
    <x v="1"/>
    <x v="1"/>
    <x v="1"/>
    <s v="01296905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5"/>
  </r>
  <r>
    <n v="2024"/>
    <s v="CHUM"/>
    <s v="KTN"/>
    <s v="ECP"/>
    <s v="AWE"/>
    <s v="TNDR"/>
    <s v="107285"/>
    <s v="C2"/>
    <s v="T"/>
    <s v=""/>
    <b v="1"/>
    <x v="1"/>
    <x v="1"/>
    <x v="1"/>
    <s v="01296906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3"/>
  </r>
  <r>
    <n v="2024"/>
    <s v="CHUM"/>
    <s v="KTN"/>
    <s v="ECP"/>
    <s v="AWE"/>
    <s v="TNDR"/>
    <s v="107285"/>
    <s v="C3"/>
    <s v="T"/>
    <s v=""/>
    <b v="1"/>
    <x v="1"/>
    <x v="1"/>
    <x v="1"/>
    <s v="01296907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5"/>
  </r>
  <r>
    <n v="2024"/>
    <s v="CHUM"/>
    <s v="KTN"/>
    <s v="ECP"/>
    <s v="AWE"/>
    <s v="TNDR"/>
    <s v="107285"/>
    <s v="C4"/>
    <s v="T"/>
    <s v=""/>
    <b v="1"/>
    <x v="1"/>
    <x v="1"/>
    <x v="1"/>
    <s v="01296908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5"/>
  </r>
  <r>
    <n v="2024"/>
    <s v="CHUM"/>
    <s v="KTN"/>
    <s v="ECP"/>
    <s v="AWE"/>
    <s v="TNDR"/>
    <s v="107285"/>
    <s v="C5"/>
    <s v="T"/>
    <s v=""/>
    <b v="1"/>
    <x v="1"/>
    <x v="1"/>
    <x v="1"/>
    <s v="01296909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.3000000000000007"/>
  </r>
  <r>
    <n v="2024"/>
    <s v="CHUM"/>
    <s v="KTN"/>
    <s v="ECP"/>
    <s v="AWE"/>
    <s v="TNDR"/>
    <s v="107285"/>
    <s v="C6"/>
    <s v="T"/>
    <s v=""/>
    <b v="1"/>
    <x v="1"/>
    <x v="1"/>
    <x v="1"/>
    <s v="01296910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3"/>
  </r>
  <r>
    <n v="2024"/>
    <s v="CHUM"/>
    <s v="KTN"/>
    <s v="ECP"/>
    <s v="AWE"/>
    <s v="TNDR"/>
    <s v="107285"/>
    <s v="C7"/>
    <s v="T"/>
    <s v=""/>
    <b v="1"/>
    <x v="1"/>
    <x v="1"/>
    <x v="1"/>
    <s v="01296911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1.9"/>
  </r>
  <r>
    <n v="2024"/>
    <s v="CHUM"/>
    <s v="KTN"/>
    <s v="ECP"/>
    <s v="AWE"/>
    <s v="TNDR"/>
    <s v="107285"/>
    <s v="C8"/>
    <s v="T"/>
    <s v=""/>
    <b v="1"/>
    <x v="1"/>
    <x v="1"/>
    <x v="1"/>
    <s v="0129691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8"/>
  </r>
  <r>
    <n v="2024"/>
    <s v="CHUM"/>
    <s v="KTN"/>
    <s v="ECP"/>
    <s v="AWE"/>
    <s v="TNDR"/>
    <s v="107285"/>
    <s v="C9"/>
    <s v="T"/>
    <s v=""/>
    <b v="1"/>
    <x v="1"/>
    <x v="1"/>
    <x v="1"/>
    <s v="01296913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5.0999999999999996"/>
  </r>
  <r>
    <n v="2024"/>
    <s v="CHUM"/>
    <s v="KTN"/>
    <s v="ECP"/>
    <s v="AWE"/>
    <s v="TNDR"/>
    <s v="107285"/>
    <s v="C10"/>
    <s v="T"/>
    <s v=""/>
    <b v="1"/>
    <x v="1"/>
    <x v="1"/>
    <x v="1"/>
    <s v="01296914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1"/>
  </r>
  <r>
    <n v="2024"/>
    <s v="CHUM"/>
    <s v="KTN"/>
    <s v="ECP"/>
    <s v="AWE"/>
    <s v="TNDR"/>
    <s v="107285"/>
    <s v="C11"/>
    <s v="T"/>
    <s v=""/>
    <b v="1"/>
    <x v="1"/>
    <x v="1"/>
    <x v="1"/>
    <s v="01296915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8000000000000007"/>
  </r>
  <r>
    <n v="2024"/>
    <s v="CHUM"/>
    <s v="KTN"/>
    <s v="ECP"/>
    <s v="AWE"/>
    <s v="TNDR"/>
    <s v="107285"/>
    <s v="C12"/>
    <s v="T"/>
    <s v=""/>
    <b v="1"/>
    <x v="1"/>
    <x v="1"/>
    <x v="1"/>
    <s v="01296916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9"/>
  </r>
  <r>
    <n v="2024"/>
    <s v="CHUM"/>
    <s v="KTN"/>
    <s v="ECP"/>
    <s v="AWE"/>
    <s v="TNDR"/>
    <s v="107285"/>
    <s v="D1"/>
    <s v="T"/>
    <s v=""/>
    <b v="1"/>
    <x v="1"/>
    <x v="1"/>
    <x v="1"/>
    <s v="01296917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"/>
  </r>
  <r>
    <n v="2024"/>
    <s v="CHUM"/>
    <s v="KTN"/>
    <s v="ECP"/>
    <s v="AWE"/>
    <s v="TNDR"/>
    <s v="107285"/>
    <s v="D2"/>
    <s v="T"/>
    <s v=""/>
    <b v="1"/>
    <x v="1"/>
    <x v="1"/>
    <x v="1"/>
    <s v="01296918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8"/>
  </r>
  <r>
    <n v="2024"/>
    <s v="CHUM"/>
    <s v="KTN"/>
    <s v="ECP"/>
    <s v="AWE"/>
    <s v="TNDR"/>
    <s v="107285"/>
    <s v="D3"/>
    <s v="T"/>
    <s v=""/>
    <b v="1"/>
    <x v="1"/>
    <x v="1"/>
    <x v="1"/>
    <s v="01296919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5"/>
  </r>
  <r>
    <n v="2024"/>
    <s v="CHUM"/>
    <s v="KTN"/>
    <s v="ECP"/>
    <s v="AWE"/>
    <s v="TNDR"/>
    <s v="107285"/>
    <s v="D4"/>
    <s v="T"/>
    <s v=""/>
    <b v="1"/>
    <x v="1"/>
    <x v="1"/>
    <x v="1"/>
    <s v="01296920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0.1"/>
  </r>
  <r>
    <n v="2024"/>
    <s v="CHUM"/>
    <s v="KTN"/>
    <s v="ECP"/>
    <s v="AWE"/>
    <s v="TNDR"/>
    <s v="107285"/>
    <s v="D5"/>
    <s v="T"/>
    <s v=""/>
    <b v="1"/>
    <x v="1"/>
    <x v="1"/>
    <x v="1"/>
    <s v="01296921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6"/>
  </r>
  <r>
    <n v="2024"/>
    <s v="CHUM"/>
    <s v="KTN"/>
    <s v="ECP"/>
    <s v="AWE"/>
    <s v="TNDR"/>
    <s v="107285"/>
    <s v="D6"/>
    <s v="T"/>
    <s v=""/>
    <b v="1"/>
    <x v="1"/>
    <x v="1"/>
    <x v="1"/>
    <s v="0129692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THIN FOR AGING"/>
    <s v="3,1,4H"/>
    <s v="SKS"/>
    <s v=""/>
    <s v=""/>
    <s v="U"/>
    <n v="8.4"/>
  </r>
  <r>
    <n v="2024"/>
    <s v="CHUM"/>
    <s v="KTN"/>
    <s v="ECP"/>
    <s v="AWE"/>
    <s v="TNDR"/>
    <s v="107285"/>
    <s v="D7"/>
    <s v="T"/>
    <s v=""/>
    <b v="1"/>
    <x v="1"/>
    <x v="1"/>
    <x v="1"/>
    <s v="01296923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9.6"/>
  </r>
  <r>
    <n v="2024"/>
    <s v="CHUM"/>
    <s v="KTN"/>
    <s v="ECP"/>
    <s v="AWE"/>
    <s v="TNDR"/>
    <s v="107285"/>
    <s v="D8"/>
    <s v="T"/>
    <s v=""/>
    <b v="1"/>
    <x v="1"/>
    <x v="1"/>
    <x v="1"/>
    <s v="01296924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9"/>
  </r>
  <r>
    <n v="2024"/>
    <s v="CHUM"/>
    <s v="KTN"/>
    <s v="ECP"/>
    <s v="AWE"/>
    <s v="TNDR"/>
    <s v="107285"/>
    <s v="D9"/>
    <s v="T"/>
    <s v=""/>
    <b v="1"/>
    <x v="1"/>
    <x v="1"/>
    <x v="1"/>
    <s v="01296925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1.4"/>
  </r>
  <r>
    <n v="2024"/>
    <s v="CHUM"/>
    <s v="KTN"/>
    <s v="ECP"/>
    <s v="AWE"/>
    <s v="TNDR"/>
    <s v="107285"/>
    <s v="D10"/>
    <s v="T"/>
    <s v=""/>
    <b v="1"/>
    <x v="1"/>
    <x v="1"/>
    <x v="1"/>
    <s v="01296926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8"/>
  </r>
  <r>
    <n v="2024"/>
    <s v="CHUM"/>
    <s v="KTN"/>
    <s v="ECP"/>
    <s v="AWE"/>
    <s v="TNDR"/>
    <s v="107285"/>
    <s v="D11"/>
    <s v="T"/>
    <s v=""/>
    <b v="1"/>
    <x v="1"/>
    <x v="1"/>
    <x v="1"/>
    <s v="01296927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THIN FOR AGING"/>
    <s v="3,2,3H"/>
    <s v="SKS"/>
    <s v=""/>
    <s v=""/>
    <s v="U"/>
    <n v="8.9"/>
  </r>
  <r>
    <n v="2024"/>
    <s v="CHUM"/>
    <s v="KTN"/>
    <s v="ECP"/>
    <s v="AWE"/>
    <s v="TNDR"/>
    <s v="107285"/>
    <s v="D12"/>
    <s v="T"/>
    <s v=""/>
    <b v="1"/>
    <x v="1"/>
    <x v="1"/>
    <x v="1"/>
    <s v="01296928"/>
    <d v="2024-07-27T00:00:00"/>
    <d v="2024-07-28T00:00:00"/>
    <n v="2"/>
    <d v="2024-07-29T00:00:00"/>
    <x v="5"/>
    <m/>
    <s v=""/>
    <n v="1"/>
    <d v="2024-08-02T00:00:00"/>
    <s v="SKS"/>
    <s v="4n,2n,2H"/>
    <x v="0"/>
    <s v="Kendrick Bay"/>
    <s v="Summer"/>
    <s v="2019"/>
    <s v="SSRAA"/>
    <s v="BY19"/>
    <s v="4n,2n,2H"/>
    <s v="SKS"/>
    <s v=""/>
    <s v=""/>
    <s v="U"/>
    <n v="6.3"/>
  </r>
  <r>
    <n v="2024"/>
    <s v="CHUM"/>
    <s v="KTN"/>
    <s v="ECP"/>
    <s v="AWE"/>
    <s v="TNDR"/>
    <s v="107285"/>
    <s v="E1"/>
    <s v="T"/>
    <s v=""/>
    <b v="1"/>
    <x v="1"/>
    <x v="1"/>
    <x v="1"/>
    <s v="01296929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0999999999999996"/>
  </r>
  <r>
    <n v="2024"/>
    <s v="CHUM"/>
    <s v="KTN"/>
    <s v="ECP"/>
    <s v="AWE"/>
    <s v="TNDR"/>
    <s v="107285"/>
    <s v="E2"/>
    <s v="T"/>
    <s v=""/>
    <b v="1"/>
    <x v="1"/>
    <x v="1"/>
    <x v="1"/>
    <s v="01296930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9000000000000004"/>
  </r>
  <r>
    <n v="2024"/>
    <s v="CHUM"/>
    <s v="KTN"/>
    <s v="ECP"/>
    <s v="AWE"/>
    <s v="TNDR"/>
    <s v="107285"/>
    <s v="E3"/>
    <s v="T"/>
    <s v=""/>
    <b v="1"/>
    <x v="1"/>
    <x v="1"/>
    <x v="1"/>
    <s v="01296931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1"/>
  </r>
  <r>
    <n v="2024"/>
    <s v="CHUM"/>
    <s v="KTN"/>
    <s v="ECP"/>
    <s v="AWE"/>
    <s v="TNDR"/>
    <s v="107285"/>
    <s v="E4"/>
    <s v="T"/>
    <s v=""/>
    <b v="1"/>
    <x v="1"/>
    <x v="1"/>
    <x v="1"/>
    <s v="0129693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2"/>
  </r>
  <r>
    <n v="2024"/>
    <s v="CHUM"/>
    <s v="KTN"/>
    <s v="ECP"/>
    <s v="AWE"/>
    <s v="TNDR"/>
    <s v="107285"/>
    <s v="E5"/>
    <s v="T"/>
    <s v=""/>
    <b v="1"/>
    <x v="1"/>
    <x v="1"/>
    <x v="1"/>
    <s v="01296933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6"/>
  </r>
  <r>
    <n v="2024"/>
    <s v="CHUM"/>
    <s v="KTN"/>
    <s v="ECP"/>
    <s v="AWE"/>
    <s v="TNDR"/>
    <s v="107285"/>
    <s v="E6"/>
    <s v="T"/>
    <s v=""/>
    <b v="1"/>
    <x v="1"/>
    <x v="1"/>
    <x v="1"/>
    <s v="01296934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7"/>
  </r>
  <r>
    <n v="2024"/>
    <s v="CHUM"/>
    <s v="KTN"/>
    <s v="ECP"/>
    <s v="AWE"/>
    <s v="TNDR"/>
    <s v="107285"/>
    <s v="E7"/>
    <s v="T"/>
    <s v=""/>
    <b v="1"/>
    <x v="1"/>
    <x v="1"/>
    <x v="1"/>
    <s v="01296935"/>
    <d v="2024-07-27T00:00:00"/>
    <d v="2024-07-28T00:00:00"/>
    <n v="2"/>
    <d v="2024-07-29T00:00:00"/>
    <x v="5"/>
    <m/>
    <s v=""/>
    <n v="1"/>
    <d v="2024-08-02T00:00:00"/>
    <s v="SKS"/>
    <s v="4,2,2H"/>
    <x v="24"/>
    <s v="Neets Bay"/>
    <s v="Summer"/>
    <s v="2021"/>
    <s v="SSRAA"/>
    <s v="BY21"/>
    <s v="4,2,2H"/>
    <s v="SKS"/>
    <s v=""/>
    <s v=""/>
    <s v="U"/>
    <n v="7.4"/>
  </r>
  <r>
    <n v="2024"/>
    <s v="CHUM"/>
    <s v="KTN"/>
    <s v="ECP"/>
    <s v="AWE"/>
    <s v="TNDR"/>
    <s v="107285"/>
    <s v="E8"/>
    <s v="T"/>
    <s v=""/>
    <b v="1"/>
    <x v="1"/>
    <x v="1"/>
    <x v="1"/>
    <s v="01296936"/>
    <d v="2024-07-27T00:00:00"/>
    <d v="2024-07-28T00:00:00"/>
    <n v="2"/>
    <d v="2024-07-29T00:00:00"/>
    <x v="5"/>
    <m/>
    <s v=""/>
    <n v="1"/>
    <d v="2024-08-02T00:00:00"/>
    <s v="SKS"/>
    <s v="NONE"/>
    <x v="5"/>
    <s v=""/>
    <s v=""/>
    <s v=""/>
    <s v=""/>
    <s v="BY20"/>
    <s v="NONE"/>
    <s v="SKS"/>
    <s v=""/>
    <s v=""/>
    <s v="U"/>
    <n v="10"/>
  </r>
  <r>
    <n v="2024"/>
    <s v="CHUM"/>
    <s v="KTN"/>
    <s v="ECP"/>
    <s v="AWE"/>
    <s v="TNDR"/>
    <s v="107285"/>
    <s v="E9"/>
    <s v="T"/>
    <s v=""/>
    <b v="1"/>
    <x v="1"/>
    <x v="1"/>
    <x v="1"/>
    <s v="01296937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.4"/>
  </r>
  <r>
    <n v="2024"/>
    <s v="CHUM"/>
    <s v="KTN"/>
    <s v="ECP"/>
    <s v="AWE"/>
    <s v="TNDR"/>
    <s v="107285"/>
    <s v="E10"/>
    <s v="T"/>
    <s v=""/>
    <b v="1"/>
    <x v="1"/>
    <x v="1"/>
    <x v="1"/>
    <s v="01296938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"/>
  </r>
  <r>
    <n v="2024"/>
    <s v="CHUM"/>
    <s v="KTN"/>
    <s v="ECP"/>
    <s v="AWE"/>
    <s v="TNDR"/>
    <s v="107285"/>
    <s v="E11"/>
    <s v="T"/>
    <s v=""/>
    <b v="1"/>
    <x v="1"/>
    <x v="1"/>
    <x v="1"/>
    <s v="01296939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9"/>
  </r>
  <r>
    <n v="2024"/>
    <s v="CHUM"/>
    <s v="KTN"/>
    <s v="ECP"/>
    <s v="AWE"/>
    <s v="TNDR"/>
    <s v="107285"/>
    <s v="E12"/>
    <s v="T"/>
    <s v=""/>
    <b v="1"/>
    <x v="1"/>
    <x v="1"/>
    <x v="1"/>
    <s v="01296940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3"/>
  </r>
  <r>
    <n v="2024"/>
    <s v="CHUM"/>
    <s v="KTN"/>
    <s v="ECP"/>
    <s v="AWE"/>
    <s v="TNDR"/>
    <s v="107285"/>
    <s v="F1"/>
    <s v="T"/>
    <s v=""/>
    <b v="1"/>
    <x v="1"/>
    <x v="1"/>
    <x v="1"/>
    <s v="01296941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10.8"/>
  </r>
  <r>
    <n v="2024"/>
    <s v="CHUM"/>
    <s v="KTN"/>
    <s v="ECP"/>
    <s v="AWE"/>
    <s v="TNDR"/>
    <s v="107285"/>
    <s v="F2"/>
    <s v="T"/>
    <s v=""/>
    <b v="1"/>
    <x v="1"/>
    <x v="1"/>
    <x v="1"/>
    <s v="01296942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5.0999999999999996"/>
  </r>
  <r>
    <n v="2024"/>
    <s v="CHUM"/>
    <s v="KTN"/>
    <s v="ECP"/>
    <s v="AWE"/>
    <s v="TNDR"/>
    <s v="107285"/>
    <s v="F3"/>
    <s v="T"/>
    <s v=""/>
    <b v="1"/>
    <x v="1"/>
    <x v="1"/>
    <x v="1"/>
    <s v="01296943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7"/>
  </r>
  <r>
    <n v="2024"/>
    <s v="CHUM"/>
    <s v="KTN"/>
    <s v="ECP"/>
    <s v="AWE"/>
    <s v="TNDR"/>
    <s v="107285"/>
    <s v="F4"/>
    <s v="T"/>
    <s v=""/>
    <b v="1"/>
    <x v="1"/>
    <x v="1"/>
    <x v="1"/>
    <s v="01296944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2"/>
  </r>
  <r>
    <n v="2024"/>
    <s v="CHUM"/>
    <s v="KTN"/>
    <s v="ECP"/>
    <s v="AWE"/>
    <s v="TNDR"/>
    <s v="107285"/>
    <s v="F5"/>
    <s v="T"/>
    <s v=""/>
    <b v="1"/>
    <x v="1"/>
    <x v="1"/>
    <x v="1"/>
    <s v="01296945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7"/>
  </r>
  <r>
    <n v="2024"/>
    <s v="CHUM"/>
    <s v="KTN"/>
    <s v="ECP"/>
    <s v="AWE"/>
    <s v="TNDR"/>
    <s v="107285"/>
    <s v="F6"/>
    <s v="T"/>
    <s v=""/>
    <b v="1"/>
    <x v="1"/>
    <x v="1"/>
    <x v="1"/>
    <s v="01296946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3"/>
  </r>
  <r>
    <n v="2024"/>
    <s v="CHUM"/>
    <s v="KTN"/>
    <s v="ECP"/>
    <s v="AWE"/>
    <s v="TNDR"/>
    <s v="107285"/>
    <s v="F7"/>
    <s v="T"/>
    <s v=""/>
    <b v="1"/>
    <x v="1"/>
    <x v="1"/>
    <x v="1"/>
    <s v="01296947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6"/>
  </r>
  <r>
    <n v="2024"/>
    <s v="CHUM"/>
    <s v="KTN"/>
    <s v="ECP"/>
    <s v="AWE"/>
    <s v="TNDR"/>
    <s v="107285"/>
    <s v="F8"/>
    <s v="T"/>
    <s v=""/>
    <b v="1"/>
    <x v="1"/>
    <x v="1"/>
    <x v="1"/>
    <s v="01296948"/>
    <d v="2024-07-27T00:00:00"/>
    <d v="2024-07-28T00:00:00"/>
    <n v="2"/>
    <d v="2024-07-29T00:00:00"/>
    <x v="5"/>
    <m/>
    <s v=""/>
    <n v="1"/>
    <d v="2024-08-02T00:00:00"/>
    <s v="SKS"/>
    <s v="4,1,3H"/>
    <x v="8"/>
    <s v="Nakat Inlet"/>
    <s v="Summer"/>
    <s v="2019"/>
    <s v="SSRAA"/>
    <s v="BY19"/>
    <s v="4,1,3H"/>
    <s v="SKS"/>
    <s v=""/>
    <s v=""/>
    <s v="U"/>
    <n v="9.3000000000000007"/>
  </r>
  <r>
    <n v="2024"/>
    <s v="CHUM"/>
    <s v="KTN"/>
    <s v="ECP"/>
    <s v="AWE"/>
    <s v="TNDR"/>
    <s v="107285"/>
    <s v="F9"/>
    <s v="T"/>
    <s v=""/>
    <b v="1"/>
    <x v="1"/>
    <x v="1"/>
    <x v="1"/>
    <s v="01296949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1"/>
  </r>
  <r>
    <n v="2024"/>
    <s v="CHUM"/>
    <s v="KTN"/>
    <s v="ECP"/>
    <s v="AWE"/>
    <s v="TNDR"/>
    <s v="107285"/>
    <s v="F10"/>
    <s v="T"/>
    <s v=""/>
    <b v="1"/>
    <x v="1"/>
    <x v="1"/>
    <x v="1"/>
    <s v="01296950"/>
    <d v="2024-07-27T00:00:00"/>
    <d v="2024-07-28T00:00:00"/>
    <n v="2"/>
    <d v="2024-07-29T00:00:00"/>
    <x v="5"/>
    <m/>
    <s v=""/>
    <n v="1"/>
    <d v="2024-08-02T00:00:00"/>
    <s v="SKS"/>
    <s v="3,1,4H"/>
    <x v="9"/>
    <s v="Nakat Inlet"/>
    <s v="Summer"/>
    <s v="2021"/>
    <s v="SSRAA"/>
    <s v="THIN FOR AGING"/>
    <s v="3,1,4H"/>
    <s v="SKS"/>
    <s v=""/>
    <s v=""/>
    <s v="U"/>
    <n v="4.9000000000000004"/>
  </r>
  <r>
    <n v="2024"/>
    <s v="CHUM"/>
    <s v="KTN"/>
    <s v="ECP"/>
    <s v="AWE"/>
    <s v="TNDR"/>
    <s v="107285"/>
    <s v="F11"/>
    <s v="T"/>
    <s v=""/>
    <b v="1"/>
    <x v="1"/>
    <x v="1"/>
    <x v="1"/>
    <s v="01296951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5.4"/>
  </r>
  <r>
    <n v="2024"/>
    <s v="CHUM"/>
    <s v="KTN"/>
    <s v="ECP"/>
    <s v="AWE"/>
    <s v="TNDR"/>
    <s v="107285"/>
    <s v="F12"/>
    <s v="T"/>
    <s v=""/>
    <b v="1"/>
    <x v="1"/>
    <x v="1"/>
    <x v="1"/>
    <s v="01296952"/>
    <d v="2024-07-27T00:00:00"/>
    <d v="2024-07-28T00:00:00"/>
    <n v="2"/>
    <d v="2024-07-29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5"/>
  </r>
  <r>
    <n v="2024"/>
    <s v="CHUM"/>
    <s v="KTN"/>
    <s v="ECP"/>
    <s v="DGK"/>
    <s v="TNDR"/>
    <s v="107301"/>
    <s v="A1"/>
    <s v="T"/>
    <s v=""/>
    <b v="1"/>
    <x v="1"/>
    <x v="1"/>
    <x v="1"/>
    <s v="01296593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.3000000000000007"/>
  </r>
  <r>
    <n v="2024"/>
    <s v="CHUM"/>
    <s v="KTN"/>
    <s v="ECP"/>
    <s v="DGK"/>
    <s v="TNDR"/>
    <s v="107301"/>
    <s v="A2"/>
    <s v="T"/>
    <s v=""/>
    <b v="1"/>
    <x v="1"/>
    <x v="1"/>
    <x v="1"/>
    <s v="01296594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1.8"/>
  </r>
  <r>
    <n v="2024"/>
    <s v="CHUM"/>
    <s v="KTN"/>
    <s v="ECP"/>
    <s v="DGK"/>
    <s v="TNDR"/>
    <s v="107301"/>
    <s v="A3"/>
    <s v="T"/>
    <s v=""/>
    <b v="1"/>
    <x v="1"/>
    <x v="1"/>
    <x v="1"/>
    <s v="01296595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7"/>
  </r>
  <r>
    <n v="2024"/>
    <s v="CHUM"/>
    <s v="KTN"/>
    <s v="ECP"/>
    <s v="DGK"/>
    <s v="TNDR"/>
    <s v="107301"/>
    <s v="A4"/>
    <s v="T"/>
    <s v=""/>
    <b v="1"/>
    <x v="1"/>
    <x v="1"/>
    <x v="1"/>
    <s v="01296596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6.6"/>
  </r>
  <r>
    <n v="2024"/>
    <s v="CHUM"/>
    <s v="KTN"/>
    <s v="ECP"/>
    <s v="DGK"/>
    <s v="TNDR"/>
    <s v="107301"/>
    <s v="A5"/>
    <s v="T"/>
    <s v=""/>
    <b v="1"/>
    <x v="1"/>
    <x v="1"/>
    <x v="1"/>
    <s v="01296597"/>
    <d v="2024-07-28T00:00:00"/>
    <d v="2024-07-29T00:00:00"/>
    <n v="2"/>
    <d v="2024-07-30T00:00:00"/>
    <x v="5"/>
    <m/>
    <s v=""/>
    <n v="1"/>
    <d v="2024-08-02T00:00:00"/>
    <s v="SKS"/>
    <s v="3,4,1H2,3"/>
    <x v="37"/>
    <s v="Nakat Inlet"/>
    <s v="Fall"/>
    <s v="2019"/>
    <s v="SSRAA"/>
    <s v="BY19"/>
    <s v="3,4,1H2,3"/>
    <s v="SKS"/>
    <s v=""/>
    <s v=""/>
    <s v="U"/>
    <n v="8.1"/>
  </r>
  <r>
    <n v="2024"/>
    <s v="CHUM"/>
    <s v="KTN"/>
    <s v="ECP"/>
    <s v="DGK"/>
    <s v="TNDR"/>
    <s v="107301"/>
    <s v="A6"/>
    <s v="T"/>
    <s v=""/>
    <b v="1"/>
    <x v="1"/>
    <x v="1"/>
    <x v="1"/>
    <s v="01296598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5"/>
  </r>
  <r>
    <n v="2024"/>
    <s v="CHUM"/>
    <s v="KTN"/>
    <s v="ECP"/>
    <s v="DGK"/>
    <s v="TNDR"/>
    <s v="107301"/>
    <s v="A7"/>
    <s v="T"/>
    <s v=""/>
    <b v="1"/>
    <x v="1"/>
    <x v="1"/>
    <x v="1"/>
    <s v="01296599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5"/>
  </r>
  <r>
    <n v="2024"/>
    <s v="CHUM"/>
    <s v="KTN"/>
    <s v="ECP"/>
    <s v="DGK"/>
    <s v="TNDR"/>
    <s v="107301"/>
    <s v="A8"/>
    <s v="T"/>
    <s v=""/>
    <b v="1"/>
    <x v="1"/>
    <x v="1"/>
    <x v="1"/>
    <s v="01296600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3"/>
  </r>
  <r>
    <n v="2024"/>
    <s v="CHUM"/>
    <s v="KTN"/>
    <s v="ECP"/>
    <s v="DGK"/>
    <s v="TNDR"/>
    <s v="107301"/>
    <s v="A9"/>
    <s v="T"/>
    <s v=""/>
    <b v="1"/>
    <x v="1"/>
    <x v="1"/>
    <x v="1"/>
    <s v="01296601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4.4000000000000004"/>
  </r>
  <r>
    <n v="2024"/>
    <s v="CHUM"/>
    <s v="KTN"/>
    <s v="ECP"/>
    <s v="DGK"/>
    <s v="TNDR"/>
    <s v="107301"/>
    <s v="A10"/>
    <s v="T"/>
    <s v=""/>
    <b v="1"/>
    <x v="1"/>
    <x v="1"/>
    <x v="1"/>
    <s v="01296602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9.3000000000000007"/>
  </r>
  <r>
    <n v="2024"/>
    <s v="CHUM"/>
    <s v="KTN"/>
    <s v="ECP"/>
    <s v="DGK"/>
    <s v="TNDR"/>
    <s v="107301"/>
    <s v="A11"/>
    <s v="T"/>
    <s v=""/>
    <b v="1"/>
    <x v="1"/>
    <x v="1"/>
    <x v="1"/>
    <s v="01296603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8"/>
  </r>
  <r>
    <n v="2024"/>
    <s v="CHUM"/>
    <s v="KTN"/>
    <s v="ECP"/>
    <s v="DGK"/>
    <s v="TNDR"/>
    <s v="107301"/>
    <s v="A12"/>
    <s v="T"/>
    <s v=""/>
    <b v="1"/>
    <x v="1"/>
    <x v="1"/>
    <x v="1"/>
    <s v="01296604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9.4"/>
  </r>
  <r>
    <n v="2024"/>
    <s v="CHUM"/>
    <s v="KTN"/>
    <s v="ECP"/>
    <s v="DGK"/>
    <s v="TNDR"/>
    <s v="107301"/>
    <s v="B1"/>
    <s v="T"/>
    <s v=""/>
    <b v="1"/>
    <x v="1"/>
    <x v="1"/>
    <x v="1"/>
    <s v="01296605"/>
    <d v="2024-07-28T00:00:00"/>
    <d v="2024-07-29T00:00:00"/>
    <n v="2"/>
    <d v="2024-07-30T00:00:00"/>
    <x v="5"/>
    <m/>
    <s v=""/>
    <n v="1"/>
    <d v="2024-08-02T00:00:00"/>
    <s v="SKS"/>
    <s v="3,4,1H2,3"/>
    <x v="37"/>
    <s v="Nakat Inlet"/>
    <s v="Fall"/>
    <s v="2019"/>
    <s v="SSRAA"/>
    <s v="BY19"/>
    <s v="3,4,1H2,3"/>
    <s v="SKS"/>
    <s v=""/>
    <s v=""/>
    <s v="U"/>
    <n v="8.3000000000000007"/>
  </r>
  <r>
    <n v="2024"/>
    <s v="CHUM"/>
    <s v="KTN"/>
    <s v="ECP"/>
    <s v="DGK"/>
    <s v="TNDR"/>
    <s v="107301"/>
    <s v="B2"/>
    <s v="T"/>
    <s v=""/>
    <b v="1"/>
    <x v="1"/>
    <x v="1"/>
    <x v="1"/>
    <s v="01296606"/>
    <d v="2024-07-28T00:00:00"/>
    <d v="2024-07-29T00:00:00"/>
    <n v="2"/>
    <d v="2024-07-30T00:00:00"/>
    <x v="5"/>
    <m/>
    <s v=""/>
    <n v="1"/>
    <d v="2024-08-02T00:00:00"/>
    <s v="SKS"/>
    <s v="5,5H5"/>
    <x v="30"/>
    <s v="Neets Bay"/>
    <s v="Summer"/>
    <s v="2021"/>
    <s v="SSRAA"/>
    <s v="THIN FOR AGING"/>
    <s v="5,5H5"/>
    <s v="SKS"/>
    <s v=""/>
    <s v=""/>
    <s v="U"/>
    <n v="7.4"/>
  </r>
  <r>
    <n v="2024"/>
    <s v="CHUM"/>
    <s v="KTN"/>
    <s v="ECP"/>
    <s v="DGK"/>
    <s v="TNDR"/>
    <s v="107301"/>
    <s v="B3"/>
    <s v="T"/>
    <s v=""/>
    <b v="1"/>
    <x v="1"/>
    <x v="1"/>
    <x v="1"/>
    <s v="01296607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7.6"/>
  </r>
  <r>
    <n v="2024"/>
    <s v="CHUM"/>
    <s v="KTN"/>
    <s v="ECP"/>
    <s v="DGK"/>
    <s v="TNDR"/>
    <s v="107301"/>
    <s v="B4"/>
    <s v="T"/>
    <s v=""/>
    <b v="1"/>
    <x v="1"/>
    <x v="1"/>
    <x v="1"/>
    <s v="01296608"/>
    <d v="2024-07-28T00:00:00"/>
    <d v="2024-07-29T00:00:00"/>
    <n v="2"/>
    <d v="2024-07-30T00:00:00"/>
    <x v="5"/>
    <m/>
    <s v=""/>
    <n v="1"/>
    <d v="2024-08-02T00:00:00"/>
    <s v="SKS"/>
    <s v="3,4,1H4"/>
    <x v="38"/>
    <s v="Nakat Inlet"/>
    <s v="Fall"/>
    <s v="2020"/>
    <s v="SSRAA"/>
    <s v="BY20"/>
    <s v="3,4,1H4"/>
    <s v="SKS"/>
    <s v=""/>
    <s v=""/>
    <s v="U"/>
    <n v="6.9"/>
  </r>
  <r>
    <n v="2024"/>
    <s v="CHUM"/>
    <s v="KTN"/>
    <s v="ECP"/>
    <s v="DGK"/>
    <s v="TNDR"/>
    <s v="107301"/>
    <s v="B5"/>
    <s v="T"/>
    <s v=""/>
    <b v="1"/>
    <x v="1"/>
    <x v="1"/>
    <x v="1"/>
    <s v="01296609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7.8"/>
  </r>
  <r>
    <n v="2024"/>
    <s v="CHUM"/>
    <s v="KTN"/>
    <s v="ECP"/>
    <s v="DGK"/>
    <s v="TNDR"/>
    <s v="107301"/>
    <s v="B6"/>
    <s v="T"/>
    <s v=""/>
    <b v="1"/>
    <x v="1"/>
    <x v="1"/>
    <x v="1"/>
    <s v="01296610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5"/>
  </r>
  <r>
    <n v="2024"/>
    <s v="CHUM"/>
    <s v="KTN"/>
    <s v="ECP"/>
    <s v="DGK"/>
    <s v="TNDR"/>
    <s v="107301"/>
    <s v="B7"/>
    <s v="T"/>
    <s v=""/>
    <b v="1"/>
    <x v="1"/>
    <x v="1"/>
    <x v="1"/>
    <s v="01296611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8.9"/>
  </r>
  <r>
    <n v="2024"/>
    <s v="CHUM"/>
    <s v="KTN"/>
    <s v="ECP"/>
    <s v="DGK"/>
    <s v="TNDR"/>
    <s v="107301"/>
    <s v="B8"/>
    <s v="T"/>
    <s v=""/>
    <b v="1"/>
    <x v="1"/>
    <x v="1"/>
    <x v="1"/>
    <s v="01296612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8"/>
  </r>
  <r>
    <n v="2024"/>
    <s v="CHUM"/>
    <s v="KTN"/>
    <s v="ECP"/>
    <s v="DGK"/>
    <s v="TNDR"/>
    <s v="107301"/>
    <s v="B9"/>
    <s v="T"/>
    <s v=""/>
    <b v="1"/>
    <x v="1"/>
    <x v="1"/>
    <x v="1"/>
    <s v="01296613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1.5"/>
  </r>
  <r>
    <n v="2024"/>
    <s v="CHUM"/>
    <s v="KTN"/>
    <s v="ECP"/>
    <s v="DGK"/>
    <s v="TNDR"/>
    <s v="107301"/>
    <s v="B10"/>
    <s v="T"/>
    <s v=""/>
    <b v="1"/>
    <x v="1"/>
    <x v="1"/>
    <x v="1"/>
    <s v="01296614"/>
    <d v="2024-07-28T00:00:00"/>
    <d v="2024-07-29T00:00:00"/>
    <n v="2"/>
    <d v="2024-07-30T00:00:00"/>
    <x v="5"/>
    <m/>
    <s v=""/>
    <n v="1"/>
    <d v="2024-08-02T00:00:00"/>
    <s v="SKS"/>
    <s v="3,1,4H"/>
    <x v="9"/>
    <s v="Nakat Inlet"/>
    <s v="Summer"/>
    <s v="2021"/>
    <s v="SSRAA"/>
    <s v="BY21"/>
    <s v="3,1,4H"/>
    <s v="SKS"/>
    <s v=""/>
    <s v=""/>
    <s v="U"/>
    <n v="6.7"/>
  </r>
  <r>
    <n v="2024"/>
    <s v="CHUM"/>
    <s v="KTN"/>
    <s v="ECP"/>
    <s v="DGK"/>
    <s v="TNDR"/>
    <s v="107301"/>
    <s v="B11"/>
    <s v="T"/>
    <s v=""/>
    <b v="1"/>
    <x v="1"/>
    <x v="1"/>
    <x v="1"/>
    <s v="01296615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0.4"/>
  </r>
  <r>
    <n v="2024"/>
    <s v="CHUM"/>
    <s v="KTN"/>
    <s v="ECP"/>
    <s v="DGK"/>
    <s v="TNDR"/>
    <s v="107301"/>
    <s v="B12"/>
    <s v="T"/>
    <s v=""/>
    <b v="1"/>
    <x v="1"/>
    <x v="1"/>
    <x v="1"/>
    <s v="01296616"/>
    <d v="2024-07-28T00:00:00"/>
    <d v="2024-07-29T00:00:00"/>
    <n v="2"/>
    <d v="2024-07-30T00:00:00"/>
    <x v="5"/>
    <m/>
    <s v=""/>
    <n v="1"/>
    <d v="2024-08-02T00:00:00"/>
    <s v="SKS"/>
    <s v="3,2,3H"/>
    <x v="10"/>
    <s v="Nakat Inlet"/>
    <s v="Summer"/>
    <s v="2020"/>
    <s v="SSRAA"/>
    <s v="BY20"/>
    <s v="3,2,3H"/>
    <s v="SKS"/>
    <s v=""/>
    <s v=""/>
    <s v="U"/>
    <n v="11.1"/>
  </r>
  <r>
    <n v="2024"/>
    <s v="CHUM"/>
    <s v="KTN"/>
    <s v="ECP"/>
    <s v="DGK"/>
    <s v="TNDR"/>
    <s v="107306"/>
    <s v="A1"/>
    <s v="T"/>
    <s v=""/>
    <b v="1"/>
    <x v="1"/>
    <x v="1"/>
    <x v="1"/>
    <s v="01297795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4.3"/>
  </r>
  <r>
    <n v="2024"/>
    <s v="CHUM"/>
    <s v="KTN"/>
    <s v="ECP"/>
    <s v="DGK"/>
    <s v="TNDR"/>
    <s v="107306"/>
    <s v="A2"/>
    <s v="T"/>
    <s v=""/>
    <b v="1"/>
    <x v="1"/>
    <x v="1"/>
    <x v="1"/>
    <s v="01297796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7"/>
  </r>
  <r>
    <n v="2024"/>
    <s v="CHUM"/>
    <s v="KTN"/>
    <s v="ECP"/>
    <s v="DGK"/>
    <s v="TNDR"/>
    <s v="107306"/>
    <s v="A3"/>
    <s v="T"/>
    <s v=""/>
    <b v="1"/>
    <x v="1"/>
    <x v="1"/>
    <x v="1"/>
    <s v="01297797"/>
    <d v="2024-08-03T00:00:00"/>
    <d v="2024-08-04T00:00:00"/>
    <n v="2"/>
    <d v="2024-08-05T00:00:00"/>
    <x v="6"/>
    <m/>
    <s v=""/>
    <n v="1"/>
    <d v="2024-08-05T00:00:00"/>
    <s v="SKS"/>
    <s v="4,1,3H"/>
    <x v="8"/>
    <s v="Nakat Inlet"/>
    <s v="Summer"/>
    <s v="2019"/>
    <s v="SSRAA"/>
    <s v="BY19"/>
    <s v="4,1,3H"/>
    <s v="SKS"/>
    <s v=""/>
    <s v=""/>
    <s v="U"/>
    <n v="8.6999999999999993"/>
  </r>
  <r>
    <n v="2024"/>
    <s v="CHUM"/>
    <s v="KTN"/>
    <s v="ECP"/>
    <s v="DGK"/>
    <s v="TNDR"/>
    <s v="107306"/>
    <s v="A4"/>
    <s v="T"/>
    <s v=""/>
    <b v="1"/>
    <x v="1"/>
    <x v="1"/>
    <x v="1"/>
    <s v="01297798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7.3"/>
  </r>
  <r>
    <n v="2024"/>
    <s v="CHUM"/>
    <s v="KTN"/>
    <s v="ECP"/>
    <s v="DGK"/>
    <s v="TNDR"/>
    <s v="107306"/>
    <s v="A5"/>
    <s v="T"/>
    <s v=""/>
    <b v="1"/>
    <x v="1"/>
    <x v="1"/>
    <x v="1"/>
    <s v="01297799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4.5999999999999996"/>
  </r>
  <r>
    <n v="2024"/>
    <s v="CHUM"/>
    <s v="KTN"/>
    <s v="ECP"/>
    <s v="DGK"/>
    <s v="TNDR"/>
    <s v="107306"/>
    <s v="A6"/>
    <s v="T"/>
    <s v=""/>
    <b v="1"/>
    <x v="1"/>
    <x v="1"/>
    <x v="1"/>
    <s v="01297800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7.5"/>
  </r>
  <r>
    <n v="2024"/>
    <s v="CHUM"/>
    <s v="KTN"/>
    <s v="ECP"/>
    <s v="DGK"/>
    <s v="TNDR"/>
    <s v="107306"/>
    <s v="A7"/>
    <s v="T"/>
    <s v=""/>
    <b v="1"/>
    <x v="1"/>
    <x v="1"/>
    <x v="1"/>
    <s v="01297801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8.9"/>
  </r>
  <r>
    <n v="2024"/>
    <s v="CHUM"/>
    <s v="KTN"/>
    <s v="ECP"/>
    <s v="DGK"/>
    <s v="TNDR"/>
    <s v="107306"/>
    <s v="A8"/>
    <s v="T"/>
    <s v=""/>
    <b v="1"/>
    <x v="1"/>
    <x v="1"/>
    <x v="1"/>
    <s v="01297802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10"/>
  </r>
  <r>
    <n v="2024"/>
    <s v="CHUM"/>
    <s v="KTN"/>
    <s v="ECP"/>
    <s v="DGK"/>
    <s v="TNDR"/>
    <s v="107306"/>
    <s v="A9"/>
    <s v="T"/>
    <s v=""/>
    <b v="1"/>
    <x v="1"/>
    <x v="1"/>
    <x v="1"/>
    <s v="01297803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7.6"/>
  </r>
  <r>
    <n v="2024"/>
    <s v="CHUM"/>
    <s v="KTN"/>
    <s v="ECP"/>
    <s v="DGK"/>
    <s v="TNDR"/>
    <s v="107306"/>
    <s v="A10"/>
    <s v="T"/>
    <s v=""/>
    <b v="1"/>
    <x v="1"/>
    <x v="1"/>
    <x v="1"/>
    <s v="01297804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8.1999999999999993"/>
  </r>
  <r>
    <n v="2024"/>
    <s v="CHUM"/>
    <s v="KTN"/>
    <s v="ECP"/>
    <s v="DGK"/>
    <s v="TNDR"/>
    <s v="107306"/>
    <s v="A11"/>
    <s v="T"/>
    <s v=""/>
    <b v="1"/>
    <x v="1"/>
    <x v="1"/>
    <x v="1"/>
    <s v="01297805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5.3"/>
  </r>
  <r>
    <n v="2024"/>
    <s v="CHUM"/>
    <s v="KTN"/>
    <s v="ECP"/>
    <s v="DGK"/>
    <s v="TNDR"/>
    <s v="107306"/>
    <s v="A12"/>
    <s v="T"/>
    <s v=""/>
    <b v="1"/>
    <x v="1"/>
    <x v="1"/>
    <x v="1"/>
    <s v="01297806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8.1"/>
  </r>
  <r>
    <n v="2024"/>
    <s v="CHUM"/>
    <s v="KTN"/>
    <s v="ECP"/>
    <s v="DGK"/>
    <s v="TNDR"/>
    <s v="107306"/>
    <s v="B1"/>
    <s v="T"/>
    <s v=""/>
    <b v="1"/>
    <x v="1"/>
    <x v="1"/>
    <x v="1"/>
    <s v="01297807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4.8"/>
  </r>
  <r>
    <n v="2024"/>
    <s v="CHUM"/>
    <s v="KTN"/>
    <s v="ECP"/>
    <s v="DGK"/>
    <s v="TNDR"/>
    <s v="107306"/>
    <s v="B2"/>
    <s v="T"/>
    <s v=""/>
    <b v="1"/>
    <x v="1"/>
    <x v="1"/>
    <x v="1"/>
    <s v="01297808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8.1999999999999993"/>
  </r>
  <r>
    <n v="2024"/>
    <s v="CHUM"/>
    <s v="KTN"/>
    <s v="ECP"/>
    <s v="DGK"/>
    <s v="TNDR"/>
    <s v="107306"/>
    <s v="B3"/>
    <s v="T"/>
    <s v=""/>
    <b v="1"/>
    <x v="1"/>
    <x v="1"/>
    <x v="1"/>
    <s v="01297809"/>
    <d v="2024-08-03T00:00:00"/>
    <d v="2024-08-04T00:00:00"/>
    <n v="2"/>
    <d v="2024-08-05T00:00:00"/>
    <x v="6"/>
    <m/>
    <s v=""/>
    <n v="1"/>
    <d v="2024-08-05T00:00:00"/>
    <s v="SKS"/>
    <s v="4,2,2H"/>
    <x v="24"/>
    <s v="Neets Bay"/>
    <s v="Summer"/>
    <s v="2021"/>
    <s v="SSRAA"/>
    <s v="BY21"/>
    <s v="4,2,2H"/>
    <s v="SKS"/>
    <s v=""/>
    <s v=""/>
    <s v="U"/>
    <n v="4.8"/>
  </r>
  <r>
    <n v="2024"/>
    <s v="CHUM"/>
    <s v="KTN"/>
    <s v="ECP"/>
    <s v="DGK"/>
    <s v="TNDR"/>
    <s v="107306"/>
    <s v="B4"/>
    <s v="T"/>
    <s v=""/>
    <b v="1"/>
    <x v="1"/>
    <x v="1"/>
    <x v="1"/>
    <s v="01297810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5.4"/>
  </r>
  <r>
    <n v="2024"/>
    <s v="CHUM"/>
    <s v="KTN"/>
    <s v="ECP"/>
    <s v="DGK"/>
    <s v="TNDR"/>
    <s v="107306"/>
    <s v="B5"/>
    <s v="T"/>
    <s v=""/>
    <b v="1"/>
    <x v="1"/>
    <x v="1"/>
    <x v="1"/>
    <s v="01297811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THIN FOR AGING"/>
    <s v="3,2,3H"/>
    <s v="SKS"/>
    <s v=""/>
    <s v=""/>
    <s v="U"/>
    <n v="8.3000000000000007"/>
  </r>
  <r>
    <n v="2024"/>
    <s v="CHUM"/>
    <s v="KTN"/>
    <s v="ECP"/>
    <s v="DGK"/>
    <s v="TNDR"/>
    <s v="107306"/>
    <s v="B6"/>
    <s v="T"/>
    <s v=""/>
    <b v="1"/>
    <x v="1"/>
    <x v="1"/>
    <x v="1"/>
    <s v="01297812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6.7"/>
  </r>
  <r>
    <n v="2024"/>
    <s v="CHUM"/>
    <s v="KTN"/>
    <s v="ECP"/>
    <s v="DGK"/>
    <s v="TNDR"/>
    <s v="107306"/>
    <s v="B7"/>
    <s v="T"/>
    <s v=""/>
    <b v="1"/>
    <x v="1"/>
    <x v="1"/>
    <x v="1"/>
    <s v="01297813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6.7"/>
  </r>
  <r>
    <n v="2024"/>
    <s v="CHUM"/>
    <s v="KTN"/>
    <s v="ECP"/>
    <s v="DGK"/>
    <s v="TNDR"/>
    <s v="107306"/>
    <s v="B8"/>
    <s v="T"/>
    <s v=""/>
    <b v="1"/>
    <x v="1"/>
    <x v="1"/>
    <x v="1"/>
    <s v="01297814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6.9"/>
  </r>
  <r>
    <n v="2024"/>
    <s v="CHUM"/>
    <s v="KTN"/>
    <s v="ECP"/>
    <s v="DGK"/>
    <s v="TNDR"/>
    <s v="107306"/>
    <s v="B9"/>
    <s v="T"/>
    <s v=""/>
    <b v="1"/>
    <x v="1"/>
    <x v="1"/>
    <x v="1"/>
    <s v="01297815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5.0999999999999996"/>
  </r>
  <r>
    <n v="2024"/>
    <s v="CHUM"/>
    <s v="KTN"/>
    <s v="ECP"/>
    <s v="DGK"/>
    <s v="TNDR"/>
    <s v="107306"/>
    <s v="B10"/>
    <s v="T"/>
    <s v=""/>
    <b v="1"/>
    <x v="1"/>
    <x v="1"/>
    <x v="1"/>
    <s v="01297816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7.3"/>
  </r>
  <r>
    <n v="2024"/>
    <s v="CHUM"/>
    <s v="KTN"/>
    <s v="ECP"/>
    <s v="DGK"/>
    <s v="TNDR"/>
    <s v="107306"/>
    <s v="B11"/>
    <s v="T"/>
    <s v=""/>
    <b v="1"/>
    <x v="1"/>
    <x v="1"/>
    <x v="1"/>
    <s v="01297817"/>
    <d v="2024-08-03T00:00:00"/>
    <d v="2024-08-04T00:00:00"/>
    <n v="2"/>
    <d v="2024-08-05T00:00:00"/>
    <x v="6"/>
    <m/>
    <s v=""/>
    <n v="1"/>
    <d v="2024-08-05T00:00:00"/>
    <s v="SKS"/>
    <s v="3,1,4H"/>
    <x v="9"/>
    <s v="Nakat Inlet"/>
    <s v="Summer"/>
    <s v="2021"/>
    <s v="SSRAA"/>
    <s v="BY21"/>
    <s v="3,1,4H"/>
    <s v="SKS"/>
    <s v=""/>
    <s v=""/>
    <s v="U"/>
    <n v="4.2"/>
  </r>
  <r>
    <n v="2024"/>
    <s v="CHUM"/>
    <s v="KTN"/>
    <s v="ECP"/>
    <s v="DGK"/>
    <s v="TNDR"/>
    <s v="107306"/>
    <s v="B12"/>
    <s v="T"/>
    <s v=""/>
    <b v="1"/>
    <x v="1"/>
    <x v="1"/>
    <x v="1"/>
    <s v="01297818"/>
    <d v="2024-08-03T00:00:00"/>
    <d v="2024-08-04T00:00:00"/>
    <n v="2"/>
    <d v="2024-08-05T00:00:00"/>
    <x v="6"/>
    <m/>
    <s v=""/>
    <n v="1"/>
    <d v="2024-08-05T00:00:00"/>
    <s v="SKS"/>
    <s v="3,2,3H"/>
    <x v="10"/>
    <s v="Nakat Inlet"/>
    <s v="Summer"/>
    <s v="2020"/>
    <s v="SSRAA"/>
    <s v="BY20"/>
    <s v="3,2,3H"/>
    <s v="SKS"/>
    <s v=""/>
    <s v=""/>
    <s v="U"/>
    <n v="7.5"/>
  </r>
  <r>
    <n v="2024"/>
    <s v="CHUM"/>
    <s v="KTN"/>
    <s v="ECP"/>
    <s v="DGK"/>
    <s v="TNDR"/>
    <s v="107306"/>
    <s v="C1"/>
    <s v="T"/>
    <s v=""/>
    <b v="1"/>
    <x v="1"/>
    <x v="1"/>
    <x v="1"/>
    <s v="01297819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7.8"/>
  </r>
  <r>
    <n v="2024"/>
    <s v="CHUM"/>
    <s v="KTN"/>
    <s v="ECP"/>
    <s v="DGK"/>
    <s v="TNDR"/>
    <s v="107306"/>
    <s v="C2"/>
    <s v="T"/>
    <s v=""/>
    <b v="1"/>
    <x v="1"/>
    <x v="1"/>
    <x v="1"/>
    <s v="01297820"/>
    <d v="2024-08-03T00:00:00"/>
    <d v="2024-08-04T00:00:00"/>
    <n v="2"/>
    <d v="2024-08-05T00:00:00"/>
    <x v="6"/>
    <m/>
    <s v=""/>
    <n v="1"/>
    <d v="2024-08-05T00:00:00"/>
    <s v="SAW"/>
    <s v="4,1,3H"/>
    <x v="8"/>
    <s v="Nakat Inlet"/>
    <s v="Summer"/>
    <s v="2019"/>
    <s v="SSRAA"/>
    <s v="BY19"/>
    <s v="4,1,3H"/>
    <s v="SAW"/>
    <s v=""/>
    <s v=""/>
    <s v="U"/>
    <n v="7.2"/>
  </r>
  <r>
    <n v="2024"/>
    <s v="CHUM"/>
    <s v="KTN"/>
    <s v="ECP"/>
    <s v="DGK"/>
    <s v="TNDR"/>
    <s v="107306"/>
    <s v="C3"/>
    <s v="T"/>
    <s v=""/>
    <b v="1"/>
    <x v="1"/>
    <x v="1"/>
    <x v="1"/>
    <s v="01297821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10.6"/>
  </r>
  <r>
    <n v="2024"/>
    <s v="CHUM"/>
    <s v="KTN"/>
    <s v="ECP"/>
    <s v="DGK"/>
    <s v="TNDR"/>
    <s v="107306"/>
    <s v="C4"/>
    <s v="T"/>
    <s v=""/>
    <b v="1"/>
    <x v="1"/>
    <x v="1"/>
    <x v="1"/>
    <s v="01297822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7.5"/>
  </r>
  <r>
    <n v="2024"/>
    <s v="CHUM"/>
    <s v="KTN"/>
    <s v="ECP"/>
    <s v="DGK"/>
    <s v="TNDR"/>
    <s v="107306"/>
    <s v="C5"/>
    <s v="T"/>
    <s v=""/>
    <b v="1"/>
    <x v="1"/>
    <x v="1"/>
    <x v="1"/>
    <s v="01297823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7.8"/>
  </r>
  <r>
    <n v="2024"/>
    <s v="CHUM"/>
    <s v="KTN"/>
    <s v="ECP"/>
    <s v="DGK"/>
    <s v="TNDR"/>
    <s v="107306"/>
    <s v="C6"/>
    <s v="T"/>
    <s v=""/>
    <b v="1"/>
    <x v="1"/>
    <x v="1"/>
    <x v="1"/>
    <s v="01297824"/>
    <d v="2024-08-03T00:00:00"/>
    <d v="2024-08-04T00:00:00"/>
    <n v="2"/>
    <d v="2024-08-05T00:00:00"/>
    <x v="6"/>
    <m/>
    <s v=""/>
    <n v="1"/>
    <d v="2024-08-05T00:00:00"/>
    <s v="SAW"/>
    <s v="3,4,1H2,3"/>
    <x v="37"/>
    <s v="Nakat Inlet"/>
    <s v="Fall"/>
    <s v="2019"/>
    <s v="SSRAA"/>
    <s v="BY19"/>
    <s v="3,4,1H2,3"/>
    <s v="SAW"/>
    <s v=""/>
    <s v=""/>
    <s v="U"/>
    <n v="17"/>
  </r>
  <r>
    <n v="2024"/>
    <s v="CHUM"/>
    <s v="KTN"/>
    <s v="ECP"/>
    <s v="DGK"/>
    <s v="TNDR"/>
    <s v="107306"/>
    <s v="C7"/>
    <s v="T"/>
    <s v=""/>
    <b v="1"/>
    <x v="1"/>
    <x v="1"/>
    <x v="1"/>
    <s v="01297825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5.9"/>
  </r>
  <r>
    <n v="2024"/>
    <s v="CHUM"/>
    <s v="KTN"/>
    <s v="ECP"/>
    <s v="DGK"/>
    <s v="TNDR"/>
    <s v="107306"/>
    <s v="C8"/>
    <s v="T"/>
    <s v=""/>
    <b v="1"/>
    <x v="1"/>
    <x v="1"/>
    <x v="1"/>
    <s v="01297826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6.1"/>
  </r>
  <r>
    <n v="2024"/>
    <s v="CHUM"/>
    <s v="KTN"/>
    <s v="ECP"/>
    <s v="DGK"/>
    <s v="TNDR"/>
    <s v="107306"/>
    <s v="C9"/>
    <s v="T"/>
    <s v=""/>
    <b v="1"/>
    <x v="1"/>
    <x v="1"/>
    <x v="1"/>
    <s v="01297827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6.2"/>
  </r>
  <r>
    <n v="2024"/>
    <s v="CHUM"/>
    <s v="KTN"/>
    <s v="ECP"/>
    <s v="DGK"/>
    <s v="TNDR"/>
    <s v="107306"/>
    <s v="C10"/>
    <s v="T"/>
    <s v=""/>
    <b v="1"/>
    <x v="1"/>
    <x v="1"/>
    <x v="1"/>
    <s v="01297828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6.8"/>
  </r>
  <r>
    <n v="2024"/>
    <s v="CHUM"/>
    <s v="KTN"/>
    <s v="ECP"/>
    <s v="DGK"/>
    <s v="TNDR"/>
    <s v="107306"/>
    <s v="C11"/>
    <s v="T"/>
    <s v=""/>
    <b v="1"/>
    <x v="1"/>
    <x v="1"/>
    <x v="1"/>
    <s v="01297829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5.4"/>
  </r>
  <r>
    <n v="2024"/>
    <s v="CHUM"/>
    <s v="KTN"/>
    <s v="ECP"/>
    <s v="DGK"/>
    <s v="TNDR"/>
    <s v="107306"/>
    <s v="C12"/>
    <s v="T"/>
    <s v=""/>
    <b v="1"/>
    <x v="1"/>
    <x v="1"/>
    <x v="1"/>
    <s v="01297830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5.4"/>
  </r>
  <r>
    <n v="2024"/>
    <s v="CHUM"/>
    <s v="KTN"/>
    <s v="ECP"/>
    <s v="DGK"/>
    <s v="TNDR"/>
    <s v="107306"/>
    <s v="D1"/>
    <s v="T"/>
    <s v=""/>
    <b v="1"/>
    <x v="1"/>
    <x v="1"/>
    <x v="1"/>
    <s v="01297831"/>
    <d v="2024-08-03T00:00:00"/>
    <d v="2024-08-04T00:00:00"/>
    <n v="2"/>
    <d v="2024-08-05T00:00:00"/>
    <x v="6"/>
    <m/>
    <s v=""/>
    <n v="1"/>
    <d v="2024-08-05T00:00:00"/>
    <s v="SAW"/>
    <s v="5H5"/>
    <x v="23"/>
    <s v="Neets Bay"/>
    <s v="Summer"/>
    <s v="2021"/>
    <s v="SSRAA"/>
    <s v="BY21"/>
    <s v="5H5"/>
    <s v="SAW"/>
    <s v=""/>
    <s v=""/>
    <s v="U"/>
    <n v="7.6"/>
  </r>
  <r>
    <n v="2024"/>
    <s v="CHUM"/>
    <s v="KTN"/>
    <s v="ECP"/>
    <s v="DGK"/>
    <s v="TNDR"/>
    <s v="107306"/>
    <s v="D2"/>
    <s v="T"/>
    <s v=""/>
    <b v="1"/>
    <x v="1"/>
    <x v="1"/>
    <x v="1"/>
    <s v="01297832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6"/>
  </r>
  <r>
    <n v="2024"/>
    <s v="CHUM"/>
    <s v="KTN"/>
    <s v="ECP"/>
    <s v="DGK"/>
    <s v="TNDR"/>
    <s v="107306"/>
    <s v="D3"/>
    <s v="T"/>
    <s v=""/>
    <b v="1"/>
    <x v="1"/>
    <x v="1"/>
    <x v="1"/>
    <s v="01297833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6.6"/>
  </r>
  <r>
    <n v="2024"/>
    <s v="CHUM"/>
    <s v="KTN"/>
    <s v="ECP"/>
    <s v="DGK"/>
    <s v="TNDR"/>
    <s v="107306"/>
    <s v="D4"/>
    <s v="T"/>
    <s v=""/>
    <b v="1"/>
    <x v="1"/>
    <x v="1"/>
    <x v="1"/>
    <s v="01297834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8.5"/>
  </r>
  <r>
    <n v="2024"/>
    <s v="CHUM"/>
    <s v="KTN"/>
    <s v="ECP"/>
    <s v="DGK"/>
    <s v="TNDR"/>
    <s v="107306"/>
    <s v="D5"/>
    <s v="T"/>
    <s v=""/>
    <b v="1"/>
    <x v="1"/>
    <x v="1"/>
    <x v="1"/>
    <s v="01297835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4.5999999999999996"/>
  </r>
  <r>
    <n v="2024"/>
    <s v="CHUM"/>
    <s v="KTN"/>
    <s v="ECP"/>
    <s v="DGK"/>
    <s v="TNDR"/>
    <s v="107306"/>
    <s v="D6"/>
    <s v="T"/>
    <s v=""/>
    <b v="1"/>
    <x v="1"/>
    <x v="1"/>
    <x v="1"/>
    <s v="01297836"/>
    <d v="2024-08-03T00:00:00"/>
    <d v="2024-08-04T00:00:00"/>
    <n v="2"/>
    <d v="2024-08-05T00:00:00"/>
    <x v="6"/>
    <m/>
    <s v=""/>
    <n v="1"/>
    <d v="2024-08-05T00:00:00"/>
    <s v="SAW"/>
    <s v="3,4,1H4"/>
    <x v="38"/>
    <s v="Nakat Inlet"/>
    <s v="Fall"/>
    <s v="2020"/>
    <s v="SSRAA"/>
    <s v="BY20"/>
    <s v="3,4,1H4"/>
    <s v="SAW"/>
    <s v=""/>
    <s v=""/>
    <s v="U"/>
    <n v="5.6"/>
  </r>
  <r>
    <n v="2024"/>
    <s v="CHUM"/>
    <s v="KTN"/>
    <s v="ECP"/>
    <s v="DGK"/>
    <s v="TNDR"/>
    <s v="107306"/>
    <s v="D7"/>
    <s v="T"/>
    <s v=""/>
    <b v="1"/>
    <x v="1"/>
    <x v="1"/>
    <x v="1"/>
    <s v="01297837"/>
    <d v="2024-08-03T00:00:00"/>
    <d v="2024-08-04T00:00:00"/>
    <n v="2"/>
    <d v="2024-08-05T00:00:00"/>
    <x v="6"/>
    <m/>
    <s v=""/>
    <n v="1"/>
    <d v="2024-08-05T00:00:00"/>
    <s v="SAW"/>
    <s v="4,1,3H"/>
    <x v="8"/>
    <s v="Nakat Inlet"/>
    <s v="Summer"/>
    <s v="2019"/>
    <s v="SSRAA"/>
    <s v="BY19"/>
    <s v="4,1,3H"/>
    <s v="SAW"/>
    <s v=""/>
    <s v=""/>
    <s v="U"/>
    <n v="6.9"/>
  </r>
  <r>
    <n v="2024"/>
    <s v="CHUM"/>
    <s v="KTN"/>
    <s v="ECP"/>
    <s v="DGK"/>
    <s v="TNDR"/>
    <s v="107306"/>
    <s v="D8"/>
    <s v="T"/>
    <s v=""/>
    <b v="1"/>
    <x v="1"/>
    <x v="1"/>
    <x v="1"/>
    <s v="01297838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5.2"/>
  </r>
  <r>
    <n v="2024"/>
    <s v="CHUM"/>
    <s v="KTN"/>
    <s v="ECP"/>
    <s v="DGK"/>
    <s v="TNDR"/>
    <s v="107306"/>
    <s v="D9"/>
    <s v="T"/>
    <s v=""/>
    <b v="1"/>
    <x v="1"/>
    <x v="1"/>
    <x v="1"/>
    <s v="01297839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4.8"/>
  </r>
  <r>
    <n v="2024"/>
    <s v="CHUM"/>
    <s v="KTN"/>
    <s v="ECP"/>
    <s v="DGK"/>
    <s v="TNDR"/>
    <s v="107306"/>
    <s v="D10"/>
    <s v="T"/>
    <s v=""/>
    <b v="1"/>
    <x v="1"/>
    <x v="1"/>
    <x v="1"/>
    <s v="01297840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7.2"/>
  </r>
  <r>
    <n v="2024"/>
    <s v="CHUM"/>
    <s v="KTN"/>
    <s v="ECP"/>
    <s v="DGK"/>
    <s v="TNDR"/>
    <s v="107306"/>
    <s v="D11"/>
    <s v="T"/>
    <s v=""/>
    <b v="1"/>
    <x v="1"/>
    <x v="1"/>
    <x v="1"/>
    <s v="01297841"/>
    <d v="2024-08-03T00:00:00"/>
    <d v="2024-08-04T00:00:00"/>
    <n v="2"/>
    <d v="2024-08-05T00:00:00"/>
    <x v="6"/>
    <m/>
    <s v=""/>
    <n v="1"/>
    <d v="2024-08-05T00:00:00"/>
    <s v="SAW"/>
    <s v="3,1,4H"/>
    <x v="9"/>
    <s v="Nakat Inlet"/>
    <s v="Summer"/>
    <s v="2021"/>
    <s v="SSRAA"/>
    <s v="BY21"/>
    <s v="3,1,4H"/>
    <s v="SAW"/>
    <s v=""/>
    <s v=""/>
    <s v="U"/>
    <n v="7.8"/>
  </r>
  <r>
    <n v="2024"/>
    <s v="CHUM"/>
    <s v="KTN"/>
    <s v="ECP"/>
    <s v="DGK"/>
    <s v="TNDR"/>
    <s v="107306"/>
    <s v="D12"/>
    <s v="T"/>
    <s v=""/>
    <b v="1"/>
    <x v="1"/>
    <x v="1"/>
    <x v="1"/>
    <s v="01297842"/>
    <d v="2024-08-03T00:00:00"/>
    <d v="2024-08-04T00:00:00"/>
    <n v="2"/>
    <d v="2024-08-05T00:00:00"/>
    <x v="6"/>
    <m/>
    <s v=""/>
    <n v="1"/>
    <d v="2024-08-05T00:00:00"/>
    <s v="SAW"/>
    <s v="3,2,3H"/>
    <x v="10"/>
    <s v="Nakat Inlet"/>
    <s v="Summer"/>
    <s v="2020"/>
    <s v="SSRAA"/>
    <s v="BY20"/>
    <s v="3,2,3H"/>
    <s v="SAW"/>
    <s v=""/>
    <s v=""/>
    <s v="U"/>
    <n v="4.9000000000000004"/>
  </r>
  <r>
    <n v="2024"/>
    <s v="CHUM"/>
    <s v="KTN"/>
    <s v="ECP"/>
    <s v="AWE"/>
    <s v="TNDR"/>
    <s v="107297"/>
    <s v="A1"/>
    <s v="T"/>
    <s v=""/>
    <b v="1"/>
    <x v="1"/>
    <x v="1"/>
    <x v="1"/>
    <s v="01298949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8.4"/>
  </r>
  <r>
    <n v="2024"/>
    <s v="CHUM"/>
    <s v="KTN"/>
    <s v="ECP"/>
    <s v="AWE"/>
    <s v="TNDR"/>
    <s v="107297"/>
    <s v="A2"/>
    <s v="T"/>
    <s v=""/>
    <b v="1"/>
    <x v="1"/>
    <x v="1"/>
    <x v="1"/>
    <s v="01298950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9"/>
  </r>
  <r>
    <n v="2024"/>
    <s v="CHUM"/>
    <s v="KTN"/>
    <s v="ECP"/>
    <s v="AWE"/>
    <s v="TNDR"/>
    <s v="107297"/>
    <s v="A3"/>
    <s v="T"/>
    <s v=""/>
    <b v="1"/>
    <x v="1"/>
    <x v="1"/>
    <x v="1"/>
    <s v="01298951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"/>
  </r>
  <r>
    <n v="2024"/>
    <s v="CHUM"/>
    <s v="KTN"/>
    <s v="ECP"/>
    <s v="AWE"/>
    <s v="TNDR"/>
    <s v="107297"/>
    <s v="A4"/>
    <s v="T"/>
    <s v=""/>
    <b v="1"/>
    <x v="1"/>
    <x v="1"/>
    <x v="1"/>
    <s v="01298952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6.1"/>
  </r>
  <r>
    <n v="2024"/>
    <s v="CHUM"/>
    <s v="KTN"/>
    <s v="ECP"/>
    <s v="AWE"/>
    <s v="TNDR"/>
    <s v="107297"/>
    <s v="A5"/>
    <s v="T"/>
    <s v=""/>
    <b v="1"/>
    <x v="1"/>
    <x v="1"/>
    <x v="1"/>
    <s v="01298953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4.7"/>
  </r>
  <r>
    <n v="2024"/>
    <s v="CHUM"/>
    <s v="KTN"/>
    <s v="ECP"/>
    <s v="AWE"/>
    <s v="TNDR"/>
    <s v="107297"/>
    <s v="A6"/>
    <s v="T"/>
    <s v=""/>
    <b v="1"/>
    <x v="1"/>
    <x v="1"/>
    <x v="1"/>
    <s v="01298954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4,1,3H"/>
    <x v="8"/>
    <s v="Nakat Inlet"/>
    <s v="Summer"/>
    <s v="2019"/>
    <s v="SSRAA"/>
    <s v="BY19"/>
    <s v="4,1,3H"/>
    <s v="SAW"/>
    <s v=""/>
    <s v=""/>
    <s v="U"/>
    <n v="7.4"/>
  </r>
  <r>
    <n v="2024"/>
    <s v="CHUM"/>
    <s v="KTN"/>
    <s v="ECP"/>
    <s v="AWE"/>
    <s v="TNDR"/>
    <s v="107297"/>
    <s v="A7"/>
    <s v="T"/>
    <s v=""/>
    <b v="1"/>
    <x v="1"/>
    <x v="1"/>
    <x v="1"/>
    <s v="01298955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6"/>
  </r>
  <r>
    <n v="2024"/>
    <s v="CHUM"/>
    <s v="KTN"/>
    <s v="ECP"/>
    <s v="AWE"/>
    <s v="TNDR"/>
    <s v="107297"/>
    <s v="A8"/>
    <s v="T"/>
    <s v=""/>
    <b v="1"/>
    <x v="1"/>
    <x v="1"/>
    <x v="1"/>
    <s v="01298956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1"/>
  </r>
  <r>
    <n v="2024"/>
    <s v="CHUM"/>
    <s v="KTN"/>
    <s v="ECP"/>
    <s v="AWE"/>
    <s v="TNDR"/>
    <s v="107297"/>
    <s v="A9"/>
    <s v="T"/>
    <s v=""/>
    <b v="1"/>
    <x v="1"/>
    <x v="1"/>
    <x v="1"/>
    <s v="01298957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; SKINNY MARK"/>
    <s v="3,1,4H"/>
    <s v="SAW"/>
    <s v=""/>
    <s v=""/>
    <s v="U"/>
    <n v="5.7"/>
  </r>
  <r>
    <n v="2024"/>
    <s v="CHUM"/>
    <s v="KTN"/>
    <s v="ECP"/>
    <s v="AWE"/>
    <s v="TNDR"/>
    <s v="107297"/>
    <s v="A10"/>
    <s v="T"/>
    <s v=""/>
    <b v="1"/>
    <x v="1"/>
    <x v="1"/>
    <x v="1"/>
    <s v="01298958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NONE"/>
    <x v="5"/>
    <s v=""/>
    <s v=""/>
    <s v=""/>
    <s v=""/>
    <s v="BY21"/>
    <s v="NONE"/>
    <s v="SAW"/>
    <s v=""/>
    <s v=""/>
    <s v="U"/>
    <n v="6.1"/>
  </r>
  <r>
    <n v="2024"/>
    <s v="CHUM"/>
    <s v="KTN"/>
    <s v="ECP"/>
    <s v="AWE"/>
    <s v="TNDR"/>
    <s v="107297"/>
    <s v="A11"/>
    <s v="T"/>
    <s v=""/>
    <b v="1"/>
    <x v="1"/>
    <x v="1"/>
    <x v="1"/>
    <s v="01298959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9"/>
  </r>
  <r>
    <n v="2024"/>
    <s v="CHUM"/>
    <s v="KTN"/>
    <s v="ECP"/>
    <s v="AWE"/>
    <s v="TNDR"/>
    <s v="107297"/>
    <s v="A12"/>
    <s v="T"/>
    <s v=""/>
    <b v="1"/>
    <x v="1"/>
    <x v="1"/>
    <x v="1"/>
    <s v="01298960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7"/>
  </r>
  <r>
    <n v="2024"/>
    <s v="CHUM"/>
    <s v="KTN"/>
    <s v="ECP"/>
    <s v="AWE"/>
    <s v="TNDR"/>
    <s v="107297"/>
    <s v="B1"/>
    <s v="T"/>
    <s v=""/>
    <b v="1"/>
    <x v="1"/>
    <x v="1"/>
    <x v="1"/>
    <s v="01298961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7"/>
  </r>
  <r>
    <n v="2024"/>
    <s v="CHUM"/>
    <s v="KTN"/>
    <s v="ECP"/>
    <s v="AWE"/>
    <s v="TNDR"/>
    <s v="107297"/>
    <s v="B2"/>
    <s v="T"/>
    <s v=""/>
    <b v="1"/>
    <x v="1"/>
    <x v="1"/>
    <x v="1"/>
    <s v="01298962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9"/>
  </r>
  <r>
    <n v="2024"/>
    <s v="CHUM"/>
    <s v="KTN"/>
    <s v="ECP"/>
    <s v="AWE"/>
    <s v="TNDR"/>
    <s v="107297"/>
    <s v="B3"/>
    <s v="T"/>
    <s v=""/>
    <b v="1"/>
    <x v="1"/>
    <x v="1"/>
    <x v="1"/>
    <s v="01298963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9"/>
  </r>
  <r>
    <n v="2024"/>
    <s v="CHUM"/>
    <s v="KTN"/>
    <s v="ECP"/>
    <s v="AWE"/>
    <s v="TNDR"/>
    <s v="107297"/>
    <s v="B4"/>
    <s v="T"/>
    <s v=""/>
    <b v="1"/>
    <x v="1"/>
    <x v="1"/>
    <x v="1"/>
    <s v="01298964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3.8"/>
  </r>
  <r>
    <n v="2024"/>
    <s v="CHUM"/>
    <s v="KTN"/>
    <s v="ECP"/>
    <s v="AWE"/>
    <s v="TNDR"/>
    <s v="107297"/>
    <s v="B5"/>
    <s v="T"/>
    <s v=""/>
    <b v="1"/>
    <x v="1"/>
    <x v="1"/>
    <x v="1"/>
    <s v="01298965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6.4"/>
  </r>
  <r>
    <n v="2024"/>
    <s v="CHUM"/>
    <s v="KTN"/>
    <s v="ECP"/>
    <s v="AWE"/>
    <s v="TNDR"/>
    <s v="107297"/>
    <s v="B6"/>
    <s v="T"/>
    <s v=""/>
    <b v="1"/>
    <x v="1"/>
    <x v="1"/>
    <x v="1"/>
    <s v="01298966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NONE"/>
    <x v="5"/>
    <s v=""/>
    <s v=""/>
    <s v=""/>
    <s v=""/>
    <s v="BY21"/>
    <s v="NONE"/>
    <s v="SAW"/>
    <s v=""/>
    <s v=""/>
    <s v="U"/>
    <n v="7.2"/>
  </r>
  <r>
    <n v="2024"/>
    <s v="CHUM"/>
    <s v="KTN"/>
    <s v="ECP"/>
    <s v="AWE"/>
    <s v="TNDR"/>
    <s v="107297"/>
    <s v="B7"/>
    <s v="T"/>
    <s v=""/>
    <b v="1"/>
    <x v="1"/>
    <x v="1"/>
    <x v="1"/>
    <s v="01298967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1"/>
  </r>
  <r>
    <n v="2024"/>
    <s v="CHUM"/>
    <s v="KTN"/>
    <s v="ECP"/>
    <s v="AWE"/>
    <s v="TNDR"/>
    <s v="107297"/>
    <s v="B8"/>
    <s v="T"/>
    <s v=""/>
    <b v="1"/>
    <x v="1"/>
    <x v="1"/>
    <x v="1"/>
    <s v="01298968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4.8"/>
  </r>
  <r>
    <n v="2024"/>
    <s v="CHUM"/>
    <s v="KTN"/>
    <s v="ECP"/>
    <s v="AWE"/>
    <s v="TNDR"/>
    <s v="107297"/>
    <s v="B9"/>
    <s v="T"/>
    <s v=""/>
    <b v="1"/>
    <x v="1"/>
    <x v="1"/>
    <x v="1"/>
    <s v="01298969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12.8"/>
  </r>
  <r>
    <n v="2024"/>
    <s v="CHUM"/>
    <s v="KTN"/>
    <s v="ECP"/>
    <s v="AWE"/>
    <s v="TNDR"/>
    <s v="107297"/>
    <s v="B10"/>
    <s v="T"/>
    <s v=""/>
    <b v="1"/>
    <x v="1"/>
    <x v="1"/>
    <x v="1"/>
    <s v="01298970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9"/>
  </r>
  <r>
    <n v="2024"/>
    <s v="CHUM"/>
    <s v="KTN"/>
    <s v="ECP"/>
    <s v="AWE"/>
    <s v="TNDR"/>
    <s v="107297"/>
    <s v="B11"/>
    <s v="T"/>
    <s v=""/>
    <b v="1"/>
    <x v="1"/>
    <x v="1"/>
    <x v="1"/>
    <s v="01298971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4.2"/>
  </r>
  <r>
    <n v="2024"/>
    <s v="CHUM"/>
    <s v="KTN"/>
    <s v="ECP"/>
    <s v="AWE"/>
    <s v="TNDR"/>
    <s v="107297"/>
    <s v="B12"/>
    <s v="T"/>
    <s v=""/>
    <b v="1"/>
    <x v="1"/>
    <x v="1"/>
    <x v="1"/>
    <s v="01298972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4"/>
  </r>
  <r>
    <n v="2024"/>
    <s v="CHUM"/>
    <s v="KTN"/>
    <s v="ECP"/>
    <s v="AWE"/>
    <s v="TNDR"/>
    <s v="107297"/>
    <s v="C1"/>
    <s v="T"/>
    <s v=""/>
    <b v="1"/>
    <x v="1"/>
    <x v="1"/>
    <x v="1"/>
    <s v="01298973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0999999999999996"/>
  </r>
  <r>
    <n v="2024"/>
    <s v="CHUM"/>
    <s v="KTN"/>
    <s v="ECP"/>
    <s v="AWE"/>
    <s v="TNDR"/>
    <s v="107297"/>
    <s v="C2"/>
    <s v="T"/>
    <s v=""/>
    <b v="1"/>
    <x v="1"/>
    <x v="1"/>
    <x v="1"/>
    <s v="01298974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4.7"/>
  </r>
  <r>
    <n v="2024"/>
    <s v="CHUM"/>
    <s v="KTN"/>
    <s v="ECP"/>
    <s v="AWE"/>
    <s v="TNDR"/>
    <s v="107297"/>
    <s v="C3"/>
    <s v="T"/>
    <s v=""/>
    <b v="1"/>
    <x v="1"/>
    <x v="1"/>
    <x v="1"/>
    <s v="01298975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NONE"/>
    <x v="5"/>
    <s v=""/>
    <s v=""/>
    <s v=""/>
    <s v=""/>
    <s v="BY21"/>
    <s v="NONE"/>
    <s v="SAW"/>
    <s v=""/>
    <s v=""/>
    <s v="U"/>
    <n v="6.4"/>
  </r>
  <r>
    <n v="2024"/>
    <s v="CHUM"/>
    <s v="KTN"/>
    <s v="ECP"/>
    <s v="AWE"/>
    <s v="TNDR"/>
    <s v="107297"/>
    <s v="C4"/>
    <s v="T"/>
    <s v=""/>
    <b v="1"/>
    <x v="1"/>
    <x v="1"/>
    <x v="1"/>
    <s v="01298976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6.3"/>
  </r>
  <r>
    <n v="2024"/>
    <s v="CHUM"/>
    <s v="KTN"/>
    <s v="ECP"/>
    <s v="AWE"/>
    <s v="TNDR"/>
    <s v="107297"/>
    <s v="C5"/>
    <s v="T"/>
    <s v=""/>
    <b v="1"/>
    <x v="1"/>
    <x v="1"/>
    <x v="1"/>
    <s v="01298977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3"/>
  </r>
  <r>
    <n v="2024"/>
    <s v="CHUM"/>
    <s v="KTN"/>
    <s v="ECP"/>
    <s v="AWE"/>
    <s v="TNDR"/>
    <s v="107297"/>
    <s v="C6"/>
    <s v="T"/>
    <s v=""/>
    <b v="1"/>
    <x v="1"/>
    <x v="1"/>
    <x v="1"/>
    <s v="01298978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9"/>
  </r>
  <r>
    <n v="2024"/>
    <s v="CHUM"/>
    <s v="KTN"/>
    <s v="ECP"/>
    <s v="AWE"/>
    <s v="TNDR"/>
    <s v="107297"/>
    <s v="C7"/>
    <s v="T"/>
    <s v=""/>
    <b v="1"/>
    <x v="1"/>
    <x v="1"/>
    <x v="1"/>
    <s v="01298979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9.1"/>
  </r>
  <r>
    <n v="2024"/>
    <s v="CHUM"/>
    <s v="KTN"/>
    <s v="ECP"/>
    <s v="AWE"/>
    <s v="TNDR"/>
    <s v="107297"/>
    <s v="C8"/>
    <s v="T"/>
    <s v=""/>
    <b v="1"/>
    <x v="1"/>
    <x v="1"/>
    <x v="1"/>
    <s v="01298980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4,4H4"/>
    <x v="18"/>
    <s v="Neets Bay"/>
    <s v="Summer"/>
    <s v="2020"/>
    <s v="SSRAA"/>
    <s v="BY20"/>
    <s v="4,4H4"/>
    <s v="SAW"/>
    <s v=""/>
    <s v=""/>
    <s v="U"/>
    <n v="9"/>
  </r>
  <r>
    <n v="2024"/>
    <s v="CHUM"/>
    <s v="KTN"/>
    <s v="ECP"/>
    <s v="AWE"/>
    <s v="TNDR"/>
    <s v="107297"/>
    <s v="C9"/>
    <s v="T"/>
    <s v=""/>
    <b v="1"/>
    <x v="1"/>
    <x v="1"/>
    <x v="1"/>
    <s v="01298981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3"/>
  </r>
  <r>
    <n v="2024"/>
    <s v="CHUM"/>
    <s v="KTN"/>
    <s v="ECP"/>
    <s v="AWE"/>
    <s v="TNDR"/>
    <s v="107297"/>
    <s v="C10"/>
    <s v="T"/>
    <s v=""/>
    <b v="1"/>
    <x v="1"/>
    <x v="1"/>
    <x v="1"/>
    <s v="01298982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.4"/>
  </r>
  <r>
    <n v="2024"/>
    <s v="CHUM"/>
    <s v="KTN"/>
    <s v="ECP"/>
    <s v="AWE"/>
    <s v="TNDR"/>
    <s v="107297"/>
    <s v="C11"/>
    <s v="T"/>
    <s v=""/>
    <b v="1"/>
    <x v="1"/>
    <x v="1"/>
    <x v="1"/>
    <s v="01298983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.8"/>
  </r>
  <r>
    <n v="2024"/>
    <s v="CHUM"/>
    <s v="KTN"/>
    <s v="ECP"/>
    <s v="AWE"/>
    <s v="TNDR"/>
    <s v="107297"/>
    <s v="C12"/>
    <s v="T"/>
    <s v=""/>
    <b v="1"/>
    <x v="1"/>
    <x v="1"/>
    <x v="1"/>
    <s v="01298984"/>
    <d v="2024-08-04T00:00:00"/>
    <d v="2024-08-05T00:00:00"/>
    <n v="2"/>
    <d v="2024-08-06T00:00:00"/>
    <x v="6"/>
    <m/>
    <s v="Sample taken from pure Nakat totes; hold a mix of 101-11 &amp; 101-10; total deliveries 19 &amp; total chum pounds 29,002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9"/>
  </r>
  <r>
    <n v="2024"/>
    <s v="CHUM"/>
    <s v="KTN"/>
    <s v="ECP"/>
    <s v="AWE"/>
    <s v="TNDR"/>
    <s v="107269"/>
    <s v="A1"/>
    <s v="T"/>
    <s v=""/>
    <b v="1"/>
    <x v="1"/>
    <x v="1"/>
    <x v="1"/>
    <s v="01300090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"/>
  </r>
  <r>
    <n v="2024"/>
    <s v="CHUM"/>
    <s v="KTN"/>
    <s v="ECP"/>
    <s v="AWE"/>
    <s v="TNDR"/>
    <s v="107269"/>
    <s v="A2"/>
    <s v="T"/>
    <s v=""/>
    <b v="1"/>
    <x v="1"/>
    <x v="1"/>
    <x v="1"/>
    <s v="01300091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7"/>
  </r>
  <r>
    <n v="2024"/>
    <s v="CHUM"/>
    <s v="KTN"/>
    <s v="ECP"/>
    <s v="AWE"/>
    <s v="TNDR"/>
    <s v="107269"/>
    <s v="A3"/>
    <s v="T"/>
    <s v=""/>
    <b v="1"/>
    <x v="1"/>
    <x v="1"/>
    <x v="1"/>
    <s v="01300092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.3"/>
  </r>
  <r>
    <n v="2024"/>
    <s v="CHUM"/>
    <s v="KTN"/>
    <s v="ECP"/>
    <s v="AWE"/>
    <s v="TNDR"/>
    <s v="107269"/>
    <s v="A4"/>
    <s v="T"/>
    <s v=""/>
    <b v="1"/>
    <x v="1"/>
    <x v="1"/>
    <x v="1"/>
    <s v="01300093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9"/>
  </r>
  <r>
    <n v="2024"/>
    <s v="CHUM"/>
    <s v="KTN"/>
    <s v="ECP"/>
    <s v="AWE"/>
    <s v="TNDR"/>
    <s v="107269"/>
    <s v="A5"/>
    <s v="T"/>
    <s v=""/>
    <b v="1"/>
    <x v="1"/>
    <x v="1"/>
    <x v="1"/>
    <s v="01300094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7"/>
  </r>
  <r>
    <n v="2024"/>
    <s v="CHUM"/>
    <s v="KTN"/>
    <s v="ECP"/>
    <s v="AWE"/>
    <s v="TNDR"/>
    <s v="107269"/>
    <s v="A6"/>
    <s v="T"/>
    <s v=""/>
    <b v="1"/>
    <x v="1"/>
    <x v="1"/>
    <x v="1"/>
    <s v="01300095"/>
    <d v="2024-08-06T00:00:00"/>
    <d v="2024-08-08T00:00:00"/>
    <n v="3"/>
    <d v="2024-08-09T00:00:00"/>
    <x v="6"/>
    <m/>
    <s v=""/>
    <n v="1"/>
    <d v="2024-08-09T00:00:00"/>
    <s v="SAW"/>
    <s v="3,4,1H2,3"/>
    <x v="37"/>
    <s v="Nakat Inlet"/>
    <s v="Fall"/>
    <s v="2019"/>
    <s v="SSRAA"/>
    <s v="BY19"/>
    <s v="3,4,1H2,3"/>
    <s v="SAW"/>
    <s v=""/>
    <s v=""/>
    <s v="U"/>
    <n v="7.6"/>
  </r>
  <r>
    <n v="2024"/>
    <s v="CHUM"/>
    <s v="KTN"/>
    <s v="ECP"/>
    <s v="AWE"/>
    <s v="TNDR"/>
    <s v="107269"/>
    <s v="A7"/>
    <s v="T"/>
    <s v=""/>
    <b v="1"/>
    <x v="1"/>
    <x v="1"/>
    <x v="1"/>
    <s v="01300096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8"/>
  </r>
  <r>
    <n v="2024"/>
    <s v="CHUM"/>
    <s v="KTN"/>
    <s v="ECP"/>
    <s v="AWE"/>
    <s v="TNDR"/>
    <s v="107269"/>
    <s v="A8"/>
    <s v="T"/>
    <s v=""/>
    <b v="1"/>
    <x v="1"/>
    <x v="1"/>
    <x v="1"/>
    <s v="01300097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1"/>
  </r>
  <r>
    <n v="2024"/>
    <s v="CHUM"/>
    <s v="KTN"/>
    <s v="ECP"/>
    <s v="AWE"/>
    <s v="TNDR"/>
    <s v="107269"/>
    <s v="A9"/>
    <s v="T"/>
    <s v=""/>
    <b v="1"/>
    <x v="1"/>
    <x v="1"/>
    <x v="1"/>
    <s v="01300098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7.9"/>
  </r>
  <r>
    <n v="2024"/>
    <s v="CHUM"/>
    <s v="KTN"/>
    <s v="ECP"/>
    <s v="AWE"/>
    <s v="TNDR"/>
    <s v="107269"/>
    <s v="A10"/>
    <s v="T"/>
    <s v=""/>
    <b v="1"/>
    <x v="1"/>
    <x v="1"/>
    <x v="1"/>
    <s v="01300099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8.9"/>
  </r>
  <r>
    <n v="2024"/>
    <s v="CHUM"/>
    <s v="KTN"/>
    <s v="ECP"/>
    <s v="AWE"/>
    <s v="TNDR"/>
    <s v="107269"/>
    <s v="A11"/>
    <s v="T"/>
    <s v=""/>
    <b v="1"/>
    <x v="1"/>
    <x v="1"/>
    <x v="1"/>
    <s v="01300100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7.8"/>
  </r>
  <r>
    <n v="2024"/>
    <s v="CHUM"/>
    <s v="KTN"/>
    <s v="ECP"/>
    <s v="AWE"/>
    <s v="TNDR"/>
    <s v="107269"/>
    <s v="A12"/>
    <s v="T"/>
    <s v=""/>
    <b v="1"/>
    <x v="1"/>
    <x v="1"/>
    <x v="1"/>
    <s v="01300101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5"/>
  </r>
  <r>
    <n v="2024"/>
    <s v="CHUM"/>
    <s v="KTN"/>
    <s v="ECP"/>
    <s v="AWE"/>
    <s v="TNDR"/>
    <s v="107269"/>
    <s v="B1"/>
    <s v="T"/>
    <s v=""/>
    <b v="1"/>
    <x v="1"/>
    <x v="1"/>
    <x v="1"/>
    <s v="01300102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4.5999999999999996"/>
  </r>
  <r>
    <n v="2024"/>
    <s v="CHUM"/>
    <s v="KTN"/>
    <s v="ECP"/>
    <s v="AWE"/>
    <s v="TNDR"/>
    <s v="107269"/>
    <s v="B2"/>
    <s v="T"/>
    <s v=""/>
    <b v="1"/>
    <x v="1"/>
    <x v="1"/>
    <x v="1"/>
    <s v="01300103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3"/>
  </r>
  <r>
    <n v="2024"/>
    <s v="CHUM"/>
    <s v="KTN"/>
    <s v="ECP"/>
    <s v="AWE"/>
    <s v="TNDR"/>
    <s v="107269"/>
    <s v="B3"/>
    <s v="T"/>
    <s v=""/>
    <b v="1"/>
    <x v="1"/>
    <x v="1"/>
    <x v="1"/>
    <s v="01300104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6.4"/>
  </r>
  <r>
    <n v="2024"/>
    <s v="CHUM"/>
    <s v="KTN"/>
    <s v="ECP"/>
    <s v="AWE"/>
    <s v="TNDR"/>
    <s v="107269"/>
    <s v="B4"/>
    <s v="T"/>
    <s v=""/>
    <b v="1"/>
    <x v="1"/>
    <x v="1"/>
    <x v="1"/>
    <s v="01300105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7.3"/>
  </r>
  <r>
    <n v="2024"/>
    <s v="CHUM"/>
    <s v="KTN"/>
    <s v="ECP"/>
    <s v="AWE"/>
    <s v="TNDR"/>
    <s v="107269"/>
    <s v="B5"/>
    <s v="T"/>
    <s v=""/>
    <b v="1"/>
    <x v="1"/>
    <x v="1"/>
    <x v="1"/>
    <s v="01300106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.3"/>
  </r>
  <r>
    <n v="2024"/>
    <s v="CHUM"/>
    <s v="KTN"/>
    <s v="ECP"/>
    <s v="AWE"/>
    <s v="TNDR"/>
    <s v="107269"/>
    <s v="B6"/>
    <s v="T"/>
    <s v=""/>
    <b v="1"/>
    <x v="1"/>
    <x v="1"/>
    <x v="1"/>
    <s v="01300107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5.9"/>
  </r>
  <r>
    <n v="2024"/>
    <s v="CHUM"/>
    <s v="KTN"/>
    <s v="ECP"/>
    <s v="AWE"/>
    <s v="TNDR"/>
    <s v="107269"/>
    <s v="B7"/>
    <s v="T"/>
    <s v=""/>
    <b v="1"/>
    <x v="1"/>
    <x v="1"/>
    <x v="1"/>
    <s v="01300108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"/>
  </r>
  <r>
    <n v="2024"/>
    <s v="CHUM"/>
    <s v="KTN"/>
    <s v="ECP"/>
    <s v="AWE"/>
    <s v="TNDR"/>
    <s v="107269"/>
    <s v="B8"/>
    <s v="T"/>
    <s v=""/>
    <b v="1"/>
    <x v="1"/>
    <x v="1"/>
    <x v="1"/>
    <s v="01300109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9"/>
  </r>
  <r>
    <n v="2024"/>
    <s v="CHUM"/>
    <s v="KTN"/>
    <s v="ECP"/>
    <s v="AWE"/>
    <s v="TNDR"/>
    <s v="107269"/>
    <s v="B9"/>
    <s v="T"/>
    <s v=""/>
    <b v="1"/>
    <x v="1"/>
    <x v="1"/>
    <x v="1"/>
    <s v="01300110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.6"/>
  </r>
  <r>
    <n v="2024"/>
    <s v="CHUM"/>
    <s v="KTN"/>
    <s v="ECP"/>
    <s v="AWE"/>
    <s v="TNDR"/>
    <s v="107269"/>
    <s v="B10"/>
    <s v="T"/>
    <s v=""/>
    <b v="1"/>
    <x v="1"/>
    <x v="1"/>
    <x v="1"/>
    <s v="01300111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6"/>
  </r>
  <r>
    <n v="2024"/>
    <s v="CHUM"/>
    <s v="KTN"/>
    <s v="ECP"/>
    <s v="AWE"/>
    <s v="TNDR"/>
    <s v="107269"/>
    <s v="B11"/>
    <s v="T"/>
    <s v=""/>
    <b v="1"/>
    <x v="1"/>
    <x v="1"/>
    <x v="1"/>
    <s v="01300112"/>
    <d v="2024-08-06T00:00:00"/>
    <d v="2024-08-08T00:00:00"/>
    <n v="3"/>
    <d v="2024-08-09T00:00:00"/>
    <x v="6"/>
    <m/>
    <s v=""/>
    <n v="1"/>
    <d v="2024-08-09T00:00:00"/>
    <s v="SAW"/>
    <s v="4n,4H"/>
    <x v="34"/>
    <s v="Anita Bay"/>
    <s v="Summer"/>
    <s v="2021"/>
    <s v="SSRAA"/>
    <s v="BY21"/>
    <s v="4n,4H"/>
    <s v="SAW"/>
    <s v=""/>
    <s v=""/>
    <s v="U"/>
    <n v="7"/>
  </r>
  <r>
    <n v="2024"/>
    <s v="CHUM"/>
    <s v="KTN"/>
    <s v="ECP"/>
    <s v="AWE"/>
    <s v="TNDR"/>
    <s v="107269"/>
    <s v="B12"/>
    <s v="T"/>
    <s v=""/>
    <b v="1"/>
    <x v="1"/>
    <x v="1"/>
    <x v="1"/>
    <s v="01300113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6.1"/>
  </r>
  <r>
    <n v="2024"/>
    <s v="CHUM"/>
    <s v="KTN"/>
    <s v="ECP"/>
    <s v="AWE"/>
    <s v="TNDR"/>
    <s v="107269"/>
    <s v="C1"/>
    <s v="T"/>
    <s v=""/>
    <b v="1"/>
    <x v="1"/>
    <x v="1"/>
    <x v="1"/>
    <s v="01300114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1"/>
  </r>
  <r>
    <n v="2024"/>
    <s v="CHUM"/>
    <s v="KTN"/>
    <s v="ECP"/>
    <s v="AWE"/>
    <s v="TNDR"/>
    <s v="107269"/>
    <s v="C2"/>
    <s v="T"/>
    <s v=""/>
    <b v="1"/>
    <x v="1"/>
    <x v="1"/>
    <x v="1"/>
    <s v="01300115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9.8000000000000007"/>
  </r>
  <r>
    <n v="2024"/>
    <s v="CHUM"/>
    <s v="KTN"/>
    <s v="ECP"/>
    <s v="AWE"/>
    <s v="TNDR"/>
    <s v="107269"/>
    <s v="C3"/>
    <s v="T"/>
    <s v=""/>
    <b v="1"/>
    <x v="1"/>
    <x v="1"/>
    <x v="1"/>
    <s v="01300116"/>
    <d v="2024-08-06T00:00:00"/>
    <d v="2024-08-08T00:00:00"/>
    <n v="3"/>
    <d v="2024-08-09T00:00:00"/>
    <x v="6"/>
    <m/>
    <s v=""/>
    <n v="1"/>
    <d v="2024-08-09T00:00:00"/>
    <s v="SAW"/>
    <s v="3,2,3H"/>
    <x v="10"/>
    <s v="Nakat Inlet"/>
    <s v="Summer"/>
    <s v="2020"/>
    <s v="SSRAA"/>
    <s v="BY20"/>
    <s v="3,2,3H"/>
    <s v="SAW"/>
    <s v=""/>
    <s v=""/>
    <s v="U"/>
    <n v="7.5"/>
  </r>
  <r>
    <n v="2024"/>
    <s v="CHUM"/>
    <s v="KTN"/>
    <s v="ECP"/>
    <s v="AWE"/>
    <s v="TNDR"/>
    <s v="107269"/>
    <s v="C4"/>
    <s v="T"/>
    <s v=""/>
    <b v="1"/>
    <x v="1"/>
    <x v="1"/>
    <x v="1"/>
    <s v="01300117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5"/>
  </r>
  <r>
    <n v="2024"/>
    <s v="CHUM"/>
    <s v="KTN"/>
    <s v="ECP"/>
    <s v="AWE"/>
    <s v="TNDR"/>
    <s v="107269"/>
    <s v="C5"/>
    <s v="T"/>
    <s v=""/>
    <b v="1"/>
    <x v="1"/>
    <x v="1"/>
    <x v="1"/>
    <s v="01300118"/>
    <d v="2024-08-06T00:00:00"/>
    <d v="2024-08-08T00:00:00"/>
    <n v="3"/>
    <d v="2024-08-09T00:00:00"/>
    <x v="6"/>
    <m/>
    <s v=""/>
    <n v="1"/>
    <d v="2024-08-09T00:00:00"/>
    <s v="SAW"/>
    <s v="3,4,1H2,3"/>
    <x v="37"/>
    <s v="Nakat Inlet"/>
    <s v="Fall"/>
    <s v="2019"/>
    <s v="SSRAA"/>
    <s v="BY19; AGES BY20 BUT THE POST HATCH LOOKS LIKE AN H2,3"/>
    <s v="3,4,1H2,3"/>
    <s v="SAW"/>
    <s v=""/>
    <s v=""/>
    <s v="U"/>
    <n v="7.6"/>
  </r>
  <r>
    <n v="2024"/>
    <s v="CHUM"/>
    <s v="KTN"/>
    <s v="ECP"/>
    <s v="AWE"/>
    <s v="TNDR"/>
    <s v="107269"/>
    <s v="C6"/>
    <s v="T"/>
    <s v=""/>
    <b v="1"/>
    <x v="1"/>
    <x v="1"/>
    <x v="1"/>
    <s v="01300119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8"/>
  </r>
  <r>
    <n v="2024"/>
    <s v="CHUM"/>
    <s v="KTN"/>
    <s v="ECP"/>
    <s v="AWE"/>
    <s v="TNDR"/>
    <s v="107269"/>
    <s v="C7"/>
    <s v="T"/>
    <s v=""/>
    <b v="1"/>
    <x v="1"/>
    <x v="1"/>
    <x v="1"/>
    <s v="01300120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8"/>
  </r>
  <r>
    <n v="2024"/>
    <s v="CHUM"/>
    <s v="KTN"/>
    <s v="ECP"/>
    <s v="AWE"/>
    <s v="TNDR"/>
    <s v="107269"/>
    <s v="C8"/>
    <s v="T"/>
    <s v=""/>
    <b v="1"/>
    <x v="1"/>
    <x v="1"/>
    <x v="1"/>
    <s v="01300121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5.2"/>
  </r>
  <r>
    <n v="2024"/>
    <s v="CHUM"/>
    <s v="KTN"/>
    <s v="ECP"/>
    <s v="AWE"/>
    <s v="TNDR"/>
    <s v="107269"/>
    <s v="C9"/>
    <s v="T"/>
    <s v=""/>
    <b v="1"/>
    <x v="1"/>
    <x v="1"/>
    <x v="1"/>
    <s v="01300122"/>
    <d v="2024-08-06T00:00:00"/>
    <d v="2024-08-08T00:00:00"/>
    <n v="3"/>
    <d v="2024-08-09T00:00:00"/>
    <x v="6"/>
    <m/>
    <s v=""/>
    <n v="1"/>
    <d v="2024-08-09T00:00:00"/>
    <s v="SAW"/>
    <s v="NONE"/>
    <x v="5"/>
    <s v=""/>
    <s v=""/>
    <s v=""/>
    <s v=""/>
    <s v="BY20"/>
    <s v="NONE"/>
    <s v="SAW"/>
    <s v=""/>
    <s v=""/>
    <s v="U"/>
    <n v="5.7"/>
  </r>
  <r>
    <n v="2024"/>
    <s v="CHUM"/>
    <s v="KTN"/>
    <s v="ECP"/>
    <s v="AWE"/>
    <s v="TNDR"/>
    <s v="107269"/>
    <s v="C10"/>
    <s v="T"/>
    <s v=""/>
    <b v="1"/>
    <x v="1"/>
    <x v="1"/>
    <x v="1"/>
    <s v="01300123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6.2"/>
  </r>
  <r>
    <n v="2024"/>
    <s v="CHUM"/>
    <s v="KTN"/>
    <s v="ECP"/>
    <s v="AWE"/>
    <s v="TNDR"/>
    <s v="107269"/>
    <s v="C11"/>
    <s v="T"/>
    <s v=""/>
    <b v="1"/>
    <x v="1"/>
    <x v="1"/>
    <x v="1"/>
    <s v="01300124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4"/>
  </r>
  <r>
    <n v="2024"/>
    <s v="CHUM"/>
    <s v="KTN"/>
    <s v="ECP"/>
    <s v="AWE"/>
    <s v="TNDR"/>
    <s v="107269"/>
    <s v="C12"/>
    <s v="T"/>
    <s v=""/>
    <b v="1"/>
    <x v="1"/>
    <x v="1"/>
    <x v="1"/>
    <s v="01300125"/>
    <d v="2024-08-06T00:00:00"/>
    <d v="2024-08-08T00:00:00"/>
    <n v="3"/>
    <d v="2024-08-09T00:00:00"/>
    <x v="6"/>
    <m/>
    <s v=""/>
    <n v="1"/>
    <d v="2024-08-09T00:00:00"/>
    <s v="SAW"/>
    <s v="3,1,4H"/>
    <x v="9"/>
    <s v="Nakat Inlet"/>
    <s v="Summer"/>
    <s v="2021"/>
    <s v="SSRAA"/>
    <s v="BY21"/>
    <s v="3,1,4H"/>
    <s v="SAW"/>
    <s v=""/>
    <s v=""/>
    <s v="U"/>
    <n v="7.5"/>
  </r>
  <r>
    <n v="2024"/>
    <s v="CHUM"/>
    <s v="PSG"/>
    <s v="OBI"/>
    <s v="JAM"/>
    <s v="TNDR"/>
    <s v="107383"/>
    <s v="A1"/>
    <s v="T"/>
    <s v=""/>
    <b v="0"/>
    <x v="1"/>
    <x v="2"/>
    <x v="2"/>
    <s v="01307508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A2"/>
    <s v="T"/>
    <s v=""/>
    <b v="0"/>
    <x v="1"/>
    <x v="2"/>
    <x v="2"/>
    <s v="01307509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A3"/>
    <s v="T"/>
    <s v=""/>
    <b v="0"/>
    <x v="1"/>
    <x v="2"/>
    <x v="2"/>
    <s v="01307510"/>
    <d v="2024-07-24T00:00:00"/>
    <d v="2024-07-26T00:00:00"/>
    <n v="3"/>
    <d v="2024-07-27T00:00:00"/>
    <x v="7"/>
    <m/>
    <s v=""/>
    <n v="1"/>
    <d v="2024-09-09T00:00:00"/>
    <s v="SKS"/>
    <s v="NONE"/>
    <x v="5"/>
    <s v=""/>
    <s v=""/>
    <s v=""/>
    <s v=""/>
    <s v="BY19"/>
    <s v="NONE"/>
    <s v="SKS"/>
    <s v=""/>
    <s v=""/>
    <s v=""/>
    <m/>
  </r>
  <r>
    <n v="2024"/>
    <s v="CHUM"/>
    <s v="PSG"/>
    <s v="OBI"/>
    <s v="JAM"/>
    <s v="TNDR"/>
    <s v="107383"/>
    <s v="A4"/>
    <s v="T"/>
    <s v=""/>
    <b v="0"/>
    <x v="1"/>
    <x v="2"/>
    <x v="2"/>
    <s v="01307511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7383"/>
    <s v="A5"/>
    <s v="T"/>
    <s v=""/>
    <b v="0"/>
    <x v="1"/>
    <x v="2"/>
    <x v="2"/>
    <s v="01307512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A6"/>
    <s v="T"/>
    <s v=""/>
    <b v="0"/>
    <x v="1"/>
    <x v="2"/>
    <x v="2"/>
    <s v="01307513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A7"/>
    <s v="T"/>
    <s v=""/>
    <b v="0"/>
    <x v="1"/>
    <x v="2"/>
    <x v="2"/>
    <s v="01307514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7383"/>
    <s v="A8"/>
    <s v="T"/>
    <s v=""/>
    <b v="0"/>
    <x v="1"/>
    <x v="2"/>
    <x v="2"/>
    <s v="01307515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A9"/>
    <s v="T"/>
    <s v=""/>
    <b v="0"/>
    <x v="1"/>
    <x v="2"/>
    <x v="2"/>
    <s v="01307516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7383"/>
    <s v="A10"/>
    <s v="T"/>
    <s v=""/>
    <b v="0"/>
    <x v="1"/>
    <x v="2"/>
    <x v="2"/>
    <s v="01307517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THIN FOR AGING"/>
    <s v="4,1,2,1H"/>
    <s v="SKS"/>
    <s v=""/>
    <s v=""/>
    <s v=""/>
    <m/>
  </r>
  <r>
    <n v="2024"/>
    <s v="CHUM"/>
    <s v="PSG"/>
    <s v="OBI"/>
    <s v="JAM"/>
    <s v="TNDR"/>
    <s v="107383"/>
    <s v="A11"/>
    <s v="T"/>
    <s v=""/>
    <b v="0"/>
    <x v="1"/>
    <x v="2"/>
    <x v="2"/>
    <s v="01307518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A12"/>
    <s v="T"/>
    <s v=""/>
    <b v="0"/>
    <x v="1"/>
    <x v="2"/>
    <x v="2"/>
    <s v="01307519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7383"/>
    <s v="B1"/>
    <s v="T"/>
    <s v=""/>
    <b v="0"/>
    <x v="1"/>
    <x v="2"/>
    <x v="2"/>
    <s v="01307520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B2"/>
    <s v="T"/>
    <s v=""/>
    <b v="0"/>
    <x v="1"/>
    <x v="2"/>
    <x v="2"/>
    <s v="01307521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B3"/>
    <s v="T"/>
    <s v=""/>
    <b v="0"/>
    <x v="1"/>
    <x v="2"/>
    <x v="2"/>
    <s v="01307522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B4"/>
    <s v="T"/>
    <s v=""/>
    <b v="0"/>
    <x v="1"/>
    <x v="2"/>
    <x v="2"/>
    <s v="01307523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B5"/>
    <s v="T"/>
    <s v=""/>
    <b v="0"/>
    <x v="1"/>
    <x v="2"/>
    <x v="2"/>
    <s v="01307524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B6"/>
    <s v="T"/>
    <s v=""/>
    <b v="0"/>
    <x v="1"/>
    <x v="2"/>
    <x v="2"/>
    <s v="01307525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B7"/>
    <s v="T"/>
    <s v=""/>
    <b v="0"/>
    <x v="1"/>
    <x v="2"/>
    <x v="2"/>
    <s v="01307526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B8"/>
    <s v="T"/>
    <s v=""/>
    <b v="0"/>
    <x v="1"/>
    <x v="2"/>
    <x v="2"/>
    <s v="01307527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B9"/>
    <s v="T"/>
    <s v=""/>
    <b v="0"/>
    <x v="1"/>
    <x v="2"/>
    <x v="2"/>
    <s v="01307528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THIN FOR AGING"/>
    <s v="3,2,4H"/>
    <s v="SKS"/>
    <s v=""/>
    <s v=""/>
    <s v=""/>
    <m/>
  </r>
  <r>
    <n v="2024"/>
    <s v="CHUM"/>
    <s v="PSG"/>
    <s v="OBI"/>
    <s v="JAM"/>
    <s v="TNDR"/>
    <s v="107383"/>
    <s v="B10"/>
    <s v="T"/>
    <s v=""/>
    <b v="0"/>
    <x v="1"/>
    <x v="2"/>
    <x v="2"/>
    <s v="01307529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THIN FOR AGING"/>
    <s v="4n,4H"/>
    <s v="SKS"/>
    <s v=""/>
    <s v=""/>
    <s v=""/>
    <m/>
  </r>
  <r>
    <n v="2024"/>
    <s v="CHUM"/>
    <s v="PSG"/>
    <s v="OBI"/>
    <s v="JAM"/>
    <s v="TNDR"/>
    <s v="107383"/>
    <s v="B11"/>
    <s v="T"/>
    <s v=""/>
    <b v="0"/>
    <x v="1"/>
    <x v="2"/>
    <x v="2"/>
    <s v="01307530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B12"/>
    <s v="T"/>
    <s v=""/>
    <b v="0"/>
    <x v="1"/>
    <x v="2"/>
    <x v="2"/>
    <s v="01307531"/>
    <d v="2024-07-24T00:00:00"/>
    <d v="2024-07-26T00:00:00"/>
    <n v="3"/>
    <d v="2024-07-27T00:00:00"/>
    <x v="7"/>
    <m/>
    <s v=""/>
    <n v="1"/>
    <d v="2024-09-09T00:00:00"/>
    <s v="SKS"/>
    <s v="3,5H"/>
    <x v="14"/>
    <s v="Anita Bay"/>
    <s v="Summer"/>
    <s v="2019"/>
    <s v="SSRAA"/>
    <s v="BY19"/>
    <s v="3,5H"/>
    <s v="SKS"/>
    <s v=""/>
    <s v=""/>
    <s v=""/>
    <m/>
  </r>
  <r>
    <n v="2024"/>
    <s v="CHUM"/>
    <s v="PSG"/>
    <s v="OBI"/>
    <s v="JAM"/>
    <s v="TNDR"/>
    <s v="107383"/>
    <s v="C1"/>
    <s v="T"/>
    <s v=""/>
    <b v="0"/>
    <x v="1"/>
    <x v="2"/>
    <x v="2"/>
    <s v="01307532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THIN FOR AGING"/>
    <s v="3,2,4H"/>
    <s v="SKS"/>
    <s v=""/>
    <s v=""/>
    <s v=""/>
    <m/>
  </r>
  <r>
    <n v="2024"/>
    <s v="CHUM"/>
    <s v="PSG"/>
    <s v="OBI"/>
    <s v="JAM"/>
    <s v="TNDR"/>
    <s v="107383"/>
    <s v="C2"/>
    <s v="T"/>
    <s v=""/>
    <b v="0"/>
    <x v="1"/>
    <x v="2"/>
    <x v="2"/>
    <s v="01307533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C3"/>
    <s v="T"/>
    <s v=""/>
    <b v="0"/>
    <x v="1"/>
    <x v="2"/>
    <x v="2"/>
    <s v="01307534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C4"/>
    <s v="T"/>
    <s v=""/>
    <b v="0"/>
    <x v="1"/>
    <x v="2"/>
    <x v="2"/>
    <s v="01307535"/>
    <d v="2024-07-24T00:00:00"/>
    <d v="2024-07-26T00:00:00"/>
    <n v="3"/>
    <d v="2024-07-27T00:00:00"/>
    <x v="7"/>
    <m/>
    <s v=""/>
    <n v="1"/>
    <d v="2024-09-09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7383"/>
    <s v="C5"/>
    <s v="T"/>
    <s v=""/>
    <b v="0"/>
    <x v="1"/>
    <x v="2"/>
    <x v="2"/>
    <s v="01307536"/>
    <d v="2024-07-24T00:00:00"/>
    <d v="2024-07-26T00:00:00"/>
    <n v="3"/>
    <d v="2024-07-27T00:00:00"/>
    <x v="7"/>
    <m/>
    <s v=""/>
    <n v="1"/>
    <d v="2024-09-09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OBI"/>
    <s v="JAM"/>
    <s v="TNDR"/>
    <s v="107383"/>
    <s v="C6"/>
    <s v="T"/>
    <s v=""/>
    <b v="0"/>
    <x v="1"/>
    <x v="2"/>
    <x v="2"/>
    <s v="01307537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C7"/>
    <s v="T"/>
    <s v=""/>
    <b v="0"/>
    <x v="1"/>
    <x v="2"/>
    <x v="2"/>
    <s v="01307538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C8"/>
    <s v="T"/>
    <s v=""/>
    <b v="0"/>
    <x v="1"/>
    <x v="2"/>
    <x v="2"/>
    <s v="01307539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C9"/>
    <s v="T"/>
    <s v=""/>
    <b v="0"/>
    <x v="1"/>
    <x v="2"/>
    <x v="2"/>
    <s v="01307540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7383"/>
    <s v="C10"/>
    <s v="T"/>
    <s v=""/>
    <b v="0"/>
    <x v="1"/>
    <x v="2"/>
    <x v="2"/>
    <s v="01307541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7383"/>
    <s v="C11"/>
    <s v="T"/>
    <s v=""/>
    <b v="0"/>
    <x v="1"/>
    <x v="2"/>
    <x v="2"/>
    <s v="01307542"/>
    <d v="2024-07-24T00:00:00"/>
    <d v="2024-07-26T00:00:00"/>
    <n v="3"/>
    <d v="2024-07-27T00:00:00"/>
    <x v="7"/>
    <m/>
    <s v=""/>
    <n v="1"/>
    <d v="2024-09-09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7383"/>
    <s v="C12"/>
    <s v="T"/>
    <s v=""/>
    <b v="0"/>
    <x v="1"/>
    <x v="2"/>
    <x v="2"/>
    <s v="01307543"/>
    <d v="2024-07-24T00:00:00"/>
    <d v="2024-07-26T00:00:00"/>
    <n v="3"/>
    <d v="2024-07-27T00:00:00"/>
    <x v="7"/>
    <m/>
    <s v=""/>
    <n v="1"/>
    <d v="2024-09-09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A1"/>
    <s v="T"/>
    <s v=""/>
    <b v="0"/>
    <x v="0"/>
    <x v="2"/>
    <x v="2"/>
    <s v="01306240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A2"/>
    <s v="T"/>
    <s v=""/>
    <b v="0"/>
    <x v="0"/>
    <x v="2"/>
    <x v="2"/>
    <s v="01306241"/>
    <d v="2024-07-21T00:00:00"/>
    <m/>
    <n v="1"/>
    <d v="2024-07-24T00:00:00"/>
    <x v="7"/>
    <m/>
    <s v=""/>
    <n v="1"/>
    <d v="2024-09-06T00:00:00"/>
    <s v="SKS"/>
    <s v="4n,4H"/>
    <x v="34"/>
    <s v="Anita Bay"/>
    <s v="Summer"/>
    <s v="2021"/>
    <s v="SSRAA"/>
    <s v="THIN FOR AGING"/>
    <s v="4n,4H"/>
    <s v="SKS"/>
    <s v=""/>
    <s v=""/>
    <s v=""/>
    <m/>
  </r>
  <r>
    <n v="2024"/>
    <s v="CHUM"/>
    <s v="PSG"/>
    <s v="OBI"/>
    <s v="JAM"/>
    <s v="TNDR"/>
    <s v="106120"/>
    <s v="A3"/>
    <s v="T"/>
    <s v=""/>
    <b v="0"/>
    <x v="0"/>
    <x v="2"/>
    <x v="2"/>
    <s v="01306242"/>
    <d v="2024-07-21T00:00:00"/>
    <m/>
    <n v="1"/>
    <d v="2024-07-24T00:00:00"/>
    <x v="7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6120"/>
    <s v="A4"/>
    <s v="T"/>
    <s v=""/>
    <b v="0"/>
    <x v="0"/>
    <x v="2"/>
    <x v="2"/>
    <s v="01306243"/>
    <d v="2024-07-21T00:00:00"/>
    <m/>
    <n v="1"/>
    <d v="2024-07-24T00:00:00"/>
    <x v="7"/>
    <m/>
    <s v=""/>
    <n v="1"/>
    <d v="2024-09-06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6120"/>
    <s v="A5"/>
    <s v="T"/>
    <s v=""/>
    <b v="0"/>
    <x v="0"/>
    <x v="2"/>
    <x v="2"/>
    <s v="01306244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A6"/>
    <s v="T"/>
    <s v=""/>
    <b v="0"/>
    <x v="0"/>
    <x v="2"/>
    <x v="2"/>
    <s v="01306245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A7"/>
    <s v="T"/>
    <s v=""/>
    <b v="0"/>
    <x v="0"/>
    <x v="2"/>
    <x v="2"/>
    <s v="01306246"/>
    <d v="2024-07-21T00:00:00"/>
    <m/>
    <n v="1"/>
    <d v="2024-07-24T00:00:00"/>
    <x v="7"/>
    <m/>
    <s v=""/>
    <n v="1"/>
    <d v="2024-09-06T00:00:00"/>
    <s v="SKS"/>
    <s v="3,5H"/>
    <x v="14"/>
    <s v="Anita Bay"/>
    <s v="Summer"/>
    <s v="2019"/>
    <s v="SSRAA"/>
    <s v="BY19"/>
    <s v="3,5H"/>
    <s v="SKS"/>
    <s v=""/>
    <s v=""/>
    <s v=""/>
    <m/>
  </r>
  <r>
    <n v="2024"/>
    <s v="CHUM"/>
    <s v="PSG"/>
    <s v="OBI"/>
    <s v="JAM"/>
    <s v="TNDR"/>
    <s v="106120"/>
    <s v="A8"/>
    <s v="T"/>
    <s v=""/>
    <b v="0"/>
    <x v="0"/>
    <x v="2"/>
    <x v="2"/>
    <s v="01306247"/>
    <d v="2024-07-21T00:00:00"/>
    <m/>
    <n v="1"/>
    <d v="2024-07-24T00:00:00"/>
    <x v="7"/>
    <m/>
    <s v=""/>
    <n v="1"/>
    <d v="2024-09-06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OBI"/>
    <s v="JAM"/>
    <s v="TNDR"/>
    <s v="106120"/>
    <s v="A9"/>
    <s v="T"/>
    <s v=""/>
    <b v="0"/>
    <x v="0"/>
    <x v="2"/>
    <x v="2"/>
    <s v="01306248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A10"/>
    <s v="T"/>
    <s v=""/>
    <b v="0"/>
    <x v="0"/>
    <x v="2"/>
    <x v="2"/>
    <s v="01306249"/>
    <d v="2024-07-21T00:00:00"/>
    <m/>
    <n v="1"/>
    <d v="2024-07-24T00:00:00"/>
    <x v="7"/>
    <m/>
    <s v=""/>
    <n v="1"/>
    <d v="2024-09-06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OBI"/>
    <s v="JAM"/>
    <s v="TNDR"/>
    <s v="106120"/>
    <s v="A11"/>
    <s v="T"/>
    <s v=""/>
    <b v="0"/>
    <x v="0"/>
    <x v="2"/>
    <x v="2"/>
    <s v="01306250"/>
    <d v="2024-07-21T00:00:00"/>
    <m/>
    <n v="1"/>
    <d v="2024-07-24T00:00:00"/>
    <x v="7"/>
    <m/>
    <s v=""/>
    <n v="1"/>
    <d v="2024-09-06T00:00:00"/>
    <s v="SKS"/>
    <s v="5,1,2H"/>
    <x v="35"/>
    <s v="Anita Bay"/>
    <s v="Summer"/>
    <s v="2019"/>
    <s v="SSRAA"/>
    <s v="BY19"/>
    <s v="5,1,2H"/>
    <s v="SKS"/>
    <s v=""/>
    <s v=""/>
    <s v=""/>
    <m/>
  </r>
  <r>
    <n v="2024"/>
    <s v="CHUM"/>
    <s v="PSG"/>
    <s v="OBI"/>
    <s v="JAM"/>
    <s v="TNDR"/>
    <s v="106120"/>
    <s v="A12"/>
    <s v="T"/>
    <s v=""/>
    <b v="0"/>
    <x v="0"/>
    <x v="2"/>
    <x v="2"/>
    <s v="01306251"/>
    <d v="2024-07-21T00:00:00"/>
    <m/>
    <n v="1"/>
    <d v="2024-07-24T00:00:00"/>
    <x v="7"/>
    <m/>
    <s v=""/>
    <n v="1"/>
    <d v="2024-09-06T00:00:00"/>
    <s v="SKS"/>
    <s v="4n,4H"/>
    <x v="34"/>
    <s v="Anita Bay"/>
    <s v="Summer"/>
    <s v="2021"/>
    <s v="SSRAA"/>
    <s v="BY21"/>
    <s v="4n,4H"/>
    <s v="SKS"/>
    <s v=""/>
    <s v=""/>
    <s v=""/>
    <m/>
  </r>
  <r>
    <n v="2024"/>
    <s v="CHUM"/>
    <s v="PSG"/>
    <s v="OBI"/>
    <s v="JAM"/>
    <s v="TNDR"/>
    <s v="106120"/>
    <s v="B1"/>
    <s v="T"/>
    <s v=""/>
    <b v="0"/>
    <x v="0"/>
    <x v="2"/>
    <x v="2"/>
    <s v="01306252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2"/>
    <s v="T"/>
    <s v=""/>
    <b v="0"/>
    <x v="0"/>
    <x v="2"/>
    <x v="2"/>
    <s v="01306253"/>
    <d v="2024-07-21T00:00:00"/>
    <m/>
    <n v="1"/>
    <d v="2024-07-24T00:00:00"/>
    <x v="7"/>
    <m/>
    <s v=""/>
    <n v="1"/>
    <d v="2024-09-06T00:00:00"/>
    <s v="SKS"/>
    <s v="4,1,2,1H"/>
    <x v="12"/>
    <s v="Anita Bay"/>
    <s v="Summer"/>
    <s v="2020"/>
    <s v="SSRAA"/>
    <s v="BY20"/>
    <s v="4,1,2,1H"/>
    <s v="SKS"/>
    <s v=""/>
    <s v=""/>
    <s v=""/>
    <m/>
  </r>
  <r>
    <n v="2024"/>
    <s v="CHUM"/>
    <s v="PSG"/>
    <s v="OBI"/>
    <s v="JAM"/>
    <s v="TNDR"/>
    <s v="106120"/>
    <s v="B3"/>
    <s v="T"/>
    <s v=""/>
    <b v="0"/>
    <x v="0"/>
    <x v="2"/>
    <x v="2"/>
    <s v="01306254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4"/>
    <s v="T"/>
    <s v=""/>
    <b v="0"/>
    <x v="0"/>
    <x v="2"/>
    <x v="2"/>
    <s v="01306255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5"/>
    <s v="T"/>
    <s v=""/>
    <b v="0"/>
    <x v="0"/>
    <x v="2"/>
    <x v="2"/>
    <s v="01306256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6"/>
    <s v="T"/>
    <s v=""/>
    <b v="0"/>
    <x v="0"/>
    <x v="2"/>
    <x v="2"/>
    <s v="01306257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7"/>
    <s v="T"/>
    <s v=""/>
    <b v="0"/>
    <x v="0"/>
    <x v="2"/>
    <x v="2"/>
    <s v="01306258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8"/>
    <s v="T"/>
    <s v=""/>
    <b v="0"/>
    <x v="0"/>
    <x v="2"/>
    <x v="2"/>
    <s v="01306259"/>
    <d v="2024-07-21T00:00:00"/>
    <m/>
    <n v="1"/>
    <d v="2024-07-24T00:00:00"/>
    <x v="7"/>
    <m/>
    <s v=""/>
    <n v="1"/>
    <d v="2024-09-06T00:00:00"/>
    <s v="SKS"/>
    <s v="3,2,4H"/>
    <x v="11"/>
    <s v="Anita Bay"/>
    <s v="Summer"/>
    <s v="2020"/>
    <s v="SSRAA"/>
    <s v="BY20"/>
    <s v="3,2,4H"/>
    <s v="SKS"/>
    <s v=""/>
    <s v=""/>
    <s v=""/>
    <m/>
  </r>
  <r>
    <n v="2024"/>
    <s v="CHUM"/>
    <s v="PSG"/>
    <s v="OBI"/>
    <s v="JAM"/>
    <s v="TNDR"/>
    <s v="106120"/>
    <s v="B9"/>
    <s v="T"/>
    <s v=""/>
    <b v="0"/>
    <x v="0"/>
    <x v="2"/>
    <x v="2"/>
    <s v="01306260"/>
    <d v="2024-07-21T00:00:00"/>
    <m/>
    <n v="1"/>
    <d v="2024-07-24T00:00:00"/>
    <x v="7"/>
    <m/>
    <s v=""/>
    <n v="1"/>
    <d v="2024-09-06T00:00:00"/>
    <s v="SKS"/>
    <s v="4n,4H"/>
    <x v="34"/>
    <s v="Anita Bay"/>
    <s v="Summer"/>
    <s v="2021"/>
    <s v="SSRAA"/>
    <s v="THIN FOR AGING"/>
    <s v="4n,4H"/>
    <s v="SKS"/>
    <s v=""/>
    <s v=""/>
    <s v=""/>
    <m/>
  </r>
  <r>
    <n v="2024"/>
    <s v="CHUM"/>
    <s v="KTN"/>
    <s v="ECP"/>
    <s v="JJM"/>
    <s v="TNDR"/>
    <s v="107341"/>
    <s v="A1"/>
    <s v="T"/>
    <s v=""/>
    <b v="1"/>
    <x v="1"/>
    <x v="1"/>
    <x v="1"/>
    <s v="01302178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9.4"/>
  </r>
  <r>
    <n v="2024"/>
    <s v="CHUM"/>
    <s v="KTN"/>
    <s v="ECP"/>
    <s v="JJM"/>
    <s v="TNDR"/>
    <s v="107341"/>
    <s v="A2"/>
    <s v="T"/>
    <s v=""/>
    <b v="1"/>
    <x v="1"/>
    <x v="1"/>
    <x v="1"/>
    <s v="01302179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5"/>
  </r>
  <r>
    <n v="2024"/>
    <s v="CHUM"/>
    <s v="KTN"/>
    <s v="ECP"/>
    <s v="JJM"/>
    <s v="TNDR"/>
    <s v="107341"/>
    <s v="A3"/>
    <s v="T"/>
    <s v=""/>
    <b v="1"/>
    <x v="1"/>
    <x v="1"/>
    <x v="1"/>
    <s v="01302180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THIN FOR AGING"/>
    <s v="3,1,4H"/>
    <s v="SKS"/>
    <s v=""/>
    <s v=""/>
    <s v="U"/>
    <n v="6.5"/>
  </r>
  <r>
    <n v="2024"/>
    <s v="CHUM"/>
    <s v="KTN"/>
    <s v="ECP"/>
    <s v="JJM"/>
    <s v="TNDR"/>
    <s v="107341"/>
    <s v="A4"/>
    <s v="T"/>
    <s v=""/>
    <b v="1"/>
    <x v="1"/>
    <x v="1"/>
    <x v="1"/>
    <s v="01302181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8"/>
  </r>
  <r>
    <n v="2024"/>
    <s v="CHUM"/>
    <s v="KTN"/>
    <s v="ECP"/>
    <s v="JJM"/>
    <s v="TNDR"/>
    <s v="107341"/>
    <s v="A5"/>
    <s v="T"/>
    <s v=""/>
    <b v="1"/>
    <x v="1"/>
    <x v="1"/>
    <x v="1"/>
    <s v="01302182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5"/>
  </r>
  <r>
    <n v="2024"/>
    <s v="CHUM"/>
    <s v="KTN"/>
    <s v="ECP"/>
    <s v="JJM"/>
    <s v="TNDR"/>
    <s v="107341"/>
    <s v="A6"/>
    <s v="T"/>
    <s v=""/>
    <b v="1"/>
    <x v="1"/>
    <x v="1"/>
    <x v="1"/>
    <s v="01302183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4.2"/>
  </r>
  <r>
    <n v="2024"/>
    <s v="CHUM"/>
    <s v="KTN"/>
    <s v="ECP"/>
    <s v="JJM"/>
    <s v="TNDR"/>
    <s v="107341"/>
    <s v="A7"/>
    <s v="T"/>
    <s v=""/>
    <b v="1"/>
    <x v="1"/>
    <x v="1"/>
    <x v="1"/>
    <s v="01302184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5.2"/>
  </r>
  <r>
    <n v="2024"/>
    <s v="CHUM"/>
    <s v="KTN"/>
    <s v="ECP"/>
    <s v="JJM"/>
    <s v="TNDR"/>
    <s v="107341"/>
    <s v="A8"/>
    <s v="T"/>
    <s v=""/>
    <b v="1"/>
    <x v="1"/>
    <x v="1"/>
    <x v="1"/>
    <s v="01302185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7.2"/>
  </r>
  <r>
    <n v="2024"/>
    <s v="CHUM"/>
    <s v="KTN"/>
    <s v="ECP"/>
    <s v="JJM"/>
    <s v="TNDR"/>
    <s v="107341"/>
    <s v="A9"/>
    <s v="T"/>
    <s v=""/>
    <b v="1"/>
    <x v="1"/>
    <x v="1"/>
    <x v="1"/>
    <s v="01302186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4.3"/>
  </r>
  <r>
    <n v="2024"/>
    <s v="CHUM"/>
    <s v="KTN"/>
    <s v="ECP"/>
    <s v="JJM"/>
    <s v="TNDR"/>
    <s v="107341"/>
    <s v="A10"/>
    <s v="T"/>
    <s v=""/>
    <b v="1"/>
    <x v="1"/>
    <x v="1"/>
    <x v="1"/>
    <s v="01302187"/>
    <d v="2024-08-10T00:00:00"/>
    <d v="2024-08-12T00:00:00"/>
    <n v="3"/>
    <d v="2024-08-13T00:00:00"/>
    <x v="8"/>
    <m/>
    <s v=""/>
    <n v="1"/>
    <d v="2024-08-20T00:00:00"/>
    <s v="SKS"/>
    <s v="NONE"/>
    <x v="5"/>
    <s v=""/>
    <s v=""/>
    <s v=""/>
    <s v=""/>
    <s v="THIN FOR AGING"/>
    <s v="NONE"/>
    <s v="SKS"/>
    <s v=""/>
    <s v=""/>
    <s v="U"/>
    <n v="6.5"/>
  </r>
  <r>
    <n v="2024"/>
    <s v="CHUM"/>
    <s v="KTN"/>
    <s v="ECP"/>
    <s v="JJM"/>
    <s v="TNDR"/>
    <s v="107341"/>
    <s v="A11"/>
    <s v="T"/>
    <s v=""/>
    <b v="1"/>
    <x v="1"/>
    <x v="1"/>
    <x v="1"/>
    <s v="01302188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7.4"/>
  </r>
  <r>
    <n v="2024"/>
    <s v="CHUM"/>
    <s v="KTN"/>
    <s v="ECP"/>
    <s v="JJM"/>
    <s v="TNDR"/>
    <s v="107341"/>
    <s v="A12"/>
    <s v="T"/>
    <s v=""/>
    <b v="1"/>
    <x v="1"/>
    <x v="1"/>
    <x v="1"/>
    <s v="01302189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4.8"/>
  </r>
  <r>
    <n v="2024"/>
    <s v="CHUM"/>
    <s v="KTN"/>
    <s v="ECP"/>
    <s v="JJM"/>
    <s v="TNDR"/>
    <s v="107341"/>
    <s v="B1"/>
    <s v="T"/>
    <s v=""/>
    <b v="1"/>
    <x v="1"/>
    <x v="1"/>
    <x v="1"/>
    <s v="01302190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4"/>
  </r>
  <r>
    <n v="2024"/>
    <s v="CHUM"/>
    <s v="KTN"/>
    <s v="ECP"/>
    <s v="JJM"/>
    <s v="TNDR"/>
    <s v="107341"/>
    <s v="B2"/>
    <s v="T"/>
    <s v=""/>
    <b v="1"/>
    <x v="1"/>
    <x v="1"/>
    <x v="1"/>
    <s v="01302191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5.8"/>
  </r>
  <r>
    <n v="2024"/>
    <s v="CHUM"/>
    <s v="KTN"/>
    <s v="ECP"/>
    <s v="JJM"/>
    <s v="TNDR"/>
    <s v="107341"/>
    <s v="B3"/>
    <s v="T"/>
    <s v=""/>
    <b v="1"/>
    <x v="1"/>
    <x v="1"/>
    <x v="1"/>
    <s v="01302192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7.2"/>
  </r>
  <r>
    <n v="2024"/>
    <s v="CHUM"/>
    <s v="KTN"/>
    <s v="ECP"/>
    <s v="JJM"/>
    <s v="TNDR"/>
    <s v="107341"/>
    <s v="B4"/>
    <s v="T"/>
    <s v=""/>
    <b v="1"/>
    <x v="1"/>
    <x v="1"/>
    <x v="1"/>
    <s v="01302193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8"/>
  </r>
  <r>
    <n v="2024"/>
    <s v="CHUM"/>
    <s v="KTN"/>
    <s v="ECP"/>
    <s v="JJM"/>
    <s v="TNDR"/>
    <s v="107341"/>
    <s v="B5"/>
    <s v="T"/>
    <s v=""/>
    <b v="1"/>
    <x v="1"/>
    <x v="1"/>
    <x v="1"/>
    <s v="01302194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6"/>
  </r>
  <r>
    <n v="2024"/>
    <s v="CHUM"/>
    <s v="KTN"/>
    <s v="ECP"/>
    <s v="JJM"/>
    <s v="TNDR"/>
    <s v="107341"/>
    <s v="B6"/>
    <s v="T"/>
    <s v=""/>
    <b v="1"/>
    <x v="1"/>
    <x v="1"/>
    <x v="1"/>
    <s v="01302195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8.1999999999999993"/>
  </r>
  <r>
    <n v="2024"/>
    <s v="CHUM"/>
    <s v="KTN"/>
    <s v="ECP"/>
    <s v="JJM"/>
    <s v="TNDR"/>
    <s v="107341"/>
    <s v="B7"/>
    <s v="T"/>
    <s v=""/>
    <b v="1"/>
    <x v="1"/>
    <x v="1"/>
    <x v="1"/>
    <s v="01302196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7"/>
  </r>
  <r>
    <n v="2024"/>
    <s v="CHUM"/>
    <s v="KTN"/>
    <s v="ECP"/>
    <s v="JJM"/>
    <s v="TNDR"/>
    <s v="107341"/>
    <s v="B8"/>
    <s v="T"/>
    <s v=""/>
    <b v="1"/>
    <x v="1"/>
    <x v="1"/>
    <x v="1"/>
    <s v="01302197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5.4"/>
  </r>
  <r>
    <n v="2024"/>
    <s v="CHUM"/>
    <s v="KTN"/>
    <s v="ECP"/>
    <s v="JJM"/>
    <s v="TNDR"/>
    <s v="107341"/>
    <s v="B9"/>
    <s v="T"/>
    <s v=""/>
    <b v="1"/>
    <x v="1"/>
    <x v="1"/>
    <x v="1"/>
    <s v="01302198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6.4"/>
  </r>
  <r>
    <n v="2024"/>
    <s v="CHUM"/>
    <s v="KTN"/>
    <s v="ECP"/>
    <s v="JJM"/>
    <s v="TNDR"/>
    <s v="107341"/>
    <s v="B10"/>
    <s v="T"/>
    <s v=""/>
    <b v="1"/>
    <x v="1"/>
    <x v="1"/>
    <x v="1"/>
    <s v="01302199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7.5"/>
  </r>
  <r>
    <n v="2024"/>
    <s v="CHUM"/>
    <s v="KTN"/>
    <s v="ECP"/>
    <s v="JJM"/>
    <s v="TNDR"/>
    <s v="107341"/>
    <s v="B11"/>
    <s v="T"/>
    <s v=""/>
    <b v="1"/>
    <x v="1"/>
    <x v="1"/>
    <x v="1"/>
    <s v="01302200"/>
    <d v="2024-08-10T00:00:00"/>
    <d v="2024-08-12T00:00:00"/>
    <n v="3"/>
    <d v="2024-08-13T00:00:00"/>
    <x v="8"/>
    <m/>
    <s v=""/>
    <n v="1"/>
    <d v="2024-08-20T00:00:00"/>
    <s v="SKS"/>
    <s v="3,4,1H4"/>
    <x v="38"/>
    <s v="Nakat Inlet"/>
    <s v="Fall"/>
    <s v="2020"/>
    <s v="SSRAA"/>
    <s v="BY20"/>
    <s v="3,4,1H4"/>
    <s v="SKS"/>
    <s v=""/>
    <s v=""/>
    <s v="U"/>
    <n v="6.3"/>
  </r>
  <r>
    <n v="2024"/>
    <s v="CHUM"/>
    <s v="KTN"/>
    <s v="ECP"/>
    <s v="JJM"/>
    <s v="TNDR"/>
    <s v="107341"/>
    <s v="B12"/>
    <s v="T"/>
    <s v=""/>
    <b v="1"/>
    <x v="1"/>
    <x v="1"/>
    <x v="1"/>
    <s v="01302201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4.2"/>
  </r>
  <r>
    <n v="2024"/>
    <s v="CHUM"/>
    <s v="KTN"/>
    <s v="ECP"/>
    <s v="JJM"/>
    <s v="TNDR"/>
    <s v="107341"/>
    <s v="C1"/>
    <s v="T"/>
    <s v=""/>
    <b v="1"/>
    <x v="1"/>
    <x v="1"/>
    <x v="1"/>
    <s v="01302202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6.8"/>
  </r>
  <r>
    <n v="2024"/>
    <s v="CHUM"/>
    <s v="KTN"/>
    <s v="ECP"/>
    <s v="JJM"/>
    <s v="TNDR"/>
    <s v="107341"/>
    <s v="C2"/>
    <s v="T"/>
    <s v=""/>
    <b v="1"/>
    <x v="1"/>
    <x v="1"/>
    <x v="1"/>
    <s v="01302203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3"/>
  </r>
  <r>
    <n v="2024"/>
    <s v="CHUM"/>
    <s v="KTN"/>
    <s v="ECP"/>
    <s v="JJM"/>
    <s v="TNDR"/>
    <s v="107341"/>
    <s v="C3"/>
    <s v="T"/>
    <s v=""/>
    <b v="1"/>
    <x v="1"/>
    <x v="1"/>
    <x v="1"/>
    <s v="01302204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9"/>
  </r>
  <r>
    <n v="2024"/>
    <s v="CHUM"/>
    <s v="KTN"/>
    <s v="ECP"/>
    <s v="JJM"/>
    <s v="TNDR"/>
    <s v="107341"/>
    <s v="C4"/>
    <s v="T"/>
    <s v=""/>
    <b v="1"/>
    <x v="1"/>
    <x v="1"/>
    <x v="1"/>
    <s v="01302205"/>
    <d v="2024-08-10T00:00:00"/>
    <d v="2024-08-12T00:00:00"/>
    <n v="3"/>
    <d v="2024-08-13T00:00:00"/>
    <x v="8"/>
    <m/>
    <s v=""/>
    <n v="1"/>
    <d v="2024-08-20T00:00:00"/>
    <s v="SKS"/>
    <s v="4,1,3H"/>
    <x v="8"/>
    <s v="Nakat Inlet"/>
    <s v="Summer"/>
    <s v="2019"/>
    <s v="SSRAA"/>
    <s v="BY19"/>
    <s v="4,1,3H"/>
    <s v="SKS"/>
    <s v=""/>
    <s v=""/>
    <s v="U"/>
    <n v="6.6"/>
  </r>
  <r>
    <n v="2024"/>
    <s v="CHUM"/>
    <s v="KTN"/>
    <s v="ECP"/>
    <s v="JJM"/>
    <s v="TNDR"/>
    <s v="107341"/>
    <s v="C5"/>
    <s v="T"/>
    <s v=""/>
    <b v="1"/>
    <x v="1"/>
    <x v="1"/>
    <x v="1"/>
    <s v="01302206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5"/>
  </r>
  <r>
    <n v="2024"/>
    <s v="CHUM"/>
    <s v="KTN"/>
    <s v="ECP"/>
    <s v="JJM"/>
    <s v="TNDR"/>
    <s v="107341"/>
    <s v="C6"/>
    <s v="T"/>
    <s v=""/>
    <b v="1"/>
    <x v="1"/>
    <x v="1"/>
    <x v="1"/>
    <s v="01302207"/>
    <d v="2024-08-10T00:00:00"/>
    <d v="2024-08-12T00:00:00"/>
    <n v="3"/>
    <d v="2024-08-13T00:00:00"/>
    <x v="8"/>
    <m/>
    <s v=""/>
    <n v="1"/>
    <d v="2024-08-20T00:00:00"/>
    <s v="SKS"/>
    <s v="NONE"/>
    <x v="5"/>
    <s v=""/>
    <s v=""/>
    <s v=""/>
    <s v=""/>
    <s v="BY20"/>
    <s v="NONE"/>
    <s v="SKS"/>
    <s v=""/>
    <s v=""/>
    <s v="U"/>
    <n v="7.9"/>
  </r>
  <r>
    <n v="2024"/>
    <s v="CHUM"/>
    <s v="KTN"/>
    <s v="ECP"/>
    <s v="JJM"/>
    <s v="TNDR"/>
    <s v="107341"/>
    <s v="C7"/>
    <s v="T"/>
    <s v=""/>
    <b v="1"/>
    <x v="1"/>
    <x v="1"/>
    <x v="1"/>
    <s v="01302208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5.0999999999999996"/>
  </r>
  <r>
    <n v="2024"/>
    <s v="CHUM"/>
    <s v="KTN"/>
    <s v="ECP"/>
    <s v="JJM"/>
    <s v="TNDR"/>
    <s v="107341"/>
    <s v="C8"/>
    <s v="T"/>
    <s v=""/>
    <b v="1"/>
    <x v="1"/>
    <x v="1"/>
    <x v="1"/>
    <s v="01302209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8.6"/>
  </r>
  <r>
    <n v="2024"/>
    <s v="CHUM"/>
    <s v="KTN"/>
    <s v="ECP"/>
    <s v="JJM"/>
    <s v="TNDR"/>
    <s v="107341"/>
    <s v="C9"/>
    <s v="T"/>
    <s v=""/>
    <b v="1"/>
    <x v="1"/>
    <x v="1"/>
    <x v="1"/>
    <s v="01302210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4.8"/>
  </r>
  <r>
    <n v="2024"/>
    <s v="CHUM"/>
    <s v="KTN"/>
    <s v="ECP"/>
    <s v="JJM"/>
    <s v="TNDR"/>
    <s v="107341"/>
    <s v="C10"/>
    <s v="T"/>
    <s v=""/>
    <b v="1"/>
    <x v="1"/>
    <x v="1"/>
    <x v="1"/>
    <s v="01302211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5.7"/>
  </r>
  <r>
    <n v="2024"/>
    <s v="CHUM"/>
    <s v="KTN"/>
    <s v="ECP"/>
    <s v="JJM"/>
    <s v="TNDR"/>
    <s v="107341"/>
    <s v="C11"/>
    <s v="T"/>
    <s v=""/>
    <b v="1"/>
    <x v="1"/>
    <x v="1"/>
    <x v="1"/>
    <s v="01302212"/>
    <d v="2024-08-10T00:00:00"/>
    <d v="2024-08-12T00:00:00"/>
    <n v="3"/>
    <d v="2024-08-13T00:00:00"/>
    <x v="8"/>
    <m/>
    <s v=""/>
    <n v="1"/>
    <d v="2024-08-20T00:00:00"/>
    <s v="SKS"/>
    <s v="NONE"/>
    <x v="5"/>
    <s v=""/>
    <s v=""/>
    <s v=""/>
    <s v=""/>
    <s v="BY21"/>
    <s v="NONE"/>
    <s v="SKS"/>
    <s v=""/>
    <s v=""/>
    <s v="U"/>
    <n v="7"/>
  </r>
  <r>
    <n v="2024"/>
    <s v="CHUM"/>
    <s v="KTN"/>
    <s v="ECP"/>
    <s v="JJM"/>
    <s v="TNDR"/>
    <s v="107341"/>
    <s v="C12"/>
    <s v="T"/>
    <s v=""/>
    <b v="1"/>
    <x v="1"/>
    <x v="1"/>
    <x v="1"/>
    <s v="01302213"/>
    <d v="2024-08-10T00:00:00"/>
    <d v="2024-08-12T00:00:00"/>
    <n v="3"/>
    <d v="2024-08-13T00:00:00"/>
    <x v="8"/>
    <m/>
    <s v=""/>
    <n v="1"/>
    <d v="2024-08-20T00:00:00"/>
    <s v="SKS"/>
    <s v="3,4,1H4"/>
    <x v="38"/>
    <s v="Nakat Inlet"/>
    <s v="Fall"/>
    <s v="2020"/>
    <s v="SSRAA"/>
    <s v="BY20"/>
    <s v="3,4,1H4"/>
    <s v="SKS"/>
    <s v=""/>
    <s v=""/>
    <s v="U"/>
    <n v="6.6"/>
  </r>
  <r>
    <n v="2024"/>
    <s v="CHUM"/>
    <s v="KTN"/>
    <s v="ECP"/>
    <s v="JJM"/>
    <s v="TNDR"/>
    <s v="107341"/>
    <s v="D1"/>
    <s v="T"/>
    <s v=""/>
    <b v="1"/>
    <x v="1"/>
    <x v="1"/>
    <x v="1"/>
    <s v="01302214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4.5"/>
  </r>
  <r>
    <n v="2024"/>
    <s v="CHUM"/>
    <s v="KTN"/>
    <s v="ECP"/>
    <s v="JJM"/>
    <s v="TNDR"/>
    <s v="107341"/>
    <s v="D2"/>
    <s v="T"/>
    <s v=""/>
    <b v="1"/>
    <x v="1"/>
    <x v="1"/>
    <x v="1"/>
    <s v="01302215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7.3"/>
  </r>
  <r>
    <n v="2024"/>
    <s v="CHUM"/>
    <s v="KTN"/>
    <s v="ECP"/>
    <s v="JJM"/>
    <s v="TNDR"/>
    <s v="107341"/>
    <s v="D3"/>
    <s v="T"/>
    <s v=""/>
    <b v="1"/>
    <x v="1"/>
    <x v="1"/>
    <x v="1"/>
    <s v="01302216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4.5"/>
  </r>
  <r>
    <n v="2024"/>
    <s v="CHUM"/>
    <s v="KTN"/>
    <s v="ECP"/>
    <s v="JJM"/>
    <s v="TNDR"/>
    <s v="107341"/>
    <s v="D4"/>
    <s v="T"/>
    <s v=""/>
    <b v="1"/>
    <x v="1"/>
    <x v="1"/>
    <x v="1"/>
    <s v="01302217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10.3"/>
  </r>
  <r>
    <n v="2024"/>
    <s v="CHUM"/>
    <s v="KTN"/>
    <s v="ECP"/>
    <s v="JJM"/>
    <s v="TNDR"/>
    <s v="107341"/>
    <s v="D5"/>
    <s v="T"/>
    <s v=""/>
    <b v="1"/>
    <x v="1"/>
    <x v="1"/>
    <x v="1"/>
    <s v="01302218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5.3"/>
  </r>
  <r>
    <n v="2024"/>
    <s v="CHUM"/>
    <s v="KTN"/>
    <s v="ECP"/>
    <s v="JJM"/>
    <s v="TNDR"/>
    <s v="107341"/>
    <s v="D6"/>
    <s v="T"/>
    <s v=""/>
    <b v="1"/>
    <x v="1"/>
    <x v="1"/>
    <x v="1"/>
    <s v="01302219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5.3"/>
  </r>
  <r>
    <n v="2024"/>
    <s v="CHUM"/>
    <s v="KTN"/>
    <s v="ECP"/>
    <s v="JJM"/>
    <s v="TNDR"/>
    <s v="107341"/>
    <s v="D7"/>
    <s v="T"/>
    <s v=""/>
    <b v="1"/>
    <x v="1"/>
    <x v="1"/>
    <x v="1"/>
    <s v="01302220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6"/>
  </r>
  <r>
    <n v="2024"/>
    <s v="CHUM"/>
    <s v="KTN"/>
    <s v="ECP"/>
    <s v="JJM"/>
    <s v="TNDR"/>
    <s v="107341"/>
    <s v="D8"/>
    <s v="T"/>
    <s v=""/>
    <b v="1"/>
    <x v="1"/>
    <x v="1"/>
    <x v="1"/>
    <s v="01302221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4"/>
  </r>
  <r>
    <n v="2024"/>
    <s v="CHUM"/>
    <s v="KTN"/>
    <s v="ECP"/>
    <s v="JJM"/>
    <s v="TNDR"/>
    <s v="107341"/>
    <s v="D9"/>
    <s v="T"/>
    <s v=""/>
    <b v="1"/>
    <x v="1"/>
    <x v="1"/>
    <x v="1"/>
    <s v="01302222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6.9"/>
  </r>
  <r>
    <n v="2024"/>
    <s v="CHUM"/>
    <s v="KTN"/>
    <s v="ECP"/>
    <s v="JJM"/>
    <s v="TNDR"/>
    <s v="107341"/>
    <s v="D10"/>
    <s v="T"/>
    <s v=""/>
    <b v="1"/>
    <x v="1"/>
    <x v="1"/>
    <x v="1"/>
    <s v="01302223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5.7"/>
  </r>
  <r>
    <n v="2024"/>
    <s v="CHUM"/>
    <s v="KTN"/>
    <s v="ECP"/>
    <s v="JJM"/>
    <s v="TNDR"/>
    <s v="107341"/>
    <s v="D11"/>
    <s v="T"/>
    <s v=""/>
    <b v="1"/>
    <x v="1"/>
    <x v="1"/>
    <x v="1"/>
    <s v="01302224"/>
    <d v="2024-08-10T00:00:00"/>
    <d v="2024-08-12T00:00:00"/>
    <n v="3"/>
    <d v="2024-08-13T00:00:00"/>
    <x v="8"/>
    <m/>
    <s v=""/>
    <n v="1"/>
    <d v="2024-08-20T00:00:00"/>
    <s v="SKS"/>
    <s v="3,1,4H"/>
    <x v="9"/>
    <s v="Nakat Inlet"/>
    <s v="Summer"/>
    <s v="2021"/>
    <s v="SSRAA"/>
    <s v="BY21"/>
    <s v="3,1,4H"/>
    <s v="SKS"/>
    <s v=""/>
    <s v=""/>
    <s v="U"/>
    <n v="8.1"/>
  </r>
  <r>
    <n v="2024"/>
    <s v="CHUM"/>
    <s v="KTN"/>
    <s v="ECP"/>
    <s v="JJM"/>
    <s v="TNDR"/>
    <s v="107341"/>
    <s v="D12"/>
    <s v="T"/>
    <s v=""/>
    <b v="1"/>
    <x v="1"/>
    <x v="1"/>
    <x v="1"/>
    <s v="01302225"/>
    <d v="2024-08-10T00:00:00"/>
    <d v="2024-08-12T00:00:00"/>
    <n v="3"/>
    <d v="2024-08-13T00:00:00"/>
    <x v="8"/>
    <m/>
    <s v=""/>
    <n v="1"/>
    <d v="2024-08-20T00:00:00"/>
    <s v="SKS"/>
    <s v="3,2,3H"/>
    <x v="10"/>
    <s v="Nakat Inlet"/>
    <s v="Summer"/>
    <s v="2020"/>
    <s v="SSRAA"/>
    <s v="BY20"/>
    <s v="3,2,3H"/>
    <s v="SKS"/>
    <s v=""/>
    <s v=""/>
    <s v="U"/>
    <n v="6.5"/>
  </r>
  <r>
    <n v="2024"/>
    <s v="CHUM"/>
    <s v="KTN"/>
    <s v="ECP"/>
    <s v="DGK"/>
    <s v="TNDR"/>
    <s v="107361"/>
    <s v="A1"/>
    <s v="T"/>
    <s v=""/>
    <b v="1"/>
    <x v="1"/>
    <x v="1"/>
    <x v="1"/>
    <s v="01302610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7.8"/>
  </r>
  <r>
    <n v="2024"/>
    <s v="CHUM"/>
    <s v="KTN"/>
    <s v="ECP"/>
    <s v="DGK"/>
    <s v="TNDR"/>
    <s v="107361"/>
    <s v="A2"/>
    <s v="T"/>
    <s v=""/>
    <b v="1"/>
    <x v="1"/>
    <x v="1"/>
    <x v="1"/>
    <s v="01302611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5.3"/>
  </r>
  <r>
    <n v="2024"/>
    <s v="CHUM"/>
    <s v="KTN"/>
    <s v="ECP"/>
    <s v="DGK"/>
    <s v="TNDR"/>
    <s v="107361"/>
    <s v="A3"/>
    <s v="T"/>
    <s v=""/>
    <b v="1"/>
    <x v="1"/>
    <x v="1"/>
    <x v="1"/>
    <s v="01302612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6"/>
  </r>
  <r>
    <n v="2024"/>
    <s v="CHUM"/>
    <s v="KTN"/>
    <s v="ECP"/>
    <s v="DGK"/>
    <s v="TNDR"/>
    <s v="107361"/>
    <s v="A4"/>
    <s v="T"/>
    <s v=""/>
    <b v="1"/>
    <x v="1"/>
    <x v="1"/>
    <x v="1"/>
    <s v="01302613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6"/>
  </r>
  <r>
    <n v="2024"/>
    <s v="CHUM"/>
    <s v="KTN"/>
    <s v="ECP"/>
    <s v="DGK"/>
    <s v="TNDR"/>
    <s v="107361"/>
    <s v="A5"/>
    <s v="T"/>
    <s v=""/>
    <b v="1"/>
    <x v="1"/>
    <x v="1"/>
    <x v="1"/>
    <s v="01302614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4.8"/>
  </r>
  <r>
    <n v="2024"/>
    <s v="CHUM"/>
    <s v="KTN"/>
    <s v="ECP"/>
    <s v="DGK"/>
    <s v="TNDR"/>
    <s v="107361"/>
    <s v="A6"/>
    <s v="T"/>
    <s v=""/>
    <b v="1"/>
    <x v="1"/>
    <x v="1"/>
    <x v="1"/>
    <s v="01302615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7"/>
  </r>
  <r>
    <n v="2024"/>
    <s v="CHUM"/>
    <s v="KTN"/>
    <s v="ECP"/>
    <s v="DGK"/>
    <s v="TNDR"/>
    <s v="107361"/>
    <s v="A7"/>
    <s v="T"/>
    <s v=""/>
    <b v="1"/>
    <x v="1"/>
    <x v="1"/>
    <x v="1"/>
    <s v="01302616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"/>
  </r>
  <r>
    <n v="2024"/>
    <s v="CHUM"/>
    <s v="KTN"/>
    <s v="ECP"/>
    <s v="DGK"/>
    <s v="TNDR"/>
    <s v="107361"/>
    <s v="A8"/>
    <s v="T"/>
    <s v=""/>
    <b v="1"/>
    <x v="1"/>
    <x v="1"/>
    <x v="1"/>
    <s v="01302617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7.8"/>
  </r>
  <r>
    <n v="2024"/>
    <s v="CHUM"/>
    <s v="KTN"/>
    <s v="ECP"/>
    <s v="DGK"/>
    <s v="TNDR"/>
    <s v="107361"/>
    <s v="A9"/>
    <s v="T"/>
    <s v=""/>
    <b v="1"/>
    <x v="1"/>
    <x v="1"/>
    <x v="1"/>
    <s v="01302618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6"/>
  </r>
  <r>
    <n v="2024"/>
    <s v="CHUM"/>
    <s v="KTN"/>
    <s v="ECP"/>
    <s v="DGK"/>
    <s v="TNDR"/>
    <s v="107361"/>
    <s v="A10"/>
    <s v="T"/>
    <s v=""/>
    <b v="1"/>
    <x v="1"/>
    <x v="1"/>
    <x v="1"/>
    <s v="01302619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6"/>
  </r>
  <r>
    <n v="2024"/>
    <s v="CHUM"/>
    <s v="KTN"/>
    <s v="ECP"/>
    <s v="DGK"/>
    <s v="TNDR"/>
    <s v="107361"/>
    <s v="A11"/>
    <s v="T"/>
    <s v=""/>
    <b v="1"/>
    <x v="1"/>
    <x v="1"/>
    <x v="1"/>
    <s v="01302620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4000000000000004"/>
  </r>
  <r>
    <n v="2024"/>
    <s v="CHUM"/>
    <s v="KTN"/>
    <s v="ECP"/>
    <s v="DGK"/>
    <s v="TNDR"/>
    <s v="107361"/>
    <s v="A12"/>
    <s v="T"/>
    <s v=""/>
    <b v="1"/>
    <x v="1"/>
    <x v="1"/>
    <x v="1"/>
    <s v="01302621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0999999999999996"/>
  </r>
  <r>
    <n v="2024"/>
    <s v="CHUM"/>
    <s v="KTN"/>
    <s v="ECP"/>
    <s v="DGK"/>
    <s v="TNDR"/>
    <s v="107361"/>
    <s v="B1"/>
    <s v="T"/>
    <s v=""/>
    <b v="1"/>
    <x v="1"/>
    <x v="1"/>
    <x v="1"/>
    <s v="01302622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9"/>
  </r>
  <r>
    <n v="2024"/>
    <s v="CHUM"/>
    <s v="KTN"/>
    <s v="ECP"/>
    <s v="DGK"/>
    <s v="TNDR"/>
    <s v="107361"/>
    <s v="B2"/>
    <s v="T"/>
    <s v=""/>
    <b v="1"/>
    <x v="1"/>
    <x v="1"/>
    <x v="1"/>
    <s v="01302623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4.5999999999999996"/>
  </r>
  <r>
    <n v="2024"/>
    <s v="CHUM"/>
    <s v="KTN"/>
    <s v="ECP"/>
    <s v="DGK"/>
    <s v="TNDR"/>
    <s v="107361"/>
    <s v="B3"/>
    <s v="T"/>
    <s v=""/>
    <b v="1"/>
    <x v="1"/>
    <x v="1"/>
    <x v="1"/>
    <s v="01302624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8"/>
  </r>
  <r>
    <n v="2024"/>
    <s v="CHUM"/>
    <s v="KTN"/>
    <s v="ECP"/>
    <s v="DGK"/>
    <s v="TNDR"/>
    <s v="107361"/>
    <s v="B4"/>
    <s v="T"/>
    <s v=""/>
    <b v="1"/>
    <x v="1"/>
    <x v="1"/>
    <x v="1"/>
    <s v="01302625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7"/>
  </r>
  <r>
    <n v="2024"/>
    <s v="CHUM"/>
    <s v="KTN"/>
    <s v="ECP"/>
    <s v="DGK"/>
    <s v="TNDR"/>
    <s v="107361"/>
    <s v="B5"/>
    <s v="T"/>
    <s v=""/>
    <b v="1"/>
    <x v="1"/>
    <x v="1"/>
    <x v="1"/>
    <s v="01302626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4000000000000004"/>
  </r>
  <r>
    <n v="2024"/>
    <s v="CHUM"/>
    <s v="KTN"/>
    <s v="ECP"/>
    <s v="DGK"/>
    <s v="TNDR"/>
    <s v="107361"/>
    <s v="B6"/>
    <s v="T"/>
    <s v=""/>
    <b v="1"/>
    <x v="1"/>
    <x v="1"/>
    <x v="1"/>
    <s v="01302627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4"/>
  </r>
  <r>
    <n v="2024"/>
    <s v="CHUM"/>
    <s v="KTN"/>
    <s v="ECP"/>
    <s v="DGK"/>
    <s v="TNDR"/>
    <s v="107361"/>
    <s v="B7"/>
    <s v="T"/>
    <s v=""/>
    <b v="1"/>
    <x v="1"/>
    <x v="1"/>
    <x v="1"/>
    <s v="01302628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UNABLE TO AGE"/>
    <s v="3,1,4H"/>
    <s v="JJM"/>
    <s v=""/>
    <s v=""/>
    <s v="U"/>
    <n v="7.3"/>
  </r>
  <r>
    <n v="2024"/>
    <s v="CHUM"/>
    <s v="KTN"/>
    <s v="ECP"/>
    <s v="DGK"/>
    <s v="TNDR"/>
    <s v="107361"/>
    <s v="B8"/>
    <s v="T"/>
    <s v=""/>
    <b v="1"/>
    <x v="1"/>
    <x v="1"/>
    <x v="1"/>
    <s v="01302629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5.3"/>
  </r>
  <r>
    <n v="2024"/>
    <s v="CHUM"/>
    <s v="KTN"/>
    <s v="ECP"/>
    <s v="DGK"/>
    <s v="TNDR"/>
    <s v="107361"/>
    <s v="B9"/>
    <s v="T"/>
    <s v=""/>
    <b v="1"/>
    <x v="1"/>
    <x v="1"/>
    <x v="1"/>
    <s v="01302630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"/>
  </r>
  <r>
    <n v="2024"/>
    <s v="CHUM"/>
    <s v="KTN"/>
    <s v="ECP"/>
    <s v="DGK"/>
    <s v="TNDR"/>
    <s v="107361"/>
    <s v="B10"/>
    <s v="T"/>
    <s v=""/>
    <b v="1"/>
    <x v="1"/>
    <x v="1"/>
    <x v="1"/>
    <s v="01302631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8.9"/>
  </r>
  <r>
    <n v="2024"/>
    <s v="CHUM"/>
    <s v="KTN"/>
    <s v="ECP"/>
    <s v="DGK"/>
    <s v="TNDR"/>
    <s v="107361"/>
    <s v="B11"/>
    <s v="T"/>
    <s v=""/>
    <b v="1"/>
    <x v="1"/>
    <x v="1"/>
    <x v="1"/>
    <s v="01302632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6.8"/>
  </r>
  <r>
    <n v="2024"/>
    <s v="CHUM"/>
    <s v="KTN"/>
    <s v="ECP"/>
    <s v="DGK"/>
    <s v="TNDR"/>
    <s v="107361"/>
    <s v="B12"/>
    <s v="T"/>
    <s v=""/>
    <b v="1"/>
    <x v="1"/>
    <x v="1"/>
    <x v="1"/>
    <s v="01302633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5"/>
  </r>
  <r>
    <n v="2024"/>
    <s v="CHUM"/>
    <s v="KTN"/>
    <s v="ECP"/>
    <s v="DGK"/>
    <s v="TNDR"/>
    <s v="107361"/>
    <s v="C1"/>
    <s v="T"/>
    <s v=""/>
    <b v="1"/>
    <x v="1"/>
    <x v="1"/>
    <x v="1"/>
    <s v="01302634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7"/>
  </r>
  <r>
    <n v="2024"/>
    <s v="CHUM"/>
    <s v="KTN"/>
    <s v="ECP"/>
    <s v="DGK"/>
    <s v="TNDR"/>
    <s v="107361"/>
    <s v="C2"/>
    <s v="T"/>
    <s v=""/>
    <b v="1"/>
    <x v="1"/>
    <x v="1"/>
    <x v="1"/>
    <s v="01302635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8"/>
  </r>
  <r>
    <n v="2024"/>
    <s v="CHUM"/>
    <s v="KTN"/>
    <s v="ECP"/>
    <s v="DGK"/>
    <s v="TNDR"/>
    <s v="107361"/>
    <s v="C3"/>
    <s v="T"/>
    <s v=""/>
    <b v="1"/>
    <x v="1"/>
    <x v="1"/>
    <x v="1"/>
    <s v="01302636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1"/>
  </r>
  <r>
    <n v="2024"/>
    <s v="CHUM"/>
    <s v="KTN"/>
    <s v="ECP"/>
    <s v="DGK"/>
    <s v="TNDR"/>
    <s v="107361"/>
    <s v="C4"/>
    <s v="T"/>
    <s v=""/>
    <b v="1"/>
    <x v="1"/>
    <x v="1"/>
    <x v="1"/>
    <s v="01302637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6.5"/>
  </r>
  <r>
    <n v="2024"/>
    <s v="CHUM"/>
    <s v="KTN"/>
    <s v="ECP"/>
    <s v="DGK"/>
    <s v="TNDR"/>
    <s v="107361"/>
    <s v="C5"/>
    <s v="T"/>
    <s v=""/>
    <b v="1"/>
    <x v="1"/>
    <x v="1"/>
    <x v="1"/>
    <s v="01302638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7"/>
  </r>
  <r>
    <n v="2024"/>
    <s v="CHUM"/>
    <s v="KTN"/>
    <s v="ECP"/>
    <s v="DGK"/>
    <s v="TNDR"/>
    <s v="107361"/>
    <s v="C6"/>
    <s v="T"/>
    <s v=""/>
    <b v="1"/>
    <x v="1"/>
    <x v="1"/>
    <x v="1"/>
    <s v="01302639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4"/>
  </r>
  <r>
    <n v="2024"/>
    <s v="CHUM"/>
    <s v="KTN"/>
    <s v="ECP"/>
    <s v="DGK"/>
    <s v="TNDR"/>
    <s v="107361"/>
    <s v="C7"/>
    <s v="T"/>
    <s v=""/>
    <b v="1"/>
    <x v="1"/>
    <x v="1"/>
    <x v="1"/>
    <s v="01302640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6"/>
  </r>
  <r>
    <n v="2024"/>
    <s v="CHUM"/>
    <s v="KTN"/>
    <s v="ECP"/>
    <s v="DGK"/>
    <s v="TNDR"/>
    <s v="107361"/>
    <s v="C8"/>
    <s v="T"/>
    <s v=""/>
    <b v="1"/>
    <x v="1"/>
    <x v="1"/>
    <x v="1"/>
    <s v="01302641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4000000000000004"/>
  </r>
  <r>
    <n v="2024"/>
    <s v="CHUM"/>
    <s v="KTN"/>
    <s v="ECP"/>
    <s v="DGK"/>
    <s v="TNDR"/>
    <s v="107361"/>
    <s v="C9"/>
    <s v="T"/>
    <s v=""/>
    <b v="1"/>
    <x v="1"/>
    <x v="1"/>
    <x v="1"/>
    <s v="01302642"/>
    <d v="2024-08-13T00:00:00"/>
    <d v="2024-08-15T00:00:00"/>
    <n v="3"/>
    <d v="2024-08-16T00:00:00"/>
    <x v="8"/>
    <m/>
    <s v=""/>
    <n v="1"/>
    <d v="2024-08-18T00:00:00"/>
    <s v="JJM"/>
    <s v="3,4,1H2,3"/>
    <x v="37"/>
    <s v="Nakat Inlet"/>
    <s v="Fall"/>
    <s v="2019"/>
    <s v="SSRAA"/>
    <s v="BY19"/>
    <s v="3,4,1H2,3"/>
    <s v="JJM"/>
    <s v=""/>
    <s v=""/>
    <s v="U"/>
    <n v="10.5"/>
  </r>
  <r>
    <n v="2024"/>
    <s v="CHUM"/>
    <s v="KTN"/>
    <s v="ECP"/>
    <s v="DGK"/>
    <s v="TNDR"/>
    <s v="107361"/>
    <s v="C10"/>
    <s v="T"/>
    <s v=""/>
    <b v="1"/>
    <x v="1"/>
    <x v="1"/>
    <x v="1"/>
    <s v="01302643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4.5"/>
  </r>
  <r>
    <n v="2024"/>
    <s v="CHUM"/>
    <s v="KTN"/>
    <s v="ECP"/>
    <s v="DGK"/>
    <s v="TNDR"/>
    <s v="107361"/>
    <s v="C11"/>
    <s v="T"/>
    <s v=""/>
    <b v="1"/>
    <x v="1"/>
    <x v="1"/>
    <x v="1"/>
    <s v="01302644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UNABLE TO AGE"/>
    <s v="3,1,4H"/>
    <s v="JJM"/>
    <s v=""/>
    <s v=""/>
    <s v="U"/>
    <n v="6.1"/>
  </r>
  <r>
    <n v="2024"/>
    <s v="CHUM"/>
    <s v="KTN"/>
    <s v="ECP"/>
    <s v="DGK"/>
    <s v="TNDR"/>
    <s v="107361"/>
    <s v="C12"/>
    <s v="T"/>
    <s v=""/>
    <b v="1"/>
    <x v="1"/>
    <x v="1"/>
    <x v="1"/>
    <s v="01302645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3"/>
  </r>
  <r>
    <n v="2024"/>
    <s v="CHUM"/>
    <s v="KTN"/>
    <s v="ECP"/>
    <s v="DGK"/>
    <s v="TNDR"/>
    <s v="107361"/>
    <s v="D1"/>
    <s v="T"/>
    <s v=""/>
    <b v="1"/>
    <x v="1"/>
    <x v="1"/>
    <x v="1"/>
    <s v="01302646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3"/>
  </r>
  <r>
    <n v="2024"/>
    <s v="CHUM"/>
    <s v="KTN"/>
    <s v="ECP"/>
    <s v="DGK"/>
    <s v="TNDR"/>
    <s v="107361"/>
    <s v="D2"/>
    <s v="T"/>
    <s v=""/>
    <b v="1"/>
    <x v="1"/>
    <x v="1"/>
    <x v="1"/>
    <s v="01302647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4"/>
  </r>
  <r>
    <n v="2024"/>
    <s v="CHUM"/>
    <s v="KTN"/>
    <s v="ECP"/>
    <s v="DGK"/>
    <s v="TNDR"/>
    <s v="107361"/>
    <s v="D3"/>
    <s v="T"/>
    <s v=""/>
    <b v="1"/>
    <x v="1"/>
    <x v="1"/>
    <x v="1"/>
    <s v="01302648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11.1"/>
  </r>
  <r>
    <n v="2024"/>
    <s v="CHUM"/>
    <s v="KTN"/>
    <s v="ECP"/>
    <s v="DGK"/>
    <s v="TNDR"/>
    <s v="107361"/>
    <s v="D4"/>
    <s v="T"/>
    <s v=""/>
    <b v="1"/>
    <x v="1"/>
    <x v="1"/>
    <x v="1"/>
    <s v="01302649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5.6"/>
  </r>
  <r>
    <n v="2024"/>
    <s v="CHUM"/>
    <s v="KTN"/>
    <s v="ECP"/>
    <s v="DGK"/>
    <s v="TNDR"/>
    <s v="107361"/>
    <s v="D5"/>
    <s v="T"/>
    <s v=""/>
    <b v="1"/>
    <x v="1"/>
    <x v="1"/>
    <x v="1"/>
    <s v="01302650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3.9"/>
  </r>
  <r>
    <n v="2024"/>
    <s v="CHUM"/>
    <s v="KTN"/>
    <s v="ECP"/>
    <s v="DGK"/>
    <s v="TNDR"/>
    <s v="107361"/>
    <s v="D6"/>
    <s v="T"/>
    <s v=""/>
    <b v="1"/>
    <x v="1"/>
    <x v="1"/>
    <x v="1"/>
    <s v="01302651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7.2"/>
  </r>
  <r>
    <n v="2024"/>
    <s v="CHUM"/>
    <s v="KTN"/>
    <s v="ECP"/>
    <s v="DGK"/>
    <s v="TNDR"/>
    <s v="107361"/>
    <s v="D7"/>
    <s v="T"/>
    <s v=""/>
    <b v="1"/>
    <x v="1"/>
    <x v="1"/>
    <x v="1"/>
    <s v="01302652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4"/>
  </r>
  <r>
    <n v="2024"/>
    <s v="CHUM"/>
    <s v="KTN"/>
    <s v="ECP"/>
    <s v="DGK"/>
    <s v="TNDR"/>
    <s v="107361"/>
    <s v="D8"/>
    <s v="T"/>
    <s v=""/>
    <b v="1"/>
    <x v="1"/>
    <x v="1"/>
    <x v="1"/>
    <s v="01302653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4.5"/>
  </r>
  <r>
    <n v="2024"/>
    <s v="CHUM"/>
    <s v="KTN"/>
    <s v="ECP"/>
    <s v="DGK"/>
    <s v="TNDR"/>
    <s v="107361"/>
    <s v="D9"/>
    <s v="T"/>
    <s v=""/>
    <b v="1"/>
    <x v="1"/>
    <x v="1"/>
    <x v="1"/>
    <s v="01302654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; AGE IS WONKY"/>
    <s v="3,1,4H"/>
    <s v="JJM"/>
    <s v=""/>
    <s v=""/>
    <s v="U"/>
    <n v="5.9"/>
  </r>
  <r>
    <n v="2024"/>
    <s v="CHUM"/>
    <s v="KTN"/>
    <s v="ECP"/>
    <s v="DGK"/>
    <s v="TNDR"/>
    <s v="107361"/>
    <s v="D10"/>
    <s v="T"/>
    <s v=""/>
    <b v="1"/>
    <x v="1"/>
    <x v="1"/>
    <x v="1"/>
    <s v="01302655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5.3"/>
  </r>
  <r>
    <n v="2024"/>
    <s v="CHUM"/>
    <s v="KTN"/>
    <s v="ECP"/>
    <s v="DGK"/>
    <s v="TNDR"/>
    <s v="107361"/>
    <s v="D11"/>
    <s v="T"/>
    <s v=""/>
    <b v="1"/>
    <x v="1"/>
    <x v="1"/>
    <x v="1"/>
    <s v="01302656"/>
    <d v="2024-08-13T00:00:00"/>
    <d v="2024-08-15T00:00:00"/>
    <n v="3"/>
    <d v="2024-08-16T00:00:00"/>
    <x v="8"/>
    <m/>
    <s v=""/>
    <n v="1"/>
    <d v="2024-08-18T00:00:00"/>
    <s v="JJM"/>
    <s v="3,1,4H"/>
    <x v="9"/>
    <s v="Nakat Inlet"/>
    <s v="Summer"/>
    <s v="2021"/>
    <s v="SSRAA"/>
    <s v="BY21"/>
    <s v="3,1,4H"/>
    <s v="JJM"/>
    <s v=""/>
    <s v=""/>
    <s v="U"/>
    <n v="6.1"/>
  </r>
  <r>
    <n v="2024"/>
    <s v="CHUM"/>
    <s v="KTN"/>
    <s v="ECP"/>
    <s v="DGK"/>
    <s v="TNDR"/>
    <s v="107361"/>
    <s v="D12"/>
    <s v="T"/>
    <s v=""/>
    <b v="1"/>
    <x v="1"/>
    <x v="1"/>
    <x v="1"/>
    <s v="01302657"/>
    <d v="2024-08-13T00:00:00"/>
    <d v="2024-08-15T00:00:00"/>
    <n v="3"/>
    <d v="2024-08-16T00:00:00"/>
    <x v="8"/>
    <m/>
    <s v=""/>
    <n v="1"/>
    <d v="2024-08-18T00:00:00"/>
    <s v="JJM"/>
    <s v="3,2,3H"/>
    <x v="10"/>
    <s v="Nakat Inlet"/>
    <s v="Summer"/>
    <s v="2020"/>
    <s v="SSRAA"/>
    <s v="BY20"/>
    <s v="3,2,3H"/>
    <s v="JJM"/>
    <s v=""/>
    <s v=""/>
    <s v="U"/>
    <n v="4.9000000000000004"/>
  </r>
  <r>
    <n v="2024"/>
    <s v="CHUM"/>
    <s v="KTN"/>
    <s v="ECP"/>
    <s v="AWE"/>
    <s v="TNDR"/>
    <s v="107411"/>
    <s v="A1"/>
    <s v="T"/>
    <s v=""/>
    <b v="0"/>
    <x v="3"/>
    <x v="3"/>
    <x v="5"/>
    <s v="01303546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A2"/>
    <s v="T"/>
    <s v=""/>
    <b v="0"/>
    <x v="3"/>
    <x v="3"/>
    <x v="5"/>
    <s v="01303547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UNABLE TO AGE"/>
    <s v="3,5,3H"/>
    <s v="JJM"/>
    <s v=""/>
    <s v=""/>
    <s v=""/>
    <m/>
  </r>
  <r>
    <n v="2024"/>
    <s v="CHUM"/>
    <s v="KTN"/>
    <s v="ECP"/>
    <s v="AWE"/>
    <s v="TNDR"/>
    <s v="107411"/>
    <s v="A3"/>
    <s v="T"/>
    <s v=""/>
    <b v="0"/>
    <x v="3"/>
    <x v="3"/>
    <x v="5"/>
    <s v="01303548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A4"/>
    <s v="T"/>
    <s v=""/>
    <b v="0"/>
    <x v="3"/>
    <x v="3"/>
    <x v="5"/>
    <s v="01303549"/>
    <d v="2024-08-18T00:00:00"/>
    <d v="2024-08-19T00:00:00"/>
    <n v="2"/>
    <d v="2024-08-20T00:00:00"/>
    <x v="9"/>
    <m/>
    <s v="Lots 14 and 15"/>
    <n v="1"/>
    <d v="2024-08-20T00:00:00"/>
    <s v="JJM"/>
    <s v="7,4H"/>
    <x v="17"/>
    <s v="Burnett Inlet"/>
    <s v="Summer"/>
    <s v="2020"/>
    <s v="SSRAA"/>
    <s v="UNABLE TO AGE; VAR 4,3,4H"/>
    <s v="7,4H"/>
    <s v="JJM"/>
    <s v=""/>
    <s v=""/>
    <s v=""/>
    <m/>
  </r>
  <r>
    <n v="2024"/>
    <s v="CHUM"/>
    <s v="KTN"/>
    <s v="ECP"/>
    <s v="AWE"/>
    <s v="TNDR"/>
    <s v="107411"/>
    <s v="A5"/>
    <s v="T"/>
    <s v=""/>
    <b v="0"/>
    <x v="3"/>
    <x v="3"/>
    <x v="5"/>
    <s v="01303550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UNABLE TO AGE"/>
    <s v="3,5,3H"/>
    <s v="JJM"/>
    <s v=""/>
    <s v=""/>
    <s v=""/>
    <m/>
  </r>
  <r>
    <n v="2024"/>
    <s v="CHUM"/>
    <s v="KTN"/>
    <s v="ECP"/>
    <s v="AWE"/>
    <s v="TNDR"/>
    <s v="107411"/>
    <s v="A6"/>
    <s v="T"/>
    <s v=""/>
    <b v="0"/>
    <x v="3"/>
    <x v="3"/>
    <x v="5"/>
    <s v="01303551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A7"/>
    <s v="T"/>
    <s v=""/>
    <b v="0"/>
    <x v="3"/>
    <x v="3"/>
    <x v="5"/>
    <s v="01303552"/>
    <d v="2024-08-18T00:00:00"/>
    <d v="2024-08-19T00:00:00"/>
    <n v="2"/>
    <d v="2024-08-20T00:00:00"/>
    <x v="9"/>
    <m/>
    <s v="Lots 14 and 15"/>
    <n v="1"/>
    <d v="2024-08-20T00:00:00"/>
    <s v="JJM"/>
    <s v="4n,4H"/>
    <x v="34"/>
    <s v="Anita Bay"/>
    <s v="Summer"/>
    <s v="2021"/>
    <s v="SSRAA"/>
    <s v="UNABLE TO AGE"/>
    <s v="4n,4H"/>
    <s v="JJM"/>
    <s v=""/>
    <s v=""/>
    <s v=""/>
    <m/>
  </r>
  <r>
    <n v="2024"/>
    <s v="CHUM"/>
    <s v="KTN"/>
    <s v="ECP"/>
    <s v="AWE"/>
    <s v="TNDR"/>
    <s v="107411"/>
    <s v="A8"/>
    <s v="T"/>
    <s v=""/>
    <b v="0"/>
    <x v="3"/>
    <x v="3"/>
    <x v="5"/>
    <s v="01303553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A9"/>
    <s v="T"/>
    <s v=""/>
    <b v="0"/>
    <x v="3"/>
    <x v="3"/>
    <x v="5"/>
    <s v="01303554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A10"/>
    <s v="T"/>
    <s v=""/>
    <b v="0"/>
    <x v="3"/>
    <x v="3"/>
    <x v="5"/>
    <s v="01303555"/>
    <d v="2024-08-18T00:00:00"/>
    <d v="2024-08-19T00:00:00"/>
    <n v="2"/>
    <d v="2024-08-20T00:00:00"/>
    <x v="9"/>
    <m/>
    <s v="Lots 14 and 15"/>
    <n v="1"/>
    <d v="2024-08-20T00:00:00"/>
    <s v="JJM"/>
    <s v="3,3,5H"/>
    <x v="39"/>
    <s v="Burnett Inlet"/>
    <s v="Summer"/>
    <s v="2019"/>
    <s v="SSRAA"/>
    <s v="BY19; VAR"/>
    <s v="3,3,5H"/>
    <s v="JJM"/>
    <s v=""/>
    <s v=""/>
    <s v=""/>
    <m/>
  </r>
  <r>
    <n v="2024"/>
    <s v="CHUM"/>
    <s v="KTN"/>
    <s v="ECP"/>
    <s v="AWE"/>
    <s v="TNDR"/>
    <s v="107411"/>
    <s v="A11"/>
    <s v="T"/>
    <s v=""/>
    <b v="0"/>
    <x v="3"/>
    <x v="3"/>
    <x v="5"/>
    <s v="01303556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A12"/>
    <s v="T"/>
    <s v=""/>
    <b v="0"/>
    <x v="3"/>
    <x v="3"/>
    <x v="5"/>
    <s v="01303557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1"/>
    <s v="T"/>
    <s v=""/>
    <b v="0"/>
    <x v="3"/>
    <x v="3"/>
    <x v="5"/>
    <s v="01303558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2"/>
    <s v="T"/>
    <s v=""/>
    <b v="0"/>
    <x v="3"/>
    <x v="3"/>
    <x v="5"/>
    <s v="01303559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3"/>
    <s v="T"/>
    <s v=""/>
    <b v="0"/>
    <x v="3"/>
    <x v="3"/>
    <x v="5"/>
    <s v="01303560"/>
    <d v="2024-08-18T00:00:00"/>
    <d v="2024-08-19T00:00:00"/>
    <n v="2"/>
    <d v="2024-08-20T00:00:00"/>
    <x v="9"/>
    <m/>
    <s v="Lots 14 and 15"/>
    <n v="1"/>
    <d v="2024-08-20T00:00:00"/>
    <s v="JJM"/>
    <s v="7,4H"/>
    <x v="17"/>
    <s v="Burnett Inlet"/>
    <s v="Summer"/>
    <s v="2020"/>
    <s v="SSRAA"/>
    <s v="UNABLE TO AGE; VAR 6,1,4H"/>
    <s v="7,4H"/>
    <s v="JJM"/>
    <s v=""/>
    <s v=""/>
    <s v=""/>
    <m/>
  </r>
  <r>
    <n v="2024"/>
    <s v="CHUM"/>
    <s v="KTN"/>
    <s v="ECP"/>
    <s v="AWE"/>
    <s v="TNDR"/>
    <s v="107411"/>
    <s v="B4"/>
    <s v="T"/>
    <s v=""/>
    <b v="0"/>
    <x v="3"/>
    <x v="3"/>
    <x v="5"/>
    <s v="01303561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5"/>
    <s v="T"/>
    <s v=""/>
    <b v="0"/>
    <x v="3"/>
    <x v="3"/>
    <x v="5"/>
    <s v="01303562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6"/>
    <s v="T"/>
    <s v=""/>
    <b v="0"/>
    <x v="3"/>
    <x v="3"/>
    <x v="5"/>
    <s v="01303563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7"/>
    <s v="T"/>
    <s v=""/>
    <b v="0"/>
    <x v="3"/>
    <x v="3"/>
    <x v="5"/>
    <s v="01303564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UNABLE TO AGE"/>
    <s v="3,5,3H"/>
    <s v="JJM"/>
    <s v=""/>
    <s v=""/>
    <s v=""/>
    <m/>
  </r>
  <r>
    <n v="2024"/>
    <s v="CHUM"/>
    <s v="KTN"/>
    <s v="ECP"/>
    <s v="AWE"/>
    <s v="TNDR"/>
    <s v="107411"/>
    <s v="B8"/>
    <s v="T"/>
    <s v=""/>
    <b v="0"/>
    <x v="3"/>
    <x v="3"/>
    <x v="5"/>
    <s v="01303565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9"/>
    <s v="T"/>
    <s v=""/>
    <b v="0"/>
    <x v="3"/>
    <x v="3"/>
    <x v="5"/>
    <s v="01303566"/>
    <d v="2024-08-18T00:00:00"/>
    <d v="2024-08-19T00:00:00"/>
    <n v="2"/>
    <d v="2024-08-20T00:00:00"/>
    <x v="9"/>
    <m/>
    <s v="Lots 14 and 15"/>
    <n v="1"/>
    <d v="2024-08-20T00:00:00"/>
    <s v="JJM"/>
    <s v="3,3,5H"/>
    <x v="39"/>
    <s v="Burnett Inlet"/>
    <s v="Summer"/>
    <s v="2019"/>
    <s v="SSRAA"/>
    <s v="BY19"/>
    <s v="3,3,5H"/>
    <s v="JJM"/>
    <s v=""/>
    <s v=""/>
    <s v=""/>
    <m/>
  </r>
  <r>
    <n v="2024"/>
    <s v="CHUM"/>
    <s v="KTN"/>
    <s v="ECP"/>
    <s v="AWE"/>
    <s v="TNDR"/>
    <s v="107411"/>
    <s v="B10"/>
    <s v="T"/>
    <s v=""/>
    <b v="0"/>
    <x v="3"/>
    <x v="3"/>
    <x v="5"/>
    <s v="01303567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B11"/>
    <s v="T"/>
    <s v=""/>
    <b v="0"/>
    <x v="3"/>
    <x v="3"/>
    <x v="5"/>
    <s v="01303568"/>
    <d v="2024-08-18T00:00:00"/>
    <d v="2024-08-19T00:00:00"/>
    <n v="2"/>
    <d v="2024-08-20T00:00:00"/>
    <x v="9"/>
    <m/>
    <s v="Lots 14 and 15"/>
    <n v="1"/>
    <d v="2024-08-20T00:00:00"/>
    <s v="JJM"/>
    <s v="3,3,5H"/>
    <x v="39"/>
    <s v="Burnett Inlet"/>
    <s v="Summer"/>
    <s v="2019"/>
    <s v="SSRAA"/>
    <s v="BY21; VAR"/>
    <s v="3,3,5H"/>
    <s v="JJM"/>
    <s v=""/>
    <s v=""/>
    <s v=""/>
    <m/>
  </r>
  <r>
    <n v="2024"/>
    <s v="CHUM"/>
    <s v="KTN"/>
    <s v="ECP"/>
    <s v="AWE"/>
    <s v="TNDR"/>
    <s v="107411"/>
    <s v="B12"/>
    <s v="T"/>
    <s v=""/>
    <b v="0"/>
    <x v="3"/>
    <x v="3"/>
    <x v="5"/>
    <s v="01303569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1"/>
    <s v="T"/>
    <s v=""/>
    <b v="0"/>
    <x v="3"/>
    <x v="3"/>
    <x v="5"/>
    <s v="01303570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2"/>
    <s v="T"/>
    <s v=""/>
    <b v="0"/>
    <x v="3"/>
    <x v="3"/>
    <x v="5"/>
    <s v="01303571"/>
    <d v="2024-08-18T00:00:00"/>
    <d v="2024-08-19T00:00:00"/>
    <n v="2"/>
    <d v="2024-08-20T00:00:00"/>
    <x v="9"/>
    <m/>
    <s v="Lots 14 and 15"/>
    <n v="1"/>
    <d v="2024-08-20T00:00:00"/>
    <s v="JJM"/>
    <s v="7,4H"/>
    <x v="17"/>
    <s v="Burnett Inlet"/>
    <s v="Summer"/>
    <s v="2020"/>
    <s v="SSRAA"/>
    <s v="BY20"/>
    <s v="7,4H"/>
    <s v="JJM"/>
    <s v=""/>
    <s v=""/>
    <s v=""/>
    <m/>
  </r>
  <r>
    <n v="2024"/>
    <s v="CHUM"/>
    <s v="KTN"/>
    <s v="ECP"/>
    <s v="AWE"/>
    <s v="TNDR"/>
    <s v="107411"/>
    <s v="C3"/>
    <s v="T"/>
    <s v=""/>
    <b v="0"/>
    <x v="3"/>
    <x v="3"/>
    <x v="5"/>
    <s v="01303572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4"/>
    <s v="T"/>
    <s v=""/>
    <b v="0"/>
    <x v="3"/>
    <x v="3"/>
    <x v="5"/>
    <s v="01303573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UNABLE TO AGE"/>
    <s v="3,5,3H"/>
    <s v="JJM"/>
    <s v=""/>
    <s v=""/>
    <s v=""/>
    <m/>
  </r>
  <r>
    <n v="2024"/>
    <s v="CHUM"/>
    <s v="KTN"/>
    <s v="ECP"/>
    <s v="AWE"/>
    <s v="TNDR"/>
    <s v="107411"/>
    <s v="C5"/>
    <s v="T"/>
    <s v=""/>
    <b v="0"/>
    <x v="3"/>
    <x v="3"/>
    <x v="5"/>
    <s v="01303574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6"/>
    <s v="T"/>
    <s v=""/>
    <b v="0"/>
    <x v="3"/>
    <x v="3"/>
    <x v="5"/>
    <s v="01303575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7"/>
    <s v="T"/>
    <s v=""/>
    <b v="0"/>
    <x v="3"/>
    <x v="3"/>
    <x v="5"/>
    <s v="01303576"/>
    <d v="2024-08-18T00:00:00"/>
    <d v="2024-08-19T00:00:00"/>
    <n v="2"/>
    <d v="2024-08-20T00:00:00"/>
    <x v="9"/>
    <m/>
    <s v="Lots 14 and 15"/>
    <n v="1"/>
    <d v="2024-08-20T00:00:00"/>
    <s v="JJM"/>
    <s v="4,2,4H"/>
    <x v="40"/>
    <s v="Burnett Inlet"/>
    <s v="Fall"/>
    <s v="2019"/>
    <s v="SSRAA"/>
    <s v="BY19; VAR 2,2,2,4H"/>
    <s v="4,2,4H"/>
    <s v="JJM"/>
    <s v=""/>
    <s v=""/>
    <s v=""/>
    <m/>
  </r>
  <r>
    <n v="2024"/>
    <s v="CHUM"/>
    <s v="KTN"/>
    <s v="ECP"/>
    <s v="AWE"/>
    <s v="TNDR"/>
    <s v="107411"/>
    <s v="C8"/>
    <s v="T"/>
    <s v=""/>
    <b v="0"/>
    <x v="3"/>
    <x v="3"/>
    <x v="5"/>
    <s v="01303577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9"/>
    <s v="T"/>
    <s v=""/>
    <b v="0"/>
    <x v="3"/>
    <x v="3"/>
    <x v="5"/>
    <s v="01303578"/>
    <d v="2024-08-18T00:00:00"/>
    <d v="2024-08-19T00:00:00"/>
    <n v="2"/>
    <d v="2024-08-20T00:00:00"/>
    <x v="9"/>
    <m/>
    <s v="Lots 14 and 15"/>
    <n v="1"/>
    <d v="2024-08-20T00:00:00"/>
    <s v="JJM"/>
    <s v="3,3,5H"/>
    <x v="39"/>
    <s v="Burnett Inlet"/>
    <s v="Summer"/>
    <s v="2019"/>
    <s v="SSRAA"/>
    <s v="BY19"/>
    <s v="3,3,5H"/>
    <s v="JJM"/>
    <s v=""/>
    <s v=""/>
    <s v=""/>
    <m/>
  </r>
  <r>
    <n v="2024"/>
    <s v="CHUM"/>
    <s v="KTN"/>
    <s v="ECP"/>
    <s v="AWE"/>
    <s v="TNDR"/>
    <s v="107411"/>
    <s v="C10"/>
    <s v="T"/>
    <s v=""/>
    <b v="0"/>
    <x v="3"/>
    <x v="3"/>
    <x v="5"/>
    <s v="01303579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11"/>
    <s v="T"/>
    <s v=""/>
    <b v="0"/>
    <x v="3"/>
    <x v="3"/>
    <x v="5"/>
    <s v="01303580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C12"/>
    <s v="T"/>
    <s v=""/>
    <b v="0"/>
    <x v="3"/>
    <x v="3"/>
    <x v="5"/>
    <s v="01303581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1"/>
    <s v="T"/>
    <s v=""/>
    <b v="0"/>
    <x v="3"/>
    <x v="3"/>
    <x v="5"/>
    <s v="01303582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UNABLE TO AGE"/>
    <s v="3,5,3H"/>
    <s v="JJM"/>
    <s v=""/>
    <s v=""/>
    <s v=""/>
    <m/>
  </r>
  <r>
    <n v="2024"/>
    <s v="CHUM"/>
    <s v="KTN"/>
    <s v="ECP"/>
    <s v="AWE"/>
    <s v="TNDR"/>
    <s v="107411"/>
    <s v="D2"/>
    <s v="T"/>
    <s v=""/>
    <b v="0"/>
    <x v="3"/>
    <x v="3"/>
    <x v="5"/>
    <s v="01303583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3"/>
    <s v="T"/>
    <s v=""/>
    <b v="0"/>
    <x v="3"/>
    <x v="3"/>
    <x v="5"/>
    <s v="01303584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4"/>
    <s v="T"/>
    <s v=""/>
    <b v="0"/>
    <x v="3"/>
    <x v="3"/>
    <x v="5"/>
    <s v="01303585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5"/>
    <s v="T"/>
    <s v=""/>
    <b v="0"/>
    <x v="3"/>
    <x v="3"/>
    <x v="5"/>
    <s v="01303586"/>
    <d v="2024-08-18T00:00:00"/>
    <d v="2024-08-19T00:00:00"/>
    <n v="2"/>
    <d v="2024-08-20T00:00:00"/>
    <x v="9"/>
    <m/>
    <s v="Lots 14 and 15"/>
    <n v="1"/>
    <d v="2024-08-20T00:00:00"/>
    <s v="JJM"/>
    <s v="7,4H"/>
    <x v="17"/>
    <s v="Burnett Inlet"/>
    <s v="Summer"/>
    <s v="2020"/>
    <s v="SSRAA"/>
    <s v="UNABLE TO AGE; VAR 6,1,4H"/>
    <s v="7,4H"/>
    <s v="JJM"/>
    <s v=""/>
    <s v=""/>
    <s v=""/>
    <m/>
  </r>
  <r>
    <n v="2024"/>
    <s v="CHUM"/>
    <s v="KTN"/>
    <s v="ECP"/>
    <s v="AWE"/>
    <s v="TNDR"/>
    <s v="107411"/>
    <s v="D6"/>
    <s v="T"/>
    <s v=""/>
    <b v="0"/>
    <x v="3"/>
    <x v="3"/>
    <x v="5"/>
    <s v="01303587"/>
    <d v="2024-08-18T00:00:00"/>
    <d v="2024-08-19T00:00:00"/>
    <n v="2"/>
    <d v="2024-08-20T00:00:00"/>
    <x v="9"/>
    <m/>
    <s v="Lots 14 and 15"/>
    <n v="1"/>
    <d v="2024-08-20T00:00:00"/>
    <s v="JJM"/>
    <s v="7,4H"/>
    <x v="17"/>
    <s v="Burnett Inlet"/>
    <s v="Summer"/>
    <s v="2020"/>
    <s v="SSRAA"/>
    <s v="BY20; VAR 8,4H"/>
    <s v="7,4H"/>
    <s v="JJM"/>
    <s v=""/>
    <s v=""/>
    <s v=""/>
    <m/>
  </r>
  <r>
    <n v="2024"/>
    <s v="CHUM"/>
    <s v="KTN"/>
    <s v="ECP"/>
    <s v="AWE"/>
    <s v="TNDR"/>
    <s v="107411"/>
    <s v="D7"/>
    <s v="T"/>
    <s v=""/>
    <b v="0"/>
    <x v="3"/>
    <x v="3"/>
    <x v="5"/>
    <s v="01303588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8"/>
    <s v="T"/>
    <s v=""/>
    <b v="0"/>
    <x v="3"/>
    <x v="3"/>
    <x v="5"/>
    <s v="01303589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9"/>
    <s v="T"/>
    <s v=""/>
    <b v="0"/>
    <x v="3"/>
    <x v="3"/>
    <x v="5"/>
    <s v="01303590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10"/>
    <s v="T"/>
    <s v=""/>
    <b v="0"/>
    <x v="3"/>
    <x v="3"/>
    <x v="5"/>
    <s v="01303591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11"/>
    <s v="T"/>
    <s v=""/>
    <b v="0"/>
    <x v="3"/>
    <x v="3"/>
    <x v="5"/>
    <s v="01303592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D12"/>
    <s v="T"/>
    <s v=""/>
    <b v="0"/>
    <x v="3"/>
    <x v="3"/>
    <x v="5"/>
    <s v="01303593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1"/>
    <s v="T"/>
    <s v=""/>
    <b v="0"/>
    <x v="3"/>
    <x v="3"/>
    <x v="5"/>
    <s v="01303594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2"/>
    <s v="T"/>
    <s v=""/>
    <b v="0"/>
    <x v="3"/>
    <x v="3"/>
    <x v="5"/>
    <s v="01303595"/>
    <d v="2024-08-18T00:00:00"/>
    <d v="2024-08-19T00:00:00"/>
    <n v="2"/>
    <d v="2024-08-20T00:00:00"/>
    <x v="9"/>
    <m/>
    <s v="Lots 14 and 15"/>
    <n v="1"/>
    <d v="2024-08-20T00:00:00"/>
    <s v="JJM"/>
    <s v="4n,4H"/>
    <x v="34"/>
    <s v="Anita Bay"/>
    <s v="Summer"/>
    <s v="2021"/>
    <s v="SSRAA"/>
    <s v="BY21"/>
    <s v="4n,4H"/>
    <s v="JJM"/>
    <s v=""/>
    <s v=""/>
    <s v=""/>
    <m/>
  </r>
  <r>
    <n v="2024"/>
    <s v="CHUM"/>
    <s v="KTN"/>
    <s v="ECP"/>
    <s v="AWE"/>
    <s v="TNDR"/>
    <s v="107411"/>
    <s v="E3"/>
    <s v="T"/>
    <s v=""/>
    <b v="0"/>
    <x v="3"/>
    <x v="3"/>
    <x v="5"/>
    <s v="01303596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4"/>
    <s v="T"/>
    <s v=""/>
    <b v="0"/>
    <x v="3"/>
    <x v="3"/>
    <x v="5"/>
    <s v="01303597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UNABLE TO AGE"/>
    <s v="3,5,3H"/>
    <s v="JJM"/>
    <s v=""/>
    <s v=""/>
    <s v=""/>
    <m/>
  </r>
  <r>
    <n v="2024"/>
    <s v="CHUM"/>
    <s v="KTN"/>
    <s v="ECP"/>
    <s v="AWE"/>
    <s v="TNDR"/>
    <s v="107411"/>
    <s v="E5"/>
    <s v="T"/>
    <s v=""/>
    <b v="0"/>
    <x v="3"/>
    <x v="3"/>
    <x v="5"/>
    <s v="01303598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6"/>
    <s v="T"/>
    <s v=""/>
    <b v="0"/>
    <x v="3"/>
    <x v="3"/>
    <x v="5"/>
    <s v="01303599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7"/>
    <s v="T"/>
    <s v=""/>
    <b v="0"/>
    <x v="3"/>
    <x v="3"/>
    <x v="5"/>
    <s v="01303600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8"/>
    <s v="T"/>
    <s v=""/>
    <b v="0"/>
    <x v="3"/>
    <x v="3"/>
    <x v="5"/>
    <s v="01303601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9"/>
    <s v="T"/>
    <s v=""/>
    <b v="0"/>
    <x v="3"/>
    <x v="3"/>
    <x v="5"/>
    <s v="01303602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10"/>
    <s v="T"/>
    <s v=""/>
    <b v="0"/>
    <x v="3"/>
    <x v="3"/>
    <x v="5"/>
    <s v="01303603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11"/>
    <s v="T"/>
    <s v=""/>
    <b v="0"/>
    <x v="3"/>
    <x v="3"/>
    <x v="5"/>
    <s v="01303604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AWE"/>
    <s v="TNDR"/>
    <s v="107411"/>
    <s v="E12"/>
    <s v="T"/>
    <s v=""/>
    <b v="0"/>
    <x v="3"/>
    <x v="3"/>
    <x v="5"/>
    <s v="01303605"/>
    <d v="2024-08-18T00:00:00"/>
    <d v="2024-08-19T00:00:00"/>
    <n v="2"/>
    <d v="2024-08-20T00:00:00"/>
    <x v="9"/>
    <m/>
    <s v="Lots 14 and 15"/>
    <n v="1"/>
    <d v="2024-08-20T00:00:00"/>
    <s v="JJM"/>
    <s v="3,5,3H"/>
    <x v="15"/>
    <s v="Burnett Inlet"/>
    <s v="Summer"/>
    <s v="2021"/>
    <s v="SSRAA"/>
    <s v="BY21"/>
    <s v="3,5,3H"/>
    <s v="JJM"/>
    <s v=""/>
    <s v=""/>
    <s v=""/>
    <m/>
  </r>
  <r>
    <n v="2024"/>
    <s v="CHUM"/>
    <s v="KTN"/>
    <s v="ECP"/>
    <s v="DGK"/>
    <s v="TNDR"/>
    <s v="107368"/>
    <s v="A1"/>
    <s v="T"/>
    <s v=""/>
    <b v="1"/>
    <x v="1"/>
    <x v="1"/>
    <x v="1"/>
    <s v="01305364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7"/>
  </r>
  <r>
    <n v="2024"/>
    <s v="CHUM"/>
    <s v="KTN"/>
    <s v="ECP"/>
    <s v="DGK"/>
    <s v="TNDR"/>
    <s v="107368"/>
    <s v="A2"/>
    <s v="T"/>
    <s v=""/>
    <b v="1"/>
    <x v="1"/>
    <x v="1"/>
    <x v="1"/>
    <s v="01305365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8.4"/>
  </r>
  <r>
    <n v="2024"/>
    <s v="CHUM"/>
    <s v="KTN"/>
    <s v="ECP"/>
    <s v="DGK"/>
    <s v="TNDR"/>
    <s v="107368"/>
    <s v="A3"/>
    <s v="T"/>
    <s v=""/>
    <b v="1"/>
    <x v="1"/>
    <x v="1"/>
    <x v="1"/>
    <s v="01305366"/>
    <d v="2024-08-24T00:00:00"/>
    <d v="2024-08-25T00:00:00"/>
    <n v="2"/>
    <d v="2024-08-26T00:00:00"/>
    <x v="10"/>
    <m/>
    <s v=""/>
    <n v="1"/>
    <d v="2024-08-27T00:00:00"/>
    <s v="SKS"/>
    <s v="3,1,4H"/>
    <x v="9"/>
    <s v="Nakat Inlet"/>
    <s v="Summer"/>
    <s v="2021"/>
    <s v="SSRAA"/>
    <s v="BY21"/>
    <s v="3,1,4H"/>
    <s v="SKS"/>
    <s v=""/>
    <s v=""/>
    <s v="U"/>
    <n v="7.8"/>
  </r>
  <r>
    <n v="2024"/>
    <s v="CHUM"/>
    <s v="KTN"/>
    <s v="ECP"/>
    <s v="DGK"/>
    <s v="TNDR"/>
    <s v="107368"/>
    <s v="A4"/>
    <s v="T"/>
    <s v=""/>
    <b v="1"/>
    <x v="1"/>
    <x v="1"/>
    <x v="1"/>
    <s v="01305367"/>
    <d v="2024-08-24T00:00:00"/>
    <d v="2024-08-25T00:00:00"/>
    <n v="2"/>
    <d v="2024-08-26T00:00:00"/>
    <x v="10"/>
    <m/>
    <s v=""/>
    <n v="1"/>
    <d v="2024-08-27T00:00:00"/>
    <s v="SKS"/>
    <s v="3,1,4H"/>
    <x v="9"/>
    <s v="Nakat Inlet"/>
    <s v="Summer"/>
    <s v="2021"/>
    <s v="SSRAA"/>
    <s v="THIN FOR AGING"/>
    <s v="3,1,4H"/>
    <s v="SKS"/>
    <s v=""/>
    <s v=""/>
    <s v="U"/>
    <n v="5.2"/>
  </r>
  <r>
    <n v="2024"/>
    <s v="CHUM"/>
    <s v="KTN"/>
    <s v="ECP"/>
    <s v="DGK"/>
    <s v="TNDR"/>
    <s v="107368"/>
    <s v="A5"/>
    <s v="T"/>
    <s v=""/>
    <b v="1"/>
    <x v="1"/>
    <x v="1"/>
    <x v="1"/>
    <s v="01305368"/>
    <d v="2024-08-24T00:00:00"/>
    <d v="2024-08-25T00:00:00"/>
    <n v="2"/>
    <d v="2024-08-26T00:00:00"/>
    <x v="10"/>
    <m/>
    <s v=""/>
    <n v="1"/>
    <d v="2024-08-27T00:00:00"/>
    <s v="SKS"/>
    <s v="NONE"/>
    <x v="5"/>
    <s v=""/>
    <s v=""/>
    <s v=""/>
    <s v=""/>
    <s v="BY19"/>
    <s v="NONE"/>
    <s v="SKS"/>
    <s v=""/>
    <s v=""/>
    <s v="U"/>
    <n v="5.9"/>
  </r>
  <r>
    <n v="2024"/>
    <s v="CHUM"/>
    <s v="KTN"/>
    <s v="ECP"/>
    <s v="DGK"/>
    <s v="TNDR"/>
    <s v="107368"/>
    <s v="A6"/>
    <s v="T"/>
    <s v=""/>
    <b v="1"/>
    <x v="1"/>
    <x v="1"/>
    <x v="1"/>
    <s v="01305369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6.9"/>
  </r>
  <r>
    <n v="2024"/>
    <s v="CHUM"/>
    <s v="KTN"/>
    <s v="ECP"/>
    <s v="DGK"/>
    <s v="TNDR"/>
    <s v="107368"/>
    <s v="A7"/>
    <s v="T"/>
    <s v=""/>
    <b v="1"/>
    <x v="1"/>
    <x v="1"/>
    <x v="1"/>
    <s v="01305370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8"/>
  </r>
  <r>
    <n v="2024"/>
    <s v="CHUM"/>
    <s v="KTN"/>
    <s v="ECP"/>
    <s v="DGK"/>
    <s v="TNDR"/>
    <s v="107368"/>
    <s v="A8"/>
    <s v="T"/>
    <s v=""/>
    <b v="1"/>
    <x v="1"/>
    <x v="1"/>
    <x v="1"/>
    <s v="01305371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7"/>
  </r>
  <r>
    <n v="2024"/>
    <s v="CHUM"/>
    <s v="KTN"/>
    <s v="ECP"/>
    <s v="DGK"/>
    <s v="TNDR"/>
    <s v="107368"/>
    <s v="A9"/>
    <s v="T"/>
    <s v=""/>
    <b v="1"/>
    <x v="1"/>
    <x v="1"/>
    <x v="1"/>
    <s v="01305372"/>
    <d v="2024-08-24T00:00:00"/>
    <d v="2024-08-25T00:00:00"/>
    <n v="2"/>
    <d v="2024-08-26T00:00:00"/>
    <x v="10"/>
    <m/>
    <s v=""/>
    <n v="1"/>
    <d v="2024-08-27T00:00:00"/>
    <s v="SKS"/>
    <s v="4,2,2H"/>
    <x v="24"/>
    <s v="Neets Bay"/>
    <s v="Summer"/>
    <s v="2021"/>
    <s v="SSRAA"/>
    <s v="BY21"/>
    <s v="4,2,2H"/>
    <s v="SKS"/>
    <s v=""/>
    <s v=""/>
    <s v="U"/>
    <n v="5.7"/>
  </r>
  <r>
    <n v="2024"/>
    <s v="CHUM"/>
    <s v="KTN"/>
    <s v="ECP"/>
    <s v="DGK"/>
    <s v="TNDR"/>
    <s v="107368"/>
    <s v="A10"/>
    <s v="T"/>
    <s v=""/>
    <b v="1"/>
    <x v="1"/>
    <x v="1"/>
    <x v="1"/>
    <s v="01305373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7.8"/>
  </r>
  <r>
    <n v="2024"/>
    <s v="CHUM"/>
    <s v="KTN"/>
    <s v="ECP"/>
    <s v="DGK"/>
    <s v="TNDR"/>
    <s v="107368"/>
    <s v="A11"/>
    <s v="T"/>
    <s v=""/>
    <b v="1"/>
    <x v="1"/>
    <x v="1"/>
    <x v="1"/>
    <s v="01305374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6.4"/>
  </r>
  <r>
    <n v="2024"/>
    <s v="CHUM"/>
    <s v="KTN"/>
    <s v="ECP"/>
    <s v="DGK"/>
    <s v="TNDR"/>
    <s v="107368"/>
    <s v="A12"/>
    <s v="T"/>
    <s v=""/>
    <b v="1"/>
    <x v="1"/>
    <x v="1"/>
    <x v="1"/>
    <s v="01305375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8.1999999999999993"/>
  </r>
  <r>
    <n v="2024"/>
    <s v="CHUM"/>
    <s v="KTN"/>
    <s v="ECP"/>
    <s v="DGK"/>
    <s v="TNDR"/>
    <s v="107368"/>
    <s v="B1"/>
    <s v="T"/>
    <s v=""/>
    <b v="1"/>
    <x v="1"/>
    <x v="1"/>
    <x v="1"/>
    <s v="01305376"/>
    <d v="2024-08-24T00:00:00"/>
    <d v="2024-08-25T00:00:00"/>
    <n v="2"/>
    <d v="2024-08-26T00:00:00"/>
    <x v="10"/>
    <m/>
    <s v=""/>
    <n v="1"/>
    <d v="2024-08-27T00:00:00"/>
    <s v="SKS"/>
    <s v="3,1,4H"/>
    <x v="9"/>
    <s v="Nakat Inlet"/>
    <s v="Summer"/>
    <s v="2021"/>
    <s v="SSRAA"/>
    <s v="BY21"/>
    <s v="3,1,4H"/>
    <s v="SKS"/>
    <s v=""/>
    <s v=""/>
    <s v="U"/>
    <n v="5.5"/>
  </r>
  <r>
    <n v="2024"/>
    <s v="CHUM"/>
    <s v="KTN"/>
    <s v="ECP"/>
    <s v="DGK"/>
    <s v="TNDR"/>
    <s v="107368"/>
    <s v="B2"/>
    <s v="T"/>
    <s v=""/>
    <b v="1"/>
    <x v="1"/>
    <x v="1"/>
    <x v="1"/>
    <s v="01305377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6.8"/>
  </r>
  <r>
    <n v="2024"/>
    <s v="CHUM"/>
    <s v="KTN"/>
    <s v="ECP"/>
    <s v="DGK"/>
    <s v="TNDR"/>
    <s v="107368"/>
    <s v="B3"/>
    <s v="T"/>
    <s v=""/>
    <b v="1"/>
    <x v="1"/>
    <x v="1"/>
    <x v="1"/>
    <s v="01305378"/>
    <d v="2024-08-24T00:00:00"/>
    <d v="2024-08-25T00:00:00"/>
    <n v="2"/>
    <d v="2024-08-26T00:00:00"/>
    <x v="10"/>
    <m/>
    <s v=""/>
    <n v="1"/>
    <d v="2024-08-27T00:00:00"/>
    <s v="SKS"/>
    <s v="7,4H"/>
    <x v="17"/>
    <s v="Burnett Inlet"/>
    <s v="Summer"/>
    <s v="2020"/>
    <s v="SSRAA"/>
    <s v="BY20"/>
    <s v="7,4H"/>
    <s v="SKS"/>
    <s v=""/>
    <s v=""/>
    <s v="U"/>
    <n v="6.4"/>
  </r>
  <r>
    <n v="2024"/>
    <s v="CHUM"/>
    <s v="KTN"/>
    <s v="ECP"/>
    <s v="DGK"/>
    <s v="TNDR"/>
    <s v="107368"/>
    <s v="B4"/>
    <s v="T"/>
    <s v=""/>
    <b v="1"/>
    <x v="1"/>
    <x v="1"/>
    <x v="1"/>
    <s v="01305379"/>
    <d v="2024-08-24T00:00:00"/>
    <d v="2024-08-25T00:00:00"/>
    <n v="2"/>
    <d v="2024-08-26T00:00:00"/>
    <x v="10"/>
    <m/>
    <s v=""/>
    <n v="1"/>
    <d v="2024-08-27T00:00:00"/>
    <s v="SKS"/>
    <s v="3,2,3H"/>
    <x v="10"/>
    <s v="Nakat Inlet"/>
    <s v="Summer"/>
    <s v="2020"/>
    <s v="SSRAA"/>
    <s v="BY20"/>
    <s v="3,2,3H"/>
    <s v="SKS"/>
    <s v=""/>
    <s v=""/>
    <s v="U"/>
    <n v="5.5"/>
  </r>
  <r>
    <n v="2024"/>
    <s v="CHUM"/>
    <s v="KTN"/>
    <s v="ECP"/>
    <s v="DGK"/>
    <s v="TNDR"/>
    <s v="107368"/>
    <s v="B5"/>
    <s v="T"/>
    <s v=""/>
    <b v="1"/>
    <x v="1"/>
    <x v="1"/>
    <x v="1"/>
    <s v="01305380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8.1999999999999993"/>
  </r>
  <r>
    <n v="2024"/>
    <s v="CHUM"/>
    <s v="KTN"/>
    <s v="ECP"/>
    <s v="DGK"/>
    <s v="TNDR"/>
    <s v="107368"/>
    <s v="B6"/>
    <s v="T"/>
    <s v=""/>
    <b v="1"/>
    <x v="1"/>
    <x v="1"/>
    <x v="1"/>
    <s v="01305381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7.2"/>
  </r>
  <r>
    <n v="2024"/>
    <s v="CHUM"/>
    <s v="KTN"/>
    <s v="ECP"/>
    <s v="DGK"/>
    <s v="TNDR"/>
    <s v="107368"/>
    <s v="B7"/>
    <s v="T"/>
    <s v=""/>
    <b v="1"/>
    <x v="1"/>
    <x v="1"/>
    <x v="1"/>
    <s v="01305382"/>
    <d v="2024-08-24T00:00:00"/>
    <d v="2024-08-25T00:00:00"/>
    <n v="2"/>
    <d v="2024-08-26T00:00:00"/>
    <x v="10"/>
    <m/>
    <s v=""/>
    <n v="1"/>
    <d v="2024-08-27T00:00:00"/>
    <s v="SKS"/>
    <s v="3,2,3H"/>
    <x v="10"/>
    <s v="Nakat Inlet"/>
    <s v="Summer"/>
    <s v="2020"/>
    <s v="SSRAA"/>
    <s v="BY20"/>
    <s v="3,2,3H"/>
    <s v="SKS"/>
    <s v=""/>
    <s v=""/>
    <s v="U"/>
    <n v="8.5"/>
  </r>
  <r>
    <n v="2024"/>
    <s v="CHUM"/>
    <s v="KTN"/>
    <s v="ECP"/>
    <s v="DGK"/>
    <s v="TNDR"/>
    <s v="107368"/>
    <s v="B8"/>
    <s v="T"/>
    <s v=""/>
    <b v="1"/>
    <x v="1"/>
    <x v="1"/>
    <x v="1"/>
    <s v="01305383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7.6"/>
  </r>
  <r>
    <n v="2024"/>
    <s v="CHUM"/>
    <s v="KTN"/>
    <s v="ECP"/>
    <s v="DGK"/>
    <s v="TNDR"/>
    <s v="107368"/>
    <s v="B9"/>
    <s v="T"/>
    <s v=""/>
    <b v="1"/>
    <x v="1"/>
    <x v="1"/>
    <x v="1"/>
    <s v="01305384"/>
    <d v="2024-08-24T00:00:00"/>
    <d v="2024-08-25T00:00:00"/>
    <n v="2"/>
    <d v="2024-08-26T00:00:00"/>
    <x v="10"/>
    <m/>
    <s v=""/>
    <n v="1"/>
    <d v="2024-08-27T00:00:00"/>
    <s v="SKS"/>
    <s v="3,4,1H4"/>
    <x v="38"/>
    <s v="Nakat Inlet"/>
    <s v="Fall"/>
    <s v="2020"/>
    <s v="SSRAA"/>
    <s v="BY20"/>
    <s v="3,4,1H4"/>
    <s v="SKS"/>
    <s v=""/>
    <s v=""/>
    <s v="U"/>
    <n v="7.9"/>
  </r>
  <r>
    <n v="2024"/>
    <s v="CHUM"/>
    <s v="KTN"/>
    <s v="ECP"/>
    <s v="DGK"/>
    <s v="TNDR"/>
    <s v="107368"/>
    <s v="B10"/>
    <s v="T"/>
    <s v=""/>
    <b v="1"/>
    <x v="1"/>
    <x v="1"/>
    <x v="1"/>
    <s v="01305385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8.5"/>
  </r>
  <r>
    <n v="2024"/>
    <s v="CHUM"/>
    <s v="KTN"/>
    <s v="ECP"/>
    <s v="DGK"/>
    <s v="TNDR"/>
    <s v="107368"/>
    <s v="B11"/>
    <s v="T"/>
    <s v=""/>
    <b v="1"/>
    <x v="1"/>
    <x v="1"/>
    <x v="1"/>
    <s v="01305386"/>
    <d v="2024-08-24T00:00:00"/>
    <d v="2024-08-25T00:00:00"/>
    <n v="2"/>
    <d v="2024-08-26T00:00:00"/>
    <x v="10"/>
    <m/>
    <s v=""/>
    <n v="1"/>
    <d v="2024-08-27T00:00:00"/>
    <s v="SKS"/>
    <s v="3,4,1H2,3"/>
    <x v="37"/>
    <s v="Nakat Inlet"/>
    <s v="Fall"/>
    <s v="2019"/>
    <s v="SSRAA"/>
    <s v="BY19"/>
    <s v="3,4,1H2,3"/>
    <s v="SKS"/>
    <s v=""/>
    <s v=""/>
    <s v="U"/>
    <n v="5.2"/>
  </r>
  <r>
    <n v="2024"/>
    <s v="CHUM"/>
    <s v="KTN"/>
    <s v="ECP"/>
    <s v="DGK"/>
    <s v="TNDR"/>
    <s v="107368"/>
    <s v="B12"/>
    <s v="T"/>
    <s v=""/>
    <b v="1"/>
    <x v="1"/>
    <x v="1"/>
    <x v="1"/>
    <s v="01305387"/>
    <d v="2024-08-24T00:00:00"/>
    <d v="2024-08-25T00:00:00"/>
    <n v="2"/>
    <d v="2024-08-26T00:00:00"/>
    <x v="10"/>
    <m/>
    <s v=""/>
    <n v="1"/>
    <d v="2024-08-27T00:00:00"/>
    <s v="SKS"/>
    <s v="3,1,4H"/>
    <x v="9"/>
    <s v="Nakat Inlet"/>
    <s v="Summer"/>
    <s v="2021"/>
    <s v="SSRAA"/>
    <s v="BY21"/>
    <s v="3,1,4H"/>
    <s v="SKS"/>
    <s v=""/>
    <s v=""/>
    <s v="U"/>
    <n v="4.5999999999999996"/>
  </r>
  <r>
    <n v="2024"/>
    <s v="CHUM"/>
    <s v="KTN"/>
    <s v="ECP"/>
    <s v="DGK"/>
    <s v="TNDR"/>
    <s v="107371"/>
    <s v="A1"/>
    <s v="T"/>
    <s v=""/>
    <b v="1"/>
    <x v="1"/>
    <x v="1"/>
    <x v="1"/>
    <s v="01306060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THIN FOR AGING"/>
    <s v="3,4,1H4"/>
    <s v="SKS"/>
    <s v=""/>
    <s v=""/>
    <s v="U"/>
    <n v="8.8000000000000007"/>
  </r>
  <r>
    <n v="2024"/>
    <s v="CHUM"/>
    <s v="KTN"/>
    <s v="ECP"/>
    <s v="DGK"/>
    <s v="TNDR"/>
    <s v="107371"/>
    <s v="A2"/>
    <s v="T"/>
    <s v=""/>
    <b v="1"/>
    <x v="1"/>
    <x v="1"/>
    <x v="1"/>
    <s v="01306061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5.5"/>
  </r>
  <r>
    <n v="2024"/>
    <s v="CHUM"/>
    <s v="KTN"/>
    <s v="ECP"/>
    <s v="DGK"/>
    <s v="TNDR"/>
    <s v="107371"/>
    <s v="A3"/>
    <s v="T"/>
    <s v=""/>
    <b v="1"/>
    <x v="1"/>
    <x v="1"/>
    <x v="1"/>
    <s v="01306062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5.6"/>
  </r>
  <r>
    <n v="2024"/>
    <s v="CHUM"/>
    <s v="KTN"/>
    <s v="ECP"/>
    <s v="DGK"/>
    <s v="TNDR"/>
    <s v="107371"/>
    <s v="A4"/>
    <s v="T"/>
    <s v=""/>
    <b v="1"/>
    <x v="1"/>
    <x v="1"/>
    <x v="1"/>
    <s v="01306063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4.9000000000000004"/>
  </r>
  <r>
    <n v="2024"/>
    <s v="CHUM"/>
    <s v="KTN"/>
    <s v="ECP"/>
    <s v="DGK"/>
    <s v="TNDR"/>
    <s v="107371"/>
    <s v="A5"/>
    <s v="T"/>
    <s v=""/>
    <b v="1"/>
    <x v="1"/>
    <x v="1"/>
    <x v="1"/>
    <s v="01306064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7.3"/>
  </r>
  <r>
    <n v="2024"/>
    <s v="CHUM"/>
    <s v="KTN"/>
    <s v="ECP"/>
    <s v="DGK"/>
    <s v="TNDR"/>
    <s v="107371"/>
    <s v="A6"/>
    <s v="T"/>
    <s v=""/>
    <b v="1"/>
    <x v="1"/>
    <x v="1"/>
    <x v="1"/>
    <s v="01306065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7.5"/>
  </r>
  <r>
    <n v="2024"/>
    <s v="CHUM"/>
    <s v="KTN"/>
    <s v="ECP"/>
    <s v="DGK"/>
    <s v="TNDR"/>
    <s v="107371"/>
    <s v="A7"/>
    <s v="T"/>
    <s v=""/>
    <b v="1"/>
    <x v="1"/>
    <x v="1"/>
    <x v="1"/>
    <s v="01306066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5.5"/>
  </r>
  <r>
    <n v="2024"/>
    <s v="CHUM"/>
    <s v="KTN"/>
    <s v="ECP"/>
    <s v="DGK"/>
    <s v="TNDR"/>
    <s v="107371"/>
    <s v="A8"/>
    <s v="T"/>
    <s v=""/>
    <b v="1"/>
    <x v="1"/>
    <x v="1"/>
    <x v="1"/>
    <s v="01306067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5.2"/>
  </r>
  <r>
    <n v="2024"/>
    <s v="CHUM"/>
    <s v="KTN"/>
    <s v="ECP"/>
    <s v="DGK"/>
    <s v="TNDR"/>
    <s v="107371"/>
    <s v="A9"/>
    <s v="T"/>
    <s v=""/>
    <b v="1"/>
    <x v="1"/>
    <x v="1"/>
    <x v="1"/>
    <s v="01306068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6.5"/>
  </r>
  <r>
    <n v="2024"/>
    <s v="CHUM"/>
    <s v="KTN"/>
    <s v="ECP"/>
    <s v="DGK"/>
    <s v="TNDR"/>
    <s v="107371"/>
    <s v="A10"/>
    <s v="T"/>
    <s v=""/>
    <b v="1"/>
    <x v="1"/>
    <x v="1"/>
    <x v="1"/>
    <s v="01306069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6.7"/>
  </r>
  <r>
    <n v="2024"/>
    <s v="CHUM"/>
    <s v="KTN"/>
    <s v="ECP"/>
    <s v="DGK"/>
    <s v="TNDR"/>
    <s v="107371"/>
    <s v="A11"/>
    <s v="T"/>
    <s v=""/>
    <b v="1"/>
    <x v="1"/>
    <x v="1"/>
    <x v="1"/>
    <s v="01306070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4.8"/>
  </r>
  <r>
    <n v="2024"/>
    <s v="CHUM"/>
    <s v="KTN"/>
    <s v="ECP"/>
    <s v="DGK"/>
    <s v="TNDR"/>
    <s v="107371"/>
    <s v="A12"/>
    <s v="T"/>
    <s v=""/>
    <b v="1"/>
    <x v="1"/>
    <x v="1"/>
    <x v="1"/>
    <s v="01306071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6.6"/>
  </r>
  <r>
    <n v="2024"/>
    <s v="CHUM"/>
    <s v="KTN"/>
    <s v="ECP"/>
    <s v="DGK"/>
    <s v="TNDR"/>
    <s v="107371"/>
    <s v="B1"/>
    <s v="T"/>
    <s v=""/>
    <b v="1"/>
    <x v="1"/>
    <x v="1"/>
    <x v="1"/>
    <s v="01306072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8.5"/>
  </r>
  <r>
    <n v="2024"/>
    <s v="CHUM"/>
    <s v="KTN"/>
    <s v="ECP"/>
    <s v="DGK"/>
    <s v="TNDR"/>
    <s v="107371"/>
    <s v="B2"/>
    <s v="T"/>
    <s v=""/>
    <b v="1"/>
    <x v="1"/>
    <x v="1"/>
    <x v="1"/>
    <s v="01306073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7.4"/>
  </r>
  <r>
    <n v="2024"/>
    <s v="CHUM"/>
    <s v="KTN"/>
    <s v="ECP"/>
    <s v="DGK"/>
    <s v="TNDR"/>
    <s v="107371"/>
    <s v="B3"/>
    <s v="T"/>
    <s v=""/>
    <b v="1"/>
    <x v="1"/>
    <x v="1"/>
    <x v="1"/>
    <s v="01306074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5.9"/>
  </r>
  <r>
    <n v="2024"/>
    <s v="CHUM"/>
    <s v="KTN"/>
    <s v="ECP"/>
    <s v="DGK"/>
    <s v="TNDR"/>
    <s v="107371"/>
    <s v="B4"/>
    <s v="T"/>
    <s v=""/>
    <b v="1"/>
    <x v="1"/>
    <x v="1"/>
    <x v="1"/>
    <s v="01306075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7.9"/>
  </r>
  <r>
    <n v="2024"/>
    <s v="CHUM"/>
    <s v="KTN"/>
    <s v="ECP"/>
    <s v="DGK"/>
    <s v="TNDR"/>
    <s v="107371"/>
    <s v="B5"/>
    <s v="T"/>
    <s v=""/>
    <b v="1"/>
    <x v="1"/>
    <x v="1"/>
    <x v="1"/>
    <s v="01306076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7.8"/>
  </r>
  <r>
    <n v="2024"/>
    <s v="CHUM"/>
    <s v="KTN"/>
    <s v="ECP"/>
    <s v="DGK"/>
    <s v="TNDR"/>
    <s v="107371"/>
    <s v="B6"/>
    <s v="T"/>
    <s v=""/>
    <b v="1"/>
    <x v="1"/>
    <x v="1"/>
    <x v="1"/>
    <s v="01306077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5.8"/>
  </r>
  <r>
    <n v="2024"/>
    <s v="CHUM"/>
    <s v="KTN"/>
    <s v="ECP"/>
    <s v="DGK"/>
    <s v="TNDR"/>
    <s v="107371"/>
    <s v="B7"/>
    <s v="T"/>
    <s v=""/>
    <b v="1"/>
    <x v="1"/>
    <x v="1"/>
    <x v="1"/>
    <s v="01306078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7.3"/>
  </r>
  <r>
    <n v="2024"/>
    <s v="CHUM"/>
    <s v="KTN"/>
    <s v="ECP"/>
    <s v="DGK"/>
    <s v="TNDR"/>
    <s v="107371"/>
    <s v="B8"/>
    <s v="T"/>
    <s v=""/>
    <b v="1"/>
    <x v="1"/>
    <x v="1"/>
    <x v="1"/>
    <s v="01306079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5.8"/>
  </r>
  <r>
    <n v="2024"/>
    <s v="CHUM"/>
    <s v="KTN"/>
    <s v="ECP"/>
    <s v="DGK"/>
    <s v="TNDR"/>
    <s v="107371"/>
    <s v="B9"/>
    <s v="T"/>
    <s v=""/>
    <b v="1"/>
    <x v="1"/>
    <x v="1"/>
    <x v="1"/>
    <s v="01306080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5.2"/>
  </r>
  <r>
    <n v="2024"/>
    <s v="CHUM"/>
    <s v="KTN"/>
    <s v="ECP"/>
    <s v="DGK"/>
    <s v="TNDR"/>
    <s v="107371"/>
    <s v="B10"/>
    <s v="T"/>
    <s v=""/>
    <b v="1"/>
    <x v="1"/>
    <x v="1"/>
    <x v="1"/>
    <s v="01306081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5.3"/>
  </r>
  <r>
    <n v="2024"/>
    <s v="CHUM"/>
    <s v="KTN"/>
    <s v="ECP"/>
    <s v="DGK"/>
    <s v="TNDR"/>
    <s v="107371"/>
    <s v="B11"/>
    <s v="T"/>
    <s v=""/>
    <b v="1"/>
    <x v="1"/>
    <x v="1"/>
    <x v="1"/>
    <s v="01306082"/>
    <d v="2024-08-25T00:00:00"/>
    <d v="2024-08-27T00:00:00"/>
    <n v="3"/>
    <d v="2024-08-28T00:00:00"/>
    <x v="10"/>
    <m/>
    <s v=""/>
    <n v="1"/>
    <d v="2024-08-29T00:00:00"/>
    <s v="SKS"/>
    <s v="3,4,1H2,3"/>
    <x v="37"/>
    <s v="Nakat Inlet"/>
    <s v="Fall"/>
    <s v="2019"/>
    <s v="SSRAA"/>
    <s v="BY19"/>
    <s v="3,4,1H2,3"/>
    <s v="SKS"/>
    <s v=""/>
    <s v=""/>
    <s v="U"/>
    <n v="8.5"/>
  </r>
  <r>
    <n v="2024"/>
    <s v="CHUM"/>
    <s v="KTN"/>
    <s v="ECP"/>
    <s v="DGK"/>
    <s v="TNDR"/>
    <s v="107371"/>
    <s v="B12"/>
    <s v="T"/>
    <s v=""/>
    <b v="1"/>
    <x v="1"/>
    <x v="1"/>
    <x v="1"/>
    <s v="01306083"/>
    <d v="2024-08-25T00:00:00"/>
    <d v="2024-08-27T00:00:00"/>
    <n v="3"/>
    <d v="2024-08-28T00:00:00"/>
    <x v="10"/>
    <m/>
    <s v=""/>
    <n v="1"/>
    <d v="2024-08-29T00:00:00"/>
    <s v="SKS"/>
    <s v="3,4,1H4"/>
    <x v="38"/>
    <s v="Nakat Inlet"/>
    <s v="Fall"/>
    <s v="2020"/>
    <s v="SSRAA"/>
    <s v="BY20"/>
    <s v="3,4,1H4"/>
    <s v="SKS"/>
    <s v=""/>
    <s v=""/>
    <s v="U"/>
    <n v="7.9"/>
  </r>
  <r>
    <n v="2024"/>
    <s v="CHUM"/>
    <s v="KTN"/>
    <s v="ECP"/>
    <s v="DGK"/>
    <s v="TNDR"/>
    <s v="107387"/>
    <s v="A1"/>
    <s v="T"/>
    <s v=""/>
    <b v="1"/>
    <x v="1"/>
    <x v="1"/>
    <x v="1"/>
    <s v="01306891"/>
    <d v="2024-09-03T00:00:00"/>
    <m/>
    <n v="1"/>
    <d v="2024-09-04T00:00:00"/>
    <x v="11"/>
    <m/>
    <s v=""/>
    <n v="1"/>
    <d v="2024-09-05T00:00:00"/>
    <s v="SKS"/>
    <s v="NONE"/>
    <x v="5"/>
    <s v=""/>
    <s v=""/>
    <s v=""/>
    <s v=""/>
    <s v="BY20"/>
    <s v="NONE"/>
    <s v="SKS"/>
    <s v=""/>
    <s v=""/>
    <s v="U"/>
    <n v="8.4"/>
  </r>
  <r>
    <n v="2024"/>
    <s v="CHUM"/>
    <s v="KTN"/>
    <s v="ECP"/>
    <s v="DGK"/>
    <s v="TNDR"/>
    <s v="107387"/>
    <s v="A2"/>
    <s v="T"/>
    <s v=""/>
    <b v="1"/>
    <x v="1"/>
    <x v="1"/>
    <x v="1"/>
    <s v="01306892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THIN FOR AGING"/>
    <s v="3,4,1H4"/>
    <s v="SKS"/>
    <s v=""/>
    <s v=""/>
    <s v="U"/>
    <n v="5.5"/>
  </r>
  <r>
    <n v="2024"/>
    <s v="CHUM"/>
    <s v="KTN"/>
    <s v="ECP"/>
    <s v="DGK"/>
    <s v="TNDR"/>
    <s v="107387"/>
    <s v="A3"/>
    <s v="T"/>
    <s v=""/>
    <b v="1"/>
    <x v="1"/>
    <x v="1"/>
    <x v="1"/>
    <s v="01306893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BY20"/>
    <s v="3,4,1H4"/>
    <s v="SKS"/>
    <s v=""/>
    <s v=""/>
    <s v="U"/>
    <n v="5.5"/>
  </r>
  <r>
    <n v="2024"/>
    <s v="CHUM"/>
    <s v="KTN"/>
    <s v="ECP"/>
    <s v="DGK"/>
    <s v="TNDR"/>
    <s v="107387"/>
    <s v="A4"/>
    <s v="T"/>
    <s v=""/>
    <b v="1"/>
    <x v="1"/>
    <x v="1"/>
    <x v="1"/>
    <s v="01306894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BY20"/>
    <s v="3,4,1H4"/>
    <s v="SKS"/>
    <s v=""/>
    <s v=""/>
    <s v="U"/>
    <n v="7.7"/>
  </r>
  <r>
    <n v="2024"/>
    <s v="CHUM"/>
    <s v="KTN"/>
    <s v="ECP"/>
    <s v="DGK"/>
    <s v="TNDR"/>
    <s v="107387"/>
    <s v="A5"/>
    <s v="T"/>
    <s v=""/>
    <b v="1"/>
    <x v="1"/>
    <x v="1"/>
    <x v="1"/>
    <s v="01306895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THIN FOR AGING"/>
    <s v="3,4,1H4"/>
    <s v="SKS"/>
    <s v=""/>
    <s v=""/>
    <s v="U"/>
    <n v="7.7"/>
  </r>
  <r>
    <n v="2024"/>
    <s v="CHUM"/>
    <s v="KTN"/>
    <s v="ECP"/>
    <s v="DGK"/>
    <s v="TNDR"/>
    <s v="107387"/>
    <s v="A6"/>
    <s v="T"/>
    <s v=""/>
    <b v="1"/>
    <x v="1"/>
    <x v="1"/>
    <x v="1"/>
    <s v="01306896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BY20"/>
    <s v="3,4,1H4"/>
    <s v="SKS"/>
    <s v=""/>
    <s v=""/>
    <s v="U"/>
    <n v="6.8"/>
  </r>
  <r>
    <n v="2024"/>
    <s v="CHUM"/>
    <s v="KTN"/>
    <s v="ECP"/>
    <s v="DGK"/>
    <s v="TNDR"/>
    <s v="107387"/>
    <s v="A7"/>
    <s v="T"/>
    <s v=""/>
    <b v="1"/>
    <x v="1"/>
    <x v="1"/>
    <x v="1"/>
    <s v="01306897"/>
    <d v="2024-09-03T00:00:00"/>
    <m/>
    <n v="1"/>
    <d v="2024-09-04T00:00:00"/>
    <x v="11"/>
    <m/>
    <s v=""/>
    <n v="1"/>
    <d v="2024-09-05T00:00:00"/>
    <s v="SKS"/>
    <s v="3,4,1H2,3"/>
    <x v="37"/>
    <s v="Nakat Inlet"/>
    <s v="Fall"/>
    <s v="2019"/>
    <s v="SSRAA"/>
    <s v="BY19"/>
    <s v="3,4,1H2,3"/>
    <s v="SKS"/>
    <s v=""/>
    <s v=""/>
    <s v="U"/>
    <n v="5.8"/>
  </r>
  <r>
    <n v="2024"/>
    <s v="CHUM"/>
    <s v="KTN"/>
    <s v="ECP"/>
    <s v="DGK"/>
    <s v="TNDR"/>
    <s v="107387"/>
    <s v="A8"/>
    <s v="T"/>
    <s v=""/>
    <b v="1"/>
    <x v="1"/>
    <x v="1"/>
    <x v="1"/>
    <s v="01306898"/>
    <d v="2024-09-03T00:00:00"/>
    <m/>
    <n v="1"/>
    <d v="2024-09-04T00:00:00"/>
    <x v="11"/>
    <m/>
    <s v=""/>
    <n v="1"/>
    <d v="2024-09-05T00:00:00"/>
    <s v="SKS"/>
    <s v="3,4,1H2,3"/>
    <x v="37"/>
    <s v="Nakat Inlet"/>
    <s v="Fall"/>
    <s v="2019"/>
    <s v="SSRAA"/>
    <s v="BY19"/>
    <s v="3,4,1H2,3"/>
    <s v="SKS"/>
    <s v=""/>
    <s v=""/>
    <s v="U"/>
    <n v="7"/>
  </r>
  <r>
    <n v="2024"/>
    <s v="CHUM"/>
    <s v="KTN"/>
    <s v="ECP"/>
    <s v="DGK"/>
    <s v="TNDR"/>
    <s v="107387"/>
    <s v="A9"/>
    <s v="T"/>
    <s v=""/>
    <b v="1"/>
    <x v="1"/>
    <x v="1"/>
    <x v="1"/>
    <s v="01306899"/>
    <d v="2024-09-03T00:00:00"/>
    <m/>
    <n v="1"/>
    <d v="2024-09-04T00:00:00"/>
    <x v="11"/>
    <m/>
    <s v=""/>
    <n v="1"/>
    <d v="2024-09-05T00:00:00"/>
    <s v="SKS"/>
    <s v="3,4,1H2,3"/>
    <x v="37"/>
    <s v="Nakat Inlet"/>
    <s v="Fall"/>
    <s v="2019"/>
    <s v="SSRAA"/>
    <s v="BY19"/>
    <s v="3,4,1H2,3"/>
    <s v="SKS"/>
    <s v=""/>
    <s v=""/>
    <s v="U"/>
    <n v="9.8000000000000007"/>
  </r>
  <r>
    <n v="2024"/>
    <s v="CHUM"/>
    <s v="KTN"/>
    <s v="ECP"/>
    <s v="DGK"/>
    <s v="TNDR"/>
    <s v="107387"/>
    <s v="A10"/>
    <s v="T"/>
    <s v=""/>
    <b v="1"/>
    <x v="1"/>
    <x v="1"/>
    <x v="1"/>
    <s v="01306900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BY20"/>
    <s v="3,4,1H4"/>
    <s v="SKS"/>
    <s v=""/>
    <s v=""/>
    <s v="U"/>
    <n v="5.4"/>
  </r>
  <r>
    <n v="2024"/>
    <s v="CHUM"/>
    <s v="KTN"/>
    <s v="ECP"/>
    <s v="DGK"/>
    <s v="TNDR"/>
    <s v="107387"/>
    <s v="A11"/>
    <s v="T"/>
    <s v=""/>
    <b v="1"/>
    <x v="1"/>
    <x v="1"/>
    <x v="1"/>
    <s v="01306901"/>
    <d v="2024-09-03T00:00:00"/>
    <m/>
    <n v="1"/>
    <d v="2024-09-04T00:00:00"/>
    <x v="11"/>
    <m/>
    <s v=""/>
    <n v="1"/>
    <d v="2024-09-05T00:00:00"/>
    <s v="SKS"/>
    <s v="3,4,1H2,3"/>
    <x v="37"/>
    <s v="Nakat Inlet"/>
    <s v="Fall"/>
    <s v="2019"/>
    <s v="SSRAA"/>
    <s v="BY19"/>
    <s v="3,4,1H2,3"/>
    <s v="SKS"/>
    <s v=""/>
    <s v=""/>
    <s v="U"/>
    <n v="6.2"/>
  </r>
  <r>
    <n v="2024"/>
    <s v="CHUM"/>
    <s v="KTN"/>
    <s v="ECP"/>
    <s v="DGK"/>
    <s v="TNDR"/>
    <s v="107387"/>
    <s v="A12"/>
    <s v="T"/>
    <s v=""/>
    <b v="1"/>
    <x v="1"/>
    <x v="1"/>
    <x v="1"/>
    <s v="01306902"/>
    <d v="2024-09-03T00:00:00"/>
    <m/>
    <n v="1"/>
    <d v="2024-09-04T00:00:00"/>
    <x v="11"/>
    <m/>
    <s v=""/>
    <n v="1"/>
    <d v="2024-09-05T00:00:00"/>
    <s v="SKS"/>
    <s v="3,4,1H4"/>
    <x v="38"/>
    <s v="Nakat Inlet"/>
    <s v="Fall"/>
    <s v="2020"/>
    <s v="SSRAA"/>
    <s v="BY20"/>
    <s v="3,4,1H4"/>
    <s v="SKS"/>
    <s v=""/>
    <s v=""/>
    <s v="U"/>
    <n v="7.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24-07-31T00:00:00"/>
    <s v="NEETSBAY19"/>
    <n v="2"/>
    <n v="5.5555555555555552E-2"/>
    <n v="356.55555555555554"/>
    <x v="0"/>
  </r>
  <r>
    <d v="2024-07-31T00:00:00"/>
    <s v="NEETSBAYA19"/>
    <n v="1"/>
    <n v="2.7777777777777776E-2"/>
    <n v="178.27777777777777"/>
    <x v="0"/>
  </r>
  <r>
    <d v="2024-07-31T00:00:00"/>
    <s v="NEETSBAY20"/>
    <n v="22"/>
    <n v="0.61111111111111116"/>
    <n v="3922.1111111111113"/>
    <x v="1"/>
  </r>
  <r>
    <d v="2024-07-31T00:00:00"/>
    <s v="NEETSBAYA20"/>
    <n v="4"/>
    <n v="0.1111111111111111"/>
    <n v="713.11111111111109"/>
    <x v="1"/>
  </r>
  <r>
    <d v="2024-07-31T00:00:00"/>
    <s v="NEETSBAYA21"/>
    <n v="1"/>
    <n v="2.7777777777777776E-2"/>
    <n v="178.27777777777777"/>
    <x v="2"/>
  </r>
  <r>
    <d v="2024-07-31T00:00:00"/>
    <s v="NEETSBAYT21"/>
    <n v="5"/>
    <n v="0.1388888888888889"/>
    <n v="891.38888888888891"/>
    <x v="2"/>
  </r>
  <r>
    <d v="2024-07-31T00:00:00"/>
    <s v="BURNETTINLET20"/>
    <n v="1"/>
    <n v="2.7777777777777776E-2"/>
    <n v="178.27777777777777"/>
    <x v="1"/>
  </r>
  <r>
    <s v="7/31/2024 Total"/>
    <m/>
    <n v="36"/>
    <n v="1"/>
    <e v="#N/A"/>
    <x v="3"/>
  </r>
  <r>
    <d v="2024-08-01T00:00:00"/>
    <s v="NEETSBAY19"/>
    <n v="8"/>
    <n v="0.16666666666666666"/>
    <n v="1460.5"/>
    <x v="0"/>
  </r>
  <r>
    <d v="2024-08-01T00:00:00"/>
    <s v="NEETSBAY20"/>
    <n v="24"/>
    <n v="0.5"/>
    <n v="4381.5"/>
    <x v="1"/>
  </r>
  <r>
    <d v="2024-08-01T00:00:00"/>
    <s v="NEETSBAYA20"/>
    <n v="4"/>
    <n v="8.3333333333333329E-2"/>
    <n v="730.25"/>
    <x v="1"/>
  </r>
  <r>
    <d v="2024-08-01T00:00:00"/>
    <s v="NEETSBAYB20"/>
    <n v="1"/>
    <n v="2.0833333333333332E-2"/>
    <n v="182.5625"/>
    <x v="1"/>
  </r>
  <r>
    <d v="2024-08-01T00:00:00"/>
    <s v="NEETSBAYA21"/>
    <n v="2"/>
    <n v="4.1666666666666664E-2"/>
    <n v="365.125"/>
    <x v="2"/>
  </r>
  <r>
    <d v="2024-08-01T00:00:00"/>
    <s v="NEETSBAYB21"/>
    <n v="1"/>
    <n v="2.0833333333333332E-2"/>
    <n v="182.5625"/>
    <x v="2"/>
  </r>
  <r>
    <d v="2024-08-01T00:00:00"/>
    <s v="NEETSBAYNP21"/>
    <n v="3"/>
    <n v="6.25E-2"/>
    <n v="547.6875"/>
    <x v="2"/>
  </r>
  <r>
    <d v="2024-08-01T00:00:00"/>
    <s v="NEETSBAYT21"/>
    <n v="5"/>
    <n v="0.10416666666666667"/>
    <n v="912.8125"/>
    <x v="2"/>
  </r>
  <r>
    <s v="8/1/2024 Total"/>
    <m/>
    <n v="48"/>
    <n v="1"/>
    <e v="#N/A"/>
    <x v="3"/>
  </r>
  <r>
    <d v="2024-08-02T00:00:00"/>
    <s v="NEETSBAY19"/>
    <n v="7"/>
    <n v="0.14583333333333334"/>
    <n v="1307.8333333333335"/>
    <x v="0"/>
  </r>
  <r>
    <d v="2024-08-02T00:00:00"/>
    <s v="NEETSBAY20"/>
    <n v="21"/>
    <n v="0.4375"/>
    <n v="3923.5"/>
    <x v="1"/>
  </r>
  <r>
    <d v="2024-08-02T00:00:00"/>
    <s v="NEETSBAYA20"/>
    <n v="6"/>
    <n v="0.125"/>
    <n v="1121"/>
    <x v="1"/>
  </r>
  <r>
    <d v="2024-08-02T00:00:00"/>
    <s v="NEETSBAYB20"/>
    <n v="4"/>
    <n v="8.3333333333333329E-2"/>
    <n v="747.33333333333326"/>
    <x v="1"/>
  </r>
  <r>
    <d v="2024-08-02T00:00:00"/>
    <s v="NEETSBAYA21"/>
    <n v="2"/>
    <n v="4.1666666666666664E-2"/>
    <n v="373.66666666666663"/>
    <x v="2"/>
  </r>
  <r>
    <d v="2024-08-02T00:00:00"/>
    <s v="NEETSBAYNP21"/>
    <n v="3"/>
    <n v="6.25E-2"/>
    <n v="560.5"/>
    <x v="2"/>
  </r>
  <r>
    <d v="2024-08-02T00:00:00"/>
    <s v="NEETSBAYT21"/>
    <n v="5"/>
    <n v="0.10416666666666667"/>
    <n v="934.16666666666674"/>
    <x v="2"/>
  </r>
  <r>
    <s v="8/2/2024 Total"/>
    <m/>
    <n v="48"/>
    <n v="1"/>
    <e v="#N/A"/>
    <x v="3"/>
  </r>
  <r>
    <d v="2024-08-03T00:00:00"/>
    <s v="NEETSBAY19"/>
    <n v="5"/>
    <n v="0.10416666666666667"/>
    <n v="992.08333333333337"/>
    <x v="0"/>
  </r>
  <r>
    <d v="2024-08-03T00:00:00"/>
    <s v="NEETSBAY20"/>
    <n v="27"/>
    <n v="0.5625"/>
    <n v="5357.25"/>
    <x v="1"/>
  </r>
  <r>
    <d v="2024-08-03T00:00:00"/>
    <s v="NEETSBAYA20"/>
    <n v="6"/>
    <n v="0.125"/>
    <n v="1190.5"/>
    <x v="1"/>
  </r>
  <r>
    <d v="2024-08-03T00:00:00"/>
    <s v="NEETSBAYNP21"/>
    <n v="3"/>
    <n v="6.25E-2"/>
    <n v="595.25"/>
    <x v="2"/>
  </r>
  <r>
    <d v="2024-08-03T00:00:00"/>
    <s v="NEETSBAYT21"/>
    <n v="7"/>
    <n v="0.14583333333333334"/>
    <n v="1388.9166666666667"/>
    <x v="2"/>
  </r>
  <r>
    <s v="8/3/2024 Total"/>
    <m/>
    <n v="48"/>
    <n v="1"/>
    <e v="#N/A"/>
    <x v="3"/>
  </r>
  <r>
    <d v="2024-08-04T00:00:00"/>
    <s v="NEETSBAY19"/>
    <n v="5"/>
    <n v="0.10416666666666667"/>
    <n v="842.29166666666674"/>
    <x v="0"/>
  </r>
  <r>
    <d v="2024-08-04T00:00:00"/>
    <s v="NEETSBAY20"/>
    <n v="20"/>
    <n v="0.41666666666666669"/>
    <n v="3369.166666666667"/>
    <x v="1"/>
  </r>
  <r>
    <d v="2024-08-04T00:00:00"/>
    <s v="NEETSBAYA20"/>
    <n v="4"/>
    <n v="8.3333333333333329E-2"/>
    <n v="673.83333333333326"/>
    <x v="1"/>
  </r>
  <r>
    <d v="2024-08-04T00:00:00"/>
    <s v="NEETSBAYB20"/>
    <n v="3"/>
    <n v="6.25E-2"/>
    <n v="505.375"/>
    <x v="1"/>
  </r>
  <r>
    <d v="2024-08-04T00:00:00"/>
    <s v="NEETSBAYA21"/>
    <n v="3"/>
    <n v="6.25E-2"/>
    <n v="505.375"/>
    <x v="2"/>
  </r>
  <r>
    <d v="2024-08-04T00:00:00"/>
    <s v="NEETSBAYNP21"/>
    <n v="4"/>
    <n v="8.3333333333333329E-2"/>
    <n v="673.83333333333326"/>
    <x v="2"/>
  </r>
  <r>
    <d v="2024-08-04T00:00:00"/>
    <s v="NEETSBAYT21"/>
    <n v="9"/>
    <n v="0.1875"/>
    <n v="1516.125"/>
    <x v="2"/>
  </r>
  <r>
    <s v="8/4/2024 Total"/>
    <m/>
    <n v="48"/>
    <n v="1"/>
    <e v="#N/A"/>
    <x v="3"/>
  </r>
  <r>
    <d v="2024-08-05T00:00:00"/>
    <s v="NEETSBAY19"/>
    <n v="1"/>
    <n v="2.0833333333333332E-2"/>
    <n v="148.72916666666666"/>
    <x v="0"/>
  </r>
  <r>
    <d v="2024-08-05T00:00:00"/>
    <s v="NEETSBAYA19"/>
    <n v="1"/>
    <n v="2.0833333333333332E-2"/>
    <n v="148.72916666666666"/>
    <x v="0"/>
  </r>
  <r>
    <d v="2024-08-05T00:00:00"/>
    <s v="NEETSBAY20"/>
    <n v="23"/>
    <n v="0.47916666666666669"/>
    <n v="3420.7708333333335"/>
    <x v="1"/>
  </r>
  <r>
    <d v="2024-08-05T00:00:00"/>
    <s v="NEETSBAYA20"/>
    <n v="9"/>
    <n v="0.1875"/>
    <n v="1338.5625"/>
    <x v="1"/>
  </r>
  <r>
    <d v="2024-08-05T00:00:00"/>
    <s v="NEETSBAYB20"/>
    <n v="4"/>
    <n v="8.3333333333333329E-2"/>
    <n v="594.91666666666663"/>
    <x v="1"/>
  </r>
  <r>
    <d v="2024-08-05T00:00:00"/>
    <s v="NEETSBAYA21"/>
    <n v="1"/>
    <n v="2.0833333333333332E-2"/>
    <n v="148.72916666666666"/>
    <x v="2"/>
  </r>
  <r>
    <d v="2024-08-05T00:00:00"/>
    <s v="NEETSBAYB21"/>
    <n v="1"/>
    <n v="2.0833333333333332E-2"/>
    <n v="148.72916666666666"/>
    <x v="2"/>
  </r>
  <r>
    <d v="2024-08-05T00:00:00"/>
    <s v="NEETSBAYNP21"/>
    <n v="2"/>
    <n v="4.1666666666666664E-2"/>
    <n v="297.45833333333331"/>
    <x v="2"/>
  </r>
  <r>
    <d v="2024-08-05T00:00:00"/>
    <s v="NEETSBAYT21"/>
    <n v="6"/>
    <n v="0.125"/>
    <n v="892.375"/>
    <x v="2"/>
  </r>
  <r>
    <s v="8/5/2024 Total"/>
    <m/>
    <n v="48"/>
    <n v="1"/>
    <e v="#N/A"/>
    <x v="3"/>
  </r>
  <r>
    <d v="2024-08-07T00:00:00"/>
    <s v="NEETSBAY19"/>
    <n v="4"/>
    <n v="8.3333333333333329E-2"/>
    <n v="790.66666666666663"/>
    <x v="0"/>
  </r>
  <r>
    <d v="2024-08-07T00:00:00"/>
    <s v="NEETSBAY20"/>
    <n v="17"/>
    <n v="0.35416666666666669"/>
    <n v="3360.3333333333335"/>
    <x v="1"/>
  </r>
  <r>
    <d v="2024-08-07T00:00:00"/>
    <s v="NEETSBAYA20"/>
    <n v="10"/>
    <n v="0.20833333333333334"/>
    <n v="1976.6666666666667"/>
    <x v="1"/>
  </r>
  <r>
    <d v="2024-08-07T00:00:00"/>
    <s v="NEETSBAYB20"/>
    <n v="2"/>
    <n v="4.1666666666666664E-2"/>
    <n v="395.33333333333331"/>
    <x v="1"/>
  </r>
  <r>
    <d v="2024-08-07T00:00:00"/>
    <s v="NEETSBAYA21"/>
    <n v="3"/>
    <n v="6.25E-2"/>
    <n v="593"/>
    <x v="2"/>
  </r>
  <r>
    <d v="2024-08-07T00:00:00"/>
    <s v="NEETSBAYB21"/>
    <n v="2"/>
    <n v="4.1666666666666664E-2"/>
    <n v="395.33333333333331"/>
    <x v="2"/>
  </r>
  <r>
    <d v="2024-08-07T00:00:00"/>
    <s v="NEETSBAYNP21"/>
    <n v="4"/>
    <n v="8.3333333333333329E-2"/>
    <n v="790.66666666666663"/>
    <x v="2"/>
  </r>
  <r>
    <d v="2024-08-07T00:00:00"/>
    <s v="NEETSBAYT21"/>
    <n v="6"/>
    <n v="0.125"/>
    <n v="1186"/>
    <x v="2"/>
  </r>
  <r>
    <s v="8/7/2024 Total"/>
    <m/>
    <n v="48"/>
    <n v="1"/>
    <e v="#N/A"/>
    <x v="3"/>
  </r>
  <r>
    <d v="2024-08-08T00:00:00"/>
    <s v="NEETSBAY19"/>
    <n v="6"/>
    <n v="0.125"/>
    <n v="433.625"/>
    <x v="0"/>
  </r>
  <r>
    <d v="2024-08-08T00:00:00"/>
    <s v="NEETSBAYA19"/>
    <n v="1"/>
    <n v="2.0833333333333332E-2"/>
    <n v="72.270833333333329"/>
    <x v="0"/>
  </r>
  <r>
    <d v="2024-08-08T00:00:00"/>
    <s v="NEETSBAY20"/>
    <n v="13"/>
    <n v="0.27083333333333331"/>
    <n v="939.52083333333326"/>
    <x v="1"/>
  </r>
  <r>
    <d v="2024-08-08T00:00:00"/>
    <s v="NEETSBAYA20"/>
    <n v="6"/>
    <n v="0.125"/>
    <n v="433.625"/>
    <x v="1"/>
  </r>
  <r>
    <d v="2024-08-08T00:00:00"/>
    <s v="NEETSBAYB20"/>
    <n v="4"/>
    <n v="8.3333333333333329E-2"/>
    <n v="289.08333333333331"/>
    <x v="1"/>
  </r>
  <r>
    <d v="2024-08-08T00:00:00"/>
    <s v="NEETSBAYA21"/>
    <n v="4"/>
    <n v="8.3333333333333329E-2"/>
    <n v="289.08333333333331"/>
    <x v="2"/>
  </r>
  <r>
    <d v="2024-08-08T00:00:00"/>
    <s v="NEETSBAYB21"/>
    <n v="2"/>
    <n v="4.1666666666666664E-2"/>
    <n v="144.54166666666666"/>
    <x v="2"/>
  </r>
  <r>
    <d v="2024-08-08T00:00:00"/>
    <s v="NEETSBAYNP21"/>
    <n v="3"/>
    <n v="6.25E-2"/>
    <n v="216.8125"/>
    <x v="2"/>
  </r>
  <r>
    <d v="2024-08-08T00:00:00"/>
    <s v="NEETSBAYT21"/>
    <n v="9"/>
    <n v="0.1875"/>
    <n v="650.4375"/>
    <x v="2"/>
  </r>
  <r>
    <s v="8/8/2024 Total"/>
    <m/>
    <n v="48"/>
    <n v="1"/>
    <e v="#N/A"/>
    <x v="3"/>
  </r>
  <r>
    <d v="2024-08-10T00:00:00"/>
    <s v="NEETSBAY20"/>
    <n v="13"/>
    <n v="0.27083333333333331"/>
    <n v="1099.0416666666665"/>
    <x v="1"/>
  </r>
  <r>
    <d v="2024-08-10T00:00:00"/>
    <s v="NEETSBAYA20"/>
    <n v="3"/>
    <n v="6.25E-2"/>
    <n v="253.625"/>
    <x v="1"/>
  </r>
  <r>
    <d v="2024-08-10T00:00:00"/>
    <s v="NEETSBAYB20"/>
    <n v="1"/>
    <n v="2.0833333333333332E-2"/>
    <n v="84.541666666666657"/>
    <x v="1"/>
  </r>
  <r>
    <d v="2024-08-10T00:00:00"/>
    <s v="NEETSBAYA21"/>
    <n v="8"/>
    <n v="0.16666666666666666"/>
    <n v="676.33333333333326"/>
    <x v="2"/>
  </r>
  <r>
    <d v="2024-08-10T00:00:00"/>
    <s v="NEETSBAYB21"/>
    <n v="4"/>
    <n v="8.3333333333333329E-2"/>
    <n v="338.16666666666663"/>
    <x v="2"/>
  </r>
  <r>
    <d v="2024-08-10T00:00:00"/>
    <s v="NEETSBAYNP21"/>
    <n v="4"/>
    <n v="8.3333333333333329E-2"/>
    <n v="338.16666666666663"/>
    <x v="2"/>
  </r>
  <r>
    <d v="2024-08-10T00:00:00"/>
    <s v="NEETSBAYT21"/>
    <n v="15"/>
    <n v="0.3125"/>
    <n v="1268.125"/>
    <x v="2"/>
  </r>
  <r>
    <s v="8/10/2024 Total"/>
    <m/>
    <n v="48"/>
    <n v="1"/>
    <e v="#N/A"/>
    <x v="3"/>
  </r>
  <r>
    <d v="2024-08-11T00:00:00"/>
    <s v="NEETSBAY19"/>
    <n v="4"/>
    <n v="8.3333333333333329E-2"/>
    <n v="401.5"/>
    <x v="0"/>
  </r>
  <r>
    <d v="2024-08-11T00:00:00"/>
    <s v="NEETSBAYA19"/>
    <n v="1"/>
    <n v="2.0833333333333332E-2"/>
    <n v="100.375"/>
    <x v="0"/>
  </r>
  <r>
    <d v="2024-08-11T00:00:00"/>
    <s v="NEETSBAY20"/>
    <n v="11"/>
    <n v="0.22916666666666666"/>
    <n v="1104.125"/>
    <x v="1"/>
  </r>
  <r>
    <d v="2024-08-11T00:00:00"/>
    <s v="NEETSBAYA20"/>
    <n v="9"/>
    <n v="0.1875"/>
    <n v="903.375"/>
    <x v="1"/>
  </r>
  <r>
    <d v="2024-08-11T00:00:00"/>
    <s v="NEETSBAYB20"/>
    <n v="3"/>
    <n v="6.25E-2"/>
    <n v="301.125"/>
    <x v="1"/>
  </r>
  <r>
    <d v="2024-08-11T00:00:00"/>
    <s v="NEETSBAYA21"/>
    <n v="3"/>
    <n v="6.25E-2"/>
    <n v="301.125"/>
    <x v="2"/>
  </r>
  <r>
    <d v="2024-08-11T00:00:00"/>
    <s v="NEETSBAYB21"/>
    <n v="1"/>
    <n v="2.0833333333333332E-2"/>
    <n v="100.375"/>
    <x v="2"/>
  </r>
  <r>
    <d v="2024-08-11T00:00:00"/>
    <s v="NEETSBAYNP21"/>
    <n v="8"/>
    <n v="0.16666666666666666"/>
    <n v="803"/>
    <x v="2"/>
  </r>
  <r>
    <d v="2024-08-11T00:00:00"/>
    <s v="NEETSBAYT21"/>
    <n v="8"/>
    <n v="0.16666666666666666"/>
    <n v="803"/>
    <x v="2"/>
  </r>
  <r>
    <s v="8/11/2024 Total"/>
    <m/>
    <n v="48"/>
    <n v="1"/>
    <e v="#N/A"/>
    <x v="3"/>
  </r>
  <r>
    <d v="2024-08-12T00:00:00"/>
    <s v="NEETSBAY19"/>
    <n v="4"/>
    <n v="8.3333333333333329E-2"/>
    <n v="556.75"/>
    <x v="0"/>
  </r>
  <r>
    <d v="2024-08-12T00:00:00"/>
    <s v="NEETSBAYA19"/>
    <n v="1"/>
    <n v="2.0833333333333332E-2"/>
    <n v="139.1875"/>
    <x v="0"/>
  </r>
  <r>
    <d v="2024-08-12T00:00:00"/>
    <s v="NEETSBAY20"/>
    <n v="14"/>
    <n v="0.29166666666666669"/>
    <n v="1948.6250000000002"/>
    <x v="1"/>
  </r>
  <r>
    <d v="2024-08-12T00:00:00"/>
    <s v="NEETSBAYA20"/>
    <n v="5"/>
    <n v="0.10416666666666667"/>
    <n v="695.9375"/>
    <x v="1"/>
  </r>
  <r>
    <d v="2024-08-12T00:00:00"/>
    <s v="NEETSBAYB20"/>
    <n v="2"/>
    <n v="4.1666666666666664E-2"/>
    <n v="278.375"/>
    <x v="1"/>
  </r>
  <r>
    <d v="2024-08-12T00:00:00"/>
    <s v="NEETSBAYA21"/>
    <n v="5"/>
    <n v="0.10416666666666667"/>
    <n v="695.9375"/>
    <x v="2"/>
  </r>
  <r>
    <d v="2024-08-12T00:00:00"/>
    <s v="NEETSBAYB21"/>
    <n v="4"/>
    <n v="8.3333333333333329E-2"/>
    <n v="556.75"/>
    <x v="2"/>
  </r>
  <r>
    <d v="2024-08-12T00:00:00"/>
    <s v="NEETSBAYNP21"/>
    <n v="5"/>
    <n v="0.10416666666666667"/>
    <n v="695.9375"/>
    <x v="2"/>
  </r>
  <r>
    <d v="2024-08-12T00:00:00"/>
    <s v="NEETSBAYT21"/>
    <n v="8"/>
    <n v="0.16666666666666666"/>
    <n v="1113.5"/>
    <x v="2"/>
  </r>
  <r>
    <s v="8/12/2024 Total"/>
    <m/>
    <n v="48"/>
    <n v="1"/>
    <e v="#N/A"/>
    <x v="3"/>
  </r>
  <r>
    <d v="2024-08-13T00:00:00"/>
    <s v="NEETSBAY19"/>
    <n v="5"/>
    <n v="0.10416666666666667"/>
    <n v="571.5625"/>
    <x v="0"/>
  </r>
  <r>
    <d v="2024-08-13T00:00:00"/>
    <s v="NEETSBAY20"/>
    <n v="7"/>
    <n v="0.14583333333333334"/>
    <n v="800.1875"/>
    <x v="1"/>
  </r>
  <r>
    <d v="2024-08-13T00:00:00"/>
    <s v="NEETSBAYA20"/>
    <n v="11"/>
    <n v="0.22916666666666666"/>
    <n v="1257.4375"/>
    <x v="1"/>
  </r>
  <r>
    <d v="2024-08-13T00:00:00"/>
    <s v="NEETSBAYA21"/>
    <n v="7"/>
    <n v="0.14583333333333334"/>
    <n v="800.1875"/>
    <x v="2"/>
  </r>
  <r>
    <d v="2024-08-13T00:00:00"/>
    <s v="NEETSBAYB21"/>
    <n v="4"/>
    <n v="8.3333333333333329E-2"/>
    <n v="457.25"/>
    <x v="2"/>
  </r>
  <r>
    <d v="2024-08-13T00:00:00"/>
    <s v="NEETSBAYNP21"/>
    <n v="7"/>
    <n v="0.14583333333333334"/>
    <n v="800.1875"/>
    <x v="2"/>
  </r>
  <r>
    <d v="2024-08-13T00:00:00"/>
    <s v="NEETSBAYT21"/>
    <n v="7"/>
    <n v="0.14583333333333334"/>
    <n v="800.1875"/>
    <x v="2"/>
  </r>
  <r>
    <s v="8/13/2024 Total"/>
    <m/>
    <n v="48"/>
    <n v="1"/>
    <e v="#N/A"/>
    <x v="3"/>
  </r>
  <r>
    <d v="2024-08-14T00:00:00"/>
    <s v="NEETSBAY19"/>
    <n v="4"/>
    <n v="8.3333333333333329E-2"/>
    <n v="939.5"/>
    <x v="0"/>
  </r>
  <r>
    <d v="2024-08-14T00:00:00"/>
    <s v="NEETSBAY20"/>
    <n v="15"/>
    <n v="0.3125"/>
    <n v="3523.125"/>
    <x v="1"/>
  </r>
  <r>
    <d v="2024-08-14T00:00:00"/>
    <s v="NEETSBAYA20"/>
    <n v="2"/>
    <n v="4.1666666666666664E-2"/>
    <n v="469.75"/>
    <x v="1"/>
  </r>
  <r>
    <d v="2024-08-14T00:00:00"/>
    <s v="NEETSBAYB20"/>
    <n v="1"/>
    <n v="2.0833333333333332E-2"/>
    <n v="234.875"/>
    <x v="1"/>
  </r>
  <r>
    <d v="2024-08-14T00:00:00"/>
    <s v="NEETSBAYA21"/>
    <n v="3"/>
    <n v="6.25E-2"/>
    <n v="704.625"/>
    <x v="2"/>
  </r>
  <r>
    <d v="2024-08-14T00:00:00"/>
    <s v="NEETSBAYB21"/>
    <n v="4"/>
    <n v="8.3333333333333329E-2"/>
    <n v="939.5"/>
    <x v="2"/>
  </r>
  <r>
    <d v="2024-08-14T00:00:00"/>
    <s v="NEETSBAYNP21"/>
    <n v="13"/>
    <n v="0.27083333333333331"/>
    <n v="3053.375"/>
    <x v="2"/>
  </r>
  <r>
    <d v="2024-08-14T00:00:00"/>
    <s v="NEETSBAYT21"/>
    <n v="6"/>
    <n v="0.125"/>
    <n v="1409.25"/>
    <x v="2"/>
  </r>
  <r>
    <s v="8/14/2024 Total"/>
    <m/>
    <n v="48"/>
    <n v="1"/>
    <e v="#N/A"/>
    <x v="3"/>
  </r>
  <r>
    <d v="2024-08-15T00:00:00"/>
    <s v="NEETSBAY19"/>
    <n v="3"/>
    <n v="6.25E-2"/>
    <n v="474.25"/>
    <x v="0"/>
  </r>
  <r>
    <d v="2024-08-15T00:00:00"/>
    <s v="NEETSBAY20"/>
    <n v="7"/>
    <n v="0.14583333333333334"/>
    <n v="1106.5833333333335"/>
    <x v="1"/>
  </r>
  <r>
    <d v="2024-08-15T00:00:00"/>
    <s v="NEETSBAYA20"/>
    <n v="4"/>
    <n v="8.3333333333333329E-2"/>
    <n v="632.33333333333326"/>
    <x v="1"/>
  </r>
  <r>
    <d v="2024-08-15T00:00:00"/>
    <s v="NEETSBAYB20"/>
    <n v="1"/>
    <n v="2.0833333333333332E-2"/>
    <n v="158.08333333333331"/>
    <x v="1"/>
  </r>
  <r>
    <d v="2024-08-15T00:00:00"/>
    <s v="NEETSBAYA21"/>
    <n v="7"/>
    <n v="0.14583333333333334"/>
    <n v="1106.5833333333335"/>
    <x v="2"/>
  </r>
  <r>
    <d v="2024-08-15T00:00:00"/>
    <s v="NEETSBAYB21"/>
    <n v="4"/>
    <n v="8.3333333333333329E-2"/>
    <n v="632.33333333333326"/>
    <x v="2"/>
  </r>
  <r>
    <d v="2024-08-15T00:00:00"/>
    <s v="NEETSBAYNP21"/>
    <n v="13"/>
    <n v="0.27083333333333331"/>
    <n v="2055.083333333333"/>
    <x v="2"/>
  </r>
  <r>
    <d v="2024-08-15T00:00:00"/>
    <s v="NEETSBAYT21"/>
    <n v="9"/>
    <n v="0.1875"/>
    <n v="1422.75"/>
    <x v="2"/>
  </r>
  <r>
    <s v="8/15/2024 Total"/>
    <m/>
    <n v="48"/>
    <n v="1"/>
    <e v="#N/A"/>
    <x v="3"/>
  </r>
  <r>
    <d v="2024-08-16T00:00:00"/>
    <s v="NEETSBAY19"/>
    <n v="3"/>
    <n v="6.25E-2"/>
    <n v="589.9375"/>
    <x v="0"/>
  </r>
  <r>
    <d v="2024-08-16T00:00:00"/>
    <s v="NEETSBAY20"/>
    <n v="17"/>
    <n v="0.35416666666666669"/>
    <n v="3342.979166666667"/>
    <x v="1"/>
  </r>
  <r>
    <d v="2024-08-16T00:00:00"/>
    <s v="NEETSBAYA20"/>
    <n v="3"/>
    <n v="6.25E-2"/>
    <n v="589.9375"/>
    <x v="1"/>
  </r>
  <r>
    <d v="2024-08-16T00:00:00"/>
    <s v="NEETSBAYB20"/>
    <n v="1"/>
    <n v="2.0833333333333332E-2"/>
    <n v="196.64583333333331"/>
    <x v="1"/>
  </r>
  <r>
    <d v="2024-08-16T00:00:00"/>
    <s v="NEETSBAYA21"/>
    <n v="2"/>
    <n v="4.1666666666666664E-2"/>
    <n v="393.29166666666663"/>
    <x v="2"/>
  </r>
  <r>
    <d v="2024-08-16T00:00:00"/>
    <s v="NEETSBAYB21"/>
    <n v="2"/>
    <n v="4.1666666666666664E-2"/>
    <n v="393.29166666666663"/>
    <x v="2"/>
  </r>
  <r>
    <d v="2024-08-16T00:00:00"/>
    <s v="NEETSBAYNP21"/>
    <n v="11"/>
    <n v="0.22916666666666666"/>
    <n v="2163.1041666666665"/>
    <x v="2"/>
  </r>
  <r>
    <d v="2024-08-16T00:00:00"/>
    <s v="NEETSBAYT21"/>
    <n v="9"/>
    <n v="0.1875"/>
    <n v="1769.8125"/>
    <x v="2"/>
  </r>
  <r>
    <s v="8/16/2024 Total"/>
    <m/>
    <n v="48"/>
    <n v="1"/>
    <e v="#N/A"/>
    <x v="3"/>
  </r>
  <r>
    <d v="2024-08-17T00:00:00"/>
    <s v="NEETSBAY19"/>
    <n v="3"/>
    <n v="6.25E-2"/>
    <n v="491.625"/>
    <x v="0"/>
  </r>
  <r>
    <d v="2024-08-17T00:00:00"/>
    <s v="NEETSBAY20"/>
    <n v="11"/>
    <n v="0.22916666666666666"/>
    <n v="1802.625"/>
    <x v="1"/>
  </r>
  <r>
    <d v="2024-08-17T00:00:00"/>
    <s v="NEETSBAYA20"/>
    <n v="5"/>
    <n v="0.10416666666666667"/>
    <n v="819.375"/>
    <x v="1"/>
  </r>
  <r>
    <d v="2024-08-17T00:00:00"/>
    <s v="NEETSBAYA21"/>
    <n v="4"/>
    <n v="8.3333333333333329E-2"/>
    <n v="655.5"/>
    <x v="2"/>
  </r>
  <r>
    <d v="2024-08-17T00:00:00"/>
    <s v="NEETSBAYB21"/>
    <n v="2"/>
    <n v="4.1666666666666664E-2"/>
    <n v="327.75"/>
    <x v="2"/>
  </r>
  <r>
    <d v="2024-08-17T00:00:00"/>
    <s v="NEETSBAYNP21"/>
    <n v="12"/>
    <n v="0.25"/>
    <n v="1966.5"/>
    <x v="2"/>
  </r>
  <r>
    <d v="2024-08-17T00:00:00"/>
    <s v="NEETSBAYT21"/>
    <n v="11"/>
    <n v="0.22916666666666666"/>
    <n v="1802.625"/>
    <x v="2"/>
  </r>
  <r>
    <s v="8/17/2024 Total"/>
    <m/>
    <n v="48"/>
    <n v="1"/>
    <e v="#N/A"/>
    <x v="3"/>
  </r>
  <r>
    <d v="2024-08-18T00:00:00"/>
    <s v="NEETSBAY20"/>
    <n v="10"/>
    <n v="0.20833333333333334"/>
    <n v="1418.3333333333335"/>
    <x v="1"/>
  </r>
  <r>
    <d v="2024-08-18T00:00:00"/>
    <s v="NEETSBAYA20"/>
    <n v="8"/>
    <n v="0.16666666666666666"/>
    <n v="1134.6666666666665"/>
    <x v="1"/>
  </r>
  <r>
    <d v="2024-08-18T00:00:00"/>
    <s v="NEETSBAYB20"/>
    <n v="2"/>
    <n v="4.1666666666666664E-2"/>
    <n v="283.66666666666663"/>
    <x v="1"/>
  </r>
  <r>
    <d v="2024-08-18T00:00:00"/>
    <s v="NEETSBAYA21"/>
    <n v="3"/>
    <n v="6.25E-2"/>
    <n v="425.5"/>
    <x v="2"/>
  </r>
  <r>
    <d v="2024-08-18T00:00:00"/>
    <s v="NEETSBAYB21"/>
    <n v="4"/>
    <n v="8.3333333333333329E-2"/>
    <n v="567.33333333333326"/>
    <x v="2"/>
  </r>
  <r>
    <d v="2024-08-18T00:00:00"/>
    <s v="NEETSBAYNP21"/>
    <n v="7"/>
    <n v="0.14583333333333334"/>
    <n v="992.83333333333337"/>
    <x v="2"/>
  </r>
  <r>
    <d v="2024-08-18T00:00:00"/>
    <s v="NEETSBAYT21"/>
    <n v="14"/>
    <n v="0.29166666666666669"/>
    <n v="1985.6666666666667"/>
    <x v="2"/>
  </r>
  <r>
    <s v="8/18/2024 Total"/>
    <m/>
    <n v="48"/>
    <n v="1"/>
    <e v="#N/A"/>
    <x v="3"/>
  </r>
  <r>
    <d v="2024-08-19T00:00:00"/>
    <s v="NEETSBAY19"/>
    <n v="4"/>
    <n v="8.3333333333333329E-2"/>
    <n v="665.91666666666663"/>
    <x v="0"/>
  </r>
  <r>
    <d v="2024-08-19T00:00:00"/>
    <s v="NEETSBAY20"/>
    <n v="11"/>
    <n v="0.22916666666666666"/>
    <n v="1831.2708333333333"/>
    <x v="1"/>
  </r>
  <r>
    <d v="2024-08-19T00:00:00"/>
    <s v="NEETSBAYA20"/>
    <n v="7"/>
    <n v="0.14583333333333334"/>
    <n v="1165.3541666666667"/>
    <x v="1"/>
  </r>
  <r>
    <d v="2024-08-19T00:00:00"/>
    <s v="NEETSBAYA21"/>
    <n v="3"/>
    <n v="6.25E-2"/>
    <n v="499.4375"/>
    <x v="2"/>
  </r>
  <r>
    <d v="2024-08-19T00:00:00"/>
    <s v="NEETSBAYB21"/>
    <n v="8"/>
    <n v="0.16666666666666666"/>
    <n v="1331.8333333333333"/>
    <x v="2"/>
  </r>
  <r>
    <d v="2024-08-19T00:00:00"/>
    <s v="NEETSBAYNP21"/>
    <n v="8"/>
    <n v="0.16666666666666666"/>
    <n v="1331.8333333333333"/>
    <x v="2"/>
  </r>
  <r>
    <d v="2024-08-19T00:00:00"/>
    <s v="NEETSBAYT21"/>
    <n v="7"/>
    <n v="0.14583333333333334"/>
    <n v="1165.3541666666667"/>
    <x v="2"/>
  </r>
  <r>
    <s v="8/19/2024 Total"/>
    <m/>
    <n v="48"/>
    <n v="1"/>
    <e v="#N/A"/>
    <x v="3"/>
  </r>
  <r>
    <d v="2024-08-20T00:00:00"/>
    <s v="NEETSBAY19"/>
    <n v="3"/>
    <n v="6.25E-2"/>
    <n v="479.125"/>
    <x v="0"/>
  </r>
  <r>
    <d v="2024-08-20T00:00:00"/>
    <s v="NEETSBAY20"/>
    <n v="11"/>
    <n v="0.22916666666666666"/>
    <n v="1756.7916666666665"/>
    <x v="1"/>
  </r>
  <r>
    <d v="2024-08-20T00:00:00"/>
    <s v="NEETSBAYA20"/>
    <n v="4"/>
    <n v="8.3333333333333329E-2"/>
    <n v="638.83333333333326"/>
    <x v="1"/>
  </r>
  <r>
    <d v="2024-08-20T00:00:00"/>
    <s v="NEETSBAYA21"/>
    <n v="7"/>
    <n v="0.14583333333333334"/>
    <n v="1117.9583333333335"/>
    <x v="2"/>
  </r>
  <r>
    <d v="2024-08-20T00:00:00"/>
    <s v="NEETSBAYB21"/>
    <n v="8"/>
    <n v="0.16666666666666666"/>
    <n v="1277.6666666666665"/>
    <x v="2"/>
  </r>
  <r>
    <d v="2024-08-20T00:00:00"/>
    <s v="NEETSBAYNP21"/>
    <n v="8"/>
    <n v="0.16666666666666666"/>
    <n v="1277.6666666666665"/>
    <x v="2"/>
  </r>
  <r>
    <d v="2024-08-20T00:00:00"/>
    <s v="NEETSBAYT21"/>
    <n v="7"/>
    <n v="0.14583333333333334"/>
    <n v="1117.9583333333335"/>
    <x v="2"/>
  </r>
  <r>
    <s v="8/20/2024 Total"/>
    <m/>
    <n v="48"/>
    <n v="1"/>
    <e v="#N/A"/>
    <x v="3"/>
  </r>
  <r>
    <d v="2024-08-21T00:00:00"/>
    <s v="NEETSBAY19"/>
    <n v="1"/>
    <n v="2.0833333333333332E-2"/>
    <n v="200.83333333333331"/>
    <x v="0"/>
  </r>
  <r>
    <d v="2024-08-21T00:00:00"/>
    <s v="NEETSBAY20"/>
    <n v="5"/>
    <n v="0.10416666666666667"/>
    <n v="1004.1666666666667"/>
    <x v="1"/>
  </r>
  <r>
    <d v="2024-08-21T00:00:00"/>
    <s v="NEETSBAYA20"/>
    <n v="5"/>
    <n v="0.10416666666666667"/>
    <n v="1004.1666666666667"/>
    <x v="1"/>
  </r>
  <r>
    <d v="2024-08-21T00:00:00"/>
    <s v="NEETSBAYA21"/>
    <n v="6"/>
    <n v="0.125"/>
    <n v="1205"/>
    <x v="2"/>
  </r>
  <r>
    <d v="2024-08-21T00:00:00"/>
    <s v="NEETSBAYB21"/>
    <n v="2"/>
    <n v="4.1666666666666664E-2"/>
    <n v="401.66666666666663"/>
    <x v="2"/>
  </r>
  <r>
    <d v="2024-08-21T00:00:00"/>
    <s v="NEETSBAYNP21"/>
    <n v="9"/>
    <n v="0.1875"/>
    <n v="1807.5"/>
    <x v="2"/>
  </r>
  <r>
    <d v="2024-08-21T00:00:00"/>
    <s v="NEETSBAYT21"/>
    <n v="19"/>
    <n v="0.39583333333333331"/>
    <n v="3815.833333333333"/>
    <x v="2"/>
  </r>
  <r>
    <d v="2024-08-21T00:00:00"/>
    <s v="NEETSBAY19FALL"/>
    <n v="1"/>
    <n v="2.0833333333333332E-2"/>
    <n v="200.83333333333331"/>
    <x v="3"/>
  </r>
  <r>
    <s v="8/21/2024 Total"/>
    <m/>
    <n v="48"/>
    <n v="1"/>
    <e v="#N/A"/>
    <x v="3"/>
  </r>
  <r>
    <d v="2024-08-22T00:00:00"/>
    <s v="NEETSBAY19"/>
    <n v="4"/>
    <n v="8.3333333333333329E-2"/>
    <n v="593.33333333333326"/>
    <x v="0"/>
  </r>
  <r>
    <d v="2024-08-22T00:00:00"/>
    <s v="NEETSBAY20"/>
    <n v="6"/>
    <n v="0.125"/>
    <n v="890"/>
    <x v="1"/>
  </r>
  <r>
    <d v="2024-08-22T00:00:00"/>
    <s v="NEETSBAYA20"/>
    <n v="4"/>
    <n v="8.3333333333333329E-2"/>
    <n v="593.33333333333326"/>
    <x v="1"/>
  </r>
  <r>
    <d v="2024-08-22T00:00:00"/>
    <s v="NEETSBAYA21"/>
    <n v="8"/>
    <n v="0.16666666666666666"/>
    <n v="1186.6666666666665"/>
    <x v="2"/>
  </r>
  <r>
    <d v="2024-08-22T00:00:00"/>
    <s v="NEETSBAYB21"/>
    <n v="9"/>
    <n v="0.1875"/>
    <n v="1335"/>
    <x v="2"/>
  </r>
  <r>
    <d v="2024-08-22T00:00:00"/>
    <s v="NEETSBAYNP21"/>
    <n v="4"/>
    <n v="8.3333333333333329E-2"/>
    <n v="593.33333333333326"/>
    <x v="2"/>
  </r>
  <r>
    <d v="2024-08-22T00:00:00"/>
    <s v="NEETSBAYT21"/>
    <n v="11"/>
    <n v="0.22916666666666666"/>
    <n v="1631.6666666666665"/>
    <x v="2"/>
  </r>
  <r>
    <d v="2024-08-22T00:00:00"/>
    <s v="NEETSBAY19FALL"/>
    <n v="1"/>
    <n v="2.0833333333333332E-2"/>
    <n v="148.33333333333331"/>
    <x v="3"/>
  </r>
  <r>
    <d v="2024-08-22T00:00:00"/>
    <s v="DIPACB21"/>
    <n v="1"/>
    <n v="2.0833333333333332E-2"/>
    <n v="148.33333333333331"/>
    <x v="2"/>
  </r>
  <r>
    <s v="8/22/2024 Total"/>
    <m/>
    <n v="48"/>
    <n v="1"/>
    <e v="#N/A"/>
    <x v="3"/>
  </r>
  <r>
    <d v="2024-08-23T00:00:00"/>
    <s v="NEETSBAY19"/>
    <n v="4"/>
    <n v="8.3333333333333329E-2"/>
    <n v="362.5"/>
    <x v="0"/>
  </r>
  <r>
    <d v="2024-08-23T00:00:00"/>
    <s v="NEETSBAY20"/>
    <n v="5"/>
    <n v="0.10416666666666667"/>
    <n v="453.125"/>
    <x v="1"/>
  </r>
  <r>
    <d v="2024-08-23T00:00:00"/>
    <s v="NEETSBAYA20"/>
    <n v="9"/>
    <n v="0.1875"/>
    <n v="815.625"/>
    <x v="1"/>
  </r>
  <r>
    <d v="2024-08-23T00:00:00"/>
    <s v="NEETSBAYA21"/>
    <n v="3"/>
    <n v="6.25E-2"/>
    <n v="271.875"/>
    <x v="2"/>
  </r>
  <r>
    <d v="2024-08-23T00:00:00"/>
    <s v="NEETSBAYB21"/>
    <n v="3"/>
    <n v="6.25E-2"/>
    <n v="271.875"/>
    <x v="2"/>
  </r>
  <r>
    <d v="2024-08-23T00:00:00"/>
    <s v="NEETSBAYNP21"/>
    <n v="13"/>
    <n v="0.27083333333333331"/>
    <n v="1178.125"/>
    <x v="2"/>
  </r>
  <r>
    <d v="2024-08-23T00:00:00"/>
    <s v="NEETSBAYT21"/>
    <n v="11"/>
    <n v="0.22916666666666666"/>
    <n v="996.875"/>
    <x v="2"/>
  </r>
  <r>
    <s v="8/23/2024 Total"/>
    <m/>
    <n v="48"/>
    <n v="1"/>
    <e v="#N/A"/>
    <x v="3"/>
  </r>
  <r>
    <d v="2024-08-26T00:00:00"/>
    <s v="NEETSBAY19"/>
    <n v="3"/>
    <n v="6.25E-2"/>
    <n v="235.5"/>
    <x v="0"/>
  </r>
  <r>
    <d v="2024-08-26T00:00:00"/>
    <s v="NEETSBAY20"/>
    <n v="1"/>
    <n v="2.0833333333333332E-2"/>
    <n v="78.5"/>
    <x v="1"/>
  </r>
  <r>
    <d v="2024-08-26T00:00:00"/>
    <s v="NEETSBAYA20"/>
    <n v="2"/>
    <n v="4.1666666666666664E-2"/>
    <n v="157"/>
    <x v="1"/>
  </r>
  <r>
    <d v="2024-08-26T00:00:00"/>
    <s v="NEETSBAYB20"/>
    <n v="1"/>
    <n v="2.0833333333333332E-2"/>
    <n v="78.5"/>
    <x v="1"/>
  </r>
  <r>
    <d v="2024-08-26T00:00:00"/>
    <s v="NEETSBAYA21"/>
    <n v="6"/>
    <n v="0.125"/>
    <n v="471"/>
    <x v="2"/>
  </r>
  <r>
    <d v="2024-08-26T00:00:00"/>
    <s v="NEETSBAYB21"/>
    <n v="8"/>
    <n v="0.16666666666666666"/>
    <n v="628"/>
    <x v="2"/>
  </r>
  <r>
    <d v="2024-08-26T00:00:00"/>
    <s v="NEETSBAYNP21"/>
    <n v="11"/>
    <n v="0.22916666666666666"/>
    <n v="863.5"/>
    <x v="2"/>
  </r>
  <r>
    <d v="2024-08-26T00:00:00"/>
    <s v="NEETSBAYT21"/>
    <n v="12"/>
    <n v="0.25"/>
    <n v="942"/>
    <x v="2"/>
  </r>
  <r>
    <d v="2024-08-26T00:00:00"/>
    <s v="NEETSBAY19FALL"/>
    <n v="4"/>
    <n v="8.3333333333333329E-2"/>
    <n v="314"/>
    <x v="3"/>
  </r>
  <r>
    <s v="8/26/2024 Total"/>
    <m/>
    <n v="48"/>
    <n v="1"/>
    <e v="#N/A"/>
    <x v="3"/>
  </r>
  <r>
    <m/>
    <m/>
    <m/>
    <m/>
    <m/>
    <x v="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d v="2024-07-31T00:00:00"/>
    <x v="0"/>
    <n v="2"/>
    <n v="5.5555555555555552E-2"/>
    <n v="356.55555555555554"/>
    <s v="5"/>
  </r>
  <r>
    <d v="2024-07-31T00:00:00"/>
    <x v="1"/>
    <n v="1"/>
    <n v="2.7777777777777776E-2"/>
    <n v="178.27777777777777"/>
    <s v="5"/>
  </r>
  <r>
    <d v="2024-07-31T00:00:00"/>
    <x v="2"/>
    <n v="22"/>
    <n v="0.61111111111111116"/>
    <n v="3922.1111111111113"/>
    <s v="4"/>
  </r>
  <r>
    <d v="2024-07-31T00:00:00"/>
    <x v="3"/>
    <n v="4"/>
    <n v="0.1111111111111111"/>
    <n v="713.11111111111109"/>
    <s v="4"/>
  </r>
  <r>
    <d v="2024-07-31T00:00:00"/>
    <x v="4"/>
    <n v="1"/>
    <n v="2.7777777777777776E-2"/>
    <n v="178.27777777777777"/>
    <s v="3"/>
  </r>
  <r>
    <d v="2024-07-31T00:00:00"/>
    <x v="5"/>
    <n v="5"/>
    <n v="0.1388888888888889"/>
    <n v="891.38888888888891"/>
    <s v="3"/>
  </r>
  <r>
    <d v="2024-07-31T00:00:00"/>
    <x v="6"/>
    <n v="1"/>
    <n v="2.7777777777777776E-2"/>
    <n v="178.27777777777777"/>
    <s v="4"/>
  </r>
  <r>
    <s v="7/31/2024 Total"/>
    <x v="7"/>
    <n v="36"/>
    <n v="1"/>
    <e v="#N/A"/>
    <s v=""/>
  </r>
  <r>
    <d v="2024-08-01T00:00:00"/>
    <x v="0"/>
    <n v="8"/>
    <n v="0.16666666666666666"/>
    <n v="1460.5"/>
    <s v="5"/>
  </r>
  <r>
    <d v="2024-08-01T00:00:00"/>
    <x v="2"/>
    <n v="24"/>
    <n v="0.5"/>
    <n v="4381.5"/>
    <s v="4"/>
  </r>
  <r>
    <d v="2024-08-01T00:00:00"/>
    <x v="3"/>
    <n v="4"/>
    <n v="8.3333333333333329E-2"/>
    <n v="730.25"/>
    <s v="4"/>
  </r>
  <r>
    <d v="2024-08-01T00:00:00"/>
    <x v="8"/>
    <n v="1"/>
    <n v="2.0833333333333332E-2"/>
    <n v="182.5625"/>
    <s v="4"/>
  </r>
  <r>
    <d v="2024-08-01T00:00:00"/>
    <x v="4"/>
    <n v="2"/>
    <n v="4.1666666666666664E-2"/>
    <n v="365.125"/>
    <s v="3"/>
  </r>
  <r>
    <d v="2024-08-01T00:00:00"/>
    <x v="9"/>
    <n v="1"/>
    <n v="2.0833333333333332E-2"/>
    <n v="182.5625"/>
    <s v="3"/>
  </r>
  <r>
    <d v="2024-08-01T00:00:00"/>
    <x v="10"/>
    <n v="3"/>
    <n v="6.25E-2"/>
    <n v="547.6875"/>
    <s v="3"/>
  </r>
  <r>
    <d v="2024-08-01T00:00:00"/>
    <x v="5"/>
    <n v="5"/>
    <n v="0.10416666666666667"/>
    <n v="912.8125"/>
    <s v="3"/>
  </r>
  <r>
    <s v="8/1/2024 Total"/>
    <x v="7"/>
    <n v="48"/>
    <n v="1"/>
    <e v="#N/A"/>
    <s v=""/>
  </r>
  <r>
    <d v="2024-08-02T00:00:00"/>
    <x v="0"/>
    <n v="7"/>
    <n v="0.14583333333333334"/>
    <n v="1307.8333333333335"/>
    <s v="5"/>
  </r>
  <r>
    <d v="2024-08-02T00:00:00"/>
    <x v="2"/>
    <n v="21"/>
    <n v="0.4375"/>
    <n v="3923.5"/>
    <s v="4"/>
  </r>
  <r>
    <d v="2024-08-02T00:00:00"/>
    <x v="3"/>
    <n v="6"/>
    <n v="0.125"/>
    <n v="1121"/>
    <s v="4"/>
  </r>
  <r>
    <d v="2024-08-02T00:00:00"/>
    <x v="8"/>
    <n v="4"/>
    <n v="8.3333333333333329E-2"/>
    <n v="747.33333333333326"/>
    <s v="4"/>
  </r>
  <r>
    <d v="2024-08-02T00:00:00"/>
    <x v="4"/>
    <n v="2"/>
    <n v="4.1666666666666664E-2"/>
    <n v="373.66666666666663"/>
    <s v="3"/>
  </r>
  <r>
    <d v="2024-08-02T00:00:00"/>
    <x v="10"/>
    <n v="3"/>
    <n v="6.25E-2"/>
    <n v="560.5"/>
    <s v="3"/>
  </r>
  <r>
    <d v="2024-08-02T00:00:00"/>
    <x v="5"/>
    <n v="5"/>
    <n v="0.10416666666666667"/>
    <n v="934.16666666666674"/>
    <s v="3"/>
  </r>
  <r>
    <s v="8/2/2024 Total"/>
    <x v="7"/>
    <n v="48"/>
    <n v="1"/>
    <e v="#N/A"/>
    <s v=""/>
  </r>
  <r>
    <d v="2024-08-03T00:00:00"/>
    <x v="0"/>
    <n v="5"/>
    <n v="0.10416666666666667"/>
    <n v="992.08333333333337"/>
    <s v="5"/>
  </r>
  <r>
    <d v="2024-08-03T00:00:00"/>
    <x v="2"/>
    <n v="27"/>
    <n v="0.5625"/>
    <n v="5357.25"/>
    <s v="4"/>
  </r>
  <r>
    <d v="2024-08-03T00:00:00"/>
    <x v="3"/>
    <n v="6"/>
    <n v="0.125"/>
    <n v="1190.5"/>
    <s v="4"/>
  </r>
  <r>
    <d v="2024-08-03T00:00:00"/>
    <x v="10"/>
    <n v="3"/>
    <n v="6.25E-2"/>
    <n v="595.25"/>
    <s v="3"/>
  </r>
  <r>
    <d v="2024-08-03T00:00:00"/>
    <x v="5"/>
    <n v="7"/>
    <n v="0.14583333333333334"/>
    <n v="1388.9166666666667"/>
    <s v="3"/>
  </r>
  <r>
    <s v="8/3/2024 Total"/>
    <x v="7"/>
    <n v="48"/>
    <n v="1"/>
    <e v="#N/A"/>
    <s v=""/>
  </r>
  <r>
    <d v="2024-08-04T00:00:00"/>
    <x v="0"/>
    <n v="5"/>
    <n v="0.10416666666666667"/>
    <n v="842.29166666666674"/>
    <s v="5"/>
  </r>
  <r>
    <d v="2024-08-04T00:00:00"/>
    <x v="2"/>
    <n v="20"/>
    <n v="0.41666666666666669"/>
    <n v="3369.166666666667"/>
    <s v="4"/>
  </r>
  <r>
    <d v="2024-08-04T00:00:00"/>
    <x v="3"/>
    <n v="4"/>
    <n v="8.3333333333333329E-2"/>
    <n v="673.83333333333326"/>
    <s v="4"/>
  </r>
  <r>
    <d v="2024-08-04T00:00:00"/>
    <x v="8"/>
    <n v="3"/>
    <n v="6.25E-2"/>
    <n v="505.375"/>
    <s v="4"/>
  </r>
  <r>
    <d v="2024-08-04T00:00:00"/>
    <x v="4"/>
    <n v="3"/>
    <n v="6.25E-2"/>
    <n v="505.375"/>
    <s v="3"/>
  </r>
  <r>
    <d v="2024-08-04T00:00:00"/>
    <x v="10"/>
    <n v="4"/>
    <n v="8.3333333333333329E-2"/>
    <n v="673.83333333333326"/>
    <s v="3"/>
  </r>
  <r>
    <d v="2024-08-04T00:00:00"/>
    <x v="5"/>
    <n v="9"/>
    <n v="0.1875"/>
    <n v="1516.125"/>
    <s v="3"/>
  </r>
  <r>
    <s v="8/4/2024 Total"/>
    <x v="7"/>
    <n v="48"/>
    <n v="1"/>
    <e v="#N/A"/>
    <s v=""/>
  </r>
  <r>
    <d v="2024-08-05T00:00:00"/>
    <x v="0"/>
    <n v="1"/>
    <n v="2.0833333333333332E-2"/>
    <n v="148.72916666666666"/>
    <s v="5"/>
  </r>
  <r>
    <d v="2024-08-05T00:00:00"/>
    <x v="1"/>
    <n v="1"/>
    <n v="2.0833333333333332E-2"/>
    <n v="148.72916666666666"/>
    <s v="5"/>
  </r>
  <r>
    <d v="2024-08-05T00:00:00"/>
    <x v="2"/>
    <n v="23"/>
    <n v="0.47916666666666669"/>
    <n v="3420.7708333333335"/>
    <s v="4"/>
  </r>
  <r>
    <d v="2024-08-05T00:00:00"/>
    <x v="3"/>
    <n v="9"/>
    <n v="0.1875"/>
    <n v="1338.5625"/>
    <s v="4"/>
  </r>
  <r>
    <d v="2024-08-05T00:00:00"/>
    <x v="8"/>
    <n v="4"/>
    <n v="8.3333333333333329E-2"/>
    <n v="594.91666666666663"/>
    <s v="4"/>
  </r>
  <r>
    <d v="2024-08-05T00:00:00"/>
    <x v="4"/>
    <n v="1"/>
    <n v="2.0833333333333332E-2"/>
    <n v="148.72916666666666"/>
    <s v="3"/>
  </r>
  <r>
    <d v="2024-08-05T00:00:00"/>
    <x v="9"/>
    <n v="1"/>
    <n v="2.0833333333333332E-2"/>
    <n v="148.72916666666666"/>
    <s v="3"/>
  </r>
  <r>
    <d v="2024-08-05T00:00:00"/>
    <x v="10"/>
    <n v="2"/>
    <n v="4.1666666666666664E-2"/>
    <n v="297.45833333333331"/>
    <s v="3"/>
  </r>
  <r>
    <d v="2024-08-05T00:00:00"/>
    <x v="5"/>
    <n v="6"/>
    <n v="0.125"/>
    <n v="892.375"/>
    <s v="3"/>
  </r>
  <r>
    <s v="8/5/2024 Total"/>
    <x v="7"/>
    <n v="48"/>
    <n v="1"/>
    <e v="#N/A"/>
    <s v=""/>
  </r>
  <r>
    <d v="2024-08-07T00:00:00"/>
    <x v="0"/>
    <n v="4"/>
    <n v="8.3333333333333329E-2"/>
    <n v="790.66666666666663"/>
    <s v="5"/>
  </r>
  <r>
    <d v="2024-08-07T00:00:00"/>
    <x v="2"/>
    <n v="17"/>
    <n v="0.35416666666666669"/>
    <n v="3360.3333333333335"/>
    <s v="4"/>
  </r>
  <r>
    <d v="2024-08-07T00:00:00"/>
    <x v="3"/>
    <n v="10"/>
    <n v="0.20833333333333334"/>
    <n v="1976.6666666666667"/>
    <s v="4"/>
  </r>
  <r>
    <d v="2024-08-07T00:00:00"/>
    <x v="8"/>
    <n v="2"/>
    <n v="4.1666666666666664E-2"/>
    <n v="395.33333333333331"/>
    <s v="4"/>
  </r>
  <r>
    <d v="2024-08-07T00:00:00"/>
    <x v="4"/>
    <n v="3"/>
    <n v="6.25E-2"/>
    <n v="593"/>
    <s v="3"/>
  </r>
  <r>
    <d v="2024-08-07T00:00:00"/>
    <x v="9"/>
    <n v="2"/>
    <n v="4.1666666666666664E-2"/>
    <n v="395.33333333333331"/>
    <s v="3"/>
  </r>
  <r>
    <d v="2024-08-07T00:00:00"/>
    <x v="10"/>
    <n v="4"/>
    <n v="8.3333333333333329E-2"/>
    <n v="790.66666666666663"/>
    <s v="3"/>
  </r>
  <r>
    <d v="2024-08-07T00:00:00"/>
    <x v="5"/>
    <n v="6"/>
    <n v="0.125"/>
    <n v="1186"/>
    <s v="3"/>
  </r>
  <r>
    <s v="8/7/2024 Total"/>
    <x v="7"/>
    <n v="48"/>
    <n v="1"/>
    <e v="#N/A"/>
    <s v=""/>
  </r>
  <r>
    <d v="2024-08-08T00:00:00"/>
    <x v="0"/>
    <n v="6"/>
    <n v="0.125"/>
    <n v="433.625"/>
    <s v="5"/>
  </r>
  <r>
    <d v="2024-08-08T00:00:00"/>
    <x v="1"/>
    <n v="1"/>
    <n v="2.0833333333333332E-2"/>
    <n v="72.270833333333329"/>
    <s v="5"/>
  </r>
  <r>
    <d v="2024-08-08T00:00:00"/>
    <x v="2"/>
    <n v="13"/>
    <n v="0.27083333333333331"/>
    <n v="939.52083333333326"/>
    <s v="4"/>
  </r>
  <r>
    <d v="2024-08-08T00:00:00"/>
    <x v="3"/>
    <n v="6"/>
    <n v="0.125"/>
    <n v="433.625"/>
    <s v="4"/>
  </r>
  <r>
    <d v="2024-08-08T00:00:00"/>
    <x v="8"/>
    <n v="4"/>
    <n v="8.3333333333333329E-2"/>
    <n v="289.08333333333331"/>
    <s v="4"/>
  </r>
  <r>
    <d v="2024-08-08T00:00:00"/>
    <x v="4"/>
    <n v="4"/>
    <n v="8.3333333333333329E-2"/>
    <n v="289.08333333333331"/>
    <s v="3"/>
  </r>
  <r>
    <d v="2024-08-08T00:00:00"/>
    <x v="9"/>
    <n v="2"/>
    <n v="4.1666666666666664E-2"/>
    <n v="144.54166666666666"/>
    <s v="3"/>
  </r>
  <r>
    <d v="2024-08-08T00:00:00"/>
    <x v="10"/>
    <n v="3"/>
    <n v="6.25E-2"/>
    <n v="216.8125"/>
    <s v="3"/>
  </r>
  <r>
    <d v="2024-08-08T00:00:00"/>
    <x v="5"/>
    <n v="9"/>
    <n v="0.1875"/>
    <n v="650.4375"/>
    <s v="3"/>
  </r>
  <r>
    <s v="8/8/2024 Total"/>
    <x v="7"/>
    <n v="48"/>
    <n v="1"/>
    <e v="#N/A"/>
    <s v=""/>
  </r>
  <r>
    <d v="2024-08-10T00:00:00"/>
    <x v="2"/>
    <n v="13"/>
    <n v="0.27083333333333331"/>
    <n v="1099.0416666666665"/>
    <s v="4"/>
  </r>
  <r>
    <d v="2024-08-10T00:00:00"/>
    <x v="3"/>
    <n v="3"/>
    <n v="6.25E-2"/>
    <n v="253.625"/>
    <s v="4"/>
  </r>
  <r>
    <d v="2024-08-10T00:00:00"/>
    <x v="8"/>
    <n v="1"/>
    <n v="2.0833333333333332E-2"/>
    <n v="84.541666666666657"/>
    <s v="4"/>
  </r>
  <r>
    <d v="2024-08-10T00:00:00"/>
    <x v="4"/>
    <n v="8"/>
    <n v="0.16666666666666666"/>
    <n v="676.33333333333326"/>
    <s v="3"/>
  </r>
  <r>
    <d v="2024-08-10T00:00:00"/>
    <x v="9"/>
    <n v="4"/>
    <n v="8.3333333333333329E-2"/>
    <n v="338.16666666666663"/>
    <s v="3"/>
  </r>
  <r>
    <d v="2024-08-10T00:00:00"/>
    <x v="10"/>
    <n v="4"/>
    <n v="8.3333333333333329E-2"/>
    <n v="338.16666666666663"/>
    <s v="3"/>
  </r>
  <r>
    <d v="2024-08-10T00:00:00"/>
    <x v="5"/>
    <n v="15"/>
    <n v="0.3125"/>
    <n v="1268.125"/>
    <s v="3"/>
  </r>
  <r>
    <s v="8/10/2024 Total"/>
    <x v="7"/>
    <n v="48"/>
    <n v="1"/>
    <e v="#N/A"/>
    <s v=""/>
  </r>
  <r>
    <d v="2024-08-11T00:00:00"/>
    <x v="0"/>
    <n v="4"/>
    <n v="8.3333333333333329E-2"/>
    <n v="401.5"/>
    <s v="5"/>
  </r>
  <r>
    <d v="2024-08-11T00:00:00"/>
    <x v="1"/>
    <n v="1"/>
    <n v="2.0833333333333332E-2"/>
    <n v="100.375"/>
    <s v="5"/>
  </r>
  <r>
    <d v="2024-08-11T00:00:00"/>
    <x v="2"/>
    <n v="11"/>
    <n v="0.22916666666666666"/>
    <n v="1104.125"/>
    <s v="4"/>
  </r>
  <r>
    <d v="2024-08-11T00:00:00"/>
    <x v="3"/>
    <n v="9"/>
    <n v="0.1875"/>
    <n v="903.375"/>
    <s v="4"/>
  </r>
  <r>
    <d v="2024-08-11T00:00:00"/>
    <x v="8"/>
    <n v="3"/>
    <n v="6.25E-2"/>
    <n v="301.125"/>
    <s v="4"/>
  </r>
  <r>
    <d v="2024-08-11T00:00:00"/>
    <x v="4"/>
    <n v="3"/>
    <n v="6.25E-2"/>
    <n v="301.125"/>
    <s v="3"/>
  </r>
  <r>
    <d v="2024-08-11T00:00:00"/>
    <x v="9"/>
    <n v="1"/>
    <n v="2.0833333333333332E-2"/>
    <n v="100.375"/>
    <s v="3"/>
  </r>
  <r>
    <d v="2024-08-11T00:00:00"/>
    <x v="10"/>
    <n v="8"/>
    <n v="0.16666666666666666"/>
    <n v="803"/>
    <s v="3"/>
  </r>
  <r>
    <d v="2024-08-11T00:00:00"/>
    <x v="5"/>
    <n v="8"/>
    <n v="0.16666666666666666"/>
    <n v="803"/>
    <s v="3"/>
  </r>
  <r>
    <s v="8/11/2024 Total"/>
    <x v="7"/>
    <n v="48"/>
    <n v="1"/>
    <e v="#N/A"/>
    <s v=""/>
  </r>
  <r>
    <d v="2024-08-12T00:00:00"/>
    <x v="0"/>
    <n v="4"/>
    <n v="8.3333333333333329E-2"/>
    <n v="556.75"/>
    <s v="5"/>
  </r>
  <r>
    <d v="2024-08-12T00:00:00"/>
    <x v="1"/>
    <n v="1"/>
    <n v="2.0833333333333332E-2"/>
    <n v="139.1875"/>
    <s v="5"/>
  </r>
  <r>
    <d v="2024-08-12T00:00:00"/>
    <x v="2"/>
    <n v="14"/>
    <n v="0.29166666666666669"/>
    <n v="1948.6250000000002"/>
    <s v="4"/>
  </r>
  <r>
    <d v="2024-08-12T00:00:00"/>
    <x v="3"/>
    <n v="5"/>
    <n v="0.10416666666666667"/>
    <n v="695.9375"/>
    <s v="4"/>
  </r>
  <r>
    <d v="2024-08-12T00:00:00"/>
    <x v="8"/>
    <n v="2"/>
    <n v="4.1666666666666664E-2"/>
    <n v="278.375"/>
    <s v="4"/>
  </r>
  <r>
    <d v="2024-08-12T00:00:00"/>
    <x v="4"/>
    <n v="5"/>
    <n v="0.10416666666666667"/>
    <n v="695.9375"/>
    <s v="3"/>
  </r>
  <r>
    <d v="2024-08-12T00:00:00"/>
    <x v="9"/>
    <n v="4"/>
    <n v="8.3333333333333329E-2"/>
    <n v="556.75"/>
    <s v="3"/>
  </r>
  <r>
    <d v="2024-08-12T00:00:00"/>
    <x v="10"/>
    <n v="5"/>
    <n v="0.10416666666666667"/>
    <n v="695.9375"/>
    <s v="3"/>
  </r>
  <r>
    <d v="2024-08-12T00:00:00"/>
    <x v="5"/>
    <n v="8"/>
    <n v="0.16666666666666666"/>
    <n v="1113.5"/>
    <s v="3"/>
  </r>
  <r>
    <s v="8/12/2024 Total"/>
    <x v="7"/>
    <n v="48"/>
    <n v="1"/>
    <e v="#N/A"/>
    <s v=""/>
  </r>
  <r>
    <d v="2024-08-13T00:00:00"/>
    <x v="0"/>
    <n v="5"/>
    <n v="0.10416666666666667"/>
    <n v="571.5625"/>
    <s v="5"/>
  </r>
  <r>
    <d v="2024-08-13T00:00:00"/>
    <x v="2"/>
    <n v="7"/>
    <n v="0.14583333333333334"/>
    <n v="800.1875"/>
    <s v="4"/>
  </r>
  <r>
    <d v="2024-08-13T00:00:00"/>
    <x v="3"/>
    <n v="11"/>
    <n v="0.22916666666666666"/>
    <n v="1257.4375"/>
    <s v="4"/>
  </r>
  <r>
    <d v="2024-08-13T00:00:00"/>
    <x v="4"/>
    <n v="7"/>
    <n v="0.14583333333333334"/>
    <n v="800.1875"/>
    <s v="3"/>
  </r>
  <r>
    <d v="2024-08-13T00:00:00"/>
    <x v="9"/>
    <n v="4"/>
    <n v="8.3333333333333329E-2"/>
    <n v="457.25"/>
    <s v="3"/>
  </r>
  <r>
    <d v="2024-08-13T00:00:00"/>
    <x v="10"/>
    <n v="7"/>
    <n v="0.14583333333333334"/>
    <n v="800.1875"/>
    <s v="3"/>
  </r>
  <r>
    <d v="2024-08-13T00:00:00"/>
    <x v="5"/>
    <n v="7"/>
    <n v="0.14583333333333334"/>
    <n v="800.1875"/>
    <s v="3"/>
  </r>
  <r>
    <s v="8/13/2024 Total"/>
    <x v="7"/>
    <n v="48"/>
    <n v="1"/>
    <e v="#N/A"/>
    <s v=""/>
  </r>
  <r>
    <d v="2024-08-14T00:00:00"/>
    <x v="0"/>
    <n v="4"/>
    <n v="8.3333333333333329E-2"/>
    <n v="939.5"/>
    <s v="5"/>
  </r>
  <r>
    <d v="2024-08-14T00:00:00"/>
    <x v="2"/>
    <n v="15"/>
    <n v="0.3125"/>
    <n v="3523.125"/>
    <s v="4"/>
  </r>
  <r>
    <d v="2024-08-14T00:00:00"/>
    <x v="3"/>
    <n v="2"/>
    <n v="4.1666666666666664E-2"/>
    <n v="469.75"/>
    <s v="4"/>
  </r>
  <r>
    <d v="2024-08-14T00:00:00"/>
    <x v="8"/>
    <n v="1"/>
    <n v="2.0833333333333332E-2"/>
    <n v="234.875"/>
    <s v="4"/>
  </r>
  <r>
    <d v="2024-08-14T00:00:00"/>
    <x v="4"/>
    <n v="3"/>
    <n v="6.25E-2"/>
    <n v="704.625"/>
    <s v="3"/>
  </r>
  <r>
    <d v="2024-08-14T00:00:00"/>
    <x v="9"/>
    <n v="4"/>
    <n v="8.3333333333333329E-2"/>
    <n v="939.5"/>
    <s v="3"/>
  </r>
  <r>
    <d v="2024-08-14T00:00:00"/>
    <x v="10"/>
    <n v="13"/>
    <n v="0.27083333333333331"/>
    <n v="3053.375"/>
    <s v="3"/>
  </r>
  <r>
    <d v="2024-08-14T00:00:00"/>
    <x v="5"/>
    <n v="6"/>
    <n v="0.125"/>
    <n v="1409.25"/>
    <s v="3"/>
  </r>
  <r>
    <s v="8/14/2024 Total"/>
    <x v="7"/>
    <n v="48"/>
    <n v="1"/>
    <e v="#N/A"/>
    <s v=""/>
  </r>
  <r>
    <d v="2024-08-15T00:00:00"/>
    <x v="0"/>
    <n v="3"/>
    <n v="6.25E-2"/>
    <n v="474.25"/>
    <s v="5"/>
  </r>
  <r>
    <d v="2024-08-15T00:00:00"/>
    <x v="2"/>
    <n v="7"/>
    <n v="0.14583333333333334"/>
    <n v="1106.5833333333335"/>
    <s v="4"/>
  </r>
  <r>
    <d v="2024-08-15T00:00:00"/>
    <x v="3"/>
    <n v="4"/>
    <n v="8.3333333333333329E-2"/>
    <n v="632.33333333333326"/>
    <s v="4"/>
  </r>
  <r>
    <d v="2024-08-15T00:00:00"/>
    <x v="8"/>
    <n v="1"/>
    <n v="2.0833333333333332E-2"/>
    <n v="158.08333333333331"/>
    <s v="4"/>
  </r>
  <r>
    <d v="2024-08-15T00:00:00"/>
    <x v="4"/>
    <n v="7"/>
    <n v="0.14583333333333334"/>
    <n v="1106.5833333333335"/>
    <s v="3"/>
  </r>
  <r>
    <d v="2024-08-15T00:00:00"/>
    <x v="9"/>
    <n v="4"/>
    <n v="8.3333333333333329E-2"/>
    <n v="632.33333333333326"/>
    <s v="3"/>
  </r>
  <r>
    <d v="2024-08-15T00:00:00"/>
    <x v="10"/>
    <n v="13"/>
    <n v="0.27083333333333331"/>
    <n v="2055.083333333333"/>
    <s v="3"/>
  </r>
  <r>
    <d v="2024-08-15T00:00:00"/>
    <x v="5"/>
    <n v="9"/>
    <n v="0.1875"/>
    <n v="1422.75"/>
    <s v="3"/>
  </r>
  <r>
    <s v="8/15/2024 Total"/>
    <x v="7"/>
    <n v="48"/>
    <n v="1"/>
    <e v="#N/A"/>
    <s v=""/>
  </r>
  <r>
    <d v="2024-08-16T00:00:00"/>
    <x v="0"/>
    <n v="3"/>
    <n v="6.25E-2"/>
    <n v="589.9375"/>
    <s v="5"/>
  </r>
  <r>
    <d v="2024-08-16T00:00:00"/>
    <x v="2"/>
    <n v="17"/>
    <n v="0.35416666666666669"/>
    <n v="3342.979166666667"/>
    <s v="4"/>
  </r>
  <r>
    <d v="2024-08-16T00:00:00"/>
    <x v="3"/>
    <n v="3"/>
    <n v="6.25E-2"/>
    <n v="589.9375"/>
    <s v="4"/>
  </r>
  <r>
    <d v="2024-08-16T00:00:00"/>
    <x v="8"/>
    <n v="1"/>
    <n v="2.0833333333333332E-2"/>
    <n v="196.64583333333331"/>
    <s v="4"/>
  </r>
  <r>
    <d v="2024-08-16T00:00:00"/>
    <x v="4"/>
    <n v="2"/>
    <n v="4.1666666666666664E-2"/>
    <n v="393.29166666666663"/>
    <s v="3"/>
  </r>
  <r>
    <d v="2024-08-16T00:00:00"/>
    <x v="9"/>
    <n v="2"/>
    <n v="4.1666666666666664E-2"/>
    <n v="393.29166666666663"/>
    <s v="3"/>
  </r>
  <r>
    <d v="2024-08-16T00:00:00"/>
    <x v="10"/>
    <n v="11"/>
    <n v="0.22916666666666666"/>
    <n v="2163.1041666666665"/>
    <s v="3"/>
  </r>
  <r>
    <d v="2024-08-16T00:00:00"/>
    <x v="5"/>
    <n v="9"/>
    <n v="0.1875"/>
    <n v="1769.8125"/>
    <s v="3"/>
  </r>
  <r>
    <s v="8/16/2024 Total"/>
    <x v="7"/>
    <n v="48"/>
    <n v="1"/>
    <e v="#N/A"/>
    <s v=""/>
  </r>
  <r>
    <d v="2024-08-17T00:00:00"/>
    <x v="0"/>
    <n v="3"/>
    <n v="6.25E-2"/>
    <n v="491.625"/>
    <s v="5"/>
  </r>
  <r>
    <d v="2024-08-17T00:00:00"/>
    <x v="2"/>
    <n v="11"/>
    <n v="0.22916666666666666"/>
    <n v="1802.625"/>
    <s v="4"/>
  </r>
  <r>
    <d v="2024-08-17T00:00:00"/>
    <x v="3"/>
    <n v="5"/>
    <n v="0.10416666666666667"/>
    <n v="819.375"/>
    <s v="4"/>
  </r>
  <r>
    <d v="2024-08-17T00:00:00"/>
    <x v="4"/>
    <n v="4"/>
    <n v="8.3333333333333329E-2"/>
    <n v="655.5"/>
    <s v="3"/>
  </r>
  <r>
    <d v="2024-08-17T00:00:00"/>
    <x v="9"/>
    <n v="2"/>
    <n v="4.1666666666666664E-2"/>
    <n v="327.75"/>
    <s v="3"/>
  </r>
  <r>
    <d v="2024-08-17T00:00:00"/>
    <x v="10"/>
    <n v="12"/>
    <n v="0.25"/>
    <n v="1966.5"/>
    <s v="3"/>
  </r>
  <r>
    <d v="2024-08-17T00:00:00"/>
    <x v="5"/>
    <n v="11"/>
    <n v="0.22916666666666666"/>
    <n v="1802.625"/>
    <s v="3"/>
  </r>
  <r>
    <s v="8/17/2024 Total"/>
    <x v="7"/>
    <n v="48"/>
    <n v="1"/>
    <e v="#N/A"/>
    <s v=""/>
  </r>
  <r>
    <d v="2024-08-18T00:00:00"/>
    <x v="2"/>
    <n v="10"/>
    <n v="0.20833333333333334"/>
    <n v="1418.3333333333335"/>
    <s v="4"/>
  </r>
  <r>
    <d v="2024-08-18T00:00:00"/>
    <x v="3"/>
    <n v="8"/>
    <n v="0.16666666666666666"/>
    <n v="1134.6666666666665"/>
    <s v="4"/>
  </r>
  <r>
    <d v="2024-08-18T00:00:00"/>
    <x v="8"/>
    <n v="2"/>
    <n v="4.1666666666666664E-2"/>
    <n v="283.66666666666663"/>
    <s v="4"/>
  </r>
  <r>
    <d v="2024-08-18T00:00:00"/>
    <x v="4"/>
    <n v="3"/>
    <n v="6.25E-2"/>
    <n v="425.5"/>
    <s v="3"/>
  </r>
  <r>
    <d v="2024-08-18T00:00:00"/>
    <x v="9"/>
    <n v="4"/>
    <n v="8.3333333333333329E-2"/>
    <n v="567.33333333333326"/>
    <s v="3"/>
  </r>
  <r>
    <d v="2024-08-18T00:00:00"/>
    <x v="10"/>
    <n v="7"/>
    <n v="0.14583333333333334"/>
    <n v="992.83333333333337"/>
    <s v="3"/>
  </r>
  <r>
    <d v="2024-08-18T00:00:00"/>
    <x v="5"/>
    <n v="14"/>
    <n v="0.29166666666666669"/>
    <n v="1985.6666666666667"/>
    <s v="3"/>
  </r>
  <r>
    <s v="8/18/2024 Total"/>
    <x v="7"/>
    <n v="48"/>
    <n v="1"/>
    <e v="#N/A"/>
    <s v=""/>
  </r>
  <r>
    <d v="2024-08-19T00:00:00"/>
    <x v="0"/>
    <n v="4"/>
    <n v="8.3333333333333329E-2"/>
    <n v="665.91666666666663"/>
    <s v="5"/>
  </r>
  <r>
    <d v="2024-08-19T00:00:00"/>
    <x v="2"/>
    <n v="11"/>
    <n v="0.22916666666666666"/>
    <n v="1831.2708333333333"/>
    <s v="4"/>
  </r>
  <r>
    <d v="2024-08-19T00:00:00"/>
    <x v="3"/>
    <n v="7"/>
    <n v="0.14583333333333334"/>
    <n v="1165.3541666666667"/>
    <s v="4"/>
  </r>
  <r>
    <d v="2024-08-19T00:00:00"/>
    <x v="4"/>
    <n v="3"/>
    <n v="6.25E-2"/>
    <n v="499.4375"/>
    <s v="3"/>
  </r>
  <r>
    <d v="2024-08-19T00:00:00"/>
    <x v="9"/>
    <n v="8"/>
    <n v="0.16666666666666666"/>
    <n v="1331.8333333333333"/>
    <s v="3"/>
  </r>
  <r>
    <d v="2024-08-19T00:00:00"/>
    <x v="10"/>
    <n v="8"/>
    <n v="0.16666666666666666"/>
    <n v="1331.8333333333333"/>
    <s v="3"/>
  </r>
  <r>
    <d v="2024-08-19T00:00:00"/>
    <x v="5"/>
    <n v="7"/>
    <n v="0.14583333333333334"/>
    <n v="1165.3541666666667"/>
    <s v="3"/>
  </r>
  <r>
    <s v="8/19/2024 Total"/>
    <x v="7"/>
    <n v="48"/>
    <n v="1"/>
    <e v="#N/A"/>
    <s v=""/>
  </r>
  <r>
    <d v="2024-08-20T00:00:00"/>
    <x v="0"/>
    <n v="3"/>
    <n v="6.25E-2"/>
    <n v="479.125"/>
    <s v="5"/>
  </r>
  <r>
    <d v="2024-08-20T00:00:00"/>
    <x v="2"/>
    <n v="11"/>
    <n v="0.22916666666666666"/>
    <n v="1756.7916666666665"/>
    <s v="4"/>
  </r>
  <r>
    <d v="2024-08-20T00:00:00"/>
    <x v="3"/>
    <n v="4"/>
    <n v="8.3333333333333329E-2"/>
    <n v="638.83333333333326"/>
    <s v="4"/>
  </r>
  <r>
    <d v="2024-08-20T00:00:00"/>
    <x v="4"/>
    <n v="7"/>
    <n v="0.14583333333333334"/>
    <n v="1117.9583333333335"/>
    <s v="3"/>
  </r>
  <r>
    <d v="2024-08-20T00:00:00"/>
    <x v="9"/>
    <n v="8"/>
    <n v="0.16666666666666666"/>
    <n v="1277.6666666666665"/>
    <s v="3"/>
  </r>
  <r>
    <d v="2024-08-20T00:00:00"/>
    <x v="10"/>
    <n v="8"/>
    <n v="0.16666666666666666"/>
    <n v="1277.6666666666665"/>
    <s v="3"/>
  </r>
  <r>
    <d v="2024-08-20T00:00:00"/>
    <x v="5"/>
    <n v="7"/>
    <n v="0.14583333333333334"/>
    <n v="1117.9583333333335"/>
    <s v="3"/>
  </r>
  <r>
    <s v="8/20/2024 Total"/>
    <x v="7"/>
    <n v="48"/>
    <n v="1"/>
    <e v="#N/A"/>
    <s v=""/>
  </r>
  <r>
    <d v="2024-08-21T00:00:00"/>
    <x v="0"/>
    <n v="1"/>
    <n v="2.0833333333333332E-2"/>
    <n v="200.83333333333331"/>
    <s v="5"/>
  </r>
  <r>
    <d v="2024-08-21T00:00:00"/>
    <x v="2"/>
    <n v="5"/>
    <n v="0.10416666666666667"/>
    <n v="1004.1666666666667"/>
    <s v="4"/>
  </r>
  <r>
    <d v="2024-08-21T00:00:00"/>
    <x v="3"/>
    <n v="5"/>
    <n v="0.10416666666666667"/>
    <n v="1004.1666666666667"/>
    <s v="4"/>
  </r>
  <r>
    <d v="2024-08-21T00:00:00"/>
    <x v="4"/>
    <n v="6"/>
    <n v="0.125"/>
    <n v="1205"/>
    <s v="3"/>
  </r>
  <r>
    <d v="2024-08-21T00:00:00"/>
    <x v="9"/>
    <n v="2"/>
    <n v="4.1666666666666664E-2"/>
    <n v="401.66666666666663"/>
    <s v="3"/>
  </r>
  <r>
    <d v="2024-08-21T00:00:00"/>
    <x v="10"/>
    <n v="9"/>
    <n v="0.1875"/>
    <n v="1807.5"/>
    <s v="3"/>
  </r>
  <r>
    <d v="2024-08-21T00:00:00"/>
    <x v="5"/>
    <n v="19"/>
    <n v="0.39583333333333331"/>
    <n v="3815.833333333333"/>
    <s v="3"/>
  </r>
  <r>
    <d v="2024-08-21T00:00:00"/>
    <x v="11"/>
    <n v="1"/>
    <n v="2.0833333333333332E-2"/>
    <n v="200.83333333333331"/>
    <s v=""/>
  </r>
  <r>
    <s v="8/21/2024 Total"/>
    <x v="7"/>
    <n v="48"/>
    <n v="1"/>
    <e v="#N/A"/>
    <s v=""/>
  </r>
  <r>
    <d v="2024-08-22T00:00:00"/>
    <x v="0"/>
    <n v="4"/>
    <n v="8.3333333333333329E-2"/>
    <n v="593.33333333333326"/>
    <s v="5"/>
  </r>
  <r>
    <d v="2024-08-22T00:00:00"/>
    <x v="2"/>
    <n v="6"/>
    <n v="0.125"/>
    <n v="890"/>
    <s v="4"/>
  </r>
  <r>
    <d v="2024-08-22T00:00:00"/>
    <x v="3"/>
    <n v="4"/>
    <n v="8.3333333333333329E-2"/>
    <n v="593.33333333333326"/>
    <s v="4"/>
  </r>
  <r>
    <d v="2024-08-22T00:00:00"/>
    <x v="4"/>
    <n v="8"/>
    <n v="0.16666666666666666"/>
    <n v="1186.6666666666665"/>
    <s v="3"/>
  </r>
  <r>
    <d v="2024-08-22T00:00:00"/>
    <x v="9"/>
    <n v="9"/>
    <n v="0.1875"/>
    <n v="1335"/>
    <s v="3"/>
  </r>
  <r>
    <d v="2024-08-22T00:00:00"/>
    <x v="10"/>
    <n v="4"/>
    <n v="8.3333333333333329E-2"/>
    <n v="593.33333333333326"/>
    <s v="3"/>
  </r>
  <r>
    <d v="2024-08-22T00:00:00"/>
    <x v="5"/>
    <n v="11"/>
    <n v="0.22916666666666666"/>
    <n v="1631.6666666666665"/>
    <s v="3"/>
  </r>
  <r>
    <d v="2024-08-22T00:00:00"/>
    <x v="11"/>
    <n v="1"/>
    <n v="2.0833333333333332E-2"/>
    <n v="148.33333333333331"/>
    <s v=""/>
  </r>
  <r>
    <d v="2024-08-22T00:00:00"/>
    <x v="12"/>
    <n v="1"/>
    <n v="2.0833333333333332E-2"/>
    <n v="148.33333333333331"/>
    <s v="3"/>
  </r>
  <r>
    <s v="8/22/2024 Total"/>
    <x v="7"/>
    <n v="48"/>
    <n v="1"/>
    <e v="#N/A"/>
    <s v=""/>
  </r>
  <r>
    <d v="2024-08-23T00:00:00"/>
    <x v="0"/>
    <n v="4"/>
    <n v="8.3333333333333329E-2"/>
    <n v="362.5"/>
    <s v="5"/>
  </r>
  <r>
    <d v="2024-08-23T00:00:00"/>
    <x v="2"/>
    <n v="5"/>
    <n v="0.10416666666666667"/>
    <n v="453.125"/>
    <s v="4"/>
  </r>
  <r>
    <d v="2024-08-23T00:00:00"/>
    <x v="3"/>
    <n v="9"/>
    <n v="0.1875"/>
    <n v="815.625"/>
    <s v="4"/>
  </r>
  <r>
    <d v="2024-08-23T00:00:00"/>
    <x v="4"/>
    <n v="3"/>
    <n v="6.25E-2"/>
    <n v="271.875"/>
    <s v="3"/>
  </r>
  <r>
    <d v="2024-08-23T00:00:00"/>
    <x v="9"/>
    <n v="3"/>
    <n v="6.25E-2"/>
    <n v="271.875"/>
    <s v="3"/>
  </r>
  <r>
    <d v="2024-08-23T00:00:00"/>
    <x v="10"/>
    <n v="13"/>
    <n v="0.27083333333333331"/>
    <n v="1178.125"/>
    <s v="3"/>
  </r>
  <r>
    <d v="2024-08-23T00:00:00"/>
    <x v="5"/>
    <n v="11"/>
    <n v="0.22916666666666666"/>
    <n v="996.875"/>
    <s v="3"/>
  </r>
  <r>
    <s v="8/23/2024 Total"/>
    <x v="7"/>
    <n v="48"/>
    <n v="1"/>
    <e v="#N/A"/>
    <s v=""/>
  </r>
  <r>
    <d v="2024-08-26T00:00:00"/>
    <x v="0"/>
    <n v="3"/>
    <n v="6.25E-2"/>
    <n v="235.5"/>
    <s v="5"/>
  </r>
  <r>
    <d v="2024-08-26T00:00:00"/>
    <x v="2"/>
    <n v="1"/>
    <n v="2.0833333333333332E-2"/>
    <n v="78.5"/>
    <s v="4"/>
  </r>
  <r>
    <d v="2024-08-26T00:00:00"/>
    <x v="3"/>
    <n v="2"/>
    <n v="4.1666666666666664E-2"/>
    <n v="157"/>
    <s v="4"/>
  </r>
  <r>
    <d v="2024-08-26T00:00:00"/>
    <x v="8"/>
    <n v="1"/>
    <n v="2.0833333333333332E-2"/>
    <n v="78.5"/>
    <s v="4"/>
  </r>
  <r>
    <d v="2024-08-26T00:00:00"/>
    <x v="4"/>
    <n v="6"/>
    <n v="0.125"/>
    <n v="471"/>
    <s v="3"/>
  </r>
  <r>
    <d v="2024-08-26T00:00:00"/>
    <x v="9"/>
    <n v="8"/>
    <n v="0.16666666666666666"/>
    <n v="628"/>
    <s v="3"/>
  </r>
  <r>
    <d v="2024-08-26T00:00:00"/>
    <x v="10"/>
    <n v="11"/>
    <n v="0.22916666666666666"/>
    <n v="863.5"/>
    <s v="3"/>
  </r>
  <r>
    <d v="2024-08-26T00:00:00"/>
    <x v="5"/>
    <n v="12"/>
    <n v="0.25"/>
    <n v="942"/>
    <s v="3"/>
  </r>
  <r>
    <d v="2024-08-26T00:00:00"/>
    <x v="11"/>
    <n v="4"/>
    <n v="8.3333333333333329E-2"/>
    <n v="314"/>
    <s v="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5">
  <r>
    <n v="2024"/>
    <s v="CHUM"/>
    <s v="KTN"/>
    <s v="ECP"/>
    <s v="LML"/>
    <s v="TNDR"/>
    <s v="106981"/>
    <s v="B4"/>
    <x v="0"/>
    <s v=""/>
    <b v="1"/>
    <s v="GN"/>
    <n v="101"/>
    <s v="28"/>
    <s v="10128"/>
    <n v="0"/>
    <n v="0"/>
    <x v="0"/>
    <s v="01288226"/>
    <d v="2024-06-16T00:00:00"/>
    <d v="2024-06-17T00:00:00"/>
    <n v="2"/>
    <d v="2024-06-18T00:00:00"/>
    <n v="25"/>
    <m/>
    <s v="Double stuff, Cell B9 and B10 weights deleted."/>
    <n v="1"/>
    <d v="2024-06-21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ECP"/>
    <s v="LML"/>
    <s v="TNDR"/>
    <s v="106981"/>
    <s v="B12"/>
    <x v="0"/>
    <s v=""/>
    <b v="1"/>
    <s v="GN"/>
    <n v="101"/>
    <s v="28"/>
    <s v="10128"/>
    <n v="0"/>
    <n v="0"/>
    <x v="0"/>
    <s v="01288234"/>
    <d v="2024-06-16T00:00:00"/>
    <d v="2024-06-17T00:00:00"/>
    <n v="2"/>
    <d v="2024-06-18T00:00:00"/>
    <n v="25"/>
    <m/>
    <s v="Double stuff, Cell B9 and B10 weights deleted."/>
    <n v="1"/>
    <d v="2024-06-21T00:00:00"/>
    <s v="SKS"/>
    <s v="4,4H"/>
    <x v="1"/>
    <s v="Neets Bay"/>
    <s v="Summer"/>
    <s v="2021"/>
    <s v="SSRAA"/>
    <s v="THIN FOR AGING; NO PH SEEN"/>
    <s v="4,4H"/>
    <s v="SKS"/>
    <s v=""/>
    <s v=""/>
    <s v="U"/>
    <n v="7.5"/>
  </r>
  <r>
    <n v="2024"/>
    <s v="CHUM"/>
    <s v="KTN"/>
    <s v="SBS"/>
    <s v="AWE"/>
    <s v="TNDR"/>
    <s v="106223"/>
    <s v="A5"/>
    <x v="1"/>
    <s v=""/>
    <b v="0"/>
    <s v="GN"/>
    <n v="101"/>
    <s v="11"/>
    <s v="10111"/>
    <n v="0"/>
    <n v="0"/>
    <x v="0"/>
    <s v="01288311"/>
    <d v="2024-06-16T00:00:00"/>
    <d v="2024-06-18T00:00:00"/>
    <n v="3"/>
    <d v="2024-06-19T00:00:00"/>
    <n v="25"/>
    <m/>
    <s v=""/>
    <n v="1"/>
    <d v="2024-06-20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KTN"/>
    <s v="SBS"/>
    <s v="AWE"/>
    <s v="TNDR"/>
    <s v="106223"/>
    <s v="B2"/>
    <x v="1"/>
    <s v=""/>
    <b v="0"/>
    <s v="GN"/>
    <n v="101"/>
    <s v="11"/>
    <s v="10111"/>
    <n v="0"/>
    <n v="0"/>
    <x v="0"/>
    <s v="01288320"/>
    <d v="2024-06-16T00:00:00"/>
    <d v="2024-06-18T00:00:00"/>
    <n v="3"/>
    <d v="2024-06-19T00:00:00"/>
    <n v="25"/>
    <m/>
    <s v=""/>
    <n v="1"/>
    <d v="2024-06-2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AWE"/>
    <s v="TNDR"/>
    <s v="106221"/>
    <s v="D6"/>
    <x v="0"/>
    <s v=""/>
    <b v="1"/>
    <s v="GN"/>
    <n v="101"/>
    <s v="2428"/>
    <s v="1012428"/>
    <n v="0"/>
    <n v="0"/>
    <x v="0"/>
    <s v="01288564"/>
    <d v="2024-06-17T00:00:00"/>
    <d v="2024-06-20T00:00:00"/>
    <n v="4"/>
    <d v="2024-06-21T00:00:00"/>
    <n v="25"/>
    <m/>
    <s v=""/>
    <n v="1"/>
    <d v="2024-06-24T00:00:00"/>
    <s v="SKS"/>
    <s v="4,2,2H"/>
    <x v="0"/>
    <s v="Neets Bay"/>
    <s v="Summer"/>
    <s v="2021"/>
    <s v="SSRAA"/>
    <s v="BY21"/>
    <s v="4,2,2H"/>
    <s v="SKS"/>
    <s v=""/>
    <s v=""/>
    <s v="U"/>
    <n v="10.1"/>
  </r>
  <r>
    <n v="2024"/>
    <s v="CHUM"/>
    <s v="KTN"/>
    <s v="SBS"/>
    <s v="AWE"/>
    <s v="TNDR"/>
    <s v="106224"/>
    <s v="H8"/>
    <x v="1"/>
    <s v=""/>
    <b v="0"/>
    <s v="GN"/>
    <n v="101"/>
    <s v="11"/>
    <s v="10111"/>
    <n v="0"/>
    <n v="0"/>
    <x v="0"/>
    <s v="01288542"/>
    <d v="2024-06-18T00:00:00"/>
    <d v="2024-06-20T00:00:00"/>
    <n v="3"/>
    <d v="2024-06-20T00:00:00"/>
    <n v="25"/>
    <m/>
    <s v="No available scale"/>
    <n v="1"/>
    <d v="2024-06-21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KTN"/>
    <s v="ECP"/>
    <s v="LML"/>
    <s v="TNDR"/>
    <s v="107161"/>
    <s v="B5"/>
    <x v="0"/>
    <s v=""/>
    <b v="1"/>
    <s v="GN"/>
    <n v="101"/>
    <s v="242842"/>
    <s v="101242842"/>
    <n v="0"/>
    <n v="0"/>
    <x v="0"/>
    <s v="01288971"/>
    <d v="2024-06-24T00:00:00"/>
    <d v="2024-06-25T00:00:00"/>
    <n v="2"/>
    <d v="2024-06-26T00:00:00"/>
    <n v="26"/>
    <m/>
    <s v=""/>
    <n v="1"/>
    <d v="2024-06-28T00:00:00"/>
    <s v="JJM"/>
    <s v="4,2,2H"/>
    <x v="0"/>
    <s v="Neets Bay"/>
    <s v="Summer"/>
    <s v="2021"/>
    <s v="SSRAA"/>
    <s v="BY21"/>
    <s v="4,2,2H"/>
    <s v="JJM"/>
    <s v=""/>
    <s v=""/>
    <s v="U"/>
    <n v="7.2"/>
  </r>
  <r>
    <n v="2024"/>
    <s v="CHUM"/>
    <s v="KTN"/>
    <s v="ECP"/>
    <s v="LML"/>
    <s v="TNDR"/>
    <s v="106560"/>
    <s v="G2"/>
    <x v="1"/>
    <s v=""/>
    <b v="1"/>
    <s v="GN"/>
    <n v="101"/>
    <s v="11"/>
    <s v="10111"/>
    <n v="0"/>
    <n v="0"/>
    <x v="0"/>
    <s v="01288932"/>
    <d v="2024-06-23T00:00:00"/>
    <d v="2024-06-25T00:00:00"/>
    <n v="3"/>
    <d v="2024-06-26T00:00:00"/>
    <n v="26"/>
    <m/>
    <s v="98.2% Treepoint, 1.8% Nakat"/>
    <n v="1"/>
    <d v="2024-07-02T00:00:00"/>
    <s v="SKS"/>
    <s v="5,5H5"/>
    <x v="2"/>
    <s v="Neets Bay"/>
    <s v="Summer"/>
    <s v="2021"/>
    <s v="SSRAA"/>
    <s v="BY21"/>
    <s v="5,5H5"/>
    <s v="SKS"/>
    <s v=""/>
    <s v=""/>
    <s v="U"/>
    <n v="10.1"/>
  </r>
  <r>
    <n v="2024"/>
    <s v="CHUM"/>
    <s v="KTN"/>
    <s v="SBS"/>
    <s v="AWE"/>
    <s v="BOAT"/>
    <s v="106226"/>
    <s v="B7"/>
    <x v="0"/>
    <s v=""/>
    <b v="1"/>
    <s v="SN"/>
    <n v="101"/>
    <s v="42"/>
    <s v="10142"/>
    <n v="0"/>
    <n v="0"/>
    <x v="0"/>
    <s v="01289021"/>
    <d v="2024-06-24T00:00:00"/>
    <m/>
    <n v="1"/>
    <d v="2024-06-25T00:00:00"/>
    <n v="26"/>
    <m/>
    <s v=""/>
    <n v="1"/>
    <d v="2024-07-01T00:00:00"/>
    <s v="JJM"/>
    <s v="5,5H5"/>
    <x v="2"/>
    <s v="Neets Bay"/>
    <s v="Summer"/>
    <s v="2021"/>
    <s v="SSRAA"/>
    <s v="BY19"/>
    <s v="5,5H5"/>
    <s v="JJM"/>
    <s v=""/>
    <s v=""/>
    <s v="U"/>
    <n v="8.5"/>
  </r>
  <r>
    <n v="2024"/>
    <s v="CHUM"/>
    <s v="KTN"/>
    <s v="SBS"/>
    <s v="AWE"/>
    <s v="BOAT"/>
    <s v="106226"/>
    <s v="B11"/>
    <x v="0"/>
    <s v=""/>
    <b v="1"/>
    <s v="SN"/>
    <n v="101"/>
    <s v="42"/>
    <s v="10142"/>
    <n v="0"/>
    <n v="0"/>
    <x v="0"/>
    <s v="01289025"/>
    <d v="2024-06-24T00:00:00"/>
    <m/>
    <n v="1"/>
    <d v="2024-06-25T00:00:00"/>
    <n v="26"/>
    <m/>
    <s v=""/>
    <n v="1"/>
    <d v="2024-07-01T00:00:00"/>
    <s v="JJM"/>
    <s v="4,2,2H"/>
    <x v="0"/>
    <s v="Neets Bay"/>
    <s v="Summer"/>
    <s v="2021"/>
    <s v="SSRAA"/>
    <s v="BY21"/>
    <s v="4,2,2H"/>
    <s v="JJM"/>
    <s v=""/>
    <s v=""/>
    <s v="U"/>
    <n v="3.3"/>
  </r>
  <r>
    <n v="2024"/>
    <s v="CHUM"/>
    <s v="KTN"/>
    <s v="ECP"/>
    <s v="DGK"/>
    <s v="BOAT"/>
    <s v="107009"/>
    <s v="D7"/>
    <x v="1"/>
    <s v=""/>
    <b v="1"/>
    <s v="TR"/>
    <n v="101"/>
    <s v="90"/>
    <s v="10190"/>
    <n v="0"/>
    <n v="0"/>
    <x v="0"/>
    <s v="01289848"/>
    <d v="2024-07-01T00:00:00"/>
    <m/>
    <n v="1"/>
    <d v="2024-07-02T00:00:00"/>
    <n v="27"/>
    <m/>
    <s v=""/>
    <n v="1"/>
    <d v="2024-07-02T00:00:00"/>
    <s v="SKS"/>
    <s v="4,4H"/>
    <x v="1"/>
    <s v="Neets Bay"/>
    <s v="Summer"/>
    <s v="2021"/>
    <s v="SSRAA"/>
    <s v="BY21"/>
    <s v="4,4H"/>
    <s v="SKS"/>
    <s v=""/>
    <s v=""/>
    <s v="U"/>
    <n v="9"/>
  </r>
  <r>
    <n v="2024"/>
    <s v="CHUM"/>
    <s v="KTN"/>
    <s v="ECP"/>
    <s v="LML"/>
    <s v="BOAT"/>
    <s v="106948"/>
    <s v="A1"/>
    <x v="1"/>
    <s v=""/>
    <b v="1"/>
    <s v="TR"/>
    <n v="101"/>
    <s v="90"/>
    <s v="10190"/>
    <n v="0"/>
    <n v="0"/>
    <x v="0"/>
    <s v="01290305"/>
    <d v="2024-07-01T00:00:00"/>
    <d v="2024-07-02T00:00:00"/>
    <n v="2"/>
    <d v="2024-07-02T00:00:00"/>
    <n v="27"/>
    <m/>
    <s v="4 Females= 33.3%; 8 Males= 66.7%"/>
    <n v="1"/>
    <d v="2024-07-05T00:00:00"/>
    <s v="SKS"/>
    <s v="4,4H"/>
    <x v="1"/>
    <s v="Neets Bay"/>
    <s v="Summer"/>
    <s v="2021"/>
    <s v="SSRAA"/>
    <s v="BY21"/>
    <s v="4,4H"/>
    <s v="SKS"/>
    <s v=""/>
    <s v=""/>
    <s v="U"/>
    <n v="8.1999999999999993"/>
  </r>
  <r>
    <n v="2024"/>
    <s v="CHUM"/>
    <s v="KTN"/>
    <s v="ECP"/>
    <s v="LML"/>
    <s v="BOAT"/>
    <s v="106948"/>
    <s v="B3"/>
    <x v="1"/>
    <s v=""/>
    <b v="1"/>
    <s v="TR"/>
    <n v="101"/>
    <s v="90"/>
    <s v="10190"/>
    <n v="0"/>
    <n v="0"/>
    <x v="0"/>
    <s v="01290319"/>
    <d v="2024-07-01T00:00:00"/>
    <d v="2024-07-02T00:00:00"/>
    <n v="2"/>
    <d v="2024-07-02T00:00:00"/>
    <n v="27"/>
    <m/>
    <s v="2 Females= 16.7%; 10 Males= 83.3%"/>
    <n v="1"/>
    <d v="2024-07-05T00:00:00"/>
    <s v="SKS"/>
    <s v="4,4H"/>
    <x v="1"/>
    <s v="Neets Bay"/>
    <s v="Summer"/>
    <s v="2021"/>
    <s v="SSRAA"/>
    <s v="BY21"/>
    <s v="4,4H"/>
    <s v="SKS"/>
    <s v=""/>
    <s v=""/>
    <s v="U"/>
    <n v="3.9"/>
  </r>
  <r>
    <n v="2024"/>
    <s v="CHUM"/>
    <s v="KTN"/>
    <s v="ECP"/>
    <s v="LML"/>
    <s v="BOAT"/>
    <s v="107201"/>
    <s v="A4"/>
    <x v="2"/>
    <s v=""/>
    <b v="1"/>
    <s v="SN"/>
    <n v="101"/>
    <s v="95"/>
    <s v="10195"/>
    <s v="THA"/>
    <s v="Neets Bay"/>
    <x v="1"/>
    <s v="01290260"/>
    <d v="2024-07-01T00:00:00"/>
    <d v="2024-07-02T00:00:00"/>
    <n v="2"/>
    <d v="2024-07-02T00:00:00"/>
    <n v="27"/>
    <m/>
    <s v="17 Females= 36.2%; 30 Males= 63.8%"/>
    <n v="1"/>
    <d v="2024-07-03T00:00:00"/>
    <s v="SKS"/>
    <s v="5H5"/>
    <x v="3"/>
    <s v="Neets Bay"/>
    <s v="Summer"/>
    <s v="2021"/>
    <s v="SSRAA"/>
    <s v="BY21"/>
    <s v="5H5"/>
    <s v="SKS"/>
    <s v=""/>
    <s v=""/>
    <s v="U"/>
    <n v="5"/>
  </r>
  <r>
    <n v="2024"/>
    <s v="CHUM"/>
    <s v="KTN"/>
    <s v="ECP"/>
    <s v="LML"/>
    <s v="BOAT"/>
    <s v="107201"/>
    <s v="B1"/>
    <x v="2"/>
    <s v=""/>
    <b v="1"/>
    <s v="SN"/>
    <n v="101"/>
    <s v="95"/>
    <s v="10195"/>
    <s v="THA"/>
    <s v="Neets Bay"/>
    <x v="1"/>
    <s v="01290269"/>
    <d v="2024-07-01T00:00:00"/>
    <d v="2024-07-02T00:00:00"/>
    <n v="2"/>
    <d v="2024-07-02T00:00:00"/>
    <n v="27"/>
    <m/>
    <s v="17 Females= 36.2%; 30 Males= 63.8%"/>
    <n v="1"/>
    <d v="2024-07-03T00:00:00"/>
    <s v="SKS"/>
    <s v="4,2,2H"/>
    <x v="0"/>
    <s v="Neets Bay"/>
    <s v="Summer"/>
    <s v="2021"/>
    <s v="SSRAA"/>
    <s v="BY21"/>
    <s v="4,2,2H"/>
    <s v="SKS"/>
    <s v=""/>
    <s v=""/>
    <s v="U"/>
    <n v="6.7"/>
  </r>
  <r>
    <n v="2024"/>
    <s v="CHUM"/>
    <s v="KTN"/>
    <s v="ECP"/>
    <s v="LML"/>
    <s v="BOAT"/>
    <s v="107201"/>
    <s v="B12"/>
    <x v="2"/>
    <s v=""/>
    <b v="1"/>
    <s v="SN"/>
    <n v="101"/>
    <s v="95"/>
    <s v="10195"/>
    <s v="THA"/>
    <s v="Neets Bay"/>
    <x v="1"/>
    <s v="01290280"/>
    <d v="2024-07-01T00:00:00"/>
    <d v="2024-07-02T00:00:00"/>
    <n v="2"/>
    <d v="2024-07-02T00:00:00"/>
    <n v="27"/>
    <m/>
    <s v="17 Females= 36.2%; 30 Males= 63.8%"/>
    <n v="1"/>
    <d v="2024-07-03T00:00:00"/>
    <s v="SKS"/>
    <s v="4,2,2H"/>
    <x v="0"/>
    <s v="Neets Bay"/>
    <s v="Summer"/>
    <s v="2021"/>
    <s v="SSRAA"/>
    <s v="THIN FOR AGING"/>
    <s v="4,2,2H"/>
    <s v="SKS"/>
    <s v=""/>
    <s v=""/>
    <s v="U"/>
    <n v="5.0999999999999996"/>
  </r>
  <r>
    <n v="2024"/>
    <s v="CHUM"/>
    <s v="KTN"/>
    <s v="ECP"/>
    <s v="AWE"/>
    <s v="TNDR"/>
    <s v="106233"/>
    <s v="C5"/>
    <x v="1"/>
    <s v=""/>
    <b v="1"/>
    <s v="GN"/>
    <n v="106"/>
    <s v="30"/>
    <s v="10630"/>
    <n v="0"/>
    <n v="0"/>
    <x v="0"/>
    <s v="01290249"/>
    <d v="2024-07-01T00:00:00"/>
    <d v="2024-07-02T00:00:00"/>
    <n v="2"/>
    <d v="2024-07-03T00:00:00"/>
    <n v="27"/>
    <m/>
    <s v=""/>
    <n v="1"/>
    <d v="2024-07-03T00:00:00"/>
    <s v="SKS"/>
    <s v="4,4H"/>
    <x v="1"/>
    <s v="Neets Bay"/>
    <s v="Summer"/>
    <s v="2021"/>
    <s v="SSRAA"/>
    <s v="BY21"/>
    <s v="4,4H"/>
    <s v="SKS"/>
    <s v=""/>
    <s v=""/>
    <s v="U"/>
    <n v="7.1"/>
  </r>
  <r>
    <n v="2024"/>
    <s v="CHUM"/>
    <s v="WRG"/>
    <s v="TRI"/>
    <s v="SLM"/>
    <s v="TNDR"/>
    <s v="107021"/>
    <s v="A6"/>
    <x v="2"/>
    <s v=""/>
    <b v="1"/>
    <s v="SN"/>
    <n v="101"/>
    <s v="95"/>
    <s v="10195"/>
    <s v="THA"/>
    <s v="Neets Bay"/>
    <x v="1"/>
    <s v="01291208"/>
    <d v="2024-07-01T00:00:00"/>
    <d v="2024-07-02T00:00:00"/>
    <n v="2"/>
    <d v="2024-07-03T00:00:00"/>
    <n v="27"/>
    <m/>
    <s v="Sex ratio from samples: Male 57% (55), Female 43% (42); Sex ratio from production: Male 58% (280), Female 42% (199)"/>
    <n v="1"/>
    <d v="2024-09-09T00:00:00"/>
    <s v="SAW"/>
    <s v="4,2,2H"/>
    <x v="0"/>
    <s v="Neets Bay"/>
    <s v="Summer"/>
    <s v="2021"/>
    <s v="SSRAA"/>
    <s v="BY21"/>
    <s v="4,2,2H"/>
    <s v="SAW"/>
    <s v="4,2,2H"/>
    <s v="SKS"/>
    <s v="U"/>
    <n v="5.7"/>
  </r>
  <r>
    <n v="2024"/>
    <s v="CHUM"/>
    <s v="WRG"/>
    <s v="TRI"/>
    <s v="SLM"/>
    <s v="TNDR"/>
    <s v="107021"/>
    <s v="B2"/>
    <x v="2"/>
    <s v=""/>
    <b v="1"/>
    <s v="SN"/>
    <n v="101"/>
    <s v="95"/>
    <s v="10195"/>
    <s v="THA"/>
    <s v="Neets Bay"/>
    <x v="1"/>
    <s v="01291216"/>
    <d v="2024-07-01T00:00:00"/>
    <d v="2024-07-02T00:00:00"/>
    <n v="2"/>
    <d v="2024-07-03T00:00:00"/>
    <n v="27"/>
    <m/>
    <s v="Sex ratio from samples: Male 57% (55), Female 43% (42); Sex ratio from production: Male 58% (280), Female 42% (199)"/>
    <n v="1"/>
    <d v="2024-09-09T00:00:00"/>
    <s v="SAW"/>
    <s v="4,2,2H"/>
    <x v="0"/>
    <s v="Neets Bay"/>
    <s v="Summer"/>
    <s v="2021"/>
    <s v="SSRAA"/>
    <s v="BY21"/>
    <s v="4,2,2H"/>
    <s v="SAW"/>
    <s v=""/>
    <s v=""/>
    <s v="U"/>
    <n v="4.5999999999999996"/>
  </r>
  <r>
    <n v="2024"/>
    <s v="CHUM"/>
    <s v="WRG"/>
    <s v="TRI"/>
    <s v="SLM"/>
    <s v="TNDR"/>
    <s v="107021"/>
    <s v="B9"/>
    <x v="2"/>
    <s v=""/>
    <b v="1"/>
    <s v="SN"/>
    <n v="101"/>
    <s v="95"/>
    <s v="10195"/>
    <s v="THA"/>
    <s v="Neets Bay"/>
    <x v="1"/>
    <s v="01291223"/>
    <d v="2024-07-01T00:00:00"/>
    <d v="2024-07-02T00:00:00"/>
    <n v="2"/>
    <d v="2024-07-03T00:00:00"/>
    <n v="27"/>
    <m/>
    <s v="Sex ratio from samples: Male 57% (55), Female 43% (42); Sex ratio from production: Male 58% (280), Female 42% (199)"/>
    <n v="1"/>
    <d v="2024-09-09T00:00:00"/>
    <s v="SAW"/>
    <s v="4,2,2H"/>
    <x v="0"/>
    <s v="Neets Bay"/>
    <s v="Summer"/>
    <s v="2021"/>
    <s v="SSRAA"/>
    <s v="BY21"/>
    <s v="4,2,2H"/>
    <s v="SAW"/>
    <s v="4,2,2H"/>
    <s v="SKS"/>
    <s v="U"/>
    <n v="8.6999999999999993"/>
  </r>
  <r>
    <n v="2024"/>
    <s v="CHUM"/>
    <s v="WRG"/>
    <s v="TRI"/>
    <s v="SLM"/>
    <s v="TNDR"/>
    <s v="107021"/>
    <s v="C9"/>
    <x v="2"/>
    <s v=""/>
    <b v="1"/>
    <s v="SN"/>
    <n v="101"/>
    <s v="95"/>
    <s v="10195"/>
    <s v="THA"/>
    <s v="Neets Bay"/>
    <x v="1"/>
    <s v="01291235"/>
    <d v="2024-07-01T00:00:00"/>
    <d v="2024-07-02T00:00:00"/>
    <n v="2"/>
    <d v="2024-07-03T00:00:00"/>
    <n v="27"/>
    <m/>
    <s v="Sex ratio from samples: Male 57% (55), Female 43% (42); Sex ratio from production: Male 58% (280), Female 42% (199)"/>
    <n v="1"/>
    <d v="2024-09-09T00:00:00"/>
    <s v="SAW"/>
    <s v="5H5"/>
    <x v="3"/>
    <s v="Neets Bay"/>
    <s v="Summer"/>
    <s v="2021"/>
    <s v="SSRAA"/>
    <s v="BY21"/>
    <s v="5H5"/>
    <s v="SAW"/>
    <s v=""/>
    <s v=""/>
    <s v="U"/>
    <n v="5.5"/>
  </r>
  <r>
    <n v="2024"/>
    <s v="CHUM"/>
    <s v="WRG"/>
    <s v="TRI"/>
    <s v="SLM"/>
    <s v="TNDR"/>
    <s v="107021"/>
    <s v="E2"/>
    <x v="2"/>
    <s v=""/>
    <b v="1"/>
    <s v="SN"/>
    <n v="101"/>
    <s v="95"/>
    <s v="10195"/>
    <s v="THA"/>
    <s v="Neets Bay"/>
    <x v="1"/>
    <s v="01291252"/>
    <d v="2024-07-01T00:00:00"/>
    <d v="2024-07-02T00:00:00"/>
    <n v="2"/>
    <d v="2024-07-03T00:00:00"/>
    <n v="27"/>
    <m/>
    <s v="Sex ratio from samples: Male 57% (55), Female 43% (42); Sex ratio from production: Male 58% (280), Female 42% (199)"/>
    <n v="1"/>
    <d v="2024-09-09T00:00:00"/>
    <s v="SAW"/>
    <s v="4,4H"/>
    <x v="1"/>
    <s v="Neets Bay"/>
    <s v="Summer"/>
    <s v="2021"/>
    <s v="SSRAA"/>
    <s v="BY21"/>
    <s v="4,4H"/>
    <s v="SAW"/>
    <s v=""/>
    <s v=""/>
    <s v="U"/>
    <n v="6"/>
  </r>
  <r>
    <n v="2024"/>
    <s v="CHUM"/>
    <s v="WRG"/>
    <s v="TRI"/>
    <s v="SLM"/>
    <s v="TNDR"/>
    <s v="107021"/>
    <s v="H6"/>
    <x v="2"/>
    <s v=""/>
    <b v="1"/>
    <s v="SN"/>
    <n v="101"/>
    <s v="95"/>
    <s v="10195"/>
    <s v="THA"/>
    <s v="Neets Bay"/>
    <x v="1"/>
    <s v="01291292"/>
    <d v="2024-07-01T00:00:00"/>
    <d v="2024-07-02T00:00:00"/>
    <n v="2"/>
    <d v="2024-07-03T00:00:00"/>
    <n v="27"/>
    <m/>
    <s v="Sex ratio from samples: Male 57% (55), Female 43% (42); Sex ratio from production: Male 58% (280), Female 42% (199)"/>
    <n v="1"/>
    <d v="2024-09-09T00:00:00"/>
    <s v="SAW"/>
    <s v="4,4H"/>
    <x v="1"/>
    <s v="Neets Bay"/>
    <s v="Summer"/>
    <s v="2021"/>
    <s v="SSRAA"/>
    <s v="BY21"/>
    <s v="4,4H"/>
    <s v="SAW"/>
    <s v=""/>
    <s v=""/>
    <s v="U"/>
    <n v="8.8000000000000007"/>
  </r>
  <r>
    <n v="2024"/>
    <s v="CHUM"/>
    <s v="KTN"/>
    <s v="ECP"/>
    <s v="JAM"/>
    <s v="TNDR"/>
    <s v="106951"/>
    <s v="E10"/>
    <x v="1"/>
    <s v=""/>
    <b v="1"/>
    <s v="GN"/>
    <n v="101"/>
    <s v="11"/>
    <s v="10111"/>
    <n v="0"/>
    <n v="0"/>
    <x v="0"/>
    <s v="01290506"/>
    <d v="2024-07-01T00:00:00"/>
    <d v="2024-07-03T00:00:00"/>
    <n v="3"/>
    <d v="2024-07-04T00:00:00"/>
    <n v="27"/>
    <m/>
    <s v=""/>
    <n v="1"/>
    <d v="2024-07-05T00:00:00"/>
    <s v="SKS"/>
    <s v="5,5H5"/>
    <x v="2"/>
    <s v="Neets Bay"/>
    <s v="Summer"/>
    <s v="2021"/>
    <s v="SSRAA"/>
    <s v="BY21"/>
    <s v="5,5H5"/>
    <s v="SKS"/>
    <s v=""/>
    <s v=""/>
    <s v="U"/>
    <n v="9.9"/>
  </r>
  <r>
    <n v="2024"/>
    <s v="CHUM"/>
    <s v="KTN"/>
    <s v="ECP"/>
    <s v="JAM"/>
    <s v="TNDR"/>
    <s v="106951"/>
    <s v="H9"/>
    <x v="1"/>
    <s v=""/>
    <b v="1"/>
    <s v="GN"/>
    <n v="101"/>
    <s v="11"/>
    <s v="10111"/>
    <n v="0"/>
    <n v="0"/>
    <x v="0"/>
    <s v="01290541"/>
    <d v="2024-07-01T00:00:00"/>
    <d v="2024-07-03T00:00:00"/>
    <n v="3"/>
    <d v="2024-07-04T00:00:00"/>
    <n v="27"/>
    <m/>
    <s v=""/>
    <n v="1"/>
    <d v="2024-07-05T00:00:00"/>
    <s v="SKS"/>
    <s v="5,5H5"/>
    <x v="2"/>
    <s v="Neets Bay"/>
    <s v="Summer"/>
    <s v="2021"/>
    <s v="SSRAA"/>
    <s v="BY21"/>
    <s v="5,5H5"/>
    <s v="SKS"/>
    <s v=""/>
    <s v=""/>
    <s v="U"/>
    <n v="5.8"/>
  </r>
  <r>
    <n v="2024"/>
    <s v="CHUM"/>
    <s v="KTN"/>
    <s v="SBS"/>
    <s v="DGK"/>
    <s v="TNDR"/>
    <s v="107010"/>
    <s v="D10"/>
    <x v="1"/>
    <s v=""/>
    <b v="1"/>
    <s v="GN"/>
    <n v="101"/>
    <s v="11"/>
    <s v="10111"/>
    <n v="0"/>
    <n v="0"/>
    <x v="0"/>
    <s v="01290661"/>
    <d v="2024-07-01T00:00:00"/>
    <d v="2024-07-04T00:00:00"/>
    <n v="4"/>
    <d v="2024-07-04T00:00:00"/>
    <n v="27"/>
    <m/>
    <s v="B9 Weight deleted, double stuffed; G9-H12 were sockeye"/>
    <n v="1"/>
    <d v="2024-07-05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SBS"/>
    <s v="DGK"/>
    <s v="TNDR"/>
    <s v="107010"/>
    <s v="E12"/>
    <x v="1"/>
    <s v=""/>
    <b v="1"/>
    <s v="GN"/>
    <n v="101"/>
    <s v="11"/>
    <s v="10111"/>
    <n v="0"/>
    <n v="0"/>
    <x v="0"/>
    <s v="01290675"/>
    <d v="2024-07-01T00:00:00"/>
    <d v="2024-07-04T00:00:00"/>
    <n v="4"/>
    <d v="2024-07-04T00:00:00"/>
    <n v="27"/>
    <m/>
    <s v="B9 Weight deleted, double stuffed; G9-H12 were sockeye"/>
    <n v="1"/>
    <d v="2024-07-05T00:00:00"/>
    <s v="SKS"/>
    <s v="5,5H5"/>
    <x v="2"/>
    <s v="Neets Bay"/>
    <s v="Summer"/>
    <s v="2021"/>
    <s v="SSRAA"/>
    <s v="BY21"/>
    <s v="5,5H5"/>
    <s v="SKS"/>
    <s v=""/>
    <s v=""/>
    <s v="U"/>
    <n v="4.8"/>
  </r>
  <r>
    <n v="2024"/>
    <s v="CHUM"/>
    <s v="KTN"/>
    <s v="ECP"/>
    <s v="AWE"/>
    <s v="TNDR"/>
    <s v="106235"/>
    <s v="A11"/>
    <x v="1"/>
    <s v=""/>
    <b v="1"/>
    <s v="TR"/>
    <n v="101"/>
    <s v="90"/>
    <s v="10190"/>
    <n v="0"/>
    <n v="0"/>
    <x v="0"/>
    <s v="01293829"/>
    <d v="2024-07-03T00:00:00"/>
    <d v="2024-07-04T00:00:00"/>
    <n v="2"/>
    <d v="2024-07-05T00:00:00"/>
    <n v="27"/>
    <m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6.1"/>
  </r>
  <r>
    <n v="2024"/>
    <s v="CHUM"/>
    <s v="KTN"/>
    <s v="ECP"/>
    <s v="AWE"/>
    <s v="TNDR"/>
    <s v="106235"/>
    <s v="A12"/>
    <x v="1"/>
    <s v=""/>
    <b v="1"/>
    <s v="TR"/>
    <n v="101"/>
    <s v="90"/>
    <s v="10190"/>
    <n v="0"/>
    <n v="0"/>
    <x v="0"/>
    <s v="01293830"/>
    <d v="2024-07-03T00:00:00"/>
    <d v="2024-07-04T00:00:00"/>
    <n v="2"/>
    <d v="2024-07-05T00:00:00"/>
    <n v="27"/>
    <m/>
    <s v=""/>
    <n v="1"/>
    <d v="2024-08-05T00:00:00"/>
    <s v="SKS"/>
    <s v="4,4H"/>
    <x v="1"/>
    <s v="Neets Bay"/>
    <s v="Summer"/>
    <s v="2021"/>
    <s v="SSRAA"/>
    <s v="BY21"/>
    <s v="4,4H"/>
    <s v="SKS"/>
    <s v=""/>
    <s v=""/>
    <s v="U"/>
    <n v="8.1"/>
  </r>
  <r>
    <n v="2024"/>
    <s v="CHUM"/>
    <s v="KTN"/>
    <s v="ECP"/>
    <s v="AWE"/>
    <s v="TNDR"/>
    <s v="106235"/>
    <s v="B4"/>
    <x v="1"/>
    <s v=""/>
    <b v="1"/>
    <s v="TR"/>
    <n v="101"/>
    <s v="90"/>
    <s v="10190"/>
    <n v="0"/>
    <n v="0"/>
    <x v="0"/>
    <s v="01293834"/>
    <d v="2024-07-03T00:00:00"/>
    <d v="2024-07-04T00:00:00"/>
    <n v="2"/>
    <d v="2024-07-05T00:00:00"/>
    <n v="27"/>
    <m/>
    <s v=""/>
    <n v="1"/>
    <d v="2024-08-05T00:00:00"/>
    <s v="SKS"/>
    <s v="4,2,2H"/>
    <x v="0"/>
    <s v="Neets Bay"/>
    <s v="Summer"/>
    <s v="2021"/>
    <s v="SSRAA"/>
    <s v="THIN FOR AGING"/>
    <s v="4,2,2H"/>
    <s v="SKS"/>
    <s v=""/>
    <s v=""/>
    <s v="U"/>
    <n v="5.6"/>
  </r>
  <r>
    <n v="2024"/>
    <s v="CHUM"/>
    <s v="KTN"/>
    <s v="ECP"/>
    <s v="AWE"/>
    <s v="TNDR"/>
    <s v="106235"/>
    <s v="B8"/>
    <x v="1"/>
    <s v=""/>
    <b v="1"/>
    <s v="TR"/>
    <n v="101"/>
    <s v="90"/>
    <s v="10190"/>
    <n v="0"/>
    <n v="0"/>
    <x v="0"/>
    <s v="01293838"/>
    <d v="2024-07-03T00:00:00"/>
    <d v="2024-07-04T00:00:00"/>
    <n v="2"/>
    <d v="2024-07-05T00:00:00"/>
    <n v="27"/>
    <m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6.7"/>
  </r>
  <r>
    <n v="2024"/>
    <s v="CHUM"/>
    <s v="KTN"/>
    <s v="ECP"/>
    <s v="AWE"/>
    <s v="TNDR"/>
    <s v="106235"/>
    <s v="C5"/>
    <x v="1"/>
    <s v=""/>
    <b v="1"/>
    <s v="TR"/>
    <n v="101"/>
    <s v="90"/>
    <s v="10190"/>
    <n v="0"/>
    <n v="0"/>
    <x v="0"/>
    <s v="01293847"/>
    <d v="2024-07-03T00:00:00"/>
    <d v="2024-07-04T00:00:00"/>
    <n v="2"/>
    <d v="2024-07-05T00:00:00"/>
    <n v="27"/>
    <m/>
    <s v=""/>
    <n v="1"/>
    <d v="2024-08-05T00:00:00"/>
    <s v="SKS"/>
    <s v="5H5"/>
    <x v="3"/>
    <s v="Neets Bay"/>
    <s v="Summer"/>
    <s v="2021"/>
    <s v="SSRAA"/>
    <s v="BY21"/>
    <s v="5H5"/>
    <s v="SKS"/>
    <s v=""/>
    <s v=""/>
    <s v="U"/>
    <n v="5.5"/>
  </r>
  <r>
    <n v="2024"/>
    <s v="CHUM"/>
    <s v="KTN"/>
    <s v="ECP"/>
    <s v="AWE"/>
    <s v="TNDR"/>
    <s v="106235"/>
    <s v="D3"/>
    <x v="1"/>
    <s v=""/>
    <b v="1"/>
    <s v="TR"/>
    <n v="101"/>
    <s v="90"/>
    <s v="10190"/>
    <n v="0"/>
    <n v="0"/>
    <x v="0"/>
    <s v="01293857"/>
    <d v="2024-07-03T00:00:00"/>
    <d v="2024-07-04T00:00:00"/>
    <n v="2"/>
    <d v="2024-07-05T00:00:00"/>
    <n v="27"/>
    <m/>
    <s v=""/>
    <n v="1"/>
    <d v="2024-08-05T00:00:00"/>
    <s v="SKS"/>
    <s v="5,5H5"/>
    <x v="2"/>
    <s v="Neets Bay"/>
    <s v="Summer"/>
    <s v="2021"/>
    <s v="SSRAA"/>
    <s v="THIN FOR AGING"/>
    <s v="5,5H5"/>
    <s v="SKS"/>
    <s v=""/>
    <s v=""/>
    <s v="U"/>
    <n v="8.1999999999999993"/>
  </r>
  <r>
    <n v="2024"/>
    <s v="CHUM"/>
    <s v="KTN"/>
    <s v="ECP"/>
    <s v="AWE"/>
    <s v="TNDR"/>
    <s v="106235"/>
    <s v="E3"/>
    <x v="1"/>
    <s v=""/>
    <b v="1"/>
    <s v="TR"/>
    <n v="101"/>
    <s v="90"/>
    <s v="10190"/>
    <n v="0"/>
    <n v="0"/>
    <x v="0"/>
    <s v="01293869"/>
    <d v="2024-07-03T00:00:00"/>
    <d v="2024-07-04T00:00:00"/>
    <n v="2"/>
    <d v="2024-07-05T00:00:00"/>
    <n v="27"/>
    <m/>
    <s v=""/>
    <n v="1"/>
    <d v="2024-08-05T00:00:00"/>
    <s v="SKS"/>
    <s v="5H5"/>
    <x v="3"/>
    <s v="Neets Bay"/>
    <s v="Summer"/>
    <s v="2021"/>
    <s v="SSRAA"/>
    <s v="THIN FOR AGING"/>
    <s v="5H5"/>
    <s v="SKS"/>
    <s v=""/>
    <s v=""/>
    <s v="U"/>
    <n v="6.7"/>
  </r>
  <r>
    <n v="2024"/>
    <s v="CHUM"/>
    <s v="KTN"/>
    <s v="SBS"/>
    <s v="AWE"/>
    <s v="BOAT"/>
    <s v="106238"/>
    <s v="C5"/>
    <x v="1"/>
    <s v=""/>
    <b v="1"/>
    <s v="SN"/>
    <n v="101"/>
    <s v="41"/>
    <s v="10141"/>
    <n v="0"/>
    <n v="0"/>
    <x v="0"/>
    <s v="01291123"/>
    <d v="2024-07-07T00:00:00"/>
    <m/>
    <n v="1"/>
    <d v="2024-07-07T00:00:00"/>
    <n v="28"/>
    <m/>
    <s v="Weight for D12 is missing. Permit # 17726"/>
    <n v="1"/>
    <d v="2024-07-09T00:00:00"/>
    <s v="SKS"/>
    <s v="4,2,2H"/>
    <x v="0"/>
    <s v="Neets Bay"/>
    <s v="Summer"/>
    <s v="2021"/>
    <s v="SSRAA"/>
    <s v="BY21; NO PH"/>
    <s v="4,2,2H"/>
    <s v="SKS"/>
    <s v=""/>
    <s v=""/>
    <s v="U"/>
    <n v="5.8"/>
  </r>
  <r>
    <n v="2024"/>
    <s v="CHUM"/>
    <s v="KTN"/>
    <s v="SBS"/>
    <s v="AWE"/>
    <s v="BOAT"/>
    <s v="106238"/>
    <s v="G5"/>
    <x v="1"/>
    <s v=""/>
    <b v="1"/>
    <s v="SN"/>
    <n v="101"/>
    <s v="53"/>
    <s v="10153"/>
    <n v="0"/>
    <n v="0"/>
    <x v="0"/>
    <s v="01291147"/>
    <d v="2024-07-07T00:00:00"/>
    <m/>
    <n v="1"/>
    <d v="2024-07-07T00:00:00"/>
    <n v="28"/>
    <m/>
    <s v=""/>
    <n v="1"/>
    <d v="2024-07-0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SBS"/>
    <s v="AWE"/>
    <s v="TNDR"/>
    <s v="106237"/>
    <s v="A8"/>
    <x v="2"/>
    <s v=""/>
    <b v="1"/>
    <s v="SN"/>
    <n v="101"/>
    <s v="95"/>
    <s v="10195"/>
    <s v="THA"/>
    <s v="Neets Bay"/>
    <x v="1"/>
    <s v="01290814"/>
    <d v="2024-07-05T00:00:00"/>
    <d v="2024-07-06T00:00:00"/>
    <n v="2"/>
    <d v="2024-07-07T00:00:00"/>
    <n v="27"/>
    <m/>
    <s v="51% Male; 49% Female"/>
    <n v="1"/>
    <d v="2024-08-22T00:00:00"/>
    <s v="SKS"/>
    <s v="5H5"/>
    <x v="3"/>
    <s v="Neets Bay"/>
    <s v="Summer"/>
    <s v="2021"/>
    <s v="SSRAA"/>
    <s v="THIN FOE AGING"/>
    <s v="5H5"/>
    <s v="SKS"/>
    <s v=""/>
    <s v=""/>
    <s v="U"/>
    <n v="6.5"/>
  </r>
  <r>
    <n v="2024"/>
    <s v="CHUM"/>
    <s v="KTN"/>
    <s v="SBS"/>
    <s v="AWE"/>
    <s v="TNDR"/>
    <s v="106237"/>
    <s v="B2"/>
    <x v="2"/>
    <s v=""/>
    <b v="1"/>
    <s v="SN"/>
    <n v="101"/>
    <s v="95"/>
    <s v="10195"/>
    <s v="THA"/>
    <s v="Neets Bay"/>
    <x v="1"/>
    <s v="01290820"/>
    <d v="2024-07-05T00:00:00"/>
    <d v="2024-07-06T00:00:00"/>
    <n v="2"/>
    <d v="2024-07-07T00:00:00"/>
    <n v="27"/>
    <m/>
    <s v="51% Male; 49% Female"/>
    <n v="1"/>
    <d v="2024-08-22T00:00:00"/>
    <s v="SKS"/>
    <s v="5,5H5"/>
    <x v="2"/>
    <s v="Neets Bay"/>
    <s v="Summer"/>
    <s v="2021"/>
    <s v="SSRAA"/>
    <s v="BY21"/>
    <s v="5,5H5"/>
    <s v="SKS"/>
    <s v=""/>
    <s v=""/>
    <s v="U"/>
    <n v="7.3"/>
  </r>
  <r>
    <n v="2024"/>
    <s v="CHUM"/>
    <s v="KTN"/>
    <s v="SBS"/>
    <s v="AWE"/>
    <s v="TNDR"/>
    <s v="106237"/>
    <s v="B3"/>
    <x v="2"/>
    <s v=""/>
    <b v="1"/>
    <s v="SN"/>
    <n v="101"/>
    <s v="95"/>
    <s v="10195"/>
    <s v="THA"/>
    <s v="Neets Bay"/>
    <x v="1"/>
    <s v="01290821"/>
    <d v="2024-07-05T00:00:00"/>
    <d v="2024-07-06T00:00:00"/>
    <n v="2"/>
    <d v="2024-07-07T00:00:00"/>
    <n v="27"/>
    <m/>
    <s v="51% Male; 49% Female"/>
    <n v="1"/>
    <d v="2024-08-22T00:00:00"/>
    <s v="SKS"/>
    <s v="5,5H5"/>
    <x v="2"/>
    <s v="Neets Bay"/>
    <s v="Summer"/>
    <s v="2021"/>
    <s v="SSRAA"/>
    <s v="BY21"/>
    <s v="5,5H5"/>
    <s v="SKS"/>
    <s v=""/>
    <s v=""/>
    <s v="U"/>
    <n v="5.5"/>
  </r>
  <r>
    <n v="2024"/>
    <s v="CHUM"/>
    <s v="KTN"/>
    <s v="SBS"/>
    <s v="AWE"/>
    <s v="TNDR"/>
    <s v="106237"/>
    <s v="B6"/>
    <x v="2"/>
    <s v=""/>
    <b v="1"/>
    <s v="SN"/>
    <n v="101"/>
    <s v="95"/>
    <s v="10195"/>
    <s v="THA"/>
    <s v="Neets Bay"/>
    <x v="1"/>
    <s v="01290824"/>
    <d v="2024-07-05T00:00:00"/>
    <d v="2024-07-06T00:00:00"/>
    <n v="2"/>
    <d v="2024-07-07T00:00:00"/>
    <n v="27"/>
    <m/>
    <s v="51% Male; 49% Female"/>
    <n v="1"/>
    <d v="2024-08-22T00:00:00"/>
    <s v="SKS"/>
    <s v="4,2,2H"/>
    <x v="0"/>
    <s v="Neets Bay"/>
    <s v="Summer"/>
    <s v="2021"/>
    <s v="SSRAA"/>
    <s v="BY21"/>
    <s v="4,2,2H"/>
    <s v="SKS"/>
    <s v=""/>
    <s v=""/>
    <s v="U"/>
    <n v="5.4"/>
  </r>
  <r>
    <n v="2024"/>
    <s v="CHUM"/>
    <s v="KTN"/>
    <s v="SBS"/>
    <s v="AWE"/>
    <s v="TNDR"/>
    <s v="106237"/>
    <s v="B9"/>
    <x v="2"/>
    <s v=""/>
    <b v="1"/>
    <s v="SN"/>
    <n v="101"/>
    <s v="95"/>
    <s v="10195"/>
    <s v="THA"/>
    <s v="Neets Bay"/>
    <x v="1"/>
    <s v="01290827"/>
    <d v="2024-07-05T00:00:00"/>
    <d v="2024-07-06T00:00:00"/>
    <n v="2"/>
    <d v="2024-07-07T00:00:00"/>
    <n v="27"/>
    <m/>
    <s v="51% Male; 49% Female"/>
    <n v="1"/>
    <d v="2024-08-22T00:00:00"/>
    <s v="SKS"/>
    <s v="4,2,2H"/>
    <x v="0"/>
    <s v="Neets Bay"/>
    <s v="Summer"/>
    <s v="2021"/>
    <s v="SSRAA"/>
    <s v="BY21"/>
    <s v="4,2,2H"/>
    <s v="SKS"/>
    <s v=""/>
    <s v=""/>
    <s v="U"/>
    <n v="4.2"/>
  </r>
  <r>
    <n v="2024"/>
    <s v="CHUM"/>
    <s v="KTN"/>
    <s v="SBS"/>
    <s v="AWE"/>
    <s v="TNDR"/>
    <s v="106237"/>
    <s v="C4"/>
    <x v="2"/>
    <s v=""/>
    <b v="1"/>
    <s v="SN"/>
    <n v="101"/>
    <s v="95"/>
    <s v="10195"/>
    <s v="THA"/>
    <s v="Neets Bay"/>
    <x v="1"/>
    <s v="01290834"/>
    <d v="2024-07-05T00:00:00"/>
    <d v="2024-07-06T00:00:00"/>
    <n v="2"/>
    <d v="2024-07-07T00:00:00"/>
    <n v="27"/>
    <m/>
    <s v="51% Male; 49% Female"/>
    <n v="1"/>
    <d v="2024-08-22T00:00:00"/>
    <s v="SKS"/>
    <s v="5,5H5"/>
    <x v="2"/>
    <s v="Neets Bay"/>
    <s v="Summer"/>
    <s v="2021"/>
    <s v="SSRAA"/>
    <s v="BY21"/>
    <s v="5,5H5"/>
    <s v="SKS"/>
    <s v=""/>
    <s v=""/>
    <s v="U"/>
    <n v="8.5"/>
  </r>
  <r>
    <n v="2024"/>
    <s v="CHUM"/>
    <s v="KTN"/>
    <s v="SBS"/>
    <s v="AWE"/>
    <s v="TNDR"/>
    <s v="106237"/>
    <s v="C8"/>
    <x v="2"/>
    <s v=""/>
    <b v="1"/>
    <s v="SN"/>
    <n v="101"/>
    <s v="95"/>
    <s v="10195"/>
    <s v="THA"/>
    <s v="Neets Bay"/>
    <x v="1"/>
    <s v="01290838"/>
    <d v="2024-07-05T00:00:00"/>
    <d v="2024-07-06T00:00:00"/>
    <n v="2"/>
    <d v="2024-07-07T00:00:00"/>
    <n v="27"/>
    <m/>
    <s v="51% Male; 49% Female"/>
    <n v="1"/>
    <d v="2024-08-22T00:00:00"/>
    <s v="SKS"/>
    <s v="4,2,2H"/>
    <x v="0"/>
    <s v="Neets Bay"/>
    <s v="Summer"/>
    <s v="2021"/>
    <s v="SSRAA"/>
    <s v="BY21"/>
    <s v="4,2,2H"/>
    <s v="SKS"/>
    <s v=""/>
    <s v=""/>
    <s v="U"/>
    <n v="5"/>
  </r>
  <r>
    <n v="2024"/>
    <s v="CHUM"/>
    <s v="KTN"/>
    <s v="SBS"/>
    <s v="AWE"/>
    <s v="TNDR"/>
    <s v="106237"/>
    <s v="D3"/>
    <x v="2"/>
    <s v=""/>
    <b v="1"/>
    <s v="SN"/>
    <n v="101"/>
    <s v="95"/>
    <s v="10195"/>
    <s v="THA"/>
    <s v="Neets Bay"/>
    <x v="1"/>
    <s v="01290845"/>
    <d v="2024-07-05T00:00:00"/>
    <d v="2024-07-06T00:00:00"/>
    <n v="2"/>
    <d v="2024-07-07T00:00:00"/>
    <n v="27"/>
    <m/>
    <s v="51% Male; 49% Female"/>
    <n v="1"/>
    <d v="2024-08-22T00:00:00"/>
    <s v="SKS"/>
    <s v="5H5"/>
    <x v="3"/>
    <s v="Neets Bay"/>
    <s v="Summer"/>
    <s v="2021"/>
    <s v="SSRAA"/>
    <s v="BY21"/>
    <s v="5H5"/>
    <s v="SKS"/>
    <s v=""/>
    <s v=""/>
    <s v="U"/>
    <n v="6.2"/>
  </r>
  <r>
    <n v="2024"/>
    <s v="CHUM"/>
    <s v="KTN"/>
    <s v="SBS"/>
    <s v="AWE"/>
    <s v="TNDR"/>
    <s v="106237"/>
    <s v="D5"/>
    <x v="2"/>
    <s v=""/>
    <b v="1"/>
    <s v="SN"/>
    <n v="101"/>
    <s v="95"/>
    <s v="10195"/>
    <s v="THA"/>
    <s v="Neets Bay"/>
    <x v="1"/>
    <s v="01290847"/>
    <d v="2024-07-05T00:00:00"/>
    <d v="2024-07-06T00:00:00"/>
    <n v="2"/>
    <d v="2024-07-07T00:00:00"/>
    <n v="27"/>
    <m/>
    <s v="51% Male; 49% Female"/>
    <n v="1"/>
    <d v="2024-08-22T00:00:00"/>
    <s v="SKS"/>
    <s v="4,4H"/>
    <x v="1"/>
    <s v="Neets Bay"/>
    <s v="Summer"/>
    <s v="2021"/>
    <s v="SSRAA"/>
    <s v="THIN FOR AGING"/>
    <s v="4,4H"/>
    <s v="SKS"/>
    <s v=""/>
    <s v=""/>
    <s v="U"/>
    <n v="8.6999999999999993"/>
  </r>
  <r>
    <n v="2024"/>
    <s v="CHUM"/>
    <s v="KTN"/>
    <s v="SBS"/>
    <s v="AWE"/>
    <s v="TNDR"/>
    <s v="106237"/>
    <s v="F3"/>
    <x v="2"/>
    <s v=""/>
    <b v="1"/>
    <s v="SN"/>
    <n v="101"/>
    <s v="95"/>
    <s v="10195"/>
    <s v="THA"/>
    <s v="Neets Bay"/>
    <x v="1"/>
    <s v="01290869"/>
    <d v="2024-07-05T00:00:00"/>
    <d v="2024-07-06T00:00:00"/>
    <n v="2"/>
    <d v="2024-07-07T00:00:00"/>
    <n v="27"/>
    <m/>
    <s v="51% Male; 49% Female"/>
    <n v="1"/>
    <d v="2024-08-22T00:00:00"/>
    <s v="SKS"/>
    <s v="5,5H5"/>
    <x v="2"/>
    <s v="Neets Bay"/>
    <s v="Summer"/>
    <s v="2021"/>
    <s v="SSRAA"/>
    <s v="BY21"/>
    <s v="5,5H5"/>
    <s v="SKS"/>
    <s v=""/>
    <s v=""/>
    <s v="U"/>
    <n v="5.3"/>
  </r>
  <r>
    <n v="2024"/>
    <s v="CHUM"/>
    <s v="KTN"/>
    <s v="SBS"/>
    <s v="AWE"/>
    <s v="TNDR"/>
    <s v="106237"/>
    <s v="G8"/>
    <x v="2"/>
    <s v=""/>
    <b v="1"/>
    <s v="SN"/>
    <n v="101"/>
    <s v="95"/>
    <s v="10195"/>
    <s v="THA"/>
    <s v="Neets Bay"/>
    <x v="1"/>
    <s v="01290886"/>
    <d v="2024-07-05T00:00:00"/>
    <d v="2024-07-06T00:00:00"/>
    <n v="2"/>
    <d v="2024-07-07T00:00:00"/>
    <n v="27"/>
    <m/>
    <s v="51% Male; 49% Female"/>
    <n v="1"/>
    <d v="2024-08-22T00:00:00"/>
    <s v="SKS"/>
    <s v="4,4H"/>
    <x v="1"/>
    <s v="Neets Bay"/>
    <s v="Summer"/>
    <s v="2021"/>
    <s v="SSRAA"/>
    <s v="BY21"/>
    <s v="4,4H"/>
    <s v="SKS"/>
    <s v=""/>
    <s v=""/>
    <s v="U"/>
    <n v="7.1"/>
  </r>
  <r>
    <n v="2024"/>
    <s v="CHUM"/>
    <s v="KTN"/>
    <s v="SBS"/>
    <s v="AWE"/>
    <s v="TNDR"/>
    <s v="106237"/>
    <s v="H6"/>
    <x v="2"/>
    <s v=""/>
    <b v="1"/>
    <s v="SN"/>
    <n v="101"/>
    <s v="95"/>
    <s v="10195"/>
    <s v="THA"/>
    <s v="Neets Bay"/>
    <x v="1"/>
    <s v="01290896"/>
    <d v="2024-07-05T00:00:00"/>
    <d v="2024-07-06T00:00:00"/>
    <n v="2"/>
    <d v="2024-07-07T00:00:00"/>
    <n v="27"/>
    <m/>
    <s v="51% Male; 49% Female"/>
    <n v="1"/>
    <d v="2024-08-22T00:00:00"/>
    <s v="SKS"/>
    <s v="5H5"/>
    <x v="3"/>
    <s v="Neets Bay"/>
    <s v="Summer"/>
    <s v="2021"/>
    <s v="SSRAA"/>
    <s v="BY21"/>
    <s v="5H5"/>
    <s v="SKS"/>
    <s v=""/>
    <s v=""/>
    <s v="U"/>
    <n v="4.5999999999999996"/>
  </r>
  <r>
    <n v="2024"/>
    <s v="CHUM"/>
    <s v="KTN"/>
    <s v="SBS"/>
    <s v="AWE"/>
    <s v="BOAT"/>
    <s v="107203"/>
    <s v="A6"/>
    <x v="1"/>
    <s v=""/>
    <b v="1"/>
    <s v="SN"/>
    <n v="101"/>
    <s v="23"/>
    <s v="10123"/>
    <n v="0"/>
    <n v="0"/>
    <x v="0"/>
    <s v="01290908"/>
    <d v="2024-07-07T00:00:00"/>
    <m/>
    <n v="1"/>
    <d v="2024-07-07T00:00:00"/>
    <n v="28"/>
    <m/>
    <s v=""/>
    <n v="1"/>
    <d v="2024-07-08T00:00:00"/>
    <s v="SKS"/>
    <s v="5,5H5"/>
    <x v="2"/>
    <s v="Neets Bay"/>
    <s v="Summer"/>
    <s v="2021"/>
    <s v="SSRAA"/>
    <s v="THIN FOR AGING"/>
    <s v="5,5H5"/>
    <s v="SKS"/>
    <s v=""/>
    <s v=""/>
    <s v="U"/>
    <n v="4.8"/>
  </r>
  <r>
    <n v="2024"/>
    <s v="CHUM"/>
    <s v="KTN"/>
    <s v="AGS"/>
    <s v="JJM"/>
    <s v="BOAT"/>
    <s v="107163"/>
    <s v="A4"/>
    <x v="1"/>
    <s v=""/>
    <b v="1"/>
    <s v="SN"/>
    <n v="101"/>
    <s v="41"/>
    <s v="10141"/>
    <n v="0"/>
    <n v="0"/>
    <x v="0"/>
    <s v="01290978"/>
    <d v="2024-07-07T00:00:00"/>
    <m/>
    <n v="1"/>
    <d v="2024-07-08T00:00:00"/>
    <n v="28"/>
    <m/>
    <s v=""/>
    <n v="1"/>
    <d v="2024-07-09T00:00:00"/>
    <s v="SKS"/>
    <s v="4,2,2H"/>
    <x v="0"/>
    <s v="Neets Bay"/>
    <s v="Summer"/>
    <s v="2021"/>
    <s v="SSRAA"/>
    <s v="BY21"/>
    <s v="4,2,2H"/>
    <s v="SKS"/>
    <s v=""/>
    <s v=""/>
    <s v="U"/>
    <n v="6.1"/>
  </r>
  <r>
    <n v="2024"/>
    <s v="CHUM"/>
    <s v="KTN"/>
    <s v="AGS"/>
    <s v="JJM"/>
    <s v="BOAT"/>
    <s v="107163"/>
    <s v="A7"/>
    <x v="1"/>
    <s v=""/>
    <b v="1"/>
    <s v="SN"/>
    <n v="101"/>
    <s v="41"/>
    <s v="10141"/>
    <n v="0"/>
    <n v="0"/>
    <x v="0"/>
    <s v="01290981"/>
    <d v="2024-07-07T00:00:00"/>
    <m/>
    <n v="1"/>
    <d v="2024-07-08T00:00:00"/>
    <n v="28"/>
    <m/>
    <s v=""/>
    <n v="1"/>
    <d v="2024-07-09T00:00:00"/>
    <s v="SKS"/>
    <s v="5,5H5"/>
    <x v="2"/>
    <s v="Neets Bay"/>
    <s v="Summer"/>
    <s v="2021"/>
    <s v="SSRAA"/>
    <s v="BY21"/>
    <s v="5,5H5"/>
    <s v="SKS"/>
    <s v=""/>
    <s v=""/>
    <s v="U"/>
    <n v="7.8"/>
  </r>
  <r>
    <n v="2024"/>
    <s v="CHUM"/>
    <s v="KTN"/>
    <s v="AGS"/>
    <s v="JJM"/>
    <s v="BOAT"/>
    <s v="107163"/>
    <s v="A11"/>
    <x v="1"/>
    <s v=""/>
    <b v="1"/>
    <s v="SN"/>
    <n v="101"/>
    <s v="41"/>
    <s v="10141"/>
    <n v="0"/>
    <n v="0"/>
    <x v="0"/>
    <s v="01290985"/>
    <d v="2024-07-07T00:00:00"/>
    <m/>
    <n v="1"/>
    <d v="2024-07-08T00:00:00"/>
    <n v="28"/>
    <m/>
    <s v=""/>
    <n v="1"/>
    <d v="2024-07-09T00:00:00"/>
    <s v="SKS"/>
    <s v="4,4H"/>
    <x v="1"/>
    <s v="Neets Bay"/>
    <s v="Summer"/>
    <s v="2021"/>
    <s v="SSRAA"/>
    <s v="THIN FOR AGING; NO PH"/>
    <s v="4,4H"/>
    <s v="SKS"/>
    <s v=""/>
    <s v=""/>
    <s v="U"/>
    <n v="7.1"/>
  </r>
  <r>
    <n v="2024"/>
    <s v="CHUM"/>
    <s v="KTN"/>
    <s v="AGS"/>
    <s v="JJM"/>
    <s v="BOAT"/>
    <s v="107163"/>
    <s v="A12"/>
    <x v="1"/>
    <s v=""/>
    <b v="1"/>
    <s v="SN"/>
    <n v="101"/>
    <s v="41"/>
    <s v="10141"/>
    <n v="0"/>
    <n v="0"/>
    <x v="0"/>
    <s v="01290986"/>
    <d v="2024-07-07T00:00:00"/>
    <m/>
    <n v="1"/>
    <d v="2024-07-08T00:00:00"/>
    <n v="28"/>
    <m/>
    <s v=""/>
    <n v="1"/>
    <d v="2024-07-09T00:00:00"/>
    <s v="SKS"/>
    <s v="5,5H5"/>
    <x v="2"/>
    <s v="Neets Bay"/>
    <s v="Summer"/>
    <s v="2021"/>
    <s v="SSRAA"/>
    <s v="BY21"/>
    <s v="5,5H5"/>
    <s v="SKS"/>
    <s v=""/>
    <s v=""/>
    <s v="U"/>
    <n v="4.5999999999999996"/>
  </r>
  <r>
    <n v="2024"/>
    <s v="CHUM"/>
    <s v="KTN"/>
    <s v="AGS"/>
    <s v="JJM"/>
    <s v="BOAT"/>
    <s v="107163"/>
    <s v="F9"/>
    <x v="1"/>
    <s v=""/>
    <b v="1"/>
    <s v="SN"/>
    <n v="101"/>
    <s v="53"/>
    <s v="10153"/>
    <n v="0"/>
    <n v="0"/>
    <x v="0"/>
    <s v="01291043"/>
    <d v="2024-07-07T00:00:00"/>
    <m/>
    <n v="1"/>
    <d v="2024-07-08T00:00:00"/>
    <n v="28"/>
    <m/>
    <s v=""/>
    <n v="1"/>
    <d v="2024-07-09T00:00:00"/>
    <s v="SKS"/>
    <s v="4,4H"/>
    <x v="1"/>
    <s v="Neets Bay"/>
    <s v="Summer"/>
    <s v="2021"/>
    <s v="SSRAA"/>
    <s v="BY21"/>
    <s v="4,4H"/>
    <s v="SKS"/>
    <s v=""/>
    <s v=""/>
    <s v="U"/>
    <n v="4.8"/>
  </r>
  <r>
    <n v="2024"/>
    <s v="CHUM"/>
    <s v="PSG"/>
    <s v="ECP"/>
    <s v="SAW"/>
    <s v="BOAT"/>
    <s v="106121"/>
    <s v="E4"/>
    <x v="2"/>
    <s v="CR"/>
    <b v="0"/>
    <s v="SN"/>
    <n v="101"/>
    <s v="95"/>
    <s v="10195"/>
    <s v="THA"/>
    <s v="Neets Bay"/>
    <x v="1"/>
    <s v="01291575"/>
    <d v="2024-07-04T00:00:00"/>
    <m/>
    <n v="1"/>
    <d v="2024-07-08T00:00:00"/>
    <n v="27"/>
    <n v="2"/>
    <s v="55% M, 45% F"/>
    <n v="1"/>
    <d v="2024-07-16T00:00:00"/>
    <s v="SKS"/>
    <s v="4,4H"/>
    <x v="1"/>
    <s v="Neets Bay"/>
    <s v="Summer"/>
    <s v="2021"/>
    <s v="SSRAA"/>
    <s v="THIN FOR AGING; NO PH"/>
    <s v="4,4H"/>
    <s v="SKS"/>
    <s v=""/>
    <s v=""/>
    <s v=""/>
    <m/>
  </r>
  <r>
    <n v="2024"/>
    <s v="CHUM"/>
    <s v="PSG"/>
    <s v="ECP"/>
    <s v="SAW"/>
    <s v="BOAT"/>
    <s v="106121"/>
    <s v="F11"/>
    <x v="2"/>
    <s v="CR"/>
    <b v="0"/>
    <s v="SN"/>
    <n v="101"/>
    <s v="95"/>
    <s v="10195"/>
    <s v="THA"/>
    <s v="Neets Bay"/>
    <x v="1"/>
    <s v="01291594"/>
    <d v="2024-07-04T00:00:00"/>
    <m/>
    <n v="1"/>
    <d v="2024-07-08T00:00:00"/>
    <n v="27"/>
    <n v="2"/>
    <s v="55% M, 45% F"/>
    <n v="1"/>
    <d v="2024-07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AWE"/>
    <s v="TNDR"/>
    <s v="107204"/>
    <s v="B9"/>
    <x v="1"/>
    <s v=""/>
    <b v="1"/>
    <s v="TR"/>
    <n v="101"/>
    <s v="90"/>
    <s v="10190"/>
    <n v="0"/>
    <n v="0"/>
    <x v="0"/>
    <s v="01291343"/>
    <d v="2024-07-06T00:00:00"/>
    <d v="2024-07-08T00:00:00"/>
    <n v="3"/>
    <d v="2024-07-09T00:00:00"/>
    <n v="28"/>
    <m/>
    <s v="51% M"/>
    <n v="1"/>
    <d v="2024-07-09T00:00:00"/>
    <s v="SKS"/>
    <s v="5,5H5"/>
    <x v="2"/>
    <s v="Neets Bay"/>
    <s v="Summer"/>
    <s v="2021"/>
    <s v="SSRAA"/>
    <s v="BY21"/>
    <s v="5,5H5"/>
    <s v="SKS"/>
    <s v=""/>
    <s v=""/>
    <s v="U"/>
    <n v="7.2"/>
  </r>
  <r>
    <n v="2024"/>
    <s v="CHUM"/>
    <s v="KTN"/>
    <s v="ECP"/>
    <s v="AWE"/>
    <s v="TNDR"/>
    <s v="107204"/>
    <s v="C5"/>
    <x v="1"/>
    <s v=""/>
    <b v="1"/>
    <s v="TR"/>
    <n v="101"/>
    <s v="90"/>
    <s v="10190"/>
    <n v="0"/>
    <n v="0"/>
    <x v="0"/>
    <s v="01291351"/>
    <d v="2024-07-06T00:00:00"/>
    <d v="2024-07-08T00:00:00"/>
    <n v="3"/>
    <d v="2024-07-09T00:00:00"/>
    <n v="28"/>
    <m/>
    <s v="51% M"/>
    <n v="1"/>
    <d v="2024-07-09T00:00:00"/>
    <s v="SKS"/>
    <s v="4,2,2H"/>
    <x v="0"/>
    <s v="Neets Bay"/>
    <s v="Summer"/>
    <s v="2021"/>
    <s v="SSRAA"/>
    <s v="BY21"/>
    <s v="4,2,2H"/>
    <s v="SKS"/>
    <s v=""/>
    <s v=""/>
    <s v="U"/>
    <n v="6.7"/>
  </r>
  <r>
    <n v="2024"/>
    <s v="CHUM"/>
    <s v="KTN"/>
    <s v="ECP"/>
    <s v="AWE"/>
    <s v="TNDR"/>
    <s v="107204"/>
    <s v="C11"/>
    <x v="1"/>
    <s v=""/>
    <b v="1"/>
    <s v="TR"/>
    <n v="101"/>
    <s v="90"/>
    <s v="10190"/>
    <n v="0"/>
    <n v="0"/>
    <x v="0"/>
    <s v="01291357"/>
    <d v="2024-07-06T00:00:00"/>
    <d v="2024-07-08T00:00:00"/>
    <n v="3"/>
    <d v="2024-07-09T00:00:00"/>
    <n v="28"/>
    <m/>
    <s v="51% M"/>
    <n v="1"/>
    <d v="2024-07-09T00:00:00"/>
    <s v="SKS"/>
    <s v="4,2,2H"/>
    <x v="0"/>
    <s v="Neets Bay"/>
    <s v="Summer"/>
    <s v="2021"/>
    <s v="SSRAA"/>
    <s v="BY21"/>
    <s v="4,2,2H"/>
    <s v="SKS"/>
    <s v=""/>
    <s v=""/>
    <s v="U"/>
    <n v="7.3"/>
  </r>
  <r>
    <n v="2024"/>
    <s v="CHUM"/>
    <s v="KTN"/>
    <s v="ECP"/>
    <s v="AWE"/>
    <s v="TNDR"/>
    <s v="107204"/>
    <s v="D3"/>
    <x v="1"/>
    <s v=""/>
    <b v="1"/>
    <s v="TR"/>
    <n v="101"/>
    <s v="90"/>
    <s v="10190"/>
    <n v="0"/>
    <n v="0"/>
    <x v="0"/>
    <s v="01291361"/>
    <d v="2024-07-06T00:00:00"/>
    <d v="2024-07-08T00:00:00"/>
    <n v="3"/>
    <d v="2024-07-09T00:00:00"/>
    <n v="28"/>
    <m/>
    <s v="51% M"/>
    <n v="1"/>
    <d v="2024-07-09T00:00:00"/>
    <s v="SKS"/>
    <s v="4,4H"/>
    <x v="1"/>
    <s v="Neets Bay"/>
    <s v="Summer"/>
    <s v="2021"/>
    <s v="SSRAA"/>
    <s v="THIN FOR AGING; NO PH"/>
    <s v="4,4H"/>
    <s v="SKS"/>
    <s v=""/>
    <s v=""/>
    <s v="U"/>
    <n v="9.6999999999999993"/>
  </r>
  <r>
    <n v="2024"/>
    <s v="CHUM"/>
    <s v="KTN"/>
    <s v="ECP"/>
    <s v="AWE"/>
    <s v="TNDR"/>
    <s v="107204"/>
    <s v="E3"/>
    <x v="1"/>
    <s v=""/>
    <b v="1"/>
    <s v="TR"/>
    <n v="101"/>
    <s v="90"/>
    <s v="10190"/>
    <n v="0"/>
    <n v="0"/>
    <x v="0"/>
    <s v="01291373"/>
    <d v="2024-07-06T00:00:00"/>
    <d v="2024-07-08T00:00:00"/>
    <n v="3"/>
    <d v="2024-07-09T00:00:00"/>
    <n v="28"/>
    <m/>
    <s v="51% M"/>
    <n v="1"/>
    <d v="2024-07-09T00:00:00"/>
    <s v="SKS"/>
    <s v="5H5"/>
    <x v="3"/>
    <s v="Neets Bay"/>
    <s v="Summer"/>
    <s v="2021"/>
    <s v="SSRAA"/>
    <s v="BY21"/>
    <s v="5H5"/>
    <s v="SKS"/>
    <s v=""/>
    <s v=""/>
    <s v="U"/>
    <n v="6.8"/>
  </r>
  <r>
    <n v="2024"/>
    <s v="CHUM"/>
    <s v="KTN"/>
    <s v="ECP"/>
    <s v="AWE"/>
    <s v="TNDR"/>
    <s v="107204"/>
    <s v="E10"/>
    <x v="1"/>
    <s v=""/>
    <b v="1"/>
    <s v="TR"/>
    <n v="101"/>
    <s v="90"/>
    <s v="10190"/>
    <n v="0"/>
    <n v="0"/>
    <x v="0"/>
    <s v="01291380"/>
    <d v="2024-07-06T00:00:00"/>
    <d v="2024-07-08T00:00:00"/>
    <n v="3"/>
    <d v="2024-07-09T00:00:00"/>
    <n v="28"/>
    <m/>
    <s v="51% M"/>
    <n v="1"/>
    <d v="2024-07-09T00:00:00"/>
    <s v="SKS"/>
    <s v="4,4H"/>
    <x v="1"/>
    <s v="Neets Bay"/>
    <s v="Summer"/>
    <s v="2021"/>
    <s v="SSRAA"/>
    <s v="THIN FOR AGING; NO PH"/>
    <s v="4,4H"/>
    <s v="SKS"/>
    <s v=""/>
    <s v=""/>
    <s v="U"/>
    <n v="8.9"/>
  </r>
  <r>
    <n v="2024"/>
    <s v="CHUM"/>
    <s v="KTN"/>
    <s v="ECP"/>
    <s v="AWE"/>
    <s v="TNDR"/>
    <s v="107204"/>
    <s v="E12"/>
    <x v="1"/>
    <s v=""/>
    <b v="1"/>
    <s v="TR"/>
    <n v="101"/>
    <s v="90"/>
    <s v="10190"/>
    <n v="0"/>
    <n v="0"/>
    <x v="0"/>
    <s v="01291382"/>
    <d v="2024-07-06T00:00:00"/>
    <d v="2024-07-08T00:00:00"/>
    <n v="3"/>
    <d v="2024-07-09T00:00:00"/>
    <n v="28"/>
    <m/>
    <s v="51% M"/>
    <n v="1"/>
    <d v="2024-07-09T00:00:00"/>
    <s v="SKS"/>
    <s v="5H5"/>
    <x v="3"/>
    <s v="Neets Bay"/>
    <s v="Summer"/>
    <s v="2021"/>
    <s v="SSRAA"/>
    <s v="BY21"/>
    <s v="5H5"/>
    <s v="SKS"/>
    <s v=""/>
    <s v=""/>
    <s v="U"/>
    <n v="6.6"/>
  </r>
  <r>
    <n v="2024"/>
    <s v="CHUM"/>
    <s v="KTN"/>
    <s v="ECP"/>
    <s v="AWE"/>
    <s v="TNDR"/>
    <s v="107204"/>
    <s v="F2"/>
    <x v="1"/>
    <s v=""/>
    <b v="1"/>
    <s v="TR"/>
    <n v="101"/>
    <s v="90"/>
    <s v="10190"/>
    <n v="0"/>
    <n v="0"/>
    <x v="0"/>
    <s v="01291384"/>
    <d v="2024-07-06T00:00:00"/>
    <d v="2024-07-08T00:00:00"/>
    <n v="3"/>
    <d v="2024-07-09T00:00:00"/>
    <n v="28"/>
    <m/>
    <s v="51% M"/>
    <n v="1"/>
    <d v="2024-07-09T00:00:00"/>
    <s v="SKS"/>
    <s v="5,5H5"/>
    <x v="2"/>
    <s v="Neets Bay"/>
    <s v="Summer"/>
    <s v="2021"/>
    <s v="SSRAA"/>
    <s v="THIN FOR AGING"/>
    <s v="5,5H5"/>
    <s v="SKS"/>
    <s v=""/>
    <s v=""/>
    <s v="U"/>
    <n v="5.4"/>
  </r>
  <r>
    <n v="2024"/>
    <s v="CHUM"/>
    <s v="KTN"/>
    <s v="ECP"/>
    <s v="AWE"/>
    <s v="TNDR"/>
    <s v="107204"/>
    <s v="F8"/>
    <x v="1"/>
    <s v=""/>
    <b v="1"/>
    <s v="TR"/>
    <n v="101"/>
    <s v="90"/>
    <s v="10190"/>
    <n v="0"/>
    <n v="0"/>
    <x v="0"/>
    <s v="01291390"/>
    <d v="2024-07-06T00:00:00"/>
    <d v="2024-07-08T00:00:00"/>
    <n v="3"/>
    <d v="2024-07-09T00:00:00"/>
    <n v="28"/>
    <m/>
    <s v="51% M"/>
    <n v="1"/>
    <d v="2024-07-09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ECP"/>
    <s v="AWE"/>
    <s v="TNDR"/>
    <s v="107204"/>
    <s v="F12"/>
    <x v="1"/>
    <s v=""/>
    <b v="1"/>
    <s v="TR"/>
    <n v="101"/>
    <s v="90"/>
    <s v="10190"/>
    <n v="0"/>
    <n v="0"/>
    <x v="0"/>
    <s v="01291394"/>
    <d v="2024-07-06T00:00:00"/>
    <d v="2024-07-08T00:00:00"/>
    <n v="3"/>
    <d v="2024-07-09T00:00:00"/>
    <n v="28"/>
    <m/>
    <s v="51% M"/>
    <n v="1"/>
    <d v="2024-07-09T00:00:00"/>
    <s v="SKS"/>
    <s v="4,2,2H"/>
    <x v="0"/>
    <s v="Neets Bay"/>
    <s v="Summer"/>
    <s v="2021"/>
    <s v="SSRAA"/>
    <s v="BY21; NO PH"/>
    <s v="4,2,2H"/>
    <s v="SKS"/>
    <s v=""/>
    <s v=""/>
    <s v="U"/>
    <n v="7.1"/>
  </r>
  <r>
    <n v="2024"/>
    <s v="CHUM"/>
    <s v="KTN"/>
    <s v="SBS"/>
    <s v="LML"/>
    <s v="TNDR"/>
    <s v="106955"/>
    <s v="C2"/>
    <x v="1"/>
    <s v=""/>
    <b v="1"/>
    <s v="GN"/>
    <n v="101"/>
    <s v="11"/>
    <s v="10111"/>
    <n v="0"/>
    <n v="0"/>
    <x v="0"/>
    <s v="01291516"/>
    <d v="2024-07-08T00:00:00"/>
    <m/>
    <n v="1"/>
    <d v="2024-07-09T00:00:00"/>
    <n v="28"/>
    <m/>
    <s v=""/>
    <n v="1"/>
    <d v="2024-07-10T00:00:00"/>
    <s v="SKS"/>
    <s v="5,5H5"/>
    <x v="2"/>
    <s v="Neets Bay"/>
    <s v="Summer"/>
    <s v="2021"/>
    <s v="SSRAA"/>
    <s v="BY21"/>
    <s v="5,5H5"/>
    <s v="SKS"/>
    <s v=""/>
    <s v=""/>
    <s v="U"/>
    <n v="8.4"/>
  </r>
  <r>
    <n v="2024"/>
    <s v="CHUM"/>
    <s v="WRG"/>
    <s v="TRI"/>
    <s v="SLM"/>
    <s v="TNDR"/>
    <s v="107029"/>
    <s v="D11"/>
    <x v="2"/>
    <s v=""/>
    <b v="1"/>
    <s v="SN"/>
    <n v="101"/>
    <s v="95"/>
    <s v="10195"/>
    <s v="THA"/>
    <s v="Neets Bay"/>
    <x v="1"/>
    <s v="01291746"/>
    <d v="2024-07-05T00:00:00"/>
    <d v="2024-07-06T00:00:00"/>
    <n v="2"/>
    <d v="2024-07-07T00:00:00"/>
    <n v="27"/>
    <m/>
    <s v=""/>
    <n v="1"/>
    <d v="2024-08-22T00:00:00"/>
    <s v="JJM"/>
    <s v="4,4H"/>
    <x v="1"/>
    <s v="Neets Bay"/>
    <s v="Summer"/>
    <s v="2021"/>
    <s v="SSRAA"/>
    <s v="BY21"/>
    <s v="4,4H"/>
    <s v="JJM"/>
    <s v=""/>
    <s v=""/>
    <s v="U"/>
    <n v="9.1999999999999993"/>
  </r>
  <r>
    <n v="2024"/>
    <s v="CHUM"/>
    <s v="WRG"/>
    <s v="SLS"/>
    <s v="SLM"/>
    <s v="TNDR"/>
    <s v="107026"/>
    <s v="A1"/>
    <x v="1"/>
    <s v=""/>
    <b v="0"/>
    <s v="GN"/>
    <n v="106"/>
    <s v="30"/>
    <s v="10630"/>
    <n v="0"/>
    <n v="0"/>
    <x v="0"/>
    <s v="01291604"/>
    <d v="2024-07-03T00:00:00"/>
    <d v="2024-07-05T00:00:00"/>
    <n v="3"/>
    <d v="2024-07-06T00:00:00"/>
    <n v="27"/>
    <m/>
    <s v=""/>
    <n v="1"/>
    <d v="2024-07-1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WRG"/>
    <s v="SLS"/>
    <s v="SLM"/>
    <s v="TNDR"/>
    <s v="107026"/>
    <s v="B11"/>
    <x v="1"/>
    <s v=""/>
    <b v="0"/>
    <s v="GN"/>
    <n v="106"/>
    <s v="30"/>
    <s v="10630"/>
    <n v="0"/>
    <n v="0"/>
    <x v="0"/>
    <s v="01291626"/>
    <d v="2024-07-03T00:00:00"/>
    <d v="2024-07-05T00:00:00"/>
    <n v="3"/>
    <d v="2024-07-06T00:00:00"/>
    <n v="27"/>
    <m/>
    <s v=""/>
    <n v="1"/>
    <d v="2024-07-11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WRG"/>
    <s v="SLS"/>
    <s v="SLM"/>
    <s v="TNDR"/>
    <s v="107026"/>
    <s v="C2"/>
    <x v="1"/>
    <s v=""/>
    <b v="0"/>
    <s v="GN"/>
    <n v="106"/>
    <s v="30"/>
    <s v="10630"/>
    <n v="0"/>
    <n v="0"/>
    <x v="0"/>
    <s v="01291629"/>
    <d v="2024-07-03T00:00:00"/>
    <d v="2024-07-05T00:00:00"/>
    <n v="3"/>
    <d v="2024-07-06T00:00:00"/>
    <n v="27"/>
    <m/>
    <s v=""/>
    <n v="1"/>
    <d v="2024-07-11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WRG"/>
    <s v="SLS"/>
    <s v="SLM"/>
    <s v="TNDR"/>
    <s v="107026"/>
    <s v="C7"/>
    <x v="1"/>
    <s v=""/>
    <b v="0"/>
    <s v="GN"/>
    <n v="106"/>
    <s v="30"/>
    <s v="10630"/>
    <n v="0"/>
    <n v="0"/>
    <x v="0"/>
    <s v="01291634"/>
    <d v="2024-07-03T00:00:00"/>
    <d v="2024-07-05T00:00:00"/>
    <n v="3"/>
    <d v="2024-07-06T00:00:00"/>
    <n v="27"/>
    <m/>
    <s v=""/>
    <n v="1"/>
    <d v="2024-07-11T00:00:00"/>
    <s v="SKS"/>
    <s v="4,2,2H"/>
    <x v="0"/>
    <s v="Neets Bay"/>
    <s v="Summer"/>
    <s v="2021"/>
    <s v="SSRAA"/>
    <s v="THIN FOR AGING; NO PH"/>
    <s v="4,2,2H"/>
    <s v="SKS"/>
    <s v=""/>
    <s v=""/>
    <s v=""/>
    <m/>
  </r>
  <r>
    <n v="2024"/>
    <s v="CHUM"/>
    <s v="WRG"/>
    <s v="SLS"/>
    <s v="SLM"/>
    <s v="TNDR"/>
    <s v="107026"/>
    <s v="D11"/>
    <x v="1"/>
    <s v=""/>
    <b v="0"/>
    <s v="GN"/>
    <n v="106"/>
    <s v="30"/>
    <s v="10630"/>
    <n v="0"/>
    <n v="0"/>
    <x v="0"/>
    <s v="01291650"/>
    <d v="2024-07-03T00:00:00"/>
    <d v="2024-07-05T00:00:00"/>
    <n v="3"/>
    <d v="2024-07-06T00:00:00"/>
    <n v="27"/>
    <m/>
    <s v=""/>
    <n v="1"/>
    <d v="2024-07-11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WRG"/>
    <s v="SLS"/>
    <s v="SLM"/>
    <s v="TNDR"/>
    <s v="107026"/>
    <s v="G4"/>
    <x v="1"/>
    <s v=""/>
    <b v="0"/>
    <s v="GN"/>
    <n v="106"/>
    <s v="30"/>
    <s v="10630"/>
    <n v="0"/>
    <n v="0"/>
    <x v="0"/>
    <s v="01291679"/>
    <d v="2024-07-03T00:00:00"/>
    <d v="2024-07-05T00:00:00"/>
    <n v="3"/>
    <d v="2024-07-06T00:00:00"/>
    <n v="27"/>
    <m/>
    <s v=""/>
    <n v="1"/>
    <d v="2024-07-11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WRG"/>
    <s v="SLS"/>
    <s v="SLM"/>
    <s v="TNDR"/>
    <s v="107026"/>
    <s v="G10"/>
    <x v="1"/>
    <s v=""/>
    <b v="0"/>
    <s v="GN"/>
    <n v="106"/>
    <s v="30"/>
    <s v="10630"/>
    <n v="0"/>
    <n v="0"/>
    <x v="0"/>
    <s v="01291685"/>
    <d v="2024-07-03T00:00:00"/>
    <d v="2024-07-05T00:00:00"/>
    <n v="3"/>
    <d v="2024-07-06T00:00:00"/>
    <n v="27"/>
    <m/>
    <s v=""/>
    <n v="1"/>
    <d v="2024-07-11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WRG"/>
    <s v="SLS"/>
    <s v="SLM"/>
    <s v="TNDR"/>
    <s v="107026"/>
    <s v="H6"/>
    <x v="1"/>
    <s v=""/>
    <b v="0"/>
    <s v="GN"/>
    <n v="106"/>
    <s v="30"/>
    <s v="10630"/>
    <n v="0"/>
    <n v="0"/>
    <x v="0"/>
    <s v="01291693"/>
    <d v="2024-07-03T00:00:00"/>
    <d v="2024-07-05T00:00:00"/>
    <n v="3"/>
    <d v="2024-07-06T00:00:00"/>
    <n v="27"/>
    <m/>
    <s v=""/>
    <n v="1"/>
    <d v="2024-07-11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AGS"/>
    <s v="JJM"/>
    <s v="TNDR"/>
    <s v="107165"/>
    <s v="C9"/>
    <x v="2"/>
    <s v="CR"/>
    <b v="1"/>
    <s v="SN"/>
    <n v="101"/>
    <s v="95"/>
    <s v="10195"/>
    <s v="THA"/>
    <s v="Neets Bay"/>
    <x v="1"/>
    <s v="01291780"/>
    <d v="2024-07-09T00:00:00"/>
    <m/>
    <n v="1"/>
    <d v="2024-07-10T00:00:00"/>
    <n v="28"/>
    <n v="3"/>
    <s v="50% M"/>
    <n v="1"/>
    <d v="2024-07-10T00:00:00"/>
    <s v="SKS"/>
    <s v="4,2,2H"/>
    <x v="0"/>
    <s v="Neets Bay"/>
    <s v="Summer"/>
    <s v="2021"/>
    <s v="SSRAA"/>
    <s v="BY21"/>
    <s v="4,2,2H"/>
    <s v="SKS"/>
    <s v=""/>
    <s v=""/>
    <s v="U"/>
    <n v="4.2"/>
  </r>
  <r>
    <n v="2024"/>
    <s v="CHUM"/>
    <s v="KTN"/>
    <s v="SBS"/>
    <s v="AWE"/>
    <s v="TNDR"/>
    <s v="107205"/>
    <s v="A2"/>
    <x v="0"/>
    <s v=""/>
    <b v="1"/>
    <s v="SN"/>
    <n v="101"/>
    <s v="2842"/>
    <s v="1012842"/>
    <n v="0"/>
    <n v="0"/>
    <x v="0"/>
    <s v="01292459"/>
    <d v="2024-07-08T00:00:00"/>
    <d v="2024-07-09T00:00:00"/>
    <n v="2"/>
    <d v="2024-07-10T00:00:00"/>
    <n v="28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8"/>
  </r>
  <r>
    <n v="2024"/>
    <s v="CHUM"/>
    <s v="KTN"/>
    <s v="ECP"/>
    <s v="LML"/>
    <s v="TNDR"/>
    <s v="107018"/>
    <s v="H12"/>
    <x v="1"/>
    <s v=""/>
    <b v="1"/>
    <s v="GN"/>
    <n v="101"/>
    <s v="11"/>
    <s v="10111"/>
    <n v="0"/>
    <n v="0"/>
    <x v="0"/>
    <s v="01291939"/>
    <d v="2024-07-07T00:00:00"/>
    <d v="2024-07-09T00:00:00"/>
    <n v="3"/>
    <d v="2024-07-10T00:00:00"/>
    <n v="28"/>
    <m/>
    <s v=""/>
    <n v="1"/>
    <d v="2024-07-11T00:00:00"/>
    <s v="SKS"/>
    <s v="5,5H5"/>
    <x v="2"/>
    <s v="Neets Bay"/>
    <s v="Summer"/>
    <s v="2021"/>
    <s v="SSRAA"/>
    <s v="BY21"/>
    <s v="5,5H5"/>
    <s v="SKS"/>
    <s v=""/>
    <s v=""/>
    <s v="U"/>
    <n v="9.1"/>
  </r>
  <r>
    <n v="2024"/>
    <s v="CHUM"/>
    <s v="KTN"/>
    <s v="ECP"/>
    <s v="DGK"/>
    <s v="TNDR"/>
    <s v="107020"/>
    <s v="A5"/>
    <x v="2"/>
    <s v=""/>
    <b v="0"/>
    <s v="TR"/>
    <n v="101"/>
    <s v="90"/>
    <s v="10190"/>
    <n v="0"/>
    <n v="0"/>
    <x v="0"/>
    <s v="01292138"/>
    <d v="2024-07-08T00:00:00"/>
    <d v="2024-07-10T00:00:00"/>
    <n v="3"/>
    <d v="2024-07-11T00:00:00"/>
    <n v="28"/>
    <m/>
    <s v=""/>
    <n v="1"/>
    <d v="2024-07-12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KTN"/>
    <s v="ECP"/>
    <s v="DGK"/>
    <s v="TNDR"/>
    <s v="107020"/>
    <s v="A7"/>
    <x v="2"/>
    <s v=""/>
    <b v="0"/>
    <s v="TR"/>
    <n v="101"/>
    <s v="90"/>
    <s v="10190"/>
    <n v="0"/>
    <n v="0"/>
    <x v="0"/>
    <s v="01292140"/>
    <d v="2024-07-08T00:00:00"/>
    <d v="2024-07-10T00:00:00"/>
    <n v="3"/>
    <d v="2024-07-11T00:00:00"/>
    <n v="28"/>
    <m/>
    <s v=""/>
    <n v="1"/>
    <d v="2024-07-12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KTN"/>
    <s v="ECP"/>
    <s v="DGK"/>
    <s v="TNDR"/>
    <s v="107020"/>
    <s v="A11"/>
    <x v="2"/>
    <s v=""/>
    <b v="0"/>
    <s v="TR"/>
    <n v="101"/>
    <s v="90"/>
    <s v="10190"/>
    <n v="0"/>
    <n v="0"/>
    <x v="0"/>
    <s v="01292144"/>
    <d v="2024-07-08T00:00:00"/>
    <d v="2024-07-10T00:00:00"/>
    <n v="3"/>
    <d v="2024-07-11T00:00:00"/>
    <n v="28"/>
    <m/>
    <s v=""/>
    <n v="1"/>
    <d v="2024-07-12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DGK"/>
    <s v="TNDR"/>
    <s v="107020"/>
    <s v="B7"/>
    <x v="2"/>
    <s v=""/>
    <b v="0"/>
    <s v="TR"/>
    <n v="101"/>
    <s v="90"/>
    <s v="10190"/>
    <n v="0"/>
    <n v="0"/>
    <x v="0"/>
    <s v="01292152"/>
    <d v="2024-07-08T00:00:00"/>
    <d v="2024-07-10T00:00:00"/>
    <n v="3"/>
    <d v="2024-07-11T00:00:00"/>
    <n v="28"/>
    <m/>
    <s v=""/>
    <n v="1"/>
    <d v="2024-07-12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ECP"/>
    <s v="DGK"/>
    <s v="TNDR"/>
    <s v="107020"/>
    <s v="C1"/>
    <x v="2"/>
    <s v=""/>
    <b v="0"/>
    <s v="TR"/>
    <n v="101"/>
    <s v="90"/>
    <s v="10190"/>
    <n v="0"/>
    <n v="0"/>
    <x v="0"/>
    <s v="01292158"/>
    <d v="2024-07-08T00:00:00"/>
    <d v="2024-07-10T00:00:00"/>
    <n v="3"/>
    <d v="2024-07-11T00:00:00"/>
    <n v="28"/>
    <m/>
    <s v=""/>
    <n v="1"/>
    <d v="2024-07-12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DGK"/>
    <s v="TNDR"/>
    <s v="107020"/>
    <s v="C11"/>
    <x v="2"/>
    <s v=""/>
    <b v="0"/>
    <s v="TR"/>
    <n v="101"/>
    <s v="90"/>
    <s v="10190"/>
    <n v="0"/>
    <n v="0"/>
    <x v="0"/>
    <s v="01292168"/>
    <d v="2024-07-08T00:00:00"/>
    <d v="2024-07-10T00:00:00"/>
    <n v="3"/>
    <d v="2024-07-11T00:00:00"/>
    <n v="28"/>
    <m/>
    <s v=""/>
    <n v="1"/>
    <d v="2024-07-12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ECP"/>
    <s v="DGK"/>
    <s v="TNDR"/>
    <s v="107020"/>
    <s v="D3"/>
    <x v="2"/>
    <s v=""/>
    <b v="0"/>
    <s v="TR"/>
    <n v="101"/>
    <s v="90"/>
    <s v="10190"/>
    <n v="0"/>
    <n v="0"/>
    <x v="0"/>
    <s v="01292172"/>
    <d v="2024-07-08T00:00:00"/>
    <d v="2024-07-10T00:00:00"/>
    <n v="3"/>
    <d v="2024-07-11T00:00:00"/>
    <n v="28"/>
    <m/>
    <s v=""/>
    <n v="1"/>
    <d v="2024-07-12T00:00:00"/>
    <s v="SKS"/>
    <s v="4,4H"/>
    <x v="1"/>
    <s v="Neets Bay"/>
    <s v="Summer"/>
    <s v="2021"/>
    <s v="SSRAA"/>
    <s v="THIN FOR AGING; NO PH"/>
    <s v="4,4H"/>
    <s v="SKS"/>
    <s v=""/>
    <s v=""/>
    <s v=""/>
    <m/>
  </r>
  <r>
    <n v="2024"/>
    <s v="CHUM"/>
    <s v="KTN"/>
    <s v="ECP"/>
    <s v="DGK"/>
    <s v="TNDR"/>
    <s v="107020"/>
    <s v="E2"/>
    <x v="2"/>
    <s v=""/>
    <b v="0"/>
    <s v="TR"/>
    <n v="101"/>
    <s v="90"/>
    <s v="10190"/>
    <n v="0"/>
    <n v="0"/>
    <x v="0"/>
    <s v="01292183"/>
    <d v="2024-07-08T00:00:00"/>
    <d v="2024-07-10T00:00:00"/>
    <n v="3"/>
    <d v="2024-07-11T00:00:00"/>
    <n v="28"/>
    <m/>
    <s v=""/>
    <n v="1"/>
    <d v="2024-07-12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AGS"/>
    <s v="JJM"/>
    <s v="TNDR"/>
    <s v="107168"/>
    <s v="B8"/>
    <x v="2"/>
    <s v="CR"/>
    <b v="1"/>
    <s v="SN"/>
    <n v="101"/>
    <s v="95"/>
    <s v="10195"/>
    <s v="THA"/>
    <s v="Neets Bay"/>
    <x v="1"/>
    <s v="01292093"/>
    <d v="2024-07-10T00:00:00"/>
    <m/>
    <n v="1"/>
    <d v="2024-07-11T00:00:00"/>
    <n v="28"/>
    <n v="3"/>
    <s v=""/>
    <n v="1"/>
    <d v="2024-07-11T00:00:00"/>
    <s v="JJM"/>
    <s v="5H5"/>
    <x v="3"/>
    <s v="Neets Bay"/>
    <s v="Summer"/>
    <s v="2021"/>
    <s v="SSRAA"/>
    <s v="BY21"/>
    <s v="5H5"/>
    <s v="JJM"/>
    <s v=""/>
    <s v=""/>
    <s v="U"/>
    <n v="4.7"/>
  </r>
  <r>
    <n v="2024"/>
    <s v="CHUM"/>
    <s v="KTN"/>
    <s v="AGS"/>
    <s v="JJM"/>
    <s v="TNDR"/>
    <s v="107168"/>
    <s v="C12"/>
    <x v="2"/>
    <s v="CR"/>
    <b v="1"/>
    <s v="SN"/>
    <n v="101"/>
    <s v="95"/>
    <s v="10195"/>
    <s v="THA"/>
    <s v="Neets Bay"/>
    <x v="1"/>
    <s v="01292109"/>
    <d v="2024-07-10T00:00:00"/>
    <m/>
    <n v="1"/>
    <d v="2024-07-11T00:00:00"/>
    <n v="28"/>
    <n v="3"/>
    <s v=""/>
    <n v="1"/>
    <d v="2024-07-11T00:00:00"/>
    <s v="JJM"/>
    <s v="4,2,2H"/>
    <x v="0"/>
    <s v="Neets Bay"/>
    <s v="Summer"/>
    <s v="2021"/>
    <s v="SSRAA"/>
    <s v="BY21"/>
    <s v="4,2,2H"/>
    <s v="JJM"/>
    <s v=""/>
    <s v=""/>
    <s v="U"/>
    <n v="5.4"/>
  </r>
  <r>
    <n v="2024"/>
    <s v="CHUM"/>
    <s v="KTN"/>
    <s v="AGS"/>
    <s v="JJM"/>
    <s v="TNDR"/>
    <s v="107168"/>
    <s v="D7"/>
    <x v="2"/>
    <s v="CR"/>
    <b v="1"/>
    <s v="SN"/>
    <n v="101"/>
    <s v="95"/>
    <s v="10195"/>
    <s v="THA"/>
    <s v="Neets Bay"/>
    <x v="1"/>
    <s v="01292116"/>
    <d v="2024-07-10T00:00:00"/>
    <m/>
    <n v="1"/>
    <d v="2024-07-11T00:00:00"/>
    <n v="28"/>
    <n v="3"/>
    <s v=""/>
    <n v="1"/>
    <d v="2024-07-11T00:00:00"/>
    <s v="JJM"/>
    <s v="5H5"/>
    <x v="3"/>
    <s v="Neets Bay"/>
    <s v="Summer"/>
    <s v="2021"/>
    <s v="SSRAA"/>
    <s v="BY21"/>
    <s v="5H5"/>
    <s v="JJM"/>
    <s v=""/>
    <s v=""/>
    <s v="U"/>
    <n v="9.3000000000000007"/>
  </r>
  <r>
    <n v="2024"/>
    <s v="CHUM"/>
    <s v="KTN"/>
    <s v="AGS"/>
    <s v="JJM"/>
    <s v="TNDR"/>
    <s v="107168"/>
    <s v="E2"/>
    <x v="2"/>
    <s v="CR"/>
    <b v="1"/>
    <s v="SN"/>
    <n v="101"/>
    <s v="95"/>
    <s v="10195"/>
    <s v="THA"/>
    <s v="Neets Bay"/>
    <x v="1"/>
    <s v="01292123"/>
    <d v="2024-07-10T00:00:00"/>
    <m/>
    <n v="1"/>
    <d v="2024-07-11T00:00:00"/>
    <n v="28"/>
    <n v="3"/>
    <s v=""/>
    <n v="1"/>
    <d v="2024-07-11T00:00:00"/>
    <s v="JJM"/>
    <s v="4,2,2H"/>
    <x v="0"/>
    <s v="Neets Bay"/>
    <s v="Summer"/>
    <s v="2021"/>
    <s v="SSRAA"/>
    <s v="BY21"/>
    <s v="4,2,2H"/>
    <s v="JJM"/>
    <s v=""/>
    <s v=""/>
    <s v="U"/>
    <n v="10"/>
  </r>
  <r>
    <n v="2024"/>
    <s v="CHUM"/>
    <s v="KTN"/>
    <s v="SBS"/>
    <s v="AWE"/>
    <s v="TNDR"/>
    <s v="107206"/>
    <s v="B7"/>
    <x v="0"/>
    <s v=""/>
    <b v="1"/>
    <s v="SN"/>
    <n v="101"/>
    <s v="2842"/>
    <s v="1012842"/>
    <n v="0"/>
    <n v="0"/>
    <x v="0"/>
    <s v="01293633"/>
    <d v="2024-07-10T00:00:00"/>
    <m/>
    <n v="1"/>
    <d v="2024-07-11T00:00:00"/>
    <n v="28"/>
    <m/>
    <s v="Fish tickets for 3 of the 5 deliveries had CP written as sub-districts; Two were 101-25 and one 101-27"/>
    <n v="1"/>
    <d v="2024-07-22T00:00:00"/>
    <s v="SKS"/>
    <s v="5H5"/>
    <x v="3"/>
    <s v="Neets Bay"/>
    <s v="Summer"/>
    <s v="2021"/>
    <s v="SSRAA"/>
    <s v="THIN FOR AGING"/>
    <s v="5H5"/>
    <s v="SKS"/>
    <s v=""/>
    <s v=""/>
    <s v="U"/>
    <n v="6.4"/>
  </r>
  <r>
    <n v="2024"/>
    <s v="CHUM"/>
    <s v="KTN"/>
    <s v="SBS"/>
    <s v="AWE"/>
    <s v="TNDR"/>
    <s v="107206"/>
    <s v="B10"/>
    <x v="0"/>
    <s v=""/>
    <b v="1"/>
    <s v="SN"/>
    <n v="101"/>
    <s v="2842"/>
    <s v="1012842"/>
    <n v="0"/>
    <n v="0"/>
    <x v="0"/>
    <s v="01293636"/>
    <d v="2024-07-10T00:00:00"/>
    <m/>
    <n v="1"/>
    <d v="2024-07-11T00:00:00"/>
    <n v="28"/>
    <m/>
    <s v="Fish tickets for 3 of the 5 deliveries had CP written as sub-districts; Two were 101-25 and one 101-27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SBS"/>
    <s v="AWE"/>
    <s v="TNDR"/>
    <s v="107206"/>
    <s v="C3"/>
    <x v="0"/>
    <s v=""/>
    <b v="1"/>
    <s v="SN"/>
    <n v="101"/>
    <s v="2842"/>
    <s v="1012842"/>
    <n v="0"/>
    <n v="0"/>
    <x v="0"/>
    <s v="01293641"/>
    <d v="2024-07-10T00:00:00"/>
    <m/>
    <n v="1"/>
    <d v="2024-07-11T00:00:00"/>
    <n v="28"/>
    <m/>
    <s v="Fish tickets for 3 of the 5 deliveries had CP written as sub-districts; Two were 101-25 and one 101-27"/>
    <n v="1"/>
    <d v="2024-07-22T00:00:00"/>
    <s v="SKS"/>
    <s v="4,4H"/>
    <x v="1"/>
    <s v="Neets Bay"/>
    <s v="Summer"/>
    <s v="2021"/>
    <s v="SSRAA"/>
    <s v="BY21"/>
    <s v="4,4H"/>
    <s v="SKS"/>
    <s v=""/>
    <s v=""/>
    <s v="U"/>
    <n v="7.6"/>
  </r>
  <r>
    <n v="2024"/>
    <s v="CHUM"/>
    <s v="KTN"/>
    <s v="SBS"/>
    <s v="LML"/>
    <s v="BOAT"/>
    <s v="107203"/>
    <s v="E4"/>
    <x v="1"/>
    <s v=""/>
    <b v="1"/>
    <s v="SN"/>
    <n v="101"/>
    <s v="41"/>
    <s v="10141"/>
    <n v="0"/>
    <n v="0"/>
    <x v="0"/>
    <s v="01292317"/>
    <d v="2024-07-11T00:00:00"/>
    <m/>
    <n v="1"/>
    <d v="2024-07-11T00:00:00"/>
    <n v="28"/>
    <m/>
    <s v=""/>
    <n v="1"/>
    <d v="2024-07-12T00:00:00"/>
    <s v="SKS"/>
    <s v="4,4H"/>
    <x v="1"/>
    <s v="Neets Bay"/>
    <s v="Summer"/>
    <s v="2021"/>
    <s v="SSRAA"/>
    <s v="THIN FOR AGING; NO PH"/>
    <s v="4,4H"/>
    <s v="SKS"/>
    <s v=""/>
    <s v=""/>
    <s v="U"/>
    <n v="6.8"/>
  </r>
  <r>
    <n v="2024"/>
    <s v="CHUM"/>
    <s v="KTN"/>
    <s v="SBS"/>
    <s v="LML"/>
    <s v="BOAT"/>
    <s v="107203"/>
    <s v="F1"/>
    <x v="1"/>
    <s v=""/>
    <b v="1"/>
    <s v="SN"/>
    <n v="101"/>
    <s v="41"/>
    <s v="10141"/>
    <n v="0"/>
    <n v="0"/>
    <x v="0"/>
    <s v="01292326"/>
    <d v="2024-07-11T00:00:00"/>
    <m/>
    <n v="1"/>
    <d v="2024-07-11T00:00:00"/>
    <n v="28"/>
    <m/>
    <s v=""/>
    <n v="1"/>
    <d v="2024-07-12T00:00:00"/>
    <s v="SKS"/>
    <s v="4,2,2H"/>
    <x v="0"/>
    <s v="Neets Bay"/>
    <s v="Summer"/>
    <s v="2021"/>
    <s v="SSRAA"/>
    <s v="BY21"/>
    <s v="4,2,2H"/>
    <s v="SKS"/>
    <s v=""/>
    <s v=""/>
    <s v="U"/>
    <n v="8"/>
  </r>
  <r>
    <n v="2024"/>
    <s v="CHUM"/>
    <s v="KTN"/>
    <s v="SBS"/>
    <s v="LML"/>
    <s v="BOAT"/>
    <s v="107203"/>
    <s v="F3"/>
    <x v="1"/>
    <s v=""/>
    <b v="1"/>
    <s v="SN"/>
    <n v="101"/>
    <s v="41"/>
    <s v="10141"/>
    <n v="0"/>
    <n v="0"/>
    <x v="0"/>
    <s v="01292328"/>
    <d v="2024-07-11T00:00:00"/>
    <m/>
    <n v="1"/>
    <d v="2024-07-11T00:00:00"/>
    <n v="28"/>
    <m/>
    <s v=""/>
    <n v="1"/>
    <d v="2024-07-12T00:00:00"/>
    <s v="SKS"/>
    <s v="4,4H"/>
    <x v="1"/>
    <s v="Neets Bay"/>
    <s v="Summer"/>
    <s v="2021"/>
    <s v="SSRAA"/>
    <s v="THIN FOR AGING; NO PH"/>
    <s v="4,4H"/>
    <s v="SKS"/>
    <s v=""/>
    <s v=""/>
    <s v="U"/>
    <n v="8.6999999999999993"/>
  </r>
  <r>
    <n v="2024"/>
    <s v="CHUM"/>
    <s v="KTN"/>
    <s v="SBS"/>
    <s v="LML"/>
    <s v="BOAT"/>
    <s v="107203"/>
    <s v="F9"/>
    <x v="1"/>
    <s v=""/>
    <b v="1"/>
    <s v="SN"/>
    <n v="101"/>
    <s v="41"/>
    <s v="10141"/>
    <n v="0"/>
    <n v="0"/>
    <x v="0"/>
    <s v="01292334"/>
    <d v="2024-07-11T00:00:00"/>
    <m/>
    <n v="1"/>
    <d v="2024-07-11T00:00:00"/>
    <n v="28"/>
    <m/>
    <s v=""/>
    <n v="1"/>
    <d v="2024-07-12T00:00:00"/>
    <s v="SKS"/>
    <s v="5H5"/>
    <x v="3"/>
    <s v="Neets Bay"/>
    <s v="Summer"/>
    <s v="2021"/>
    <s v="SSRAA"/>
    <s v="BY21"/>
    <s v="5H5"/>
    <s v="SKS"/>
    <s v=""/>
    <s v=""/>
    <s v="U"/>
    <n v="7.1"/>
  </r>
  <r>
    <n v="2024"/>
    <s v="CHUM"/>
    <s v="KTN"/>
    <s v="SBS"/>
    <s v="LML"/>
    <s v="BOAT"/>
    <s v="107203"/>
    <s v="H3"/>
    <x v="1"/>
    <s v=""/>
    <b v="1"/>
    <s v="SN"/>
    <n v="101"/>
    <s v="41"/>
    <s v="10141"/>
    <n v="0"/>
    <n v="0"/>
    <x v="0"/>
    <s v="01292352"/>
    <d v="2024-07-11T00:00:00"/>
    <m/>
    <n v="1"/>
    <d v="2024-07-11T00:00:00"/>
    <n v="28"/>
    <m/>
    <s v=""/>
    <n v="1"/>
    <d v="2024-07-12T00:00:00"/>
    <s v="SKS"/>
    <s v="4,2,2H"/>
    <x v="0"/>
    <s v="Neets Bay"/>
    <s v="Summer"/>
    <s v="2021"/>
    <s v="SSRAA"/>
    <s v="THIN FOR AGING; NO PH"/>
    <s v="4,2,2H"/>
    <s v="SKS"/>
    <s v=""/>
    <s v=""/>
    <s v="U"/>
    <n v="7"/>
  </r>
  <r>
    <n v="2024"/>
    <s v="CHUM"/>
    <s v="KTN"/>
    <s v="SBS"/>
    <s v="LML"/>
    <s v="BOAT"/>
    <s v="107203"/>
    <s v="H7"/>
    <x v="1"/>
    <s v=""/>
    <b v="1"/>
    <s v="SN"/>
    <n v="101"/>
    <s v="41"/>
    <s v="10141"/>
    <n v="0"/>
    <n v="0"/>
    <x v="0"/>
    <s v="01292356"/>
    <d v="2024-07-11T00:00:00"/>
    <m/>
    <n v="1"/>
    <d v="2024-07-11T00:00:00"/>
    <n v="28"/>
    <m/>
    <s v=""/>
    <n v="1"/>
    <d v="2024-07-12T00:00:00"/>
    <s v="SKS"/>
    <s v="4,4H"/>
    <x v="1"/>
    <s v="Neets Bay"/>
    <s v="Summer"/>
    <s v="2021"/>
    <s v="SSRAA"/>
    <s v="BY21"/>
    <s v="4,4H"/>
    <s v="SKS"/>
    <s v=""/>
    <s v=""/>
    <s v="U"/>
    <n v="6.8"/>
  </r>
  <r>
    <n v="2024"/>
    <s v="CHUM"/>
    <s v="KTN"/>
    <s v="SBS"/>
    <s v="LML"/>
    <s v="BOAT"/>
    <s v="107203"/>
    <s v="H12"/>
    <x v="1"/>
    <s v=""/>
    <b v="1"/>
    <s v="SN"/>
    <n v="101"/>
    <s v="41"/>
    <s v="10141"/>
    <n v="0"/>
    <n v="0"/>
    <x v="0"/>
    <s v="01292361"/>
    <d v="2024-07-11T00:00:00"/>
    <m/>
    <n v="1"/>
    <d v="2024-07-11T00:00:00"/>
    <n v="28"/>
    <m/>
    <s v=""/>
    <n v="1"/>
    <d v="2024-07-12T00:00:00"/>
    <s v="SKS"/>
    <s v="4,2,2H"/>
    <x v="0"/>
    <s v="Neets Bay"/>
    <s v="Summer"/>
    <s v="2021"/>
    <s v="SSRAA"/>
    <s v="THIN FOR AGING"/>
    <s v="4,2,2H"/>
    <s v="SKS"/>
    <s v=""/>
    <s v=""/>
    <s v="U"/>
    <n v="4.3"/>
  </r>
  <r>
    <n v="2024"/>
    <s v="CHUM"/>
    <s v="KTN"/>
    <s v="AGS"/>
    <s v="AWE"/>
    <s v="BOAT"/>
    <s v="107207"/>
    <s v="A11"/>
    <x v="1"/>
    <s v=""/>
    <b v="1"/>
    <s v="SN"/>
    <n v="101"/>
    <s v="23"/>
    <s v="10123"/>
    <n v="0"/>
    <n v="0"/>
    <x v="0"/>
    <s v="01292492"/>
    <d v="2024-07-11T00:00:00"/>
    <m/>
    <n v="1"/>
    <d v="2024-07-12T00:00:00"/>
    <n v="28"/>
    <m/>
    <s v=""/>
    <n v="1"/>
    <d v="2024-07-12T00:00:00"/>
    <s v="SKS"/>
    <s v="4,2,2H"/>
    <x v="0"/>
    <s v="Neets Bay"/>
    <s v="Summer"/>
    <s v="2021"/>
    <s v="SSRAA"/>
    <s v="BY21"/>
    <s v="4,2,2H"/>
    <s v="SKS"/>
    <s v=""/>
    <s v=""/>
    <s v="U"/>
    <n v="7.7"/>
  </r>
  <r>
    <n v="2024"/>
    <s v="CHUM"/>
    <s v="KTN"/>
    <s v="AGS"/>
    <s v="AWE"/>
    <s v="BOAT"/>
    <s v="107207"/>
    <s v="C3"/>
    <x v="1"/>
    <s v=""/>
    <b v="1"/>
    <s v="SN"/>
    <n v="101"/>
    <s v="41"/>
    <s v="10141"/>
    <n v="0"/>
    <n v="0"/>
    <x v="0"/>
    <s v="01292508"/>
    <d v="2024-07-11T00:00:00"/>
    <m/>
    <n v="1"/>
    <d v="2024-07-12T00:00:00"/>
    <n v="28"/>
    <m/>
    <s v=""/>
    <n v="1"/>
    <d v="2024-07-12T00:00:00"/>
    <s v="SKS"/>
    <s v="4,2,2H"/>
    <x v="0"/>
    <s v="Neets Bay"/>
    <s v="Summer"/>
    <s v="2021"/>
    <s v="SSRAA"/>
    <s v="BY21"/>
    <s v="4,2,2H"/>
    <s v="SKS"/>
    <s v=""/>
    <s v=""/>
    <s v="U"/>
    <n v="9"/>
  </r>
  <r>
    <n v="2024"/>
    <s v="CHUM"/>
    <s v="KTN"/>
    <s v="ECP"/>
    <s v="LML"/>
    <s v="TNDR"/>
    <s v="106955"/>
    <s v="F2"/>
    <x v="1"/>
    <s v=""/>
    <b v="1"/>
    <s v="GN"/>
    <n v="101"/>
    <s v="11"/>
    <s v="10111"/>
    <n v="0"/>
    <n v="0"/>
    <x v="0"/>
    <s v="01293022"/>
    <d v="2024-07-10T00:00:00"/>
    <d v="2024-07-11T00:00:00"/>
    <n v="2"/>
    <d v="2024-07-12T00:00:00"/>
    <n v="28"/>
    <m/>
    <s v=""/>
    <n v="1"/>
    <d v="2024-07-16T00:00:00"/>
    <s v="SKS"/>
    <s v="5,5H5"/>
    <x v="2"/>
    <s v="Neets Bay"/>
    <s v="Summer"/>
    <s v="2021"/>
    <s v="SSRAA"/>
    <s v="THIN FOR AGING"/>
    <s v="5,5H5"/>
    <s v="SKS"/>
    <s v=""/>
    <s v=""/>
    <s v="U"/>
    <n v="8.8000000000000007"/>
  </r>
  <r>
    <n v="2024"/>
    <s v="CHUM"/>
    <s v="KTN"/>
    <s v="ECP"/>
    <s v="LML"/>
    <s v="TNDR"/>
    <s v="106955"/>
    <s v="G9"/>
    <x v="1"/>
    <s v=""/>
    <b v="1"/>
    <s v="GN"/>
    <n v="101"/>
    <s v="11"/>
    <s v="10111"/>
    <n v="0"/>
    <n v="0"/>
    <x v="0"/>
    <s v="01293041"/>
    <d v="2024-07-10T00:00:00"/>
    <d v="2024-07-11T00:00:00"/>
    <n v="2"/>
    <d v="2024-07-12T00:00:00"/>
    <n v="28"/>
    <m/>
    <s v=""/>
    <n v="1"/>
    <d v="2024-07-16T00:00:00"/>
    <s v="SKS"/>
    <s v="5,5H5"/>
    <x v="2"/>
    <s v="Neets Bay"/>
    <s v="Summer"/>
    <s v="2021"/>
    <s v="SSRAA"/>
    <s v="BY21"/>
    <s v="5,5H5"/>
    <s v="SKS"/>
    <s v=""/>
    <s v=""/>
    <s v="U"/>
    <n v="7.8"/>
  </r>
  <r>
    <n v="2024"/>
    <s v="CHUM"/>
    <s v="KTN"/>
    <s v="ECP"/>
    <s v="LML"/>
    <s v="TNDR"/>
    <s v="107166"/>
    <s v="B10"/>
    <x v="0"/>
    <s v=""/>
    <b v="1"/>
    <s v="GN"/>
    <n v="101"/>
    <s v="28"/>
    <s v="10128"/>
    <n v="0"/>
    <n v="0"/>
    <x v="0"/>
    <s v="01293744"/>
    <d v="2024-07-08T00:00:00"/>
    <d v="2024-07-11T00:00:00"/>
    <n v="4"/>
    <d v="2024-07-12T00:00:00"/>
    <n v="28"/>
    <m/>
    <s v=""/>
    <n v="1"/>
    <d v="2024-07-24T00:00:00"/>
    <s v="SKS"/>
    <s v="4,2,2H"/>
    <x v="0"/>
    <s v="Neets Bay"/>
    <s v="Summer"/>
    <s v="2021"/>
    <s v="SSRAA"/>
    <s v="BY21"/>
    <s v="4,2,2H"/>
    <s v="SKS"/>
    <s v=""/>
    <s v=""/>
    <s v="U"/>
    <n v="7.6"/>
  </r>
  <r>
    <n v="2024"/>
    <s v="CHUM"/>
    <s v="KTN"/>
    <s v="ECP"/>
    <s v="LML"/>
    <s v="BOAT"/>
    <s v="106957"/>
    <s v="D11"/>
    <x v="1"/>
    <s v=""/>
    <b v="1"/>
    <s v="SN"/>
    <n v="101"/>
    <s v="23"/>
    <s v="10123"/>
    <n v="0"/>
    <n v="0"/>
    <x v="0"/>
    <s v="01292935"/>
    <d v="2024-07-11T00:00:00"/>
    <m/>
    <n v="1"/>
    <d v="2024-07-11T00:00:00"/>
    <n v="28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6.4"/>
  </r>
  <r>
    <n v="2024"/>
    <s v="CHUM"/>
    <s v="KTN"/>
    <s v="ECP"/>
    <s v="LML"/>
    <s v="BOAT"/>
    <s v="106957"/>
    <s v="D12"/>
    <x v="1"/>
    <s v=""/>
    <b v="1"/>
    <s v="SN"/>
    <n v="101"/>
    <s v="23"/>
    <s v="10123"/>
    <n v="0"/>
    <n v="0"/>
    <x v="0"/>
    <s v="01292936"/>
    <d v="2024-07-11T00:00:00"/>
    <m/>
    <n v="1"/>
    <d v="2024-07-11T00:00:00"/>
    <n v="28"/>
    <m/>
    <s v=""/>
    <n v="1"/>
    <d v="2024-07-15T00:00:00"/>
    <s v="SKS"/>
    <s v="4,4H"/>
    <x v="1"/>
    <s v="Neets Bay"/>
    <s v="Summer"/>
    <s v="2021"/>
    <s v="SSRAA"/>
    <s v="THIN FOR AGING; NO PH"/>
    <s v="4,4H"/>
    <s v="SKS"/>
    <s v=""/>
    <s v=""/>
    <s v="U"/>
    <n v="6.9"/>
  </r>
  <r>
    <n v="2024"/>
    <s v="CHUM"/>
    <s v="KTN"/>
    <s v="ECP"/>
    <s v="LML"/>
    <s v="BOAT"/>
    <s v="106957"/>
    <s v="E1"/>
    <x v="1"/>
    <s v=""/>
    <b v="1"/>
    <s v="SN"/>
    <n v="101"/>
    <s v="23"/>
    <s v="10123"/>
    <n v="0"/>
    <n v="0"/>
    <x v="0"/>
    <s v="01292937"/>
    <d v="2024-07-11T00:00:00"/>
    <m/>
    <n v="1"/>
    <d v="2024-07-11T00:00:00"/>
    <n v="28"/>
    <m/>
    <s v=""/>
    <n v="1"/>
    <d v="2024-07-15T00:00:00"/>
    <s v="SKS"/>
    <s v="5,5H5"/>
    <x v="2"/>
    <s v="Neets Bay"/>
    <s v="Summer"/>
    <s v="2021"/>
    <s v="SSRAA"/>
    <s v="BY21"/>
    <s v="5,5H5"/>
    <s v="SKS"/>
    <s v=""/>
    <s v=""/>
    <s v="U"/>
    <n v="7.7"/>
  </r>
  <r>
    <n v="2024"/>
    <s v="CHUM"/>
    <s v="KTN"/>
    <s v="ECP"/>
    <s v="LML"/>
    <s v="BOAT"/>
    <s v="106957"/>
    <s v="E11"/>
    <x v="1"/>
    <s v=""/>
    <b v="1"/>
    <s v="SN"/>
    <n v="101"/>
    <s v="23"/>
    <s v="10123"/>
    <n v="0"/>
    <n v="0"/>
    <x v="0"/>
    <s v="01292947"/>
    <d v="2024-07-11T00:00:00"/>
    <m/>
    <n v="1"/>
    <d v="2024-07-11T00:00:00"/>
    <n v="28"/>
    <m/>
    <s v=""/>
    <n v="1"/>
    <d v="2024-07-15T00:00:00"/>
    <s v="SKS"/>
    <s v="5H5"/>
    <x v="3"/>
    <s v="Neets Bay"/>
    <s v="Summer"/>
    <s v="2021"/>
    <s v="SSRAA"/>
    <s v="BY21"/>
    <s v="5H5"/>
    <s v="SKS"/>
    <s v=""/>
    <s v=""/>
    <s v="U"/>
    <n v="5.9"/>
  </r>
  <r>
    <n v="2024"/>
    <s v="CHUM"/>
    <s v="KTN"/>
    <s v="SBS"/>
    <s v="JJM"/>
    <s v="BOAT"/>
    <s v="107170"/>
    <s v="A2"/>
    <x v="1"/>
    <s v=""/>
    <b v="1"/>
    <s v="SN"/>
    <n v="101"/>
    <s v="41"/>
    <s v="10141"/>
    <n v="0"/>
    <n v="0"/>
    <x v="0"/>
    <s v="01292699"/>
    <d v="2024-07-14T00:00:00"/>
    <m/>
    <n v="1"/>
    <d v="2024-07-14T00:00:00"/>
    <n v="29"/>
    <m/>
    <s v=""/>
    <n v="1"/>
    <d v="2024-07-15T00:00:00"/>
    <s v="SKS"/>
    <s v="4,2,2H"/>
    <x v="0"/>
    <s v="Neets Bay"/>
    <s v="Summer"/>
    <s v="2021"/>
    <s v="SSRAA"/>
    <s v="THIN FOR AGING; NO PH"/>
    <s v="4,2,2H"/>
    <s v="SKS"/>
    <s v=""/>
    <s v=""/>
    <s v="U"/>
    <n v="4.9000000000000004"/>
  </r>
  <r>
    <n v="2024"/>
    <s v="CHUM"/>
    <s v="KTN"/>
    <s v="SBS"/>
    <s v="JJM"/>
    <s v="BOAT"/>
    <s v="107170"/>
    <s v="A12"/>
    <x v="1"/>
    <s v=""/>
    <b v="1"/>
    <s v="SN"/>
    <n v="101"/>
    <s v="41"/>
    <s v="10141"/>
    <n v="0"/>
    <n v="0"/>
    <x v="0"/>
    <s v="01292709"/>
    <d v="2024-07-14T00:00:00"/>
    <m/>
    <n v="1"/>
    <d v="2024-07-14T00:00:00"/>
    <n v="29"/>
    <m/>
    <s v=""/>
    <n v="1"/>
    <d v="2024-07-15T00:00:00"/>
    <s v="SKS"/>
    <s v="5,5H5"/>
    <x v="2"/>
    <s v="Neets Bay"/>
    <s v="Summer"/>
    <s v="2021"/>
    <s v="SSRAA"/>
    <s v="BY21"/>
    <s v="5,5H5"/>
    <s v="SKS"/>
    <s v=""/>
    <s v=""/>
    <s v="U"/>
    <n v="9.4"/>
  </r>
  <r>
    <n v="2024"/>
    <s v="CHUM"/>
    <s v="KTN"/>
    <s v="SBS"/>
    <s v="JJM"/>
    <s v="BOAT"/>
    <s v="107170"/>
    <s v="B4"/>
    <x v="1"/>
    <s v=""/>
    <b v="1"/>
    <s v="SN"/>
    <n v="101"/>
    <s v="41"/>
    <s v="10141"/>
    <n v="0"/>
    <n v="0"/>
    <x v="0"/>
    <s v="01292713"/>
    <d v="2024-07-14T00:00:00"/>
    <m/>
    <n v="1"/>
    <d v="2024-07-14T00:00:00"/>
    <n v="29"/>
    <m/>
    <s v=""/>
    <n v="1"/>
    <d v="2024-07-15T00:00:00"/>
    <s v="SKS"/>
    <s v="4,2,2H"/>
    <x v="0"/>
    <s v="Neets Bay"/>
    <s v="Summer"/>
    <s v="2021"/>
    <s v="SSRAA"/>
    <s v="THIN FOR AGING; NO PH"/>
    <s v="4,2,2H"/>
    <s v="SKS"/>
    <s v=""/>
    <s v=""/>
    <s v="U"/>
    <n v="5.6"/>
  </r>
  <r>
    <n v="2024"/>
    <s v="CHUM"/>
    <s v="KTN"/>
    <s v="SBS"/>
    <s v="JJM"/>
    <s v="BOAT"/>
    <s v="107170"/>
    <s v="B6"/>
    <x v="1"/>
    <s v=""/>
    <b v="1"/>
    <s v="SN"/>
    <n v="101"/>
    <s v="41"/>
    <s v="10141"/>
    <n v="0"/>
    <n v="0"/>
    <x v="0"/>
    <s v="01292715"/>
    <d v="2024-07-14T00:00:00"/>
    <m/>
    <n v="1"/>
    <d v="2024-07-14T00:00:00"/>
    <n v="29"/>
    <m/>
    <s v=""/>
    <n v="1"/>
    <d v="2024-07-15T00:00:00"/>
    <s v="SKS"/>
    <s v="4,4H"/>
    <x v="1"/>
    <s v="Neets Bay"/>
    <s v="Summer"/>
    <s v="2021"/>
    <s v="SSRAA"/>
    <s v="BY21"/>
    <s v="4,4H"/>
    <s v="SKS"/>
    <s v=""/>
    <s v=""/>
    <s v="U"/>
    <n v="7.7"/>
  </r>
  <r>
    <n v="2024"/>
    <s v="CHUM"/>
    <s v="KTN"/>
    <s v="SBS"/>
    <s v="JJM"/>
    <s v="BOAT"/>
    <s v="107170"/>
    <s v="C11"/>
    <x v="1"/>
    <s v=""/>
    <b v="1"/>
    <s v="SN"/>
    <n v="101"/>
    <s v="53"/>
    <s v="10153"/>
    <n v="0"/>
    <n v="0"/>
    <x v="0"/>
    <s v="01292732"/>
    <d v="2024-07-14T00:00:00"/>
    <m/>
    <n v="1"/>
    <d v="2024-07-14T00:00:00"/>
    <n v="29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8"/>
  </r>
  <r>
    <n v="2024"/>
    <s v="CHUM"/>
    <s v="KTN"/>
    <s v="SBS"/>
    <s v="JJM"/>
    <s v="BOAT"/>
    <s v="107172"/>
    <s v="B1"/>
    <x v="1"/>
    <s v=""/>
    <b v="1"/>
    <s v="SN"/>
    <n v="102"/>
    <s v="10"/>
    <s v="10210"/>
    <n v="0"/>
    <n v="0"/>
    <x v="0"/>
    <s v="01293225"/>
    <d v="2024-07-14T00:00:00"/>
    <m/>
    <n v="1"/>
    <d v="2024-07-14T00:00:00"/>
    <n v="29"/>
    <m/>
    <s v=""/>
    <n v="1"/>
    <d v="2024-07-16T00:00:00"/>
    <s v="JJM"/>
    <s v="5,5H5"/>
    <x v="2"/>
    <s v="Neets Bay"/>
    <s v="Summer"/>
    <s v="2021"/>
    <s v="SSRAA"/>
    <s v="BY21"/>
    <s v="5,5H5"/>
    <s v="JJM"/>
    <s v=""/>
    <s v=""/>
    <s v="U"/>
    <n v="7.1"/>
  </r>
  <r>
    <n v="2024"/>
    <s v="CHUM"/>
    <s v="KTN"/>
    <s v="SBS"/>
    <s v="JJM"/>
    <s v="BOAT"/>
    <s v="107173"/>
    <s v="A4"/>
    <x v="0"/>
    <s v=""/>
    <b v="1"/>
    <s v="SN"/>
    <n v="101"/>
    <s v=""/>
    <s v="101"/>
    <n v="0"/>
    <n v="0"/>
    <x v="0"/>
    <s v="01293192"/>
    <d v="2024-07-14T00:00:00"/>
    <m/>
    <n v="1"/>
    <d v="2024-07-14T00:00:00"/>
    <n v="29"/>
    <m/>
    <s v=""/>
    <n v="1"/>
    <d v="2024-07-18T00:00:00"/>
    <s v="JJM"/>
    <s v="5H5"/>
    <x v="3"/>
    <s v="Neets Bay"/>
    <s v="Summer"/>
    <s v="2021"/>
    <s v="SSRAA"/>
    <s v="BY21"/>
    <s v="5H5"/>
    <s v="JJM"/>
    <s v=""/>
    <s v=""/>
    <s v="U"/>
    <n v="7.7"/>
  </r>
  <r>
    <n v="2024"/>
    <s v="CHUM"/>
    <s v="KTN"/>
    <s v="SBS"/>
    <s v="JJM"/>
    <s v="BOAT"/>
    <s v="107173"/>
    <s v="A6"/>
    <x v="0"/>
    <s v=""/>
    <b v="1"/>
    <s v="SN"/>
    <n v="101"/>
    <s v=""/>
    <s v="101"/>
    <n v="0"/>
    <n v="0"/>
    <x v="0"/>
    <s v="01293194"/>
    <d v="2024-07-14T00:00:00"/>
    <m/>
    <n v="1"/>
    <d v="2024-07-14T00:00:00"/>
    <n v="29"/>
    <m/>
    <s v=""/>
    <n v="1"/>
    <d v="2024-07-18T00:00:00"/>
    <s v="JJM"/>
    <s v="5,5H5"/>
    <x v="2"/>
    <s v="Neets Bay"/>
    <s v="Summer"/>
    <s v="2021"/>
    <s v="SSRAA"/>
    <s v="BY21"/>
    <s v="5,5H5"/>
    <s v="JJM"/>
    <s v=""/>
    <s v=""/>
    <s v="U"/>
    <n v="8.9"/>
  </r>
  <r>
    <n v="2024"/>
    <s v="CHUM"/>
    <s v="KTN"/>
    <s v="SBS"/>
    <s v="JJM"/>
    <s v="BOAT"/>
    <s v="107169"/>
    <s v="A6"/>
    <x v="0"/>
    <s v=""/>
    <b v="1"/>
    <s v="SN"/>
    <n v="101"/>
    <s v="42"/>
    <s v="10142"/>
    <n v="0"/>
    <n v="0"/>
    <x v="0"/>
    <s v="01293242"/>
    <d v="2024-07-14T00:00:00"/>
    <m/>
    <n v="1"/>
    <d v="2024-07-14T00:00:00"/>
    <n v="29"/>
    <m/>
    <s v=""/>
    <n v="1"/>
    <d v="2024-07-18T00:00:00"/>
    <s v="SKS"/>
    <s v="5,5H5"/>
    <x v="2"/>
    <s v="Neets Bay"/>
    <s v="Summer"/>
    <s v="2021"/>
    <s v="SSRAA"/>
    <s v="BY21"/>
    <s v="5,5H5"/>
    <s v="SKS"/>
    <s v=""/>
    <s v=""/>
    <s v="U"/>
    <n v="6.7"/>
  </r>
  <r>
    <n v="2024"/>
    <s v="CHUM"/>
    <s v="KTN"/>
    <s v="SBS"/>
    <s v="JJM"/>
    <s v="BOAT"/>
    <s v="107169"/>
    <s v="A9"/>
    <x v="0"/>
    <s v=""/>
    <b v="1"/>
    <s v="SN"/>
    <n v="101"/>
    <s v="42"/>
    <s v="10142"/>
    <n v="0"/>
    <n v="0"/>
    <x v="0"/>
    <s v="01293245"/>
    <d v="2024-07-14T00:00:00"/>
    <m/>
    <n v="1"/>
    <d v="2024-07-14T00:00:00"/>
    <n v="29"/>
    <m/>
    <s v=""/>
    <n v="1"/>
    <d v="2024-07-18T00:00:00"/>
    <s v="SKS"/>
    <s v="4,2,2H"/>
    <x v="0"/>
    <s v="Neets Bay"/>
    <s v="Summer"/>
    <s v="2021"/>
    <s v="SSRAA"/>
    <s v="BY21"/>
    <s v="4,2,2H"/>
    <s v="SKS"/>
    <s v=""/>
    <s v=""/>
    <s v="U"/>
    <n v="5.7"/>
  </r>
  <r>
    <n v="2024"/>
    <s v="CHUM"/>
    <s v="KTN"/>
    <s v="SBS"/>
    <s v="JJM"/>
    <s v="BOAT"/>
    <s v="107169"/>
    <s v="B2"/>
    <x v="0"/>
    <s v=""/>
    <b v="1"/>
    <s v="SN"/>
    <n v="101"/>
    <s v="42"/>
    <s v="10142"/>
    <n v="0"/>
    <n v="0"/>
    <x v="0"/>
    <s v="01293250"/>
    <d v="2024-07-14T00:00:00"/>
    <m/>
    <n v="1"/>
    <d v="2024-07-14T00:00:00"/>
    <n v="29"/>
    <m/>
    <s v=""/>
    <n v="1"/>
    <d v="2024-07-18T00:00:00"/>
    <s v="SKS"/>
    <s v="4,4H"/>
    <x v="1"/>
    <s v="Neets Bay"/>
    <s v="Summer"/>
    <s v="2021"/>
    <s v="SSRAA"/>
    <s v="BY21"/>
    <s v="4,4H"/>
    <s v="SKS"/>
    <s v=""/>
    <s v=""/>
    <s v="U"/>
    <n v="9.9"/>
  </r>
  <r>
    <n v="2024"/>
    <s v="CHUM"/>
    <s v="KTN"/>
    <s v="SBS"/>
    <s v="JJM"/>
    <s v="BOAT"/>
    <s v="107169"/>
    <s v="B6"/>
    <x v="0"/>
    <s v=""/>
    <b v="1"/>
    <s v="SN"/>
    <n v="101"/>
    <s v="42"/>
    <s v="10142"/>
    <n v="0"/>
    <n v="0"/>
    <x v="0"/>
    <s v="01293254"/>
    <d v="2024-07-14T00:00:00"/>
    <m/>
    <n v="1"/>
    <d v="2024-07-14T00:00:00"/>
    <n v="29"/>
    <m/>
    <s v=""/>
    <n v="1"/>
    <d v="2024-07-18T00:00:00"/>
    <s v="SKS"/>
    <s v="4,2,2H"/>
    <x v="0"/>
    <s v="Neets Bay"/>
    <s v="Summer"/>
    <s v="2021"/>
    <s v="SSRAA"/>
    <s v="THIN FOR AGING; NO PH"/>
    <s v="4,2,2H"/>
    <s v="SKS"/>
    <s v=""/>
    <s v=""/>
    <s v="U"/>
    <n v="8.4"/>
  </r>
  <r>
    <n v="2024"/>
    <s v="CHUM"/>
    <s v="KTN"/>
    <s v="SBS"/>
    <s v="JJM"/>
    <s v="BOAT"/>
    <s v="107169"/>
    <s v="C2"/>
    <x v="0"/>
    <s v=""/>
    <b v="1"/>
    <s v="SN"/>
    <n v="101"/>
    <s v="42"/>
    <s v="10142"/>
    <n v="0"/>
    <n v="0"/>
    <x v="0"/>
    <s v="01293262"/>
    <d v="2024-07-14T00:00:00"/>
    <m/>
    <n v="1"/>
    <d v="2024-07-14T00:00:00"/>
    <n v="29"/>
    <m/>
    <s v=""/>
    <n v="1"/>
    <d v="2024-07-18T00:00:00"/>
    <s v="SKS"/>
    <s v="5,5H5"/>
    <x v="2"/>
    <s v="Neets Bay"/>
    <s v="Summer"/>
    <s v="2021"/>
    <s v="SSRAA"/>
    <s v="THIN FOR AGING"/>
    <s v="5,5H5"/>
    <s v="SKS"/>
    <s v=""/>
    <s v=""/>
    <s v="U"/>
    <n v="5.4"/>
  </r>
  <r>
    <n v="2024"/>
    <s v="CHUM"/>
    <s v="KTN"/>
    <s v="SBS"/>
    <s v="JJM"/>
    <s v="BOAT"/>
    <s v="107169"/>
    <s v="C4"/>
    <x v="0"/>
    <s v=""/>
    <b v="1"/>
    <s v="SN"/>
    <n v="101"/>
    <s v="42"/>
    <s v="10142"/>
    <n v="0"/>
    <n v="0"/>
    <x v="0"/>
    <s v="01293264"/>
    <d v="2024-07-14T00:00:00"/>
    <m/>
    <n v="1"/>
    <d v="2024-07-14T00:00:00"/>
    <n v="29"/>
    <m/>
    <s v=""/>
    <n v="1"/>
    <d v="2024-07-18T00:00:00"/>
    <s v="SKS"/>
    <s v="4,2,2H"/>
    <x v="0"/>
    <s v="Neets Bay"/>
    <s v="Summer"/>
    <s v="2021"/>
    <s v="SSRAA"/>
    <s v="BY21"/>
    <s v="4,2,2H"/>
    <s v="SKS"/>
    <s v=""/>
    <s v=""/>
    <s v="U"/>
    <n v="9.4"/>
  </r>
  <r>
    <n v="2024"/>
    <s v="CHUM"/>
    <s v="KTN"/>
    <s v="SBS"/>
    <s v="JJM"/>
    <s v="BOAT"/>
    <s v="107169"/>
    <s v="D2"/>
    <x v="0"/>
    <s v=""/>
    <b v="1"/>
    <s v="SN"/>
    <n v="101"/>
    <s v="42"/>
    <s v="10142"/>
    <n v="0"/>
    <n v="0"/>
    <x v="0"/>
    <s v="01293274"/>
    <d v="2024-07-14T00:00:00"/>
    <m/>
    <n v="1"/>
    <d v="2024-07-14T00:00:00"/>
    <n v="29"/>
    <m/>
    <s v=""/>
    <n v="1"/>
    <d v="2024-07-18T00:00:00"/>
    <s v="SKS"/>
    <s v="5,5H5"/>
    <x v="2"/>
    <s v="Neets Bay"/>
    <s v="Summer"/>
    <s v="2021"/>
    <s v="SSRAA"/>
    <s v="BY21"/>
    <s v="5,5H5"/>
    <s v="SKS"/>
    <s v=""/>
    <s v=""/>
    <s v="U"/>
    <n v="5.2"/>
  </r>
  <r>
    <n v="2024"/>
    <s v="CHUM"/>
    <s v="KTN"/>
    <s v="SBS"/>
    <s v="JJM"/>
    <s v="BOAT"/>
    <s v="107169"/>
    <s v="D8"/>
    <x v="0"/>
    <s v=""/>
    <b v="1"/>
    <s v="SN"/>
    <n v="101"/>
    <s v="42"/>
    <s v="10142"/>
    <n v="0"/>
    <n v="0"/>
    <x v="0"/>
    <s v="01293280"/>
    <d v="2024-07-14T00:00:00"/>
    <m/>
    <n v="1"/>
    <d v="2024-07-14T00:00:00"/>
    <n v="29"/>
    <m/>
    <s v=""/>
    <n v="1"/>
    <d v="2024-07-18T00:00:00"/>
    <s v="SKS"/>
    <s v="5,5H5"/>
    <x v="2"/>
    <s v="Neets Bay"/>
    <s v="Summer"/>
    <s v="2021"/>
    <s v="SSRAA"/>
    <s v="BY21"/>
    <s v="5,5H5"/>
    <s v="SKS"/>
    <s v=""/>
    <s v=""/>
    <s v="U"/>
    <n v="8"/>
  </r>
  <r>
    <n v="2024"/>
    <s v="CHUM"/>
    <s v="KTN"/>
    <s v="SBS"/>
    <s v="JJM"/>
    <s v="BOAT"/>
    <s v="107169"/>
    <s v="F10"/>
    <x v="0"/>
    <s v=""/>
    <b v="1"/>
    <s v="SN"/>
    <n v="101"/>
    <s v="42"/>
    <s v="10142"/>
    <n v="0"/>
    <n v="0"/>
    <x v="0"/>
    <s v="01293306"/>
    <d v="2024-07-14T00:00:00"/>
    <m/>
    <n v="1"/>
    <d v="2024-07-14T00:00:00"/>
    <n v="29"/>
    <m/>
    <s v=""/>
    <n v="1"/>
    <d v="2024-07-18T00:00:00"/>
    <s v="SKS"/>
    <s v="5H5"/>
    <x v="3"/>
    <s v="Neets Bay"/>
    <s v="Summer"/>
    <s v="2021"/>
    <s v="SSRAA"/>
    <s v="THIN FOR AGING"/>
    <s v="5H5"/>
    <s v="SKS"/>
    <s v=""/>
    <s v=""/>
    <s v="U"/>
    <n v="7"/>
  </r>
  <r>
    <n v="2024"/>
    <s v="CHUM"/>
    <s v="KTN"/>
    <s v="SBS"/>
    <s v="JJM"/>
    <s v="BOAT"/>
    <s v="107169"/>
    <s v="G1"/>
    <x v="0"/>
    <s v=""/>
    <b v="1"/>
    <s v="SN"/>
    <n v="101"/>
    <s v="42"/>
    <s v="10142"/>
    <n v="0"/>
    <n v="0"/>
    <x v="0"/>
    <s v="01293309"/>
    <d v="2024-07-14T00:00:00"/>
    <m/>
    <n v="1"/>
    <d v="2024-07-14T00:00:00"/>
    <n v="29"/>
    <m/>
    <s v=""/>
    <n v="1"/>
    <d v="2024-07-18T00:00:00"/>
    <s v="SKS"/>
    <s v="4,4H"/>
    <x v="1"/>
    <s v="Neets Bay"/>
    <s v="Summer"/>
    <s v="2021"/>
    <s v="SSRAA"/>
    <s v="BY21"/>
    <s v="4,4H"/>
    <s v="SKS"/>
    <s v=""/>
    <s v=""/>
    <s v="U"/>
    <n v="8.8000000000000007"/>
  </r>
  <r>
    <n v="2024"/>
    <s v="CHUM"/>
    <s v="KTN"/>
    <s v="SBS"/>
    <s v="JJM"/>
    <s v="BOAT"/>
    <s v="107169"/>
    <s v="H12"/>
    <x v="0"/>
    <s v=""/>
    <b v="1"/>
    <s v="SN"/>
    <n v="101"/>
    <s v="42"/>
    <s v="10142"/>
    <n v="0"/>
    <n v="0"/>
    <x v="0"/>
    <s v="01293332"/>
    <d v="2024-07-14T00:00:00"/>
    <m/>
    <n v="1"/>
    <d v="2024-07-14T00:00:00"/>
    <n v="29"/>
    <m/>
    <s v=""/>
    <n v="1"/>
    <d v="2024-07-18T00:00:00"/>
    <s v="SKS"/>
    <s v="4,4H"/>
    <x v="1"/>
    <s v="Neets Bay"/>
    <s v="Summer"/>
    <s v="2021"/>
    <s v="SSRAA"/>
    <s v="THIN FOR AGING; NO PH"/>
    <s v="4,4H"/>
    <s v="SKS"/>
    <s v=""/>
    <s v=""/>
    <s v="U"/>
    <n v="4.7"/>
  </r>
  <r>
    <n v="2024"/>
    <s v="CHUM"/>
    <s v="KTN"/>
    <s v="AGS"/>
    <s v="LML"/>
    <s v="TNDR"/>
    <s v="106941"/>
    <s v="A8"/>
    <x v="2"/>
    <s v="CR"/>
    <b v="1"/>
    <s v="SN"/>
    <n v="101"/>
    <s v="95"/>
    <s v="10195"/>
    <s v="THA"/>
    <s v="Neets Bay"/>
    <x v="1"/>
    <s v="01292609"/>
    <d v="2024-07-12T00:00:00"/>
    <d v="2024-07-13T00:00:00"/>
    <n v="2"/>
    <d v="2024-07-14T00:00:00"/>
    <n v="28"/>
    <n v="3"/>
    <s v="57% M"/>
    <n v="1"/>
    <d v="2024-07-15T00:00:00"/>
    <s v="JJM"/>
    <s v="5H5"/>
    <x v="3"/>
    <s v="Neets Bay"/>
    <s v="Summer"/>
    <s v="2021"/>
    <s v="SSRAA"/>
    <s v="BY21"/>
    <s v="5H5"/>
    <s v="JJM"/>
    <s v=""/>
    <s v=""/>
    <s v="U"/>
    <n v="4.7"/>
  </r>
  <r>
    <n v="2024"/>
    <s v="CHUM"/>
    <s v="KTN"/>
    <s v="AGS"/>
    <s v="LML"/>
    <s v="TNDR"/>
    <s v="106941"/>
    <s v="B9"/>
    <x v="2"/>
    <s v="CR"/>
    <b v="1"/>
    <s v="SN"/>
    <n v="101"/>
    <s v="95"/>
    <s v="10195"/>
    <s v="THA"/>
    <s v="Neets Bay"/>
    <x v="1"/>
    <s v="01292622"/>
    <d v="2024-07-12T00:00:00"/>
    <d v="2024-07-13T00:00:00"/>
    <n v="2"/>
    <d v="2024-07-14T00:00:00"/>
    <n v="28"/>
    <n v="3"/>
    <s v="57% M"/>
    <n v="1"/>
    <d v="2024-07-15T00:00:00"/>
    <s v="JJM"/>
    <s v="5,5H5"/>
    <x v="2"/>
    <s v="Neets Bay"/>
    <s v="Summer"/>
    <s v="2021"/>
    <s v="SSRAA"/>
    <s v="UNABLE TO AGE"/>
    <s v="5,5H5"/>
    <s v="JJM"/>
    <s v=""/>
    <s v=""/>
    <s v="U"/>
    <n v="5.2"/>
  </r>
  <r>
    <n v="2024"/>
    <s v="CHUM"/>
    <s v="KTN"/>
    <s v="AGS"/>
    <s v="LML"/>
    <s v="TNDR"/>
    <s v="106941"/>
    <s v="C5"/>
    <x v="2"/>
    <s v="CR"/>
    <b v="1"/>
    <s v="SN"/>
    <n v="101"/>
    <s v="95"/>
    <s v="10195"/>
    <s v="THA"/>
    <s v="Neets Bay"/>
    <x v="1"/>
    <s v="01292630"/>
    <d v="2024-07-12T00:00:00"/>
    <d v="2024-07-13T00:00:00"/>
    <n v="2"/>
    <d v="2024-07-14T00:00:00"/>
    <n v="28"/>
    <n v="3"/>
    <s v="57% M"/>
    <n v="1"/>
    <d v="2024-07-15T00:00:00"/>
    <s v="JJM"/>
    <s v="4,2,2H"/>
    <x v="0"/>
    <s v="Neets Bay"/>
    <s v="Summer"/>
    <s v="2021"/>
    <s v="SSRAA"/>
    <s v="BY21"/>
    <s v="4,2,2H"/>
    <s v="JJM"/>
    <s v="4,2,2H"/>
    <s v="SKS"/>
    <s v="U"/>
    <n v="9.1999999999999993"/>
  </r>
  <r>
    <n v="2024"/>
    <s v="CHUM"/>
    <s v="KTN"/>
    <s v="AGS"/>
    <s v="LML"/>
    <s v="TNDR"/>
    <s v="106941"/>
    <s v="D3"/>
    <x v="2"/>
    <s v="CR"/>
    <b v="1"/>
    <s v="SN"/>
    <n v="101"/>
    <s v="95"/>
    <s v="10195"/>
    <s v="THA"/>
    <s v="Neets Bay"/>
    <x v="1"/>
    <s v="01292640"/>
    <d v="2024-07-12T00:00:00"/>
    <d v="2024-07-13T00:00:00"/>
    <n v="2"/>
    <d v="2024-07-14T00:00:00"/>
    <n v="28"/>
    <n v="3"/>
    <s v="57% M"/>
    <n v="1"/>
    <d v="2024-07-15T00:00:00"/>
    <s v="JJM"/>
    <s v="4,4H"/>
    <x v="1"/>
    <s v="Neets Bay"/>
    <s v="Summer"/>
    <s v="2021"/>
    <s v="SSRAA"/>
    <s v="BY21"/>
    <s v="4,4H"/>
    <s v="JJM"/>
    <s v=""/>
    <s v=""/>
    <s v="U"/>
    <n v="5.3"/>
  </r>
  <r>
    <n v="2024"/>
    <s v="CHUM"/>
    <s v="KTN"/>
    <s v="AGS"/>
    <s v="LML"/>
    <s v="TNDR"/>
    <s v="106941"/>
    <s v="E2"/>
    <x v="2"/>
    <s v="CR"/>
    <b v="1"/>
    <s v="SN"/>
    <n v="101"/>
    <s v="95"/>
    <s v="10195"/>
    <s v="THA"/>
    <s v="Neets Bay"/>
    <x v="1"/>
    <s v="01292651"/>
    <d v="2024-07-12T00:00:00"/>
    <d v="2024-07-13T00:00:00"/>
    <n v="2"/>
    <d v="2024-07-14T00:00:00"/>
    <n v="28"/>
    <n v="3"/>
    <s v="57% M"/>
    <n v="1"/>
    <d v="2024-07-15T00:00:00"/>
    <s v="JJM"/>
    <s v="4,4H"/>
    <x v="1"/>
    <s v="Neets Bay"/>
    <s v="Summer"/>
    <s v="2021"/>
    <s v="SSRAA"/>
    <s v="BY21"/>
    <s v="4,4H"/>
    <s v="JJM"/>
    <s v=""/>
    <s v=""/>
    <s v="U"/>
    <n v="8.8000000000000007"/>
  </r>
  <r>
    <n v="2024"/>
    <s v="CHUM"/>
    <s v="KTN"/>
    <s v="AGS"/>
    <s v="LML"/>
    <s v="TNDR"/>
    <s v="106941"/>
    <s v="E7"/>
    <x v="2"/>
    <s v="CR"/>
    <b v="1"/>
    <s v="SN"/>
    <n v="101"/>
    <s v="95"/>
    <s v="10195"/>
    <s v="THA"/>
    <s v="Neets Bay"/>
    <x v="1"/>
    <s v="01292656"/>
    <d v="2024-07-12T00:00:00"/>
    <d v="2024-07-13T00:00:00"/>
    <n v="2"/>
    <d v="2024-07-14T00:00:00"/>
    <n v="28"/>
    <n v="3"/>
    <s v="57% M"/>
    <n v="1"/>
    <d v="2024-07-15T00:00:00"/>
    <s v="JJM"/>
    <s v="4,2,2H"/>
    <x v="0"/>
    <s v="Neets Bay"/>
    <s v="Summer"/>
    <s v="2021"/>
    <s v="SSRAA"/>
    <s v="BY21"/>
    <s v="4,2,2H"/>
    <s v="JJM"/>
    <s v=""/>
    <s v=""/>
    <s v="U"/>
    <n v="7.4"/>
  </r>
  <r>
    <n v="2024"/>
    <s v="CHUM"/>
    <s v="KTN"/>
    <s v="AGS"/>
    <s v="LML"/>
    <s v="TNDR"/>
    <s v="106941"/>
    <s v="E12"/>
    <x v="2"/>
    <s v="CR"/>
    <b v="1"/>
    <s v="SN"/>
    <n v="101"/>
    <s v="95"/>
    <s v="10195"/>
    <s v="THA"/>
    <s v="Neets Bay"/>
    <x v="1"/>
    <s v="01292661"/>
    <d v="2024-07-12T00:00:00"/>
    <d v="2024-07-13T00:00:00"/>
    <n v="2"/>
    <d v="2024-07-14T00:00:00"/>
    <n v="28"/>
    <n v="3"/>
    <s v="57% M"/>
    <n v="1"/>
    <d v="2024-07-15T00:00:00"/>
    <s v="JJM"/>
    <s v="4,2,2H"/>
    <x v="0"/>
    <s v="Neets Bay"/>
    <s v="Summer"/>
    <s v="2021"/>
    <s v="SSRAA"/>
    <s v="BY21"/>
    <s v="4,2,2H"/>
    <s v="JJM"/>
    <s v=""/>
    <s v=""/>
    <s v="U"/>
    <n v="7.8"/>
  </r>
  <r>
    <n v="2024"/>
    <s v="CHUM"/>
    <s v="KTN"/>
    <s v="ECP"/>
    <s v="AWE"/>
    <s v="TNDR"/>
    <s v="107222"/>
    <s v="B2"/>
    <x v="1"/>
    <s v=""/>
    <b v="1"/>
    <s v="SN"/>
    <n v="104"/>
    <s v="10"/>
    <s v="10410"/>
    <n v="0"/>
    <n v="0"/>
    <x v="0"/>
    <s v="01292759"/>
    <d v="2024-07-14T00:00:00"/>
    <m/>
    <n v="1"/>
    <d v="2024-07-14T00:00:00"/>
    <n v="29"/>
    <m/>
    <s v="Emily Nicole"/>
    <n v="1"/>
    <d v="2024-07-15T00:00:00"/>
    <s v="SKS"/>
    <s v="4,2,2H"/>
    <x v="0"/>
    <s v="Neets Bay"/>
    <s v="Summer"/>
    <s v="2021"/>
    <s v="SSRAA"/>
    <s v="THIN FOR AGING; NO PH"/>
    <s v="4,2,2H"/>
    <s v="SKS"/>
    <s v=""/>
    <s v=""/>
    <s v="U"/>
    <n v="5.8"/>
  </r>
  <r>
    <n v="2024"/>
    <s v="CHUM"/>
    <s v="KTN"/>
    <s v="ECP"/>
    <s v="AWE"/>
    <s v="TNDR"/>
    <s v="107222"/>
    <s v="B12"/>
    <x v="1"/>
    <s v=""/>
    <b v="1"/>
    <s v="SN"/>
    <n v="104"/>
    <s v="10"/>
    <s v="10410"/>
    <n v="0"/>
    <n v="0"/>
    <x v="0"/>
    <s v="01292769"/>
    <d v="2024-07-14T00:00:00"/>
    <m/>
    <n v="1"/>
    <d v="2024-07-14T00:00:00"/>
    <n v="29"/>
    <m/>
    <s v="Emily Nicole"/>
    <n v="1"/>
    <d v="2024-07-15T00:00:00"/>
    <s v="SKS"/>
    <s v="4,4H"/>
    <x v="1"/>
    <s v="Neets Bay"/>
    <s v="Summer"/>
    <s v="2021"/>
    <s v="SSRAA"/>
    <s v="THIN FOR AGING; NO PH"/>
    <s v="4,4H"/>
    <s v="SKS"/>
    <s v=""/>
    <s v=""/>
    <s v="U"/>
    <n v="5.6"/>
  </r>
  <r>
    <n v="2024"/>
    <s v="CHUM"/>
    <s v="KTN"/>
    <s v="SBS"/>
    <s v="DGK"/>
    <s v="BOAT"/>
    <s v="107019"/>
    <s v="F12"/>
    <x v="2"/>
    <s v=""/>
    <b v="1"/>
    <s v="SN"/>
    <n v="102"/>
    <s v="15"/>
    <s v="10215"/>
    <s v="THA"/>
    <s v="Kendrick Bay and McLean Arm"/>
    <x v="0"/>
    <s v="01293116"/>
    <d v="2024-07-11T00:00:00"/>
    <m/>
    <n v="1"/>
    <d v="2024-07-12T00:00:00"/>
    <n v="28"/>
    <m/>
    <s v=""/>
    <n v="1"/>
    <d v="2024-07-17T00:00:00"/>
    <s v="JJM"/>
    <s v="5,5H5"/>
    <x v="2"/>
    <s v="Neets Bay"/>
    <s v="Summer"/>
    <s v="2021"/>
    <s v="SSRAA"/>
    <s v="BY21"/>
    <s v="5,5H5"/>
    <s v="JJM"/>
    <s v=""/>
    <s v=""/>
    <s v="U"/>
    <n v="8.5"/>
  </r>
  <r>
    <n v="2024"/>
    <s v="CHUM"/>
    <s v="KTN"/>
    <s v="SBS"/>
    <s v="AWE"/>
    <s v="TNDR"/>
    <s v="107208"/>
    <s v="A7"/>
    <x v="1"/>
    <s v=""/>
    <b v="1"/>
    <s v="SN"/>
    <n v="101"/>
    <s v="2341"/>
    <s v="1012341"/>
    <n v="0"/>
    <n v="0"/>
    <x v="0"/>
    <s v="01292799"/>
    <d v="2024-07-11T00:00:00"/>
    <m/>
    <n v="1"/>
    <d v="2024-07-12T00:00:00"/>
    <n v="28"/>
    <m/>
    <s v=""/>
    <n v="1"/>
    <d v="2024-07-17T00:00:00"/>
    <s v="SKS"/>
    <s v="5,5H5"/>
    <x v="2"/>
    <s v="Neets Bay"/>
    <s v="Summer"/>
    <s v="2021"/>
    <s v="SSRAA"/>
    <s v="BY21"/>
    <s v="5,5H5"/>
    <s v="SKS"/>
    <s v=""/>
    <s v=""/>
    <s v="U"/>
    <n v="5.3"/>
  </r>
  <r>
    <n v="2024"/>
    <s v="CHUM"/>
    <s v="KTN"/>
    <s v="SBS"/>
    <s v="AWE"/>
    <s v="TNDR"/>
    <s v="107208"/>
    <s v="B6"/>
    <x v="1"/>
    <s v=""/>
    <b v="1"/>
    <s v="SN"/>
    <n v="101"/>
    <s v="2341"/>
    <s v="1012341"/>
    <n v="0"/>
    <n v="0"/>
    <x v="0"/>
    <s v="01292810"/>
    <d v="2024-07-11T00:00:00"/>
    <m/>
    <n v="1"/>
    <d v="2024-07-12T00:00:00"/>
    <n v="28"/>
    <m/>
    <s v=""/>
    <n v="1"/>
    <d v="2024-07-17T00:00:00"/>
    <s v="SKS"/>
    <s v="5,5H5"/>
    <x v="2"/>
    <s v="Neets Bay"/>
    <s v="Summer"/>
    <s v="2021"/>
    <s v="SSRAA"/>
    <s v="BY21"/>
    <s v="5,5H5"/>
    <s v="SKS"/>
    <s v=""/>
    <s v=""/>
    <s v="U"/>
    <n v="6.3"/>
  </r>
  <r>
    <n v="2024"/>
    <s v="CHUM"/>
    <s v="KTN"/>
    <s v="SBS"/>
    <s v="AWE"/>
    <s v="TNDR"/>
    <s v="107208"/>
    <s v="C1"/>
    <x v="1"/>
    <s v=""/>
    <b v="1"/>
    <s v="SN"/>
    <n v="101"/>
    <s v="2341"/>
    <s v="1012341"/>
    <n v="0"/>
    <n v="0"/>
    <x v="0"/>
    <s v="01292817"/>
    <d v="2024-07-11T00:00:00"/>
    <m/>
    <n v="1"/>
    <d v="2024-07-12T00:00:00"/>
    <n v="28"/>
    <m/>
    <s v=""/>
    <n v="1"/>
    <d v="2024-07-17T00:00:00"/>
    <s v="SKS"/>
    <s v="4,4H"/>
    <x v="1"/>
    <s v="Neets Bay"/>
    <s v="Summer"/>
    <s v="2021"/>
    <s v="SSRAA"/>
    <s v="BY21"/>
    <s v="4,4H"/>
    <s v="SKS"/>
    <s v=""/>
    <s v=""/>
    <s v="U"/>
    <n v="3.1"/>
  </r>
  <r>
    <n v="2024"/>
    <s v="CHUM"/>
    <s v="KTN"/>
    <s v="SBS"/>
    <s v="AWE"/>
    <s v="TNDR"/>
    <s v="107208"/>
    <s v="C3"/>
    <x v="1"/>
    <s v=""/>
    <b v="1"/>
    <s v="SN"/>
    <n v="101"/>
    <s v="2341"/>
    <s v="1012341"/>
    <n v="0"/>
    <n v="0"/>
    <x v="0"/>
    <s v="01292819"/>
    <d v="2024-07-11T00:00:00"/>
    <m/>
    <n v="1"/>
    <d v="2024-07-12T00:00:00"/>
    <n v="28"/>
    <m/>
    <s v=""/>
    <n v="1"/>
    <d v="2024-07-17T00:00:00"/>
    <s v="SKS"/>
    <s v="4,2,2H"/>
    <x v="0"/>
    <s v="Neets Bay"/>
    <s v="Summer"/>
    <s v="2021"/>
    <s v="SSRAA"/>
    <s v="BY21"/>
    <s v="4,2,2H"/>
    <s v="SKS"/>
    <s v=""/>
    <s v=""/>
    <s v="U"/>
    <n v="3.4"/>
  </r>
  <r>
    <n v="2024"/>
    <s v="CHUM"/>
    <s v="KTN"/>
    <s v="SBS"/>
    <s v="AWE"/>
    <s v="TNDR"/>
    <s v="107208"/>
    <s v="C5"/>
    <x v="1"/>
    <s v=""/>
    <b v="1"/>
    <s v="SN"/>
    <n v="101"/>
    <s v="2341"/>
    <s v="1012341"/>
    <n v="0"/>
    <n v="0"/>
    <x v="0"/>
    <s v="01292821"/>
    <d v="2024-07-11T00:00:00"/>
    <m/>
    <n v="1"/>
    <d v="2024-07-12T00:00:00"/>
    <n v="28"/>
    <m/>
    <s v=""/>
    <n v="1"/>
    <d v="2024-07-17T00:00:00"/>
    <s v="SKS"/>
    <s v="4,4H"/>
    <x v="1"/>
    <s v="Neets Bay"/>
    <s v="Summer"/>
    <s v="2021"/>
    <s v="SSRAA"/>
    <s v="BY21"/>
    <s v="4,4H"/>
    <s v="SKS"/>
    <s v=""/>
    <s v=""/>
    <s v="U"/>
    <n v="6.6"/>
  </r>
  <r>
    <n v="2024"/>
    <s v="CHUM"/>
    <s v="KTN"/>
    <s v="SBS"/>
    <s v="AWE"/>
    <s v="TNDR"/>
    <s v="107208"/>
    <s v="D7"/>
    <x v="1"/>
    <s v=""/>
    <b v="1"/>
    <s v="SN"/>
    <n v="101"/>
    <s v="2341"/>
    <s v="1012341"/>
    <n v="0"/>
    <n v="0"/>
    <x v="0"/>
    <s v="01292835"/>
    <d v="2024-07-11T00:00:00"/>
    <m/>
    <n v="1"/>
    <d v="2024-07-12T00:00:00"/>
    <n v="28"/>
    <m/>
    <s v=""/>
    <n v="1"/>
    <d v="2024-07-17T00:00:00"/>
    <s v="SKS"/>
    <s v="5,5H5"/>
    <x v="2"/>
    <s v="Neets Bay"/>
    <s v="Summer"/>
    <s v="2021"/>
    <s v="SSRAA"/>
    <s v="BY21"/>
    <s v="5,5H5"/>
    <s v="SKS"/>
    <s v=""/>
    <s v=""/>
    <s v="U"/>
    <n v="7.3"/>
  </r>
  <r>
    <n v="2024"/>
    <s v="CHUM"/>
    <s v="KTN"/>
    <s v="SBS"/>
    <s v="AWE"/>
    <s v="TNDR"/>
    <s v="107208"/>
    <s v="F8"/>
    <x v="1"/>
    <s v=""/>
    <b v="1"/>
    <s v="SN"/>
    <n v="101"/>
    <s v="2341"/>
    <s v="1012341"/>
    <n v="0"/>
    <n v="0"/>
    <x v="0"/>
    <s v="01292860"/>
    <d v="2024-07-11T00:00:00"/>
    <m/>
    <n v="1"/>
    <d v="2024-07-12T00:00:00"/>
    <n v="28"/>
    <m/>
    <s v=""/>
    <n v="1"/>
    <d v="2024-07-17T00:00:00"/>
    <s v="SKS"/>
    <s v="5H5"/>
    <x v="3"/>
    <s v="Neets Bay"/>
    <s v="Summer"/>
    <s v="2021"/>
    <s v="SSRAA"/>
    <s v="BY21"/>
    <s v="5H5"/>
    <s v="SKS"/>
    <s v=""/>
    <s v=""/>
    <s v="U"/>
    <n v="9.1999999999999993"/>
  </r>
  <r>
    <n v="2024"/>
    <s v="CHUM"/>
    <s v="KTN"/>
    <s v="SBS"/>
    <s v="AWE"/>
    <s v="TNDR"/>
    <s v="107208"/>
    <s v="F9"/>
    <x v="1"/>
    <s v=""/>
    <b v="1"/>
    <s v="SN"/>
    <n v="101"/>
    <s v="2341"/>
    <s v="1012341"/>
    <n v="0"/>
    <n v="0"/>
    <x v="0"/>
    <s v="01292861"/>
    <d v="2024-07-11T00:00:00"/>
    <m/>
    <n v="1"/>
    <d v="2024-07-12T00:00:00"/>
    <n v="28"/>
    <m/>
    <s v=""/>
    <n v="1"/>
    <d v="2024-07-17T00:00:00"/>
    <s v="SKS"/>
    <s v="5H5"/>
    <x v="3"/>
    <s v="Neets Bay"/>
    <s v="Summer"/>
    <s v="2021"/>
    <s v="SSRAA"/>
    <s v="BY21"/>
    <s v="5H5"/>
    <s v="SKS"/>
    <s v=""/>
    <s v=""/>
    <s v="U"/>
    <n v="6.8"/>
  </r>
  <r>
    <n v="2024"/>
    <s v="CHUM"/>
    <s v="KTN"/>
    <s v="SBS"/>
    <s v="AWE"/>
    <s v="TNDR"/>
    <s v="107208"/>
    <s v="H3"/>
    <x v="1"/>
    <s v=""/>
    <b v="1"/>
    <s v="SN"/>
    <n v="101"/>
    <s v="2341"/>
    <s v="1012341"/>
    <n v="0"/>
    <n v="0"/>
    <x v="0"/>
    <s v="01292879"/>
    <d v="2024-07-11T00:00:00"/>
    <m/>
    <n v="1"/>
    <d v="2024-07-12T00:00:00"/>
    <n v="28"/>
    <m/>
    <s v=""/>
    <n v="1"/>
    <d v="2024-07-18T00:00:00"/>
    <s v="SKS"/>
    <s v="4,2,2H"/>
    <x v="0"/>
    <s v="Neets Bay"/>
    <s v="Summer"/>
    <s v="2021"/>
    <s v="SSRAA"/>
    <s v="BY21"/>
    <s v="4,2,2H"/>
    <s v="SKS"/>
    <s v=""/>
    <s v=""/>
    <s v="U"/>
    <n v="8.6999999999999993"/>
  </r>
  <r>
    <n v="2024"/>
    <s v="CHUM"/>
    <s v="KTN"/>
    <s v="ECP"/>
    <s v="DGK"/>
    <s v="TNDR"/>
    <s v="107221"/>
    <s v="A9"/>
    <x v="1"/>
    <s v=""/>
    <b v="1"/>
    <s v="TR"/>
    <n v="101"/>
    <s v="90"/>
    <s v="10190"/>
    <n v="0"/>
    <n v="0"/>
    <x v="0"/>
    <s v="01293149"/>
    <d v="2024-07-14T00:00:00"/>
    <m/>
    <n v="1"/>
    <d v="2024-07-15T00:00:00"/>
    <n v="29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7.3"/>
  </r>
  <r>
    <n v="2024"/>
    <s v="CHUM"/>
    <s v="KTN"/>
    <s v="ECP"/>
    <s v="DGK"/>
    <s v="TNDR"/>
    <s v="107221"/>
    <s v="A10"/>
    <x v="1"/>
    <s v=""/>
    <b v="1"/>
    <s v="TR"/>
    <n v="101"/>
    <s v="90"/>
    <s v="10190"/>
    <n v="0"/>
    <n v="0"/>
    <x v="0"/>
    <s v="01293150"/>
    <d v="2024-07-14T00:00:00"/>
    <m/>
    <n v="1"/>
    <d v="2024-07-15T00:00:00"/>
    <n v="29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5.8"/>
  </r>
  <r>
    <n v="2024"/>
    <s v="CHUM"/>
    <s v="KTN"/>
    <s v="ECP"/>
    <s v="DGK"/>
    <s v="TNDR"/>
    <s v="107221"/>
    <s v="A12"/>
    <x v="1"/>
    <s v=""/>
    <b v="1"/>
    <s v="TR"/>
    <n v="101"/>
    <s v="90"/>
    <s v="10190"/>
    <n v="0"/>
    <n v="0"/>
    <x v="0"/>
    <s v="01293152"/>
    <d v="2024-07-14T00:00:00"/>
    <m/>
    <n v="1"/>
    <d v="2024-07-15T00:00:00"/>
    <n v="29"/>
    <m/>
    <s v=""/>
    <n v="1"/>
    <d v="2024-07-15T00:00:00"/>
    <s v="SKS"/>
    <s v="5,5H5"/>
    <x v="2"/>
    <s v="Neets Bay"/>
    <s v="Summer"/>
    <s v="2021"/>
    <s v="SSRAA"/>
    <s v="BY21"/>
    <s v="5,5H5"/>
    <s v="SKS"/>
    <s v=""/>
    <s v=""/>
    <s v="U"/>
    <n v="6.1"/>
  </r>
  <r>
    <n v="2024"/>
    <s v="CHUM"/>
    <s v="KTN"/>
    <s v="ECP"/>
    <s v="DGK"/>
    <s v="TNDR"/>
    <s v="107221"/>
    <s v="C1"/>
    <x v="1"/>
    <s v=""/>
    <b v="1"/>
    <s v="TR"/>
    <n v="101"/>
    <s v="90"/>
    <s v="10190"/>
    <n v="0"/>
    <n v="0"/>
    <x v="0"/>
    <s v="01293165"/>
    <d v="2024-07-14T00:00:00"/>
    <m/>
    <n v="1"/>
    <d v="2024-07-15T00:00:00"/>
    <n v="29"/>
    <m/>
    <s v=""/>
    <n v="1"/>
    <d v="2024-07-15T00:00:00"/>
    <s v="SKS"/>
    <s v="4,4H"/>
    <x v="1"/>
    <s v="Neets Bay"/>
    <s v="Summer"/>
    <s v="2021"/>
    <s v="SSRAA"/>
    <s v="THIN FOR AGING; NO PH"/>
    <s v="4,4H"/>
    <s v="SKS"/>
    <s v=""/>
    <s v=""/>
    <s v="U"/>
    <n v="7.1"/>
  </r>
  <r>
    <n v="2024"/>
    <s v="CHUM"/>
    <s v="KTN"/>
    <s v="ECP"/>
    <s v="DGK"/>
    <s v="TNDR"/>
    <s v="107221"/>
    <s v="C5"/>
    <x v="1"/>
    <s v=""/>
    <b v="1"/>
    <s v="TR"/>
    <n v="101"/>
    <s v="90"/>
    <s v="10190"/>
    <n v="0"/>
    <n v="0"/>
    <x v="0"/>
    <s v="01293169"/>
    <d v="2024-07-14T00:00:00"/>
    <m/>
    <n v="1"/>
    <d v="2024-07-15T00:00:00"/>
    <n v="29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5"/>
  </r>
  <r>
    <n v="2024"/>
    <s v="CHUM"/>
    <s v="KTN"/>
    <s v="ECP"/>
    <s v="DGK"/>
    <s v="TNDR"/>
    <s v="107221"/>
    <s v="D4"/>
    <x v="1"/>
    <s v=""/>
    <b v="1"/>
    <s v="TR"/>
    <n v="101"/>
    <s v="90"/>
    <s v="10190"/>
    <n v="0"/>
    <n v="0"/>
    <x v="0"/>
    <s v="01293180"/>
    <d v="2024-07-14T00:00:00"/>
    <m/>
    <n v="1"/>
    <d v="2024-07-15T00:00:00"/>
    <n v="29"/>
    <m/>
    <s v=""/>
    <n v="1"/>
    <d v="2024-07-15T00:00:00"/>
    <s v="SKS"/>
    <s v="4,2,2H"/>
    <x v="0"/>
    <s v="Neets Bay"/>
    <s v="Summer"/>
    <s v="2021"/>
    <s v="SSRAA"/>
    <s v="BY21"/>
    <s v="4,2,2H"/>
    <s v="SKS"/>
    <s v=""/>
    <s v=""/>
    <s v="U"/>
    <n v="9.1999999999999993"/>
  </r>
  <r>
    <n v="2024"/>
    <s v="CHUM"/>
    <s v="KTN"/>
    <s v="AGS"/>
    <s v="LML"/>
    <s v="BOAT"/>
    <s v="106958"/>
    <s v="C4"/>
    <x v="1"/>
    <s v=""/>
    <b v="1"/>
    <s v="SN"/>
    <n v="101"/>
    <s v="41"/>
    <s v="10141"/>
    <n v="0"/>
    <n v="0"/>
    <x v="0"/>
    <s v="01293486"/>
    <d v="2024-07-14T00:00:00"/>
    <m/>
    <n v="1"/>
    <d v="2024-07-15T00:00:00"/>
    <n v="29"/>
    <m/>
    <s v="Scale died, no weights for D6-D12"/>
    <n v="1"/>
    <d v="2024-07-17T00:00:00"/>
    <s v="SKS"/>
    <s v="4,2,2H"/>
    <x v="0"/>
    <s v="Neets Bay"/>
    <s v="Summer"/>
    <s v="2021"/>
    <s v="SSRAA"/>
    <s v="BY21"/>
    <s v="4,2,2H"/>
    <s v="SKS"/>
    <s v=""/>
    <s v=""/>
    <s v="U"/>
    <n v="8.1"/>
  </r>
  <r>
    <n v="2024"/>
    <s v="CHUM"/>
    <s v="KTN"/>
    <s v="AGS"/>
    <s v="LML"/>
    <s v="BOAT"/>
    <s v="106958"/>
    <s v="D2"/>
    <x v="1"/>
    <s v=""/>
    <b v="1"/>
    <s v="SN"/>
    <n v="101"/>
    <s v="41"/>
    <s v="10141"/>
    <n v="0"/>
    <n v="0"/>
    <x v="0"/>
    <s v="01293496"/>
    <d v="2024-07-14T00:00:00"/>
    <m/>
    <n v="1"/>
    <d v="2024-07-15T00:00:00"/>
    <n v="29"/>
    <m/>
    <s v="Scale died, no weights for D6-D12"/>
    <n v="1"/>
    <d v="2024-07-17T00:00:00"/>
    <s v="SKS"/>
    <s v="4,2,2H"/>
    <x v="0"/>
    <s v="Neets Bay"/>
    <s v="Summer"/>
    <s v="2021"/>
    <s v="SSRAA"/>
    <s v="BY21"/>
    <s v="4,2,2H"/>
    <s v="SKS"/>
    <s v=""/>
    <s v=""/>
    <s v="U"/>
    <n v="7.3"/>
  </r>
  <r>
    <n v="2024"/>
    <s v="CHUM"/>
    <s v="KTN"/>
    <s v="AGS"/>
    <s v="LML"/>
    <s v="BOAT"/>
    <s v="106959"/>
    <s v="A11"/>
    <x v="1"/>
    <s v=""/>
    <b v="1"/>
    <s v="SN"/>
    <n v="102"/>
    <s v="20"/>
    <s v="10220"/>
    <n v="0"/>
    <n v="0"/>
    <x v="0"/>
    <s v="01293367"/>
    <d v="2024-07-14T00:00:00"/>
    <m/>
    <n v="1"/>
    <d v="2024-07-15T00:00:00"/>
    <n v="29"/>
    <m/>
    <s v=""/>
    <n v="1"/>
    <d v="2024-07-16T00:00:00"/>
    <s v="SKS"/>
    <s v="4,2,2H"/>
    <x v="0"/>
    <s v="Neets Bay"/>
    <s v="Summer"/>
    <s v="2021"/>
    <s v="SSRAA"/>
    <s v="BY21"/>
    <s v="4,2,2H"/>
    <s v="SKS"/>
    <s v=""/>
    <s v=""/>
    <s v="U"/>
    <n v="10.1"/>
  </r>
  <r>
    <n v="2024"/>
    <s v="CHUM"/>
    <s v="KTN"/>
    <s v="SBS"/>
    <s v="AWE"/>
    <s v="BOAT"/>
    <s v="107209"/>
    <s v="A3"/>
    <x v="1"/>
    <s v=""/>
    <b v="1"/>
    <s v="SN"/>
    <n v="104"/>
    <s v="10"/>
    <s v="10410"/>
    <n v="0"/>
    <n v="0"/>
    <x v="0"/>
    <s v="01293335"/>
    <d v="2024-07-14T00:00:00"/>
    <m/>
    <n v="1"/>
    <d v="2024-07-15T00:00:00"/>
    <n v="29"/>
    <m/>
    <s v=""/>
    <n v="1"/>
    <d v="2024-07-16T00:00:00"/>
    <s v="SKS"/>
    <s v="4,4H"/>
    <x v="1"/>
    <s v="Neets Bay"/>
    <s v="Summer"/>
    <s v="2021"/>
    <s v="SSRAA"/>
    <s v="THIN FOR AGING"/>
    <s v="4,4H"/>
    <s v="SKS"/>
    <s v=""/>
    <s v=""/>
    <s v="U"/>
    <n v="8.1999999999999993"/>
  </r>
  <r>
    <n v="2024"/>
    <s v="CHUM"/>
    <s v="KTN"/>
    <s v="SBS"/>
    <s v="AWE"/>
    <s v="BOAT"/>
    <s v="107209"/>
    <s v="A5"/>
    <x v="1"/>
    <s v=""/>
    <b v="1"/>
    <s v="SN"/>
    <n v="104"/>
    <s v="10"/>
    <s v="10410"/>
    <n v="0"/>
    <n v="0"/>
    <x v="0"/>
    <s v="01293337"/>
    <d v="2024-07-14T00:00:00"/>
    <m/>
    <n v="1"/>
    <d v="2024-07-15T00:00:00"/>
    <n v="29"/>
    <m/>
    <s v=""/>
    <n v="1"/>
    <d v="2024-07-16T00:00:00"/>
    <s v="SKS"/>
    <s v="4,2,2H"/>
    <x v="0"/>
    <s v="Neets Bay"/>
    <s v="Summer"/>
    <s v="2021"/>
    <s v="SSRAA"/>
    <s v="BY21"/>
    <s v="4,2,2H"/>
    <s v="SKS"/>
    <s v=""/>
    <s v=""/>
    <s v="U"/>
    <n v="8.5"/>
  </r>
  <r>
    <n v="2024"/>
    <s v="CHUM"/>
    <s v="KTN"/>
    <s v="SBS"/>
    <s v="AWE"/>
    <s v="TNDR"/>
    <s v="106958"/>
    <s v="E10"/>
    <x v="1"/>
    <s v=""/>
    <b v="1"/>
    <s v="SN"/>
    <n v="101"/>
    <s v="25"/>
    <s v="10125"/>
    <n v="0"/>
    <n v="0"/>
    <x v="0"/>
    <s v="01293516"/>
    <d v="2024-07-14T00:00:00"/>
    <m/>
    <n v="1"/>
    <d v="2024-07-15T00:00:00"/>
    <n v="29"/>
    <m/>
    <s v=""/>
    <n v="1"/>
    <d v="2024-07-17T00:00:00"/>
    <s v="SKS"/>
    <s v="5,5H5"/>
    <x v="2"/>
    <s v="Neets Bay"/>
    <s v="Summer"/>
    <s v="2021"/>
    <s v="SSRAA"/>
    <s v="THIN FOR AGING"/>
    <s v="5,5H5"/>
    <s v="SKS"/>
    <s v=""/>
    <s v=""/>
    <s v="U"/>
    <n v="6.9"/>
  </r>
  <r>
    <n v="2024"/>
    <s v="CHUM"/>
    <s v="KTN"/>
    <s v="SBS"/>
    <s v="AWE"/>
    <s v="TNDR"/>
    <s v="106958"/>
    <s v="F8"/>
    <x v="1"/>
    <s v=""/>
    <b v="1"/>
    <s v="SN"/>
    <n v="101"/>
    <s v="25"/>
    <s v="10125"/>
    <n v="0"/>
    <n v="0"/>
    <x v="0"/>
    <s v="01293526"/>
    <d v="2024-07-14T00:00:00"/>
    <m/>
    <n v="1"/>
    <d v="2024-07-15T00:00:00"/>
    <n v="29"/>
    <m/>
    <s v=""/>
    <n v="1"/>
    <d v="2024-07-17T00:00:00"/>
    <s v="SKS"/>
    <s v="4,2,2H"/>
    <x v="0"/>
    <s v="Neets Bay"/>
    <s v="Summer"/>
    <s v="2021"/>
    <s v="SSRAA"/>
    <s v="BY21"/>
    <s v="4,2,2H"/>
    <s v="SKS"/>
    <s v=""/>
    <s v=""/>
    <s v="U"/>
    <n v="6.5"/>
  </r>
  <r>
    <n v="2024"/>
    <s v="CHUM"/>
    <s v="KTN"/>
    <s v="SBS"/>
    <s v="AWE"/>
    <s v="TNDR"/>
    <s v="106958"/>
    <s v="F11"/>
    <x v="1"/>
    <s v=""/>
    <b v="1"/>
    <s v="SN"/>
    <n v="101"/>
    <s v="25"/>
    <s v="10125"/>
    <n v="0"/>
    <n v="0"/>
    <x v="0"/>
    <s v="01293529"/>
    <d v="2024-07-14T00:00:00"/>
    <m/>
    <n v="1"/>
    <d v="2024-07-15T00:00:00"/>
    <n v="29"/>
    <m/>
    <s v=""/>
    <n v="1"/>
    <d v="2024-07-17T00:00:00"/>
    <s v="SKS"/>
    <s v="5,5H5"/>
    <x v="2"/>
    <s v="Neets Bay"/>
    <s v="Summer"/>
    <s v="2021"/>
    <s v="SSRAA"/>
    <s v="BY21"/>
    <s v="5,5H5"/>
    <s v="SKS"/>
    <s v=""/>
    <s v=""/>
    <s v="U"/>
    <n v="8.8000000000000007"/>
  </r>
  <r>
    <n v="2024"/>
    <s v="CHUM"/>
    <s v="KTN"/>
    <s v="SBS"/>
    <s v="AWE"/>
    <s v="BOAT"/>
    <s v="107172"/>
    <s v="D12"/>
    <x v="2"/>
    <s v=""/>
    <b v="1"/>
    <s v="SN"/>
    <n v="102"/>
    <s v="15"/>
    <s v="10215"/>
    <s v="THA"/>
    <s v="Kendrick Bay and McLean Arm"/>
    <x v="0"/>
    <s v="01293554"/>
    <d v="2024-07-14T00:00:00"/>
    <m/>
    <n v="1"/>
    <d v="2024-07-15T00:00:00"/>
    <n v="29"/>
    <m/>
    <s v=""/>
    <n v="1"/>
    <d v="2024-07-16T00:00:00"/>
    <s v="SKS"/>
    <s v="4,4H"/>
    <x v="1"/>
    <s v="Neets Bay"/>
    <s v="Summer"/>
    <s v="2021"/>
    <s v="SSRAA"/>
    <s v="THIN FOR AGING; NO PH"/>
    <s v="4,4H"/>
    <s v="SKS"/>
    <s v=""/>
    <s v=""/>
    <s v="U"/>
    <n v="10.4"/>
  </r>
  <r>
    <n v="2024"/>
    <s v="CHUM"/>
    <s v="KTN"/>
    <s v="ECP"/>
    <s v="LML"/>
    <s v="TNDR"/>
    <s v="106960"/>
    <s v="C4"/>
    <x v="1"/>
    <s v=""/>
    <b v="1"/>
    <s v="GN"/>
    <n v="101"/>
    <s v="11"/>
    <s v="10111"/>
    <n v="0"/>
    <n v="0"/>
    <x v="0"/>
    <s v="01293432"/>
    <d v="2024-07-13T00:00:00"/>
    <d v="2024-07-15T00:00:00"/>
    <n v="3"/>
    <d v="2024-07-16T00:00:00"/>
    <n v="29"/>
    <m/>
    <s v=""/>
    <n v="1"/>
    <d v="2024-07-17T00:00:00"/>
    <s v="SKS"/>
    <s v="4,4H"/>
    <x v="1"/>
    <s v="Neets Bay"/>
    <s v="Summer"/>
    <s v="2021"/>
    <s v="SSRAA"/>
    <s v="BY21"/>
    <s v="4,4H"/>
    <s v="SKS"/>
    <s v=""/>
    <s v=""/>
    <s v="U"/>
    <n v="5.7"/>
  </r>
  <r>
    <n v="2024"/>
    <s v="CHUM"/>
    <s v="KTN"/>
    <s v="ECP"/>
    <s v="LML"/>
    <s v="TNDR"/>
    <s v="106960"/>
    <s v="D6"/>
    <x v="1"/>
    <s v=""/>
    <b v="1"/>
    <s v="GN"/>
    <n v="101"/>
    <s v="11"/>
    <s v="10111"/>
    <n v="0"/>
    <n v="0"/>
    <x v="0"/>
    <s v="01293446"/>
    <d v="2024-07-13T00:00:00"/>
    <d v="2024-07-15T00:00:00"/>
    <n v="3"/>
    <d v="2024-07-16T00:00:00"/>
    <n v="29"/>
    <m/>
    <s v=""/>
    <n v="1"/>
    <d v="2024-07-17T00:00:00"/>
    <s v="SKS"/>
    <s v="4,2,2H"/>
    <x v="0"/>
    <s v="Neets Bay"/>
    <s v="Summer"/>
    <s v="2021"/>
    <s v="SSRAA"/>
    <s v="THIN FOR AGING; NO PH"/>
    <s v="4,2,2H"/>
    <s v="SKS"/>
    <s v=""/>
    <s v=""/>
    <s v="U"/>
    <n v="8.1"/>
  </r>
  <r>
    <n v="2024"/>
    <s v="CHUM"/>
    <s v="KTN"/>
    <s v="ECP"/>
    <s v="AWE"/>
    <s v="TNDR"/>
    <s v="107211"/>
    <s v="A4"/>
    <x v="1"/>
    <s v=""/>
    <b v="1"/>
    <s v="TR"/>
    <n v="101"/>
    <s v="90"/>
    <s v="10190"/>
    <n v="0"/>
    <n v="0"/>
    <x v="0"/>
    <s v="01293678"/>
    <d v="2024-07-14T00:00:00"/>
    <d v="2024-07-15T00:00:00"/>
    <n v="2"/>
    <d v="2024-07-16T00:00:00"/>
    <n v="29"/>
    <m/>
    <s v=""/>
    <n v="1"/>
    <d v="2024-07-17T00:00:00"/>
    <s v="JJM"/>
    <s v="5H5"/>
    <x v="3"/>
    <s v="Neets Bay"/>
    <s v="Summer"/>
    <s v="2021"/>
    <s v="SSRAA"/>
    <s v="UNABLE TO AGE"/>
    <s v="5H5"/>
    <s v="JJM"/>
    <s v=""/>
    <s v=""/>
    <s v="U"/>
    <n v="4.9000000000000004"/>
  </r>
  <r>
    <n v="2024"/>
    <s v="CHUM"/>
    <s v="KTN"/>
    <s v="ECP"/>
    <s v="AWE"/>
    <s v="TNDR"/>
    <s v="107211"/>
    <s v="A6"/>
    <x v="1"/>
    <s v=""/>
    <b v="1"/>
    <s v="TR"/>
    <n v="101"/>
    <s v="90"/>
    <s v="10190"/>
    <n v="0"/>
    <n v="0"/>
    <x v="0"/>
    <s v="01293680"/>
    <d v="2024-07-14T00:00:00"/>
    <d v="2024-07-15T00:00:00"/>
    <n v="2"/>
    <d v="2024-07-16T00:00:00"/>
    <n v="29"/>
    <m/>
    <s v=""/>
    <n v="1"/>
    <d v="2024-07-17T00:00:00"/>
    <s v="JJM"/>
    <s v="4,4H"/>
    <x v="1"/>
    <s v="Neets Bay"/>
    <s v="Summer"/>
    <s v="2021"/>
    <s v="SSRAA"/>
    <s v="UNABLE TO AGE"/>
    <s v="4,4H"/>
    <s v="JJM"/>
    <s v=""/>
    <s v=""/>
    <s v="U"/>
    <n v="5.4"/>
  </r>
  <r>
    <n v="2024"/>
    <s v="CHUM"/>
    <s v="KTN"/>
    <s v="ECP"/>
    <s v="AWE"/>
    <s v="TNDR"/>
    <s v="107211"/>
    <s v="A9"/>
    <x v="1"/>
    <s v=""/>
    <b v="1"/>
    <s v="TR"/>
    <n v="101"/>
    <s v="90"/>
    <s v="10190"/>
    <n v="0"/>
    <n v="0"/>
    <x v="0"/>
    <s v="01293683"/>
    <d v="2024-07-14T00:00:00"/>
    <d v="2024-07-15T00:00:00"/>
    <n v="2"/>
    <d v="2024-07-16T00:00:00"/>
    <n v="29"/>
    <m/>
    <s v=""/>
    <n v="1"/>
    <d v="2024-07-17T00:00:00"/>
    <s v="JJM"/>
    <s v="5,5H5"/>
    <x v="2"/>
    <s v="Neets Bay"/>
    <s v="Summer"/>
    <s v="2021"/>
    <s v="SSRAA"/>
    <s v="BY21"/>
    <s v="5,5H5"/>
    <s v="JJM"/>
    <s v=""/>
    <s v=""/>
    <s v="U"/>
    <n v="4.8"/>
  </r>
  <r>
    <n v="2024"/>
    <s v="CHUM"/>
    <s v="KTN"/>
    <s v="ECP"/>
    <s v="AWE"/>
    <s v="TNDR"/>
    <s v="107211"/>
    <s v="A11"/>
    <x v="1"/>
    <s v=""/>
    <b v="1"/>
    <s v="TR"/>
    <n v="101"/>
    <s v="90"/>
    <s v="10190"/>
    <n v="0"/>
    <n v="0"/>
    <x v="0"/>
    <s v="01293685"/>
    <d v="2024-07-14T00:00:00"/>
    <d v="2024-07-15T00:00:00"/>
    <n v="2"/>
    <d v="2024-07-16T00:00:00"/>
    <n v="29"/>
    <m/>
    <s v=""/>
    <n v="1"/>
    <d v="2024-07-17T00:00:00"/>
    <s v="JJM"/>
    <s v="5,5H5"/>
    <x v="2"/>
    <s v="Neets Bay"/>
    <s v="Summer"/>
    <s v="2021"/>
    <s v="SSRAA"/>
    <s v="BY21"/>
    <s v="5,5H5"/>
    <s v="JJM"/>
    <s v=""/>
    <s v=""/>
    <s v="U"/>
    <n v="10"/>
  </r>
  <r>
    <n v="2024"/>
    <s v="CHUM"/>
    <s v="KTN"/>
    <s v="ECP"/>
    <s v="AWE"/>
    <s v="TNDR"/>
    <s v="107211"/>
    <s v="A12"/>
    <x v="1"/>
    <s v=""/>
    <b v="1"/>
    <s v="TR"/>
    <n v="101"/>
    <s v="90"/>
    <s v="10190"/>
    <n v="0"/>
    <n v="0"/>
    <x v="0"/>
    <s v="01293686"/>
    <d v="2024-07-14T00:00:00"/>
    <d v="2024-07-15T00:00:00"/>
    <n v="2"/>
    <d v="2024-07-16T00:00:00"/>
    <n v="29"/>
    <m/>
    <s v=""/>
    <n v="1"/>
    <d v="2024-07-17T00:00:00"/>
    <s v="JJM"/>
    <s v="5H5"/>
    <x v="3"/>
    <s v="Neets Bay"/>
    <s v="Summer"/>
    <s v="2021"/>
    <s v="SSRAA"/>
    <s v="UNABLE TO AGE"/>
    <s v="5H5"/>
    <s v="JJM"/>
    <s v=""/>
    <s v=""/>
    <s v="U"/>
    <n v="6.8"/>
  </r>
  <r>
    <n v="2024"/>
    <s v="CHUM"/>
    <s v="KTN"/>
    <s v="ECP"/>
    <s v="AWE"/>
    <s v="TNDR"/>
    <s v="107211"/>
    <s v="B3"/>
    <x v="1"/>
    <s v=""/>
    <b v="1"/>
    <s v="TR"/>
    <n v="101"/>
    <s v="90"/>
    <s v="10190"/>
    <n v="0"/>
    <n v="0"/>
    <x v="0"/>
    <s v="01293689"/>
    <d v="2024-07-14T00:00:00"/>
    <d v="2024-07-15T00:00:00"/>
    <n v="2"/>
    <d v="2024-07-16T00:00:00"/>
    <n v="29"/>
    <m/>
    <s v=""/>
    <n v="1"/>
    <d v="2024-07-17T00:00:00"/>
    <s v="JJM"/>
    <s v="4,4H"/>
    <x v="1"/>
    <s v="Neets Bay"/>
    <s v="Summer"/>
    <s v="2021"/>
    <s v="SSRAA"/>
    <s v="BY21"/>
    <s v="4,4H"/>
    <s v="JJM"/>
    <s v=""/>
    <s v=""/>
    <s v="U"/>
    <n v="5.7"/>
  </r>
  <r>
    <n v="2024"/>
    <s v="CHUM"/>
    <s v="KTN"/>
    <s v="ECP"/>
    <s v="AWE"/>
    <s v="TNDR"/>
    <s v="107211"/>
    <s v="C1"/>
    <x v="1"/>
    <s v=""/>
    <b v="1"/>
    <s v="TR"/>
    <n v="101"/>
    <s v="90"/>
    <s v="10190"/>
    <n v="0"/>
    <n v="0"/>
    <x v="0"/>
    <s v="01293699"/>
    <d v="2024-07-14T00:00:00"/>
    <d v="2024-07-15T00:00:00"/>
    <n v="2"/>
    <d v="2024-07-16T00:00:00"/>
    <n v="29"/>
    <m/>
    <s v=""/>
    <n v="1"/>
    <d v="2024-07-17T00:00:00"/>
    <s v="JJM"/>
    <s v="5H5"/>
    <x v="3"/>
    <s v="Neets Bay"/>
    <s v="Summer"/>
    <s v="2021"/>
    <s v="SSRAA"/>
    <s v="BY21"/>
    <s v="5H5"/>
    <s v="JJM"/>
    <s v=""/>
    <s v=""/>
    <s v="U"/>
    <n v="5.6"/>
  </r>
  <r>
    <n v="2024"/>
    <s v="CHUM"/>
    <s v="KTN"/>
    <s v="ECP"/>
    <s v="AWE"/>
    <s v="TNDR"/>
    <s v="107211"/>
    <s v="C8"/>
    <x v="1"/>
    <s v=""/>
    <b v="1"/>
    <s v="TR"/>
    <n v="101"/>
    <s v="90"/>
    <s v="10190"/>
    <n v="0"/>
    <n v="0"/>
    <x v="0"/>
    <s v="01293706"/>
    <d v="2024-07-14T00:00:00"/>
    <d v="2024-07-15T00:00:00"/>
    <n v="2"/>
    <d v="2024-07-16T00:00:00"/>
    <n v="29"/>
    <m/>
    <s v=""/>
    <n v="1"/>
    <d v="2024-07-17T00:00:00"/>
    <s v="JJM"/>
    <s v="4,4H"/>
    <x v="1"/>
    <s v="Neets Bay"/>
    <s v="Summer"/>
    <s v="2021"/>
    <s v="SSRAA"/>
    <s v="BY21"/>
    <s v="4,4H"/>
    <s v="JJM"/>
    <s v=""/>
    <s v=""/>
    <s v="U"/>
    <n v="8.4"/>
  </r>
  <r>
    <n v="2024"/>
    <s v="CHUM"/>
    <s v="KTN"/>
    <s v="ECP"/>
    <s v="AWE"/>
    <s v="TNDR"/>
    <s v="107211"/>
    <s v="D2"/>
    <x v="1"/>
    <s v=""/>
    <b v="1"/>
    <s v="TR"/>
    <n v="101"/>
    <s v="90"/>
    <s v="10190"/>
    <n v="0"/>
    <n v="0"/>
    <x v="0"/>
    <s v="01293712"/>
    <d v="2024-07-14T00:00:00"/>
    <d v="2024-07-15T00:00:00"/>
    <n v="2"/>
    <d v="2024-07-16T00:00:00"/>
    <n v="29"/>
    <m/>
    <s v=""/>
    <n v="1"/>
    <d v="2024-07-17T00:00:00"/>
    <s v="JJM"/>
    <s v="4,2,2H"/>
    <x v="0"/>
    <s v="Neets Bay"/>
    <s v="Summer"/>
    <s v="2021"/>
    <s v="SSRAA"/>
    <s v="BY21"/>
    <s v="4,2,2H"/>
    <s v="JJM"/>
    <s v=""/>
    <s v=""/>
    <s v="U"/>
    <n v="6.8"/>
  </r>
  <r>
    <n v="2024"/>
    <s v="CHUM"/>
    <s v="KTN"/>
    <s v="ECP"/>
    <s v="AWE"/>
    <s v="TNDR"/>
    <s v="107211"/>
    <s v="D3"/>
    <x v="1"/>
    <s v=""/>
    <b v="1"/>
    <s v="TR"/>
    <n v="101"/>
    <s v="90"/>
    <s v="10190"/>
    <n v="0"/>
    <n v="0"/>
    <x v="0"/>
    <s v="01293713"/>
    <d v="2024-07-14T00:00:00"/>
    <d v="2024-07-15T00:00:00"/>
    <n v="2"/>
    <d v="2024-07-16T00:00:00"/>
    <n v="29"/>
    <m/>
    <s v=""/>
    <n v="1"/>
    <d v="2024-07-17T00:00:00"/>
    <s v="JJM"/>
    <s v="4,2,2H"/>
    <x v="0"/>
    <s v="Neets Bay"/>
    <s v="Summer"/>
    <s v="2021"/>
    <s v="SSRAA"/>
    <s v="BY21"/>
    <s v="4,2,2H"/>
    <s v="JJM"/>
    <s v=""/>
    <s v=""/>
    <s v="U"/>
    <n v="6.3"/>
  </r>
  <r>
    <n v="2024"/>
    <s v="CHUM"/>
    <s v="KTN"/>
    <s v="ECP"/>
    <s v="AWE"/>
    <s v="TNDR"/>
    <s v="107211"/>
    <s v="D4"/>
    <x v="1"/>
    <s v=""/>
    <b v="1"/>
    <s v="TR"/>
    <n v="101"/>
    <s v="90"/>
    <s v="10190"/>
    <n v="0"/>
    <n v="0"/>
    <x v="0"/>
    <s v="01293714"/>
    <d v="2024-07-14T00:00:00"/>
    <d v="2024-07-15T00:00:00"/>
    <n v="2"/>
    <d v="2024-07-16T00:00:00"/>
    <n v="29"/>
    <m/>
    <s v=""/>
    <n v="1"/>
    <d v="2024-07-17T00:00:00"/>
    <s v="JJM"/>
    <s v="4,4H"/>
    <x v="1"/>
    <s v="Neets Bay"/>
    <s v="Summer"/>
    <s v="2021"/>
    <s v="SSRAA"/>
    <s v="BY21"/>
    <s v="4,4H"/>
    <s v="JJM"/>
    <s v=""/>
    <s v=""/>
    <s v="U"/>
    <n v="6.7"/>
  </r>
  <r>
    <n v="2024"/>
    <s v="CHUM"/>
    <s v="KTN"/>
    <s v="ECP"/>
    <s v="AWE"/>
    <s v="TNDR"/>
    <s v="107211"/>
    <s v="D7"/>
    <x v="1"/>
    <s v=""/>
    <b v="1"/>
    <s v="TR"/>
    <n v="101"/>
    <s v="90"/>
    <s v="10190"/>
    <n v="0"/>
    <n v="0"/>
    <x v="0"/>
    <s v="01293717"/>
    <d v="2024-07-14T00:00:00"/>
    <d v="2024-07-15T00:00:00"/>
    <n v="2"/>
    <d v="2024-07-16T00:00:00"/>
    <n v="29"/>
    <m/>
    <s v=""/>
    <n v="1"/>
    <d v="2024-07-17T00:00:00"/>
    <s v="JJM"/>
    <s v="5H5"/>
    <x v="3"/>
    <s v="Neets Bay"/>
    <s v="Summer"/>
    <s v="2021"/>
    <s v="SSRAA"/>
    <s v="BY21"/>
    <s v="5H5"/>
    <s v="JJM"/>
    <s v=""/>
    <s v=""/>
    <s v="U"/>
    <n v="5"/>
  </r>
  <r>
    <n v="2024"/>
    <s v="CHUM"/>
    <s v="KTN"/>
    <s v="ECP"/>
    <s v="AWE"/>
    <s v="BOAT"/>
    <s v="107224"/>
    <s v="A4"/>
    <x v="2"/>
    <s v="CR"/>
    <b v="1"/>
    <s v="SN"/>
    <n v="101"/>
    <s v="95"/>
    <s v="10195"/>
    <s v="THA"/>
    <s v="Neets Bay"/>
    <x v="1"/>
    <s v="01293774"/>
    <d v="2024-07-16T00:00:00"/>
    <m/>
    <n v="1"/>
    <d v="2024-07-17T00:00:00"/>
    <n v="29"/>
    <n v="4"/>
    <s v="50% M"/>
    <n v="1"/>
    <d v="2024-07-17T00:00:00"/>
    <s v="JJM"/>
    <s v="4,2,2H"/>
    <x v="0"/>
    <s v="Neets Bay"/>
    <s v="Summer"/>
    <s v="2021"/>
    <s v="SSRAA"/>
    <s v="BY21"/>
    <s v="4,2,2H"/>
    <s v="JJM"/>
    <s v=""/>
    <s v=""/>
    <s v="U"/>
    <n v="8.3000000000000007"/>
  </r>
  <r>
    <n v="2024"/>
    <s v="CHUM"/>
    <s v="KTN"/>
    <s v="ECP"/>
    <s v="AWE"/>
    <s v="BOAT"/>
    <s v="107224"/>
    <s v="C10"/>
    <x v="2"/>
    <s v="CR"/>
    <b v="1"/>
    <s v="SN"/>
    <n v="101"/>
    <s v="95"/>
    <s v="10195"/>
    <s v="THA"/>
    <s v="Neets Bay"/>
    <x v="1"/>
    <s v="01293804"/>
    <d v="2024-07-16T00:00:00"/>
    <m/>
    <n v="1"/>
    <d v="2024-07-17T00:00:00"/>
    <n v="29"/>
    <n v="4"/>
    <s v="50% M"/>
    <n v="1"/>
    <d v="2024-07-17T00:00:00"/>
    <s v="JJM"/>
    <s v="4,4H"/>
    <x v="1"/>
    <s v="Neets Bay"/>
    <s v="Summer"/>
    <s v="2021"/>
    <s v="SSRAA"/>
    <s v="BY21"/>
    <s v="4,4H"/>
    <s v="JJM"/>
    <s v=""/>
    <s v=""/>
    <s v="U"/>
    <n v="4.8"/>
  </r>
  <r>
    <n v="2024"/>
    <s v="CHUM"/>
    <s v="KTN"/>
    <s v="SBS"/>
    <s v="LML"/>
    <s v="TNDR"/>
    <s v="107243"/>
    <s v="B12"/>
    <x v="0"/>
    <s v=""/>
    <b v="1"/>
    <s v="SN"/>
    <n v="101"/>
    <s v="2842"/>
    <s v="1012842"/>
    <n v="0"/>
    <n v="0"/>
    <x v="0"/>
    <s v="01293894"/>
    <d v="2024-07-15T00:00:00"/>
    <d v="2024-07-16T00:00:00"/>
    <n v="2"/>
    <d v="2024-07-17T00:00:00"/>
    <n v="29"/>
    <m/>
    <s v=""/>
    <n v="1"/>
    <d v="2024-07-18T00:00:00"/>
    <s v="JJM"/>
    <s v="5,5H5"/>
    <x v="2"/>
    <s v="Neets Bay"/>
    <s v="Summer"/>
    <s v="2021"/>
    <s v="SSRAA"/>
    <s v="UNABLE TO AGE"/>
    <s v="5,5H5"/>
    <s v="JJM"/>
    <s v=""/>
    <s v=""/>
    <s v="U"/>
    <n v="6.8"/>
  </r>
  <r>
    <n v="2024"/>
    <s v="CHUM"/>
    <s v="KTN"/>
    <s v="SBS"/>
    <s v="LML"/>
    <s v="TNDR"/>
    <s v="107243"/>
    <s v="C4"/>
    <x v="0"/>
    <s v=""/>
    <b v="1"/>
    <s v="SN"/>
    <n v="101"/>
    <s v="2842"/>
    <s v="1012842"/>
    <n v="0"/>
    <n v="0"/>
    <x v="0"/>
    <s v="01293898"/>
    <d v="2024-07-15T00:00:00"/>
    <d v="2024-07-16T00:00:00"/>
    <n v="2"/>
    <d v="2024-07-17T00:00:00"/>
    <n v="29"/>
    <m/>
    <s v=""/>
    <n v="1"/>
    <d v="2024-07-18T00:00:00"/>
    <s v="JJM"/>
    <s v="4,4H"/>
    <x v="1"/>
    <s v="Neets Bay"/>
    <s v="Summer"/>
    <s v="2021"/>
    <s v="SSRAA"/>
    <s v="BY21"/>
    <s v="4,4H"/>
    <s v="JJM"/>
    <s v=""/>
    <s v=""/>
    <s v="U"/>
    <n v="3.8"/>
  </r>
  <r>
    <n v="2024"/>
    <s v="CHUM"/>
    <s v="KTN"/>
    <s v="SBS"/>
    <s v="LML"/>
    <s v="TNDR"/>
    <s v="107243"/>
    <s v="C8"/>
    <x v="0"/>
    <s v=""/>
    <b v="1"/>
    <s v="SN"/>
    <n v="101"/>
    <s v="2842"/>
    <s v="1012842"/>
    <n v="0"/>
    <n v="0"/>
    <x v="0"/>
    <s v="01293902"/>
    <d v="2024-07-15T00:00:00"/>
    <d v="2024-07-16T00:00:00"/>
    <n v="2"/>
    <d v="2024-07-17T00:00:00"/>
    <n v="29"/>
    <m/>
    <s v=""/>
    <n v="1"/>
    <d v="2024-07-18T00:00:00"/>
    <s v="JJM"/>
    <s v="4,2,2H"/>
    <x v="0"/>
    <s v="Neets Bay"/>
    <s v="Summer"/>
    <s v="2021"/>
    <s v="SSRAA"/>
    <s v="BY21"/>
    <s v="4,2,2H"/>
    <s v="JJM"/>
    <s v=""/>
    <s v=""/>
    <s v="U"/>
    <n v="6.9"/>
  </r>
  <r>
    <n v="2024"/>
    <s v="CHUM"/>
    <s v="KTN"/>
    <s v="ECP"/>
    <s v="JJM"/>
    <s v="TNDR"/>
    <s v="107174"/>
    <s v="A4"/>
    <x v="2"/>
    <s v="CR"/>
    <b v="1"/>
    <s v="SN"/>
    <n v="101"/>
    <s v="95"/>
    <s v="10195"/>
    <s v="THA"/>
    <s v="Neets Bay"/>
    <x v="1"/>
    <s v="01294137"/>
    <d v="2024-07-15T00:00:00"/>
    <d v="2024-07-16T00:00:00"/>
    <n v="2"/>
    <d v="2024-07-18T00:00:00"/>
    <n v="29"/>
    <n v="4"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7.9"/>
  </r>
  <r>
    <n v="2024"/>
    <s v="CHUM"/>
    <s v="KTN"/>
    <s v="ECP"/>
    <s v="JJM"/>
    <s v="TNDR"/>
    <s v="107174"/>
    <s v="A9"/>
    <x v="2"/>
    <s v="CR"/>
    <b v="1"/>
    <s v="SN"/>
    <n v="101"/>
    <s v="95"/>
    <s v="10195"/>
    <s v="THA"/>
    <s v="Neets Bay"/>
    <x v="1"/>
    <s v="01294142"/>
    <d v="2024-07-15T00:00:00"/>
    <d v="2024-07-16T00:00:00"/>
    <n v="2"/>
    <d v="2024-07-18T00:00:00"/>
    <n v="29"/>
    <n v="4"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6.8"/>
  </r>
  <r>
    <n v="2024"/>
    <s v="CHUM"/>
    <s v="KTN"/>
    <s v="ECP"/>
    <s v="JJM"/>
    <s v="TNDR"/>
    <s v="107174"/>
    <s v="A10"/>
    <x v="2"/>
    <s v="CR"/>
    <b v="1"/>
    <s v="SN"/>
    <n v="101"/>
    <s v="95"/>
    <s v="10195"/>
    <s v="THA"/>
    <s v="Neets Bay"/>
    <x v="1"/>
    <s v="01294143"/>
    <d v="2024-07-15T00:00:00"/>
    <d v="2024-07-16T00:00:00"/>
    <n v="2"/>
    <d v="2024-07-18T00:00:00"/>
    <n v="29"/>
    <n v="4"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5.3"/>
  </r>
  <r>
    <n v="2024"/>
    <s v="CHUM"/>
    <s v="KTN"/>
    <s v="ECP"/>
    <s v="JJM"/>
    <s v="TNDR"/>
    <s v="107174"/>
    <s v="B6"/>
    <x v="2"/>
    <s v="CR"/>
    <b v="1"/>
    <s v="SN"/>
    <n v="101"/>
    <s v="95"/>
    <s v="10195"/>
    <s v="THA"/>
    <s v="Neets Bay"/>
    <x v="1"/>
    <s v="01294151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THIN FOR AGING"/>
    <s v="4,2,2H"/>
    <s v="SKS"/>
    <s v=""/>
    <s v=""/>
    <s v="U"/>
    <n v="6.9"/>
  </r>
  <r>
    <n v="2024"/>
    <s v="CHUM"/>
    <s v="KTN"/>
    <s v="ECP"/>
    <s v="JJM"/>
    <s v="TNDR"/>
    <s v="107174"/>
    <s v="B9"/>
    <x v="2"/>
    <s v="CR"/>
    <b v="1"/>
    <s v="SN"/>
    <n v="101"/>
    <s v="95"/>
    <s v="10195"/>
    <s v="THA"/>
    <s v="Neets Bay"/>
    <x v="1"/>
    <s v="01294154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ECP"/>
    <s v="JJM"/>
    <s v="TNDR"/>
    <s v="107174"/>
    <s v="C8"/>
    <x v="2"/>
    <s v="CR"/>
    <b v="1"/>
    <s v="SN"/>
    <n v="101"/>
    <s v="95"/>
    <s v="10195"/>
    <s v="THA"/>
    <s v="Neets Bay"/>
    <x v="1"/>
    <s v="01294165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THIN FOR AGING"/>
    <s v="4,2,2H"/>
    <s v="SKS"/>
    <s v=""/>
    <s v=""/>
    <s v="U"/>
    <n v="8.1999999999999993"/>
  </r>
  <r>
    <n v="2024"/>
    <s v="CHUM"/>
    <s v="KTN"/>
    <s v="ECP"/>
    <s v="JJM"/>
    <s v="TNDR"/>
    <s v="107174"/>
    <s v="C12"/>
    <x v="2"/>
    <s v="CR"/>
    <b v="1"/>
    <s v="SN"/>
    <n v="101"/>
    <s v="95"/>
    <s v="10195"/>
    <s v="THA"/>
    <s v="Neets Bay"/>
    <x v="1"/>
    <s v="01294169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BY21"/>
    <s v="4,2,2H"/>
    <s v="SKS"/>
    <s v=""/>
    <s v=""/>
    <s v="U"/>
    <n v="4.9000000000000004"/>
  </r>
  <r>
    <n v="2024"/>
    <s v="CHUM"/>
    <s v="KTN"/>
    <s v="ECP"/>
    <s v="JJM"/>
    <s v="TNDR"/>
    <s v="107174"/>
    <s v="D3"/>
    <x v="2"/>
    <s v="CR"/>
    <b v="1"/>
    <s v="SN"/>
    <n v="101"/>
    <s v="95"/>
    <s v="10195"/>
    <s v="THA"/>
    <s v="Neets Bay"/>
    <x v="1"/>
    <s v="01294172"/>
    <d v="2024-07-15T00:00:00"/>
    <d v="2024-07-16T00:00:00"/>
    <n v="2"/>
    <d v="2024-07-18T00:00:00"/>
    <n v="29"/>
    <n v="4"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9.3000000000000007"/>
  </r>
  <r>
    <n v="2024"/>
    <s v="CHUM"/>
    <s v="KTN"/>
    <s v="ECP"/>
    <s v="JJM"/>
    <s v="TNDR"/>
    <s v="107174"/>
    <s v="E7"/>
    <x v="2"/>
    <s v="CR"/>
    <b v="1"/>
    <s v="SN"/>
    <n v="101"/>
    <s v="95"/>
    <s v="10195"/>
    <s v="THA"/>
    <s v="Neets Bay"/>
    <x v="1"/>
    <s v="01294188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BY21"/>
    <s v="4,2,2H"/>
    <s v="SKS"/>
    <s v=""/>
    <s v=""/>
    <s v="U"/>
    <n v="7.3"/>
  </r>
  <r>
    <n v="2024"/>
    <s v="CHUM"/>
    <s v="KTN"/>
    <s v="ECP"/>
    <s v="JJM"/>
    <s v="TNDR"/>
    <s v="107174"/>
    <s v="E11"/>
    <x v="2"/>
    <s v="CR"/>
    <b v="1"/>
    <s v="SN"/>
    <n v="101"/>
    <s v="95"/>
    <s v="10195"/>
    <s v="THA"/>
    <s v="Neets Bay"/>
    <x v="1"/>
    <s v="01294192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BY21"/>
    <s v="4,2,2H"/>
    <s v="SKS"/>
    <s v=""/>
    <s v=""/>
    <s v="U"/>
    <n v="8.9"/>
  </r>
  <r>
    <n v="2024"/>
    <s v="CHUM"/>
    <s v="KTN"/>
    <s v="ECP"/>
    <s v="JJM"/>
    <s v="TNDR"/>
    <s v="107174"/>
    <s v="F1"/>
    <x v="2"/>
    <s v="CR"/>
    <b v="1"/>
    <s v="SN"/>
    <n v="101"/>
    <s v="95"/>
    <s v="10195"/>
    <s v="THA"/>
    <s v="Neets Bay"/>
    <x v="1"/>
    <s v="01294194"/>
    <d v="2024-07-15T00:00:00"/>
    <d v="2024-07-16T00:00:00"/>
    <n v="2"/>
    <d v="2024-07-18T00:00:00"/>
    <n v="29"/>
    <n v="4"/>
    <s v=""/>
    <n v="1"/>
    <d v="2024-07-19T00:00:00"/>
    <s v="SKS"/>
    <s v="5H5"/>
    <x v="3"/>
    <s v="Neets Bay"/>
    <s v="Summer"/>
    <s v="2021"/>
    <s v="SSRAA"/>
    <s v="THIN FOR AGING"/>
    <s v="5H5"/>
    <s v="SKS"/>
    <s v=""/>
    <s v=""/>
    <s v="U"/>
    <n v="7.3"/>
  </r>
  <r>
    <n v="2024"/>
    <s v="CHUM"/>
    <s v="KTN"/>
    <s v="ECP"/>
    <s v="JJM"/>
    <s v="TNDR"/>
    <s v="107174"/>
    <s v="F6"/>
    <x v="2"/>
    <s v="CR"/>
    <b v="1"/>
    <s v="SN"/>
    <n v="101"/>
    <s v="95"/>
    <s v="10195"/>
    <s v="THA"/>
    <s v="Neets Bay"/>
    <x v="1"/>
    <s v="01294199"/>
    <d v="2024-07-15T00:00:00"/>
    <d v="2024-07-16T00:00:00"/>
    <n v="2"/>
    <d v="2024-07-18T00:00:00"/>
    <n v="29"/>
    <n v="4"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3.9"/>
  </r>
  <r>
    <n v="2024"/>
    <s v="CHUM"/>
    <s v="KTN"/>
    <s v="ECP"/>
    <s v="JJM"/>
    <s v="TNDR"/>
    <s v="107174"/>
    <s v="G1"/>
    <x v="2"/>
    <s v="CR"/>
    <b v="1"/>
    <s v="SN"/>
    <n v="101"/>
    <s v="95"/>
    <s v="10195"/>
    <s v="THA"/>
    <s v="Neets Bay"/>
    <x v="1"/>
    <s v="01294206"/>
    <d v="2024-07-15T00:00:00"/>
    <d v="2024-07-16T00:00:00"/>
    <n v="2"/>
    <d v="2024-07-18T00:00:00"/>
    <n v="29"/>
    <n v="4"/>
    <s v=""/>
    <n v="1"/>
    <d v="2024-07-19T00:00:00"/>
    <s v="SKS"/>
    <s v="5H5"/>
    <x v="3"/>
    <s v="Neets Bay"/>
    <s v="Summer"/>
    <s v="2021"/>
    <s v="SSRAA"/>
    <s v="THIN FOR AGING"/>
    <s v="5H5"/>
    <s v="SKS"/>
    <s v=""/>
    <s v=""/>
    <s v="U"/>
    <n v="5.6"/>
  </r>
  <r>
    <n v="2024"/>
    <s v="CHUM"/>
    <s v="KTN"/>
    <s v="ECP"/>
    <s v="JJM"/>
    <s v="TNDR"/>
    <s v="107174"/>
    <s v="G5"/>
    <x v="2"/>
    <s v="CR"/>
    <b v="1"/>
    <s v="SN"/>
    <n v="101"/>
    <s v="95"/>
    <s v="10195"/>
    <s v="THA"/>
    <s v="Neets Bay"/>
    <x v="1"/>
    <s v="01294210"/>
    <d v="2024-07-15T00:00:00"/>
    <d v="2024-07-16T00:00:00"/>
    <n v="2"/>
    <d v="2024-07-18T00:00:00"/>
    <n v="29"/>
    <n v="4"/>
    <s v=""/>
    <n v="1"/>
    <d v="2024-07-19T00:00:00"/>
    <s v="SKS"/>
    <s v="5H5"/>
    <x v="3"/>
    <s v="Neets Bay"/>
    <s v="Summer"/>
    <s v="2021"/>
    <s v="SSRAA"/>
    <s v="BY21"/>
    <s v="5H5"/>
    <s v="SKS"/>
    <s v=""/>
    <s v=""/>
    <s v="U"/>
    <n v="9.5"/>
  </r>
  <r>
    <n v="2024"/>
    <s v="CHUM"/>
    <s v="KTN"/>
    <s v="ECP"/>
    <s v="JJM"/>
    <s v="TNDR"/>
    <s v="107174"/>
    <s v="G6"/>
    <x v="2"/>
    <s v="CR"/>
    <b v="1"/>
    <s v="SN"/>
    <n v="101"/>
    <s v="95"/>
    <s v="10195"/>
    <s v="THA"/>
    <s v="Neets Bay"/>
    <x v="1"/>
    <s v="01294211"/>
    <d v="2024-07-15T00:00:00"/>
    <d v="2024-07-16T00:00:00"/>
    <n v="2"/>
    <d v="2024-07-18T00:00:00"/>
    <n v="29"/>
    <n v="4"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5.7"/>
  </r>
  <r>
    <n v="2024"/>
    <s v="CHUM"/>
    <s v="KTN"/>
    <s v="ECP"/>
    <s v="JJM"/>
    <s v="TNDR"/>
    <s v="107174"/>
    <s v="H2"/>
    <x v="2"/>
    <s v="CR"/>
    <b v="1"/>
    <s v="SN"/>
    <n v="101"/>
    <s v="95"/>
    <s v="10195"/>
    <s v="THA"/>
    <s v="Neets Bay"/>
    <x v="1"/>
    <s v="01294219"/>
    <d v="2024-07-15T00:00:00"/>
    <d v="2024-07-16T00:00:00"/>
    <n v="2"/>
    <d v="2024-07-18T00:00:00"/>
    <n v="29"/>
    <n v="4"/>
    <s v=""/>
    <n v="1"/>
    <d v="2024-07-19T00:00:00"/>
    <s v="SKS"/>
    <s v="5H5"/>
    <x v="3"/>
    <s v="Neets Bay"/>
    <s v="Summer"/>
    <s v="2021"/>
    <s v="SSRAA"/>
    <s v="BY21"/>
    <s v="5H5"/>
    <s v="SKS"/>
    <s v=""/>
    <s v=""/>
    <s v="U"/>
    <n v="5.7"/>
  </r>
  <r>
    <n v="2024"/>
    <s v="CHUM"/>
    <s v="KTN"/>
    <s v="ECP"/>
    <s v="JJM"/>
    <s v="TNDR"/>
    <s v="107174"/>
    <s v="H4"/>
    <x v="2"/>
    <s v="CR"/>
    <b v="1"/>
    <s v="SN"/>
    <n v="101"/>
    <s v="95"/>
    <s v="10195"/>
    <s v="THA"/>
    <s v="Neets Bay"/>
    <x v="1"/>
    <s v="01294221"/>
    <d v="2024-07-15T00:00:00"/>
    <d v="2024-07-16T00:00:00"/>
    <n v="2"/>
    <d v="2024-07-18T00:00:00"/>
    <n v="29"/>
    <n v="4"/>
    <s v=""/>
    <n v="1"/>
    <d v="2024-07-19T00:00:00"/>
    <s v="SKS"/>
    <s v="4,2,2H"/>
    <x v="0"/>
    <s v="Neets Bay"/>
    <s v="Summer"/>
    <s v="2021"/>
    <s v="SSRAA"/>
    <s v="BY21"/>
    <s v="4,2,2H"/>
    <s v="SKS"/>
    <s v=""/>
    <s v=""/>
    <s v="U"/>
    <n v="4.7"/>
  </r>
  <r>
    <n v="2024"/>
    <s v="CHUM"/>
    <s v="KTN"/>
    <s v="ECP"/>
    <s v="JJM"/>
    <s v="TNDR"/>
    <s v="107174"/>
    <s v="H7"/>
    <x v="2"/>
    <s v="CR"/>
    <b v="1"/>
    <s v="SN"/>
    <n v="101"/>
    <s v="95"/>
    <s v="10195"/>
    <s v="THA"/>
    <s v="Neets Bay"/>
    <x v="1"/>
    <s v="01294224"/>
    <d v="2024-07-15T00:00:00"/>
    <d v="2024-07-16T00:00:00"/>
    <n v="2"/>
    <d v="2024-07-18T00:00:00"/>
    <n v="29"/>
    <n v="4"/>
    <s v=""/>
    <n v="1"/>
    <d v="2024-07-19T00:00:00"/>
    <s v="SKS"/>
    <s v="5,5H5"/>
    <x v="2"/>
    <s v="Neets Bay"/>
    <s v="Summer"/>
    <s v="2021"/>
    <s v="SSRAA"/>
    <s v="BY21"/>
    <s v="5,5H5"/>
    <s v="SKS"/>
    <s v=""/>
    <s v=""/>
    <s v="U"/>
    <n v="5"/>
  </r>
  <r>
    <n v="2024"/>
    <s v="CHUM"/>
    <s v="KTN"/>
    <s v="ECP"/>
    <s v="LML"/>
    <s v="TNDR"/>
    <s v="107244"/>
    <s v="D6"/>
    <x v="1"/>
    <s v=""/>
    <b v="1"/>
    <s v="GN"/>
    <n v="101"/>
    <s v="11"/>
    <s v="10111"/>
    <n v="0"/>
    <n v="0"/>
    <x v="0"/>
    <s v="01294271"/>
    <d v="2024-07-16T00:00:00"/>
    <d v="2024-07-17T00:00:00"/>
    <n v="2"/>
    <d v="2024-07-18T00:00:00"/>
    <n v="29"/>
    <m/>
    <s v="98%CP; 2%T"/>
    <n v="1"/>
    <d v="2024-07-18T00:00:00"/>
    <s v="SKS"/>
    <s v="4,4H"/>
    <x v="1"/>
    <s v="Neets Bay"/>
    <s v="Summer"/>
    <s v="2021"/>
    <s v="SSRAA"/>
    <s v="BY21"/>
    <s v="4,4H"/>
    <s v="SKS"/>
    <s v=""/>
    <s v=""/>
    <s v="U"/>
    <n v="7"/>
  </r>
  <r>
    <n v="2024"/>
    <s v="CHUM"/>
    <s v="KTN"/>
    <s v="ECP"/>
    <s v="LML"/>
    <s v="TNDR"/>
    <s v="107175"/>
    <s v="A1"/>
    <x v="1"/>
    <s v=""/>
    <b v="1"/>
    <s v="TR"/>
    <n v="101"/>
    <s v="90"/>
    <s v="10190"/>
    <n v="0"/>
    <n v="0"/>
    <x v="0"/>
    <s v="01294326"/>
    <d v="2024-07-16T00:00:00"/>
    <d v="2024-07-17T00:00:00"/>
    <n v="2"/>
    <d v="2024-07-18T00:00:00"/>
    <n v="29"/>
    <m/>
    <s v=""/>
    <n v="1"/>
    <d v="2024-07-22T00:00:00"/>
    <s v="SKS"/>
    <s v="5,5H5"/>
    <x v="2"/>
    <s v="Neets Bay"/>
    <s v="Summer"/>
    <s v="2021"/>
    <s v="SSRAA"/>
    <s v="BY21"/>
    <s v="5,5H5"/>
    <s v="SKS"/>
    <s v=""/>
    <s v=""/>
    <s v="U"/>
    <n v="5.4"/>
  </r>
  <r>
    <n v="2024"/>
    <s v="CHUM"/>
    <s v="KTN"/>
    <s v="ECP"/>
    <s v="LML"/>
    <s v="TNDR"/>
    <s v="107175"/>
    <s v="A2"/>
    <x v="1"/>
    <s v=""/>
    <b v="1"/>
    <s v="TR"/>
    <n v="101"/>
    <s v="90"/>
    <s v="10190"/>
    <n v="0"/>
    <n v="0"/>
    <x v="0"/>
    <s v="01294327"/>
    <d v="2024-07-16T00:00:00"/>
    <d v="2024-07-17T00:00:00"/>
    <n v="2"/>
    <d v="2024-07-18T00:00:00"/>
    <n v="29"/>
    <m/>
    <s v=""/>
    <n v="1"/>
    <d v="2024-07-22T00:00:00"/>
    <s v="SKS"/>
    <s v="5H5"/>
    <x v="3"/>
    <s v="Neets Bay"/>
    <s v="Summer"/>
    <s v="2021"/>
    <s v="SSRAA"/>
    <s v="BY21"/>
    <s v="5H5"/>
    <s v="SKS"/>
    <s v=""/>
    <s v=""/>
    <s v="U"/>
    <n v="6.8"/>
  </r>
  <r>
    <n v="2024"/>
    <s v="CHUM"/>
    <s v="KTN"/>
    <s v="ECP"/>
    <s v="LML"/>
    <s v="TNDR"/>
    <s v="107175"/>
    <s v="A5"/>
    <x v="1"/>
    <s v=""/>
    <b v="1"/>
    <s v="TR"/>
    <n v="101"/>
    <s v="90"/>
    <s v="10190"/>
    <n v="0"/>
    <n v="0"/>
    <x v="0"/>
    <s v="01294330"/>
    <d v="2024-07-16T00:00:00"/>
    <d v="2024-07-17T00:00:00"/>
    <n v="2"/>
    <d v="2024-07-18T00:00:00"/>
    <n v="29"/>
    <m/>
    <s v=""/>
    <n v="1"/>
    <d v="2024-07-22T00:00:00"/>
    <s v="SKS"/>
    <s v="5,5H5"/>
    <x v="2"/>
    <s v="Neets Bay"/>
    <s v="Summer"/>
    <s v="2021"/>
    <s v="SSRAA"/>
    <s v="THIN FOR AGING"/>
    <s v="5,5H5"/>
    <s v="SKS"/>
    <s v=""/>
    <s v=""/>
    <s v="U"/>
    <n v="9.6"/>
  </r>
  <r>
    <n v="2024"/>
    <s v="CHUM"/>
    <s v="KTN"/>
    <s v="ECP"/>
    <s v="LML"/>
    <s v="TNDR"/>
    <s v="107175"/>
    <s v="A6"/>
    <x v="1"/>
    <s v=""/>
    <b v="1"/>
    <s v="TR"/>
    <n v="101"/>
    <s v="90"/>
    <s v="10190"/>
    <n v="0"/>
    <n v="0"/>
    <x v="0"/>
    <s v="01294331"/>
    <d v="2024-07-16T00:00:00"/>
    <d v="2024-07-17T00:00:00"/>
    <n v="2"/>
    <d v="2024-07-18T00:00:00"/>
    <n v="29"/>
    <m/>
    <s v=""/>
    <n v="1"/>
    <d v="2024-07-22T00:00:00"/>
    <s v="SKS"/>
    <s v="4,2,2H"/>
    <x v="0"/>
    <s v="Neets Bay"/>
    <s v="Summer"/>
    <s v="2021"/>
    <s v="SSRAA"/>
    <s v="THIN FOR AGING"/>
    <s v="4,2,2H"/>
    <s v="SKS"/>
    <s v=""/>
    <s v=""/>
    <s v="U"/>
    <n v="5.0999999999999996"/>
  </r>
  <r>
    <n v="2024"/>
    <s v="CHUM"/>
    <s v="KTN"/>
    <s v="ECP"/>
    <s v="LML"/>
    <s v="TNDR"/>
    <s v="107175"/>
    <s v="A8"/>
    <x v="1"/>
    <s v=""/>
    <b v="1"/>
    <s v="TR"/>
    <n v="101"/>
    <s v="90"/>
    <s v="10190"/>
    <n v="0"/>
    <n v="0"/>
    <x v="0"/>
    <s v="01294333"/>
    <d v="2024-07-16T00:00:00"/>
    <d v="2024-07-17T00:00:00"/>
    <n v="2"/>
    <d v="2024-07-18T00:00:00"/>
    <n v="29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ECP"/>
    <s v="LML"/>
    <s v="TNDR"/>
    <s v="107175"/>
    <s v="C5"/>
    <x v="1"/>
    <s v=""/>
    <b v="1"/>
    <s v="TR"/>
    <n v="101"/>
    <s v="90"/>
    <s v="10190"/>
    <n v="0"/>
    <n v="0"/>
    <x v="0"/>
    <s v="01294354"/>
    <d v="2024-07-16T00:00:00"/>
    <d v="2024-07-17T00:00:00"/>
    <n v="2"/>
    <d v="2024-07-18T00:00:00"/>
    <n v="29"/>
    <m/>
    <s v=""/>
    <n v="1"/>
    <d v="2024-07-22T00:00:00"/>
    <s v="SKS"/>
    <s v="5H5"/>
    <x v="3"/>
    <s v="Neets Bay"/>
    <s v="Summer"/>
    <s v="2021"/>
    <s v="SSRAA"/>
    <s v="BY21"/>
    <s v="5H5"/>
    <s v="SKS"/>
    <s v=""/>
    <s v=""/>
    <s v="U"/>
    <n v="8.4"/>
  </r>
  <r>
    <n v="2024"/>
    <s v="CHUM"/>
    <s v="KTN"/>
    <s v="ECP"/>
    <s v="LML"/>
    <s v="TNDR"/>
    <s v="107175"/>
    <s v="C6"/>
    <x v="1"/>
    <s v=""/>
    <b v="1"/>
    <s v="TR"/>
    <n v="101"/>
    <s v="90"/>
    <s v="10190"/>
    <n v="0"/>
    <n v="0"/>
    <x v="0"/>
    <s v="01294355"/>
    <d v="2024-07-16T00:00:00"/>
    <d v="2024-07-17T00:00:00"/>
    <n v="2"/>
    <d v="2024-07-18T00:00:00"/>
    <n v="29"/>
    <m/>
    <s v=""/>
    <n v="1"/>
    <d v="2024-07-22T00:00:00"/>
    <s v="SKS"/>
    <s v="5,5H5"/>
    <x v="2"/>
    <s v="Neets Bay"/>
    <s v="Summer"/>
    <s v="2021"/>
    <s v="SSRAA"/>
    <s v="THIN FOR AGING"/>
    <s v="5,5H5"/>
    <s v="SKS"/>
    <s v=""/>
    <s v=""/>
    <s v="U"/>
    <n v="7.6"/>
  </r>
  <r>
    <n v="2024"/>
    <s v="CHUM"/>
    <s v="KTN"/>
    <s v="SBS"/>
    <s v="DGK"/>
    <s v="BOAT"/>
    <s v="107170"/>
    <s v="G5"/>
    <x v="1"/>
    <s v=""/>
    <b v="1"/>
    <s v="SN"/>
    <n v="101"/>
    <s v="41"/>
    <s v="10141"/>
    <n v="0"/>
    <n v="0"/>
    <x v="0"/>
    <s v="01294456"/>
    <d v="2024-07-18T00:00:00"/>
    <m/>
    <n v="1"/>
    <d v="2024-07-18T00:00:00"/>
    <n v="29"/>
    <m/>
    <s v=""/>
    <n v="1"/>
    <d v="2024-07-19T00:00:00"/>
    <s v="SKS"/>
    <s v="5H5"/>
    <x v="3"/>
    <s v="Neets Bay"/>
    <s v="Summer"/>
    <s v="2021"/>
    <s v="SSRAA"/>
    <s v="BY21"/>
    <s v="5H5"/>
    <s v="SKS"/>
    <s v=""/>
    <s v=""/>
    <s v="U"/>
    <n v="6"/>
  </r>
  <r>
    <n v="2024"/>
    <s v="CHUM"/>
    <s v="KTN"/>
    <s v="SBS"/>
    <s v="DGK"/>
    <s v="BOAT"/>
    <s v="107170"/>
    <s v="G11"/>
    <x v="1"/>
    <s v=""/>
    <b v="1"/>
    <s v="SN"/>
    <n v="101"/>
    <s v="41"/>
    <s v="10141"/>
    <n v="0"/>
    <n v="0"/>
    <x v="0"/>
    <s v="01294462"/>
    <d v="2024-07-18T00:00:00"/>
    <m/>
    <n v="1"/>
    <d v="2024-07-18T00:00:00"/>
    <n v="29"/>
    <m/>
    <s v=""/>
    <n v="1"/>
    <d v="2024-07-19T00:00:00"/>
    <s v="SKS"/>
    <s v="5,5H5"/>
    <x v="2"/>
    <s v="Neets Bay"/>
    <s v="Summer"/>
    <s v="2021"/>
    <s v="SSRAA"/>
    <s v="BY21"/>
    <s v="5,5H5"/>
    <s v="SKS"/>
    <s v=""/>
    <s v=""/>
    <s v="U"/>
    <n v="8.4"/>
  </r>
  <r>
    <n v="2024"/>
    <s v="CHUM"/>
    <s v="KTN"/>
    <s v="SBS"/>
    <s v="DGK"/>
    <s v="BOAT"/>
    <s v="106958"/>
    <s v="G9"/>
    <x v="1"/>
    <s v=""/>
    <b v="1"/>
    <s v="SN"/>
    <n v="101"/>
    <s v="41"/>
    <s v="10141"/>
    <n v="0"/>
    <n v="0"/>
    <x v="0"/>
    <s v="01294370"/>
    <d v="2024-07-18T00:00:00"/>
    <m/>
    <n v="1"/>
    <d v="2024-07-18T00:00:00"/>
    <n v="29"/>
    <m/>
    <s v=""/>
    <n v="1"/>
    <d v="2024-07-22T00:00:00"/>
    <s v="SKS"/>
    <s v="5,5H5"/>
    <x v="2"/>
    <s v="Neets Bay"/>
    <s v="Summer"/>
    <s v="2021"/>
    <s v="SSRAA"/>
    <s v="BY21"/>
    <s v="5,5H5"/>
    <s v="SKS"/>
    <s v=""/>
    <s v=""/>
    <s v="U"/>
    <n v="9.1999999999999993"/>
  </r>
  <r>
    <n v="2024"/>
    <s v="CHUM"/>
    <s v="KTN"/>
    <s v="SBS"/>
    <s v="DGK"/>
    <s v="BOAT"/>
    <s v="106958"/>
    <s v="H3"/>
    <x v="1"/>
    <s v=""/>
    <b v="1"/>
    <s v="SN"/>
    <n v="101"/>
    <s v="41"/>
    <s v="10141"/>
    <n v="0"/>
    <n v="0"/>
    <x v="0"/>
    <s v="01294376"/>
    <d v="2024-07-18T00:00:00"/>
    <m/>
    <n v="1"/>
    <d v="2024-07-18T00:00:00"/>
    <n v="29"/>
    <m/>
    <s v=""/>
    <n v="1"/>
    <d v="2024-07-22T00:00:00"/>
    <s v="SKS"/>
    <s v="4,4H"/>
    <x v="1"/>
    <s v="Neets Bay"/>
    <s v="Summer"/>
    <s v="2021"/>
    <s v="SSRAA"/>
    <s v="BY21"/>
    <s v="4,4H"/>
    <s v="SKS"/>
    <s v=""/>
    <s v=""/>
    <s v="U"/>
    <n v="7.1"/>
  </r>
  <r>
    <n v="2024"/>
    <s v="CHUM"/>
    <s v="KTN"/>
    <s v="SBS"/>
    <s v="DGK"/>
    <s v="BOAT"/>
    <s v="107225"/>
    <s v="A2"/>
    <x v="1"/>
    <s v=""/>
    <b v="1"/>
    <s v="SN"/>
    <n v="101"/>
    <s v="41"/>
    <s v="10141"/>
    <n v="0"/>
    <n v="0"/>
    <x v="0"/>
    <s v="01294387"/>
    <d v="2024-07-18T00:00:00"/>
    <m/>
    <n v="1"/>
    <d v="2024-07-18T00:00:00"/>
    <n v="29"/>
    <m/>
    <s v=""/>
    <n v="1"/>
    <d v="2024-07-19T00:00:00"/>
    <s v="SKS"/>
    <s v="4,2,2H"/>
    <x v="0"/>
    <s v="Neets Bay"/>
    <s v="Summer"/>
    <s v="2021"/>
    <s v="SSRAA"/>
    <s v="BY21"/>
    <s v="4,2,2H"/>
    <s v="SKS"/>
    <s v=""/>
    <s v=""/>
    <s v="U"/>
    <n v="7.2"/>
  </r>
  <r>
    <n v="2024"/>
    <s v="CHUM"/>
    <s v="KTN"/>
    <s v="SBS"/>
    <s v="DGK"/>
    <s v="BOAT"/>
    <s v="107225"/>
    <s v="A5"/>
    <x v="1"/>
    <s v=""/>
    <b v="1"/>
    <s v="SN"/>
    <n v="101"/>
    <s v="41"/>
    <s v="10141"/>
    <n v="0"/>
    <n v="0"/>
    <x v="0"/>
    <s v="01294390"/>
    <d v="2024-07-18T00:00:00"/>
    <m/>
    <n v="1"/>
    <d v="2024-07-18T00:00:00"/>
    <n v="29"/>
    <m/>
    <s v=""/>
    <n v="1"/>
    <d v="2024-07-19T00:00:00"/>
    <s v="SKS"/>
    <s v="4,4H"/>
    <x v="1"/>
    <s v="Neets Bay"/>
    <s v="Summer"/>
    <s v="2021"/>
    <s v="SSRAA"/>
    <s v="BY21"/>
    <s v="4,4H"/>
    <s v="SKS"/>
    <s v=""/>
    <s v=""/>
    <s v="U"/>
    <n v="7.4"/>
  </r>
  <r>
    <n v="2024"/>
    <s v="CHUM"/>
    <s v="KTN"/>
    <s v="SBS"/>
    <s v="DGK"/>
    <s v="BOAT"/>
    <s v="107225"/>
    <s v="A7"/>
    <x v="1"/>
    <s v=""/>
    <b v="1"/>
    <s v="SN"/>
    <n v="101"/>
    <s v="41"/>
    <s v="10141"/>
    <n v="0"/>
    <n v="0"/>
    <x v="0"/>
    <s v="01294392"/>
    <d v="2024-07-18T00:00:00"/>
    <m/>
    <n v="1"/>
    <d v="2024-07-18T00:00:00"/>
    <n v="29"/>
    <m/>
    <s v=""/>
    <n v="1"/>
    <d v="2024-07-19T00:00:00"/>
    <s v="SKS"/>
    <s v="4,2,2H"/>
    <x v="0"/>
    <s v="Neets Bay"/>
    <s v="Summer"/>
    <s v="2021"/>
    <s v="SSRAA"/>
    <s v="THIN FOR AGING"/>
    <s v="4,2,2H"/>
    <s v="SKS"/>
    <s v=""/>
    <s v=""/>
    <s v="U"/>
    <n v="5.4"/>
  </r>
  <r>
    <n v="2024"/>
    <s v="CHUM"/>
    <s v="KTN"/>
    <s v="SBS"/>
    <s v="DGK"/>
    <s v="BOAT"/>
    <s v="107225"/>
    <s v="B2"/>
    <x v="1"/>
    <s v=""/>
    <b v="1"/>
    <s v="SN"/>
    <n v="101"/>
    <s v="41"/>
    <s v="10141"/>
    <n v="0"/>
    <n v="0"/>
    <x v="0"/>
    <s v="01294399"/>
    <d v="2024-07-18T00:00:00"/>
    <m/>
    <n v="1"/>
    <d v="2024-07-18T00:00:00"/>
    <n v="29"/>
    <m/>
    <s v=""/>
    <n v="1"/>
    <d v="2024-07-19T00:00:00"/>
    <s v="SKS"/>
    <s v="5H5"/>
    <x v="3"/>
    <s v="Neets Bay"/>
    <s v="Summer"/>
    <s v="2021"/>
    <s v="SSRAA"/>
    <s v="THIN FOR AGING"/>
    <s v="5H5"/>
    <s v="SKS"/>
    <s v=""/>
    <s v=""/>
    <s v="U"/>
    <n v="7.8"/>
  </r>
  <r>
    <n v="2024"/>
    <s v="CHUM"/>
    <s v="KTN"/>
    <s v="SBS"/>
    <s v="DGK"/>
    <s v="BOAT"/>
    <s v="107225"/>
    <s v="C4"/>
    <x v="1"/>
    <s v=""/>
    <b v="1"/>
    <s v="SN"/>
    <n v="101"/>
    <s v="41"/>
    <s v="10141"/>
    <n v="0"/>
    <n v="0"/>
    <x v="0"/>
    <s v="01294413"/>
    <d v="2024-07-18T00:00:00"/>
    <m/>
    <n v="1"/>
    <d v="2024-07-18T00:00:00"/>
    <n v="29"/>
    <m/>
    <s v=""/>
    <n v="1"/>
    <d v="2024-07-19T00:00:00"/>
    <s v="SKS"/>
    <s v="5H5"/>
    <x v="3"/>
    <s v="Neets Bay"/>
    <s v="Summer"/>
    <s v="2021"/>
    <s v="SSRAA"/>
    <s v="BY21"/>
    <s v="5H5"/>
    <s v="SKS"/>
    <s v=""/>
    <s v=""/>
    <s v="U"/>
    <n v="5.5"/>
  </r>
  <r>
    <n v="2024"/>
    <s v="CHUM"/>
    <s v="KTN"/>
    <s v="SBS"/>
    <s v="DGK"/>
    <s v="BOAT"/>
    <s v="107225"/>
    <s v="C7"/>
    <x v="1"/>
    <s v=""/>
    <b v="1"/>
    <s v="SN"/>
    <n v="101"/>
    <s v="41"/>
    <s v="10141"/>
    <n v="0"/>
    <n v="0"/>
    <x v="0"/>
    <s v="01294416"/>
    <d v="2024-07-18T00:00:00"/>
    <m/>
    <n v="1"/>
    <d v="2024-07-18T00:00:00"/>
    <n v="29"/>
    <m/>
    <s v=""/>
    <n v="1"/>
    <d v="2024-07-22T00:00:00"/>
    <s v="SKS"/>
    <s v="5,5H5"/>
    <x v="2"/>
    <s v="Neets Bay"/>
    <s v="Summer"/>
    <s v="2021"/>
    <s v="SSRAA"/>
    <s v="BY21"/>
    <s v="5,5H5"/>
    <s v="SKS"/>
    <s v=""/>
    <s v=""/>
    <s v="U"/>
    <n v="6.9"/>
  </r>
  <r>
    <n v="2024"/>
    <s v="CHUM"/>
    <s v="KTN"/>
    <s v="SBS"/>
    <s v="DGK"/>
    <s v="BOAT"/>
    <s v="107225"/>
    <s v="D3"/>
    <x v="1"/>
    <s v=""/>
    <b v="1"/>
    <s v="SN"/>
    <n v="101"/>
    <s v="41"/>
    <s v="10141"/>
    <n v="0"/>
    <n v="0"/>
    <x v="0"/>
    <s v="01294424"/>
    <d v="2024-07-18T00:00:00"/>
    <m/>
    <n v="1"/>
    <d v="2024-07-18T00:00:00"/>
    <n v="29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7"/>
  </r>
  <r>
    <n v="2024"/>
    <s v="CHUM"/>
    <s v="KTN"/>
    <s v="SBS"/>
    <s v="DGK"/>
    <s v="BOAT"/>
    <s v="107225"/>
    <s v="D6"/>
    <x v="1"/>
    <s v=""/>
    <b v="1"/>
    <s v="SN"/>
    <n v="101"/>
    <s v="41"/>
    <s v="10141"/>
    <n v="0"/>
    <n v="0"/>
    <x v="0"/>
    <s v="01294427"/>
    <d v="2024-07-18T00:00:00"/>
    <m/>
    <n v="1"/>
    <d v="2024-07-18T00:00:00"/>
    <n v="29"/>
    <m/>
    <s v=""/>
    <n v="1"/>
    <d v="2024-07-22T00:00:00"/>
    <s v="SKS"/>
    <s v="4,4H"/>
    <x v="1"/>
    <s v="Neets Bay"/>
    <s v="Summer"/>
    <s v="2021"/>
    <s v="SSRAA"/>
    <s v="BY21"/>
    <s v="4,4H"/>
    <s v="SKS"/>
    <s v=""/>
    <s v=""/>
    <s v="U"/>
    <n v="6.5"/>
  </r>
  <r>
    <n v="2024"/>
    <s v="CHUM"/>
    <s v="KTN"/>
    <s v="SBS"/>
    <s v="DGK"/>
    <s v="BOAT"/>
    <s v="107225"/>
    <s v="D9"/>
    <x v="1"/>
    <s v=""/>
    <b v="1"/>
    <s v="SN"/>
    <n v="101"/>
    <s v="41"/>
    <s v="10141"/>
    <n v="0"/>
    <n v="0"/>
    <x v="0"/>
    <s v="01294430"/>
    <d v="2024-07-18T00:00:00"/>
    <m/>
    <n v="1"/>
    <d v="2024-07-18T00:00:00"/>
    <n v="29"/>
    <m/>
    <s v=""/>
    <n v="1"/>
    <d v="2024-07-22T00:00:00"/>
    <s v="SKS"/>
    <s v="4,4H"/>
    <x v="1"/>
    <s v="Neets Bay"/>
    <s v="Summer"/>
    <s v="2021"/>
    <s v="SSRAA"/>
    <s v="BY21"/>
    <s v="4,4H"/>
    <s v="SKS"/>
    <s v=""/>
    <s v=""/>
    <s v="U"/>
    <n v="7.6"/>
  </r>
  <r>
    <n v="2024"/>
    <s v="CHUM"/>
    <s v="KTN"/>
    <s v="SBS"/>
    <s v="DGK"/>
    <s v="BOAT"/>
    <s v="107225"/>
    <s v="D12"/>
    <x v="1"/>
    <s v=""/>
    <b v="1"/>
    <s v="SN"/>
    <n v="101"/>
    <s v="41"/>
    <s v="10141"/>
    <n v="0"/>
    <n v="0"/>
    <x v="0"/>
    <s v="01294433"/>
    <d v="2024-07-18T00:00:00"/>
    <m/>
    <n v="1"/>
    <d v="2024-07-18T00:00:00"/>
    <n v="29"/>
    <m/>
    <s v=""/>
    <n v="1"/>
    <d v="2024-07-22T00:00:00"/>
    <s v="SKS"/>
    <s v="5H5"/>
    <x v="3"/>
    <s v="Neets Bay"/>
    <s v="Summer"/>
    <s v="2021"/>
    <s v="SSRAA"/>
    <s v="BY21"/>
    <s v="5H5"/>
    <s v="SKS"/>
    <s v=""/>
    <s v=""/>
    <s v="U"/>
    <n v="4.9000000000000004"/>
  </r>
  <r>
    <n v="2024"/>
    <s v="CHUM"/>
    <s v="KTN"/>
    <s v="AGS"/>
    <s v="JJM"/>
    <s v="BOAT"/>
    <s v="107177"/>
    <s v="A1"/>
    <x v="1"/>
    <s v=""/>
    <b v="1"/>
    <s v="SN"/>
    <n v="101"/>
    <s v="23"/>
    <s v="10123"/>
    <n v="0"/>
    <n v="0"/>
    <x v="0"/>
    <s v="01294548"/>
    <d v="2024-07-18T00:00:00"/>
    <m/>
    <n v="1"/>
    <d v="2024-07-19T00:00:00"/>
    <n v="29"/>
    <m/>
    <s v=""/>
    <n v="1"/>
    <d v="2024-07-23T00:00:00"/>
    <s v="JJM"/>
    <s v="5,5H5"/>
    <x v="2"/>
    <s v="Neets Bay"/>
    <s v="Summer"/>
    <s v="2021"/>
    <s v="SSRAA"/>
    <s v="BY21"/>
    <s v="5,5H5"/>
    <s v="JJM"/>
    <s v=""/>
    <s v=""/>
    <s v="U"/>
    <n v="6.3"/>
  </r>
  <r>
    <n v="2024"/>
    <s v="CHUM"/>
    <s v="KTN"/>
    <s v="AGS"/>
    <s v="JJM"/>
    <s v="BOAT"/>
    <s v="107177"/>
    <s v="A8"/>
    <x v="1"/>
    <s v=""/>
    <b v="1"/>
    <s v="SN"/>
    <n v="101"/>
    <s v="23"/>
    <s v="10123"/>
    <n v="0"/>
    <n v="0"/>
    <x v="0"/>
    <s v="01294555"/>
    <d v="2024-07-18T00:00:00"/>
    <m/>
    <n v="1"/>
    <d v="2024-07-19T00:00:00"/>
    <n v="29"/>
    <m/>
    <s v=""/>
    <n v="1"/>
    <d v="2024-07-23T00:00:00"/>
    <s v="JJM"/>
    <s v="5,5H5"/>
    <x v="2"/>
    <s v="Neets Bay"/>
    <s v="Summer"/>
    <s v="2021"/>
    <s v="SSRAA"/>
    <s v="UNABLE TO AGE"/>
    <s v="5,5H5"/>
    <s v="JJM"/>
    <s v=""/>
    <s v=""/>
    <s v="U"/>
    <n v="6.1"/>
  </r>
  <r>
    <n v="2024"/>
    <s v="CHUM"/>
    <s v="KTN"/>
    <s v="AGS"/>
    <s v="JJM"/>
    <s v="BOAT"/>
    <s v="107177"/>
    <s v="B12"/>
    <x v="1"/>
    <s v=""/>
    <b v="1"/>
    <s v="SN"/>
    <n v="101"/>
    <s v="23"/>
    <s v="10123"/>
    <n v="0"/>
    <n v="0"/>
    <x v="0"/>
    <s v="01294571"/>
    <d v="2024-07-18T00:00:00"/>
    <m/>
    <n v="1"/>
    <d v="2024-07-19T00:00:00"/>
    <n v="29"/>
    <m/>
    <s v=""/>
    <n v="1"/>
    <d v="2024-07-23T00:00:00"/>
    <s v="JJM"/>
    <s v="5,5H5"/>
    <x v="2"/>
    <s v="Neets Bay"/>
    <s v="Summer"/>
    <s v="2021"/>
    <s v="SSRAA"/>
    <s v="BY21"/>
    <s v="5,5H5"/>
    <s v="JJM"/>
    <s v=""/>
    <s v=""/>
    <s v="U"/>
    <n v="9.1999999999999993"/>
  </r>
  <r>
    <n v="2024"/>
    <s v="CHUM"/>
    <s v="KTN"/>
    <s v="AGS"/>
    <s v="JJM"/>
    <s v="BOAT"/>
    <s v="107177"/>
    <s v="C9"/>
    <x v="1"/>
    <s v=""/>
    <b v="1"/>
    <s v="SN"/>
    <n v="101"/>
    <s v="23"/>
    <s v="10123"/>
    <n v="0"/>
    <n v="0"/>
    <x v="0"/>
    <s v="01294580"/>
    <d v="2024-07-18T00:00:00"/>
    <m/>
    <n v="1"/>
    <d v="2024-07-19T00:00:00"/>
    <n v="29"/>
    <m/>
    <s v=""/>
    <n v="1"/>
    <d v="2024-07-23T00:00:00"/>
    <s v="JJM"/>
    <s v="5,5H5"/>
    <x v="2"/>
    <s v="Neets Bay"/>
    <s v="Summer"/>
    <s v="2021"/>
    <s v="SSRAA"/>
    <s v="BY21"/>
    <s v="5,5H5"/>
    <s v="JJM"/>
    <s v=""/>
    <s v=""/>
    <s v="U"/>
    <n v="8"/>
  </r>
  <r>
    <n v="2024"/>
    <s v="CHUM"/>
    <s v="KTN"/>
    <s v="AGS"/>
    <s v="JJM"/>
    <s v="BOAT"/>
    <s v="107177"/>
    <s v="C12"/>
    <x v="1"/>
    <s v=""/>
    <b v="1"/>
    <s v="SN"/>
    <n v="101"/>
    <s v="23"/>
    <s v="10123"/>
    <n v="0"/>
    <n v="0"/>
    <x v="0"/>
    <s v="01294583"/>
    <d v="2024-07-18T00:00:00"/>
    <m/>
    <n v="1"/>
    <d v="2024-07-19T00:00:00"/>
    <n v="29"/>
    <m/>
    <s v=""/>
    <n v="1"/>
    <d v="2024-07-23T00:00:00"/>
    <s v="JJM"/>
    <s v="4,2,2H"/>
    <x v="0"/>
    <s v="Neets Bay"/>
    <s v="Summer"/>
    <s v="2021"/>
    <s v="SSRAA"/>
    <s v="BY21"/>
    <s v="4,2,2H"/>
    <s v="JJM"/>
    <s v=""/>
    <s v=""/>
    <s v="U"/>
    <n v="7.4"/>
  </r>
  <r>
    <n v="2024"/>
    <s v="CHUM"/>
    <s v="KTN"/>
    <s v="AGS"/>
    <s v="JJM"/>
    <s v="BOAT"/>
    <s v="107177"/>
    <s v="D12"/>
    <x v="1"/>
    <s v=""/>
    <b v="1"/>
    <s v="SN"/>
    <n v="101"/>
    <s v="23"/>
    <s v="10123"/>
    <n v="0"/>
    <n v="0"/>
    <x v="0"/>
    <s v="01294595"/>
    <d v="2024-07-18T00:00:00"/>
    <m/>
    <n v="1"/>
    <d v="2024-07-19T00:00:00"/>
    <n v="29"/>
    <m/>
    <s v=""/>
    <n v="1"/>
    <d v="2024-07-23T00:00:00"/>
    <s v="JJM"/>
    <s v="5,5H5"/>
    <x v="2"/>
    <s v="Neets Bay"/>
    <s v="Summer"/>
    <s v="2021"/>
    <s v="SSRAA"/>
    <s v="UNABLE TO AGE"/>
    <s v="5,5H5"/>
    <s v="JJM"/>
    <s v=""/>
    <s v=""/>
    <s v="U"/>
    <n v="12.1"/>
  </r>
  <r>
    <n v="2024"/>
    <s v="CHUM"/>
    <s v="KTN"/>
    <s v="AGS"/>
    <s v="JJM"/>
    <s v="BOAT"/>
    <s v="107177"/>
    <s v="E8"/>
    <x v="1"/>
    <s v=""/>
    <b v="1"/>
    <s v="SN"/>
    <n v="101"/>
    <s v="23"/>
    <s v="10123"/>
    <n v="0"/>
    <n v="0"/>
    <x v="0"/>
    <s v="01294603"/>
    <d v="2024-07-18T00:00:00"/>
    <m/>
    <n v="1"/>
    <d v="2024-07-19T00:00:00"/>
    <n v="29"/>
    <m/>
    <s v=""/>
    <n v="1"/>
    <d v="2024-07-23T00:00:00"/>
    <s v="JJM"/>
    <s v="5H5"/>
    <x v="3"/>
    <s v="Neets Bay"/>
    <s v="Summer"/>
    <s v="2021"/>
    <s v="SSRAA"/>
    <s v="BY21"/>
    <s v="5H5"/>
    <s v="JJM"/>
    <s v=""/>
    <s v=""/>
    <s v="U"/>
    <n v="6.9"/>
  </r>
  <r>
    <n v="2024"/>
    <s v="CHUM"/>
    <s v="KTN"/>
    <s v="AGS"/>
    <s v="JJM"/>
    <s v="BOAT"/>
    <s v="107177"/>
    <s v="E10"/>
    <x v="1"/>
    <s v=""/>
    <b v="1"/>
    <s v="SN"/>
    <n v="101"/>
    <s v="23"/>
    <s v="10123"/>
    <n v="0"/>
    <n v="0"/>
    <x v="0"/>
    <s v="01294605"/>
    <d v="2024-07-18T00:00:00"/>
    <m/>
    <n v="1"/>
    <d v="2024-07-19T00:00:00"/>
    <n v="29"/>
    <m/>
    <s v=""/>
    <n v="1"/>
    <d v="2024-07-23T00:00:00"/>
    <s v="JJM"/>
    <s v="4,2,2H"/>
    <x v="0"/>
    <s v="Neets Bay"/>
    <s v="Summer"/>
    <s v="2021"/>
    <s v="SSRAA"/>
    <s v="UNABLE TO AGE"/>
    <s v="4,2,2H"/>
    <s v="JJM"/>
    <s v=""/>
    <s v=""/>
    <s v="U"/>
    <n v="6.4"/>
  </r>
  <r>
    <n v="2024"/>
    <s v="CHUM"/>
    <s v="KTN"/>
    <s v="AGS"/>
    <s v="JJM"/>
    <s v="BOAT"/>
    <s v="107177"/>
    <s v="F2"/>
    <x v="1"/>
    <s v=""/>
    <b v="1"/>
    <s v="SN"/>
    <n v="101"/>
    <s v="23"/>
    <s v="10123"/>
    <n v="0"/>
    <n v="0"/>
    <x v="0"/>
    <s v="01294609"/>
    <d v="2024-07-18T00:00:00"/>
    <m/>
    <n v="1"/>
    <d v="2024-07-19T00:00:00"/>
    <n v="29"/>
    <m/>
    <s v=""/>
    <n v="1"/>
    <d v="2024-07-23T00:00:00"/>
    <s v="JJM"/>
    <s v="4,2,2H"/>
    <x v="0"/>
    <s v="Neets Bay"/>
    <s v="Summer"/>
    <s v="2021"/>
    <s v="SSRAA"/>
    <s v="BY21"/>
    <s v="4,2,2H"/>
    <s v="JJM"/>
    <s v=""/>
    <s v=""/>
    <s v="U"/>
    <n v="10.4"/>
  </r>
  <r>
    <n v="2024"/>
    <s v="CHUM"/>
    <s v="KTN"/>
    <s v="AGS"/>
    <s v="JJM"/>
    <s v="BOAT"/>
    <s v="107177"/>
    <s v="H5"/>
    <x v="1"/>
    <s v=""/>
    <b v="1"/>
    <s v="SN"/>
    <n v="101"/>
    <s v="23"/>
    <s v="10123"/>
    <n v="0"/>
    <n v="0"/>
    <x v="0"/>
    <s v="01294636"/>
    <d v="2024-07-18T00:00:00"/>
    <m/>
    <n v="1"/>
    <d v="2024-07-19T00:00:00"/>
    <n v="29"/>
    <m/>
    <s v=""/>
    <n v="1"/>
    <d v="2024-07-23T00:00:00"/>
    <s v="JJM"/>
    <s v="5,5H5"/>
    <x v="2"/>
    <s v="Neets Bay"/>
    <s v="Summer"/>
    <s v="2021"/>
    <s v="SSRAA"/>
    <s v="BY21"/>
    <s v="5,5H5"/>
    <s v="JJM"/>
    <s v=""/>
    <s v=""/>
    <s v="U"/>
    <n v="7.5"/>
  </r>
  <r>
    <n v="2024"/>
    <s v="CHUM"/>
    <s v="KTN"/>
    <s v="SBS"/>
    <s v="DGK"/>
    <s v="TNDR"/>
    <s v="107226"/>
    <s v="A3"/>
    <x v="0"/>
    <s v=""/>
    <b v="1"/>
    <s v="GN"/>
    <n v="101"/>
    <s v="2842"/>
    <s v="1012842"/>
    <n v="0"/>
    <n v="0"/>
    <x v="0"/>
    <s v="01294466"/>
    <d v="2024-07-17T00:00:00"/>
    <d v="2024-07-18T00:00:00"/>
    <n v="2"/>
    <d v="2024-07-18T00:00:00"/>
    <n v="29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8.3000000000000007"/>
  </r>
  <r>
    <n v="2024"/>
    <s v="CHUM"/>
    <s v="KTN"/>
    <s v="ECP"/>
    <s v="AWE"/>
    <s v="TNDR"/>
    <s v="107213"/>
    <s v="A2"/>
    <x v="1"/>
    <s v=""/>
    <b v="1"/>
    <s v="TR"/>
    <n v="101"/>
    <s v="90"/>
    <s v="10190"/>
    <n v="0"/>
    <n v="0"/>
    <x v="0"/>
    <s v="01294501"/>
    <d v="2024-07-16T00:00:00"/>
    <d v="2024-07-18T00:00:00"/>
    <n v="3"/>
    <d v="2024-07-19T00:00:00"/>
    <n v="29"/>
    <m/>
    <s v=""/>
    <n v="1"/>
    <d v="2024-07-22T00:00:00"/>
    <s v="SAW"/>
    <s v="4,2,2H"/>
    <x v="0"/>
    <s v="Neets Bay"/>
    <s v="Summer"/>
    <s v="2021"/>
    <s v="SSRAA"/>
    <s v="BY21"/>
    <s v="4,2,2H"/>
    <s v="SAW"/>
    <s v=""/>
    <s v=""/>
    <s v="U"/>
    <n v="6.8"/>
  </r>
  <r>
    <n v="2024"/>
    <s v="CHUM"/>
    <s v="KTN"/>
    <s v="ECP"/>
    <s v="AWE"/>
    <s v="TNDR"/>
    <s v="107213"/>
    <s v="A6"/>
    <x v="1"/>
    <s v=""/>
    <b v="1"/>
    <s v="TR"/>
    <n v="101"/>
    <s v="90"/>
    <s v="10190"/>
    <n v="0"/>
    <n v="0"/>
    <x v="0"/>
    <s v="01294505"/>
    <d v="2024-07-16T00:00:00"/>
    <d v="2024-07-18T00:00:00"/>
    <n v="3"/>
    <d v="2024-07-19T00:00:00"/>
    <n v="29"/>
    <m/>
    <s v=""/>
    <n v="1"/>
    <d v="2024-07-22T00:00:00"/>
    <s v="SAW"/>
    <s v="4,2,2H"/>
    <x v="0"/>
    <s v="Neets Bay"/>
    <s v="Summer"/>
    <s v="2021"/>
    <s v="SSRAA"/>
    <s v="BY21"/>
    <s v="4,2,2H"/>
    <s v="SAW"/>
    <s v=""/>
    <s v=""/>
    <s v="U"/>
    <n v="8.1"/>
  </r>
  <r>
    <n v="2024"/>
    <s v="CHUM"/>
    <s v="KTN"/>
    <s v="ECP"/>
    <s v="AWE"/>
    <s v="TNDR"/>
    <s v="107213"/>
    <s v="A10"/>
    <x v="1"/>
    <s v=""/>
    <b v="1"/>
    <s v="TR"/>
    <n v="101"/>
    <s v="90"/>
    <s v="10190"/>
    <n v="0"/>
    <n v="0"/>
    <x v="0"/>
    <s v="01294509"/>
    <d v="2024-07-16T00:00:00"/>
    <d v="2024-07-18T00:00:00"/>
    <n v="3"/>
    <d v="2024-07-19T00:00:00"/>
    <n v="29"/>
    <m/>
    <s v=""/>
    <n v="1"/>
    <d v="2024-07-22T00:00:00"/>
    <s v="SAW"/>
    <s v="4,4H"/>
    <x v="1"/>
    <s v="Neets Bay"/>
    <s v="Summer"/>
    <s v="2021"/>
    <s v="SSRAA"/>
    <s v="BY21"/>
    <s v="4,4H"/>
    <s v="SAW"/>
    <s v=""/>
    <s v=""/>
    <s v="U"/>
    <n v="7.6"/>
  </r>
  <r>
    <n v="2024"/>
    <s v="CHUM"/>
    <s v="KTN"/>
    <s v="ECP"/>
    <s v="AWE"/>
    <s v="TNDR"/>
    <s v="107213"/>
    <s v="B4"/>
    <x v="1"/>
    <s v=""/>
    <b v="1"/>
    <s v="TR"/>
    <n v="101"/>
    <s v="90"/>
    <s v="10190"/>
    <n v="0"/>
    <n v="0"/>
    <x v="0"/>
    <s v="01294515"/>
    <d v="2024-07-16T00:00:00"/>
    <d v="2024-07-18T00:00:00"/>
    <n v="3"/>
    <d v="2024-07-19T00:00:00"/>
    <n v="29"/>
    <m/>
    <s v=""/>
    <n v="1"/>
    <d v="2024-07-22T00:00:00"/>
    <s v="SAW"/>
    <s v="5H5"/>
    <x v="3"/>
    <s v="Neets Bay"/>
    <s v="Summer"/>
    <s v="2021"/>
    <s v="SSRAA"/>
    <s v="BY21"/>
    <s v="5H5"/>
    <s v="SAW"/>
    <s v=""/>
    <s v=""/>
    <s v="U"/>
    <n v="6.8"/>
  </r>
  <r>
    <n v="2024"/>
    <s v="CHUM"/>
    <s v="KTN"/>
    <s v="ECP"/>
    <s v="AWE"/>
    <s v="TNDR"/>
    <s v="107213"/>
    <s v="B5"/>
    <x v="1"/>
    <s v=""/>
    <b v="1"/>
    <s v="TR"/>
    <n v="101"/>
    <s v="90"/>
    <s v="10190"/>
    <n v="0"/>
    <n v="0"/>
    <x v="0"/>
    <s v="01294516"/>
    <d v="2024-07-16T00:00:00"/>
    <d v="2024-07-18T00:00:00"/>
    <n v="3"/>
    <d v="2024-07-19T00:00:00"/>
    <n v="29"/>
    <m/>
    <s v=""/>
    <n v="1"/>
    <d v="2024-07-22T00:00:00"/>
    <s v="SAW"/>
    <s v="5H5"/>
    <x v="3"/>
    <s v="Neets Bay"/>
    <s v="Summer"/>
    <s v="2021"/>
    <s v="SSRAA"/>
    <s v="BY21"/>
    <s v="5H5"/>
    <s v="SAW"/>
    <s v=""/>
    <s v=""/>
    <s v="U"/>
    <n v="10"/>
  </r>
  <r>
    <n v="2024"/>
    <s v="CHUM"/>
    <s v="KTN"/>
    <s v="ECP"/>
    <s v="AWE"/>
    <s v="TNDR"/>
    <s v="107213"/>
    <s v="B11"/>
    <x v="1"/>
    <s v=""/>
    <b v="1"/>
    <s v="TR"/>
    <n v="101"/>
    <s v="90"/>
    <s v="10190"/>
    <n v="0"/>
    <n v="0"/>
    <x v="0"/>
    <s v="01294522"/>
    <d v="2024-07-16T00:00:00"/>
    <d v="2024-07-18T00:00:00"/>
    <n v="3"/>
    <d v="2024-07-19T00:00:00"/>
    <n v="29"/>
    <m/>
    <s v=""/>
    <n v="1"/>
    <d v="2024-07-22T00:00:00"/>
    <s v="SAW"/>
    <s v="5,5H5"/>
    <x v="2"/>
    <s v="Neets Bay"/>
    <s v="Summer"/>
    <s v="2021"/>
    <s v="SSRAA"/>
    <s v="BY21"/>
    <s v="5,5H5"/>
    <s v="SAW"/>
    <s v=""/>
    <s v=""/>
    <s v="U"/>
    <n v="8.6"/>
  </r>
  <r>
    <n v="2024"/>
    <s v="CHUM"/>
    <s v="KTN"/>
    <s v="SBS"/>
    <s v="AWE"/>
    <s v="BOAT"/>
    <s v="107219"/>
    <s v="A12"/>
    <x v="1"/>
    <s v=""/>
    <b v="1"/>
    <s v="SN"/>
    <n v="101"/>
    <s v="29"/>
    <s v="10129"/>
    <n v="0"/>
    <n v="0"/>
    <x v="0"/>
    <s v="01294679"/>
    <d v="2024-07-21T00:00:00"/>
    <m/>
    <n v="1"/>
    <d v="2024-07-21T00:00:00"/>
    <n v="30"/>
    <m/>
    <s v=""/>
    <n v="1"/>
    <d v="2024-07-22T00:00:00"/>
    <s v="SKS"/>
    <s v="5,5H5"/>
    <x v="2"/>
    <s v="Neets Bay"/>
    <s v="Summer"/>
    <s v="2021"/>
    <s v="SSRAA"/>
    <s v="THIN FOR AGING"/>
    <s v="5,5H5"/>
    <s v="SKS"/>
    <s v=""/>
    <s v=""/>
    <s v="U"/>
    <n v="6.6"/>
  </r>
  <r>
    <n v="2024"/>
    <s v="CHUM"/>
    <s v="KTN"/>
    <s v="SBS"/>
    <s v="AWE"/>
    <s v="BOAT"/>
    <s v="107219"/>
    <s v="B2"/>
    <x v="1"/>
    <s v=""/>
    <b v="1"/>
    <s v="SN"/>
    <n v="101"/>
    <s v="29"/>
    <s v="10129"/>
    <n v="0"/>
    <n v="0"/>
    <x v="0"/>
    <s v="01294681"/>
    <d v="2024-07-21T00:00:00"/>
    <m/>
    <n v="1"/>
    <d v="2024-07-21T00:00:00"/>
    <n v="30"/>
    <m/>
    <s v=""/>
    <n v="1"/>
    <d v="2024-07-22T00:00:00"/>
    <s v="SKS"/>
    <s v="5H5"/>
    <x v="3"/>
    <s v="Neets Bay"/>
    <s v="Summer"/>
    <s v="2021"/>
    <s v="SSRAA"/>
    <s v="THIN FOR AGING"/>
    <s v="5H5"/>
    <s v="SKS"/>
    <s v=""/>
    <s v=""/>
    <s v="U"/>
    <n v="5.9"/>
  </r>
  <r>
    <n v="2024"/>
    <s v="CHUM"/>
    <s v="KTN"/>
    <s v="SBS"/>
    <s v="AWE"/>
    <s v="BOAT"/>
    <s v="107219"/>
    <s v="B8"/>
    <x v="1"/>
    <s v=""/>
    <b v="1"/>
    <s v="SN"/>
    <n v="101"/>
    <s v="29"/>
    <s v="10129"/>
    <n v="0"/>
    <n v="0"/>
    <x v="0"/>
    <s v="01294687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7.7"/>
  </r>
  <r>
    <n v="2024"/>
    <s v="CHUM"/>
    <s v="KTN"/>
    <s v="SBS"/>
    <s v="AWE"/>
    <s v="BOAT"/>
    <s v="107219"/>
    <s v="B12"/>
    <x v="1"/>
    <s v=""/>
    <b v="1"/>
    <s v="SN"/>
    <n v="101"/>
    <s v="29"/>
    <s v="10129"/>
    <n v="0"/>
    <n v="0"/>
    <x v="0"/>
    <s v="01294691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SBS"/>
    <s v="AWE"/>
    <s v="BOAT"/>
    <s v="107219"/>
    <s v="C6"/>
    <x v="1"/>
    <s v=""/>
    <b v="1"/>
    <s v="SN"/>
    <n v="101"/>
    <s v="41"/>
    <s v="10141"/>
    <n v="0"/>
    <n v="0"/>
    <x v="0"/>
    <s v="01294697"/>
    <d v="2024-07-21T00:00:00"/>
    <m/>
    <n v="1"/>
    <d v="2024-07-21T00:00:00"/>
    <n v="30"/>
    <m/>
    <s v=""/>
    <n v="1"/>
    <d v="2024-07-22T00:00:00"/>
    <s v="SKS"/>
    <s v="5,5H5"/>
    <x v="2"/>
    <s v="Neets Bay"/>
    <s v="Summer"/>
    <s v="2021"/>
    <s v="SSRAA"/>
    <s v="BY21"/>
    <s v="5,5H5"/>
    <s v="SKS"/>
    <s v=""/>
    <s v=""/>
    <s v="U"/>
    <n v="9.4"/>
  </r>
  <r>
    <n v="2024"/>
    <s v="CHUM"/>
    <s v="KTN"/>
    <s v="SBS"/>
    <s v="AWE"/>
    <s v="BOAT"/>
    <s v="107219"/>
    <s v="C8"/>
    <x v="1"/>
    <s v=""/>
    <b v="1"/>
    <s v="SN"/>
    <n v="101"/>
    <s v="41"/>
    <s v="10141"/>
    <n v="0"/>
    <n v="0"/>
    <x v="0"/>
    <s v="01294699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THIN FOR AGING"/>
    <s v="4,2,2H"/>
    <s v="SKS"/>
    <s v=""/>
    <s v=""/>
    <s v="U"/>
    <n v="7.1"/>
  </r>
  <r>
    <n v="2024"/>
    <s v="CHUM"/>
    <s v="KTN"/>
    <s v="SBS"/>
    <s v="AWE"/>
    <s v="BOAT"/>
    <s v="107219"/>
    <s v="E2"/>
    <x v="1"/>
    <s v=""/>
    <b v="1"/>
    <s v="SN"/>
    <n v="101"/>
    <s v="29"/>
    <s v="10129"/>
    <n v="0"/>
    <n v="0"/>
    <x v="0"/>
    <s v="01294713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SBS"/>
    <s v="AWE"/>
    <s v="BOAT"/>
    <s v="107219"/>
    <s v="E10"/>
    <x v="1"/>
    <s v=""/>
    <b v="1"/>
    <s v="SN"/>
    <n v="101"/>
    <s v="29"/>
    <s v="10129"/>
    <n v="0"/>
    <n v="0"/>
    <x v="0"/>
    <s v="01294721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5.9"/>
  </r>
  <r>
    <n v="2024"/>
    <s v="CHUM"/>
    <s v="KTN"/>
    <s v="SBS"/>
    <s v="AWE"/>
    <s v="BOAT"/>
    <s v="107220"/>
    <s v="A8"/>
    <x v="1"/>
    <s v=""/>
    <b v="1"/>
    <s v="SN"/>
    <n v="101"/>
    <s v="23"/>
    <s v="10123"/>
    <n v="0"/>
    <n v="0"/>
    <x v="0"/>
    <s v="01294651"/>
    <d v="2024-07-21T00:00:00"/>
    <m/>
    <n v="1"/>
    <d v="2024-07-21T00:00:00"/>
    <n v="30"/>
    <m/>
    <s v=""/>
    <n v="1"/>
    <d v="2024-07-22T00:00:00"/>
    <s v="SKS"/>
    <s v="5,5H5"/>
    <x v="2"/>
    <s v="Neets Bay"/>
    <s v="Summer"/>
    <s v="2021"/>
    <s v="SSRAA"/>
    <s v="THIN FOR AGING"/>
    <s v="5,5H5"/>
    <s v="SKS"/>
    <s v=""/>
    <s v=""/>
    <s v="U"/>
    <n v="7.3"/>
  </r>
  <r>
    <n v="2024"/>
    <s v="CHUM"/>
    <s v="KTN"/>
    <s v="SBS"/>
    <s v="AWE"/>
    <s v="BOAT"/>
    <s v="107220"/>
    <s v="B1"/>
    <x v="1"/>
    <s v=""/>
    <b v="1"/>
    <s v="SN"/>
    <n v="101"/>
    <s v="23"/>
    <s v="10123"/>
    <n v="0"/>
    <n v="0"/>
    <x v="0"/>
    <s v="01294656"/>
    <d v="2024-07-21T00:00:00"/>
    <m/>
    <n v="1"/>
    <d v="2024-07-21T00:00:00"/>
    <n v="30"/>
    <m/>
    <s v=""/>
    <n v="1"/>
    <d v="2024-07-22T00:00:00"/>
    <s v="SKS"/>
    <s v="4,4H"/>
    <x v="1"/>
    <s v="Neets Bay"/>
    <s v="Summer"/>
    <s v="2021"/>
    <s v="SSRAA"/>
    <s v="BY21"/>
    <s v="4,4H"/>
    <s v="SKS"/>
    <s v=""/>
    <s v=""/>
    <s v="U"/>
    <n v="8.5"/>
  </r>
  <r>
    <n v="2024"/>
    <s v="CHUM"/>
    <s v="KTN"/>
    <s v="SBS"/>
    <s v="AWE"/>
    <s v="BOAT"/>
    <s v="107220"/>
    <s v="B5"/>
    <x v="1"/>
    <s v=""/>
    <b v="1"/>
    <s v="SN"/>
    <n v="101"/>
    <s v="23"/>
    <s v="10123"/>
    <n v="0"/>
    <n v="0"/>
    <x v="0"/>
    <s v="01294660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THIN FOR AGING"/>
    <s v="4,2,2H"/>
    <s v="SKS"/>
    <s v=""/>
    <s v=""/>
    <s v="U"/>
    <n v="8.1"/>
  </r>
  <r>
    <n v="2024"/>
    <s v="CHUM"/>
    <s v="KTN"/>
    <s v="SBS"/>
    <s v="AWE"/>
    <s v="BOAT"/>
    <s v="107220"/>
    <s v="B11"/>
    <x v="1"/>
    <s v=""/>
    <b v="1"/>
    <s v="SN"/>
    <n v="101"/>
    <s v="23"/>
    <s v="10123"/>
    <n v="0"/>
    <n v="0"/>
    <x v="0"/>
    <s v="01294666"/>
    <d v="2024-07-21T00:00:00"/>
    <m/>
    <n v="1"/>
    <d v="2024-07-21T00:00:00"/>
    <n v="30"/>
    <m/>
    <s v=""/>
    <n v="1"/>
    <d v="2024-07-22T00:00:00"/>
    <s v="SKS"/>
    <s v="4,2,2H"/>
    <x v="0"/>
    <s v="Neets Bay"/>
    <s v="Summer"/>
    <s v="2021"/>
    <s v="SSRAA"/>
    <s v="BY21"/>
    <s v="4,2,2H"/>
    <s v="SKS"/>
    <s v=""/>
    <s v=""/>
    <s v="U"/>
    <n v="7.2"/>
  </r>
  <r>
    <n v="2024"/>
    <s v="CHUM"/>
    <s v="KTN"/>
    <s v="ECP"/>
    <s v="LML"/>
    <s v="TNDR"/>
    <s v="107178"/>
    <s v="A1"/>
    <x v="2"/>
    <s v=""/>
    <b v="1"/>
    <s v="GN"/>
    <n v="101"/>
    <s v="10"/>
    <s v="10110"/>
    <s v="THA"/>
    <s v="Nakat Inlet"/>
    <x v="0"/>
    <s v="01306333"/>
    <d v="2024-07-20T00:00:00"/>
    <d v="2024-07-21T00:00:00"/>
    <n v="2"/>
    <d v="2024-07-22T00:00:00"/>
    <n v="30"/>
    <m/>
    <s v=""/>
    <n v="1"/>
    <d v="2024-09-23T00:00:00"/>
    <s v="SKS"/>
    <s v="4,2,2H"/>
    <x v="0"/>
    <s v="Neets Bay"/>
    <s v="Summer"/>
    <s v="2021"/>
    <s v="SSRAA"/>
    <s v="BY21"/>
    <s v="4,2,2H"/>
    <s v="SKS"/>
    <s v=""/>
    <s v=""/>
    <s v="U"/>
    <n v="4.8"/>
  </r>
  <r>
    <n v="2024"/>
    <s v="CHUM"/>
    <s v="KTN"/>
    <s v="ECP"/>
    <s v="LML"/>
    <s v="TNDR"/>
    <s v="107179"/>
    <s v="A8"/>
    <x v="1"/>
    <s v=""/>
    <b v="1"/>
    <s v="SN"/>
    <n v="104"/>
    <s v="10"/>
    <s v="10410"/>
    <n v="0"/>
    <n v="0"/>
    <x v="0"/>
    <s v="01294761"/>
    <d v="2024-07-21T00:00:00"/>
    <m/>
    <n v="1"/>
    <d v="2024-07-22T00:00:00"/>
    <n v="30"/>
    <m/>
    <s v=""/>
    <n v="1"/>
    <d v="2024-07-23T00:00:00"/>
    <s v="JJM"/>
    <s v="4,4H"/>
    <x v="1"/>
    <s v="Neets Bay"/>
    <s v="Summer"/>
    <s v="2021"/>
    <s v="SSRAA"/>
    <s v="BY21"/>
    <s v="4,4H"/>
    <s v="JJM"/>
    <s v=""/>
    <s v=""/>
    <s v="U"/>
    <n v="8.5"/>
  </r>
  <r>
    <n v="2024"/>
    <s v="CHUM"/>
    <s v="KTN"/>
    <s v="AGS"/>
    <s v="DGK"/>
    <s v="TNDR"/>
    <s v="107234"/>
    <s v="B7"/>
    <x v="1"/>
    <s v=""/>
    <b v="1"/>
    <s v="SN"/>
    <n v="104"/>
    <s v="3540"/>
    <s v="1043540"/>
    <n v="0"/>
    <n v="0"/>
    <x v="0"/>
    <s v="01294844"/>
    <d v="2024-07-21T00:00:00"/>
    <m/>
    <n v="1"/>
    <d v="2024-07-23T00:00:00"/>
    <n v="30"/>
    <m/>
    <s v=""/>
    <n v="1"/>
    <d v="2024-07-23T00:00:00"/>
    <s v="JJM"/>
    <s v="5,5H5"/>
    <x v="2"/>
    <s v="Neets Bay"/>
    <s v="Summer"/>
    <s v="2021"/>
    <s v="SSRAA"/>
    <s v="BY21"/>
    <s v="5,5H5"/>
    <s v="JJM"/>
    <s v=""/>
    <s v=""/>
    <s v="U"/>
    <n v="5.0999999999999996"/>
  </r>
  <r>
    <n v="2024"/>
    <s v="CHUM"/>
    <s v="KTN"/>
    <s v="AGS"/>
    <s v="DGK"/>
    <s v="TNDR"/>
    <s v="107234"/>
    <s v="C7"/>
    <x v="1"/>
    <s v=""/>
    <b v="1"/>
    <s v="SN"/>
    <n v="104"/>
    <s v="3540"/>
    <s v="1043540"/>
    <n v="0"/>
    <n v="0"/>
    <x v="0"/>
    <s v="01294856"/>
    <d v="2024-07-21T00:00:00"/>
    <m/>
    <n v="1"/>
    <d v="2024-07-23T00:00:00"/>
    <n v="30"/>
    <m/>
    <s v=""/>
    <n v="1"/>
    <d v="2024-07-24T00:00:00"/>
    <s v="JJM"/>
    <s v="5H5"/>
    <x v="3"/>
    <s v="Neets Bay"/>
    <s v="Summer"/>
    <s v="2021"/>
    <s v="SSRAA"/>
    <s v="BY21"/>
    <s v="5H5"/>
    <s v="JJM"/>
    <s v=""/>
    <s v=""/>
    <s v="U"/>
    <n v="5"/>
  </r>
  <r>
    <n v="2024"/>
    <s v="CHUM"/>
    <s v="KTN"/>
    <s v="SBS"/>
    <s v="LML"/>
    <s v="TNDR"/>
    <s v="107246"/>
    <s v="B8"/>
    <x v="1"/>
    <s v=""/>
    <b v="1"/>
    <s v="GN"/>
    <n v="101"/>
    <s v="11"/>
    <s v="10111"/>
    <n v="0"/>
    <n v="0"/>
    <x v="0"/>
    <s v="01294893"/>
    <d v="2024-07-21T00:00:00"/>
    <d v="2024-07-22T00:00:00"/>
    <n v="2"/>
    <d v="2024-07-23T00:00:00"/>
    <n v="30"/>
    <m/>
    <s v=""/>
    <n v="1"/>
    <d v="2024-07-24T00:00:00"/>
    <s v="JJM"/>
    <s v="4,4H"/>
    <x v="1"/>
    <s v="Neets Bay"/>
    <s v="Summer"/>
    <s v="2021"/>
    <s v="SSRAA"/>
    <s v="BY21"/>
    <s v="4,4H"/>
    <s v="JJM"/>
    <s v=""/>
    <s v=""/>
    <s v="U"/>
    <n v="5.2"/>
  </r>
  <r>
    <n v="2024"/>
    <s v="CHUM"/>
    <s v="KTN"/>
    <s v="SBS"/>
    <s v="LML"/>
    <s v="TNDR"/>
    <s v="107246"/>
    <s v="C4"/>
    <x v="1"/>
    <s v=""/>
    <b v="1"/>
    <s v="GN"/>
    <n v="101"/>
    <s v="11"/>
    <s v="10111"/>
    <n v="0"/>
    <n v="0"/>
    <x v="0"/>
    <s v="01294901"/>
    <d v="2024-07-21T00:00:00"/>
    <d v="2024-07-22T00:00:00"/>
    <n v="2"/>
    <d v="2024-07-23T00:00:00"/>
    <n v="30"/>
    <m/>
    <s v=""/>
    <n v="1"/>
    <d v="2024-07-24T00:00:00"/>
    <s v="JJM"/>
    <s v="5,5H5"/>
    <x v="2"/>
    <s v="Neets Bay"/>
    <s v="Summer"/>
    <s v="2021"/>
    <s v="SSRAA"/>
    <s v="BY20"/>
    <s v="5,5H5"/>
    <s v="JJM"/>
    <s v=""/>
    <s v=""/>
    <s v="U"/>
    <n v="5.8"/>
  </r>
  <r>
    <n v="2024"/>
    <s v="CHUM"/>
    <s v="KTN"/>
    <s v="ECP"/>
    <s v="AWE"/>
    <s v="TNDR"/>
    <s v="107217"/>
    <s v="A6"/>
    <x v="1"/>
    <s v=""/>
    <b v="1"/>
    <s v="TR"/>
    <n v="101"/>
    <s v="90"/>
    <s v="10190"/>
    <n v="0"/>
    <n v="0"/>
    <x v="0"/>
    <s v="01294915"/>
    <d v="2024-07-21T00:00:00"/>
    <d v="2024-07-22T00:00:00"/>
    <n v="2"/>
    <d v="2024-07-23T00:00:00"/>
    <n v="30"/>
    <m/>
    <s v=""/>
    <n v="1"/>
    <d v="2024-07-24T00:00:00"/>
    <s v="SKS"/>
    <s v="4,4H"/>
    <x v="1"/>
    <s v="Neets Bay"/>
    <s v="Summer"/>
    <s v="2021"/>
    <s v="SSRAA"/>
    <s v="BY21"/>
    <s v="4,4H"/>
    <s v="SKS"/>
    <s v=""/>
    <s v=""/>
    <s v="U"/>
    <n v="5.3"/>
  </r>
  <r>
    <n v="2024"/>
    <s v="CHUM"/>
    <s v="KTN"/>
    <s v="ECP"/>
    <s v="AWE"/>
    <s v="TNDR"/>
    <s v="107217"/>
    <s v="B11"/>
    <x v="1"/>
    <s v=""/>
    <b v="1"/>
    <s v="TR"/>
    <n v="101"/>
    <s v="90"/>
    <s v="10190"/>
    <n v="0"/>
    <n v="0"/>
    <x v="0"/>
    <s v="01294932"/>
    <d v="2024-07-21T00:00:00"/>
    <d v="2024-07-22T00:00:00"/>
    <n v="2"/>
    <d v="2024-07-23T00:00:00"/>
    <n v="30"/>
    <m/>
    <s v=""/>
    <n v="1"/>
    <d v="2024-07-24T00:00:00"/>
    <s v="SKS"/>
    <s v="5,5H5"/>
    <x v="2"/>
    <s v="Neets Bay"/>
    <s v="Summer"/>
    <s v="2021"/>
    <s v="SSRAA"/>
    <s v="BY21"/>
    <s v="5,5H5"/>
    <s v="SKS"/>
    <s v=""/>
    <s v=""/>
    <s v="U"/>
    <n v="7.8"/>
  </r>
  <r>
    <n v="2024"/>
    <s v="CHUM"/>
    <s v="KTN"/>
    <s v="ECP"/>
    <s v="AWE"/>
    <s v="TNDR"/>
    <s v="107217"/>
    <s v="C5"/>
    <x v="1"/>
    <s v=""/>
    <b v="1"/>
    <s v="TR"/>
    <n v="101"/>
    <s v="90"/>
    <s v="10190"/>
    <n v="0"/>
    <n v="0"/>
    <x v="0"/>
    <s v="01294938"/>
    <d v="2024-07-21T00:00:00"/>
    <d v="2024-07-22T00:00:00"/>
    <n v="2"/>
    <d v="2024-07-23T00:00:00"/>
    <n v="30"/>
    <m/>
    <s v=""/>
    <n v="1"/>
    <d v="2024-07-24T00:00:00"/>
    <s v="SKS"/>
    <s v="5H5"/>
    <x v="3"/>
    <s v="Neets Bay"/>
    <s v="Summer"/>
    <s v="2021"/>
    <s v="SSRAA"/>
    <s v="BY21"/>
    <s v="5H5"/>
    <s v="SKS"/>
    <s v=""/>
    <s v=""/>
    <s v="U"/>
    <n v="7.1"/>
  </r>
  <r>
    <n v="2024"/>
    <s v="CHUM"/>
    <s v="KTN"/>
    <s v="ECP"/>
    <s v="AWE"/>
    <s v="TNDR"/>
    <s v="107217"/>
    <s v="C12"/>
    <x v="1"/>
    <s v=""/>
    <b v="1"/>
    <s v="TR"/>
    <n v="101"/>
    <s v="90"/>
    <s v="10190"/>
    <n v="0"/>
    <n v="0"/>
    <x v="0"/>
    <s v="01294945"/>
    <d v="2024-07-21T00:00:00"/>
    <d v="2024-07-22T00:00:00"/>
    <n v="2"/>
    <d v="2024-07-23T00:00:00"/>
    <n v="30"/>
    <m/>
    <s v=""/>
    <n v="1"/>
    <d v="2024-07-24T00:00:00"/>
    <s v="SKS"/>
    <s v="4,2,2H"/>
    <x v="0"/>
    <s v="Neets Bay"/>
    <s v="Summer"/>
    <s v="2021"/>
    <s v="SSRAA"/>
    <s v="BY21"/>
    <s v="4,2,2H"/>
    <s v="SKS"/>
    <s v=""/>
    <s v=""/>
    <s v="U"/>
    <n v="8.5"/>
  </r>
  <r>
    <n v="2024"/>
    <s v="CHUM"/>
    <s v="KTN"/>
    <s v="ECP"/>
    <s v="AWE"/>
    <s v="TNDR"/>
    <s v="107217"/>
    <s v="D1"/>
    <x v="1"/>
    <s v=""/>
    <b v="1"/>
    <s v="TR"/>
    <n v="101"/>
    <s v="90"/>
    <s v="10190"/>
    <n v="0"/>
    <n v="0"/>
    <x v="0"/>
    <s v="01294946"/>
    <d v="2024-07-21T00:00:00"/>
    <d v="2024-07-22T00:00:00"/>
    <n v="2"/>
    <d v="2024-07-23T00:00:00"/>
    <n v="30"/>
    <m/>
    <s v=""/>
    <n v="1"/>
    <d v="2024-07-24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ECP"/>
    <s v="AWE"/>
    <s v="TNDR"/>
    <s v="107217"/>
    <s v="D4"/>
    <x v="1"/>
    <s v=""/>
    <b v="1"/>
    <s v="TR"/>
    <n v="101"/>
    <s v="90"/>
    <s v="10190"/>
    <n v="0"/>
    <n v="0"/>
    <x v="0"/>
    <s v="01294949"/>
    <d v="2024-07-21T00:00:00"/>
    <d v="2024-07-22T00:00:00"/>
    <n v="2"/>
    <d v="2024-07-23T00:00:00"/>
    <n v="30"/>
    <m/>
    <s v=""/>
    <n v="1"/>
    <d v="2024-07-24T00:00:00"/>
    <s v="SKS"/>
    <s v="4,4H"/>
    <x v="1"/>
    <s v="Neets Bay"/>
    <s v="Summer"/>
    <s v="2021"/>
    <s v="SSRAA"/>
    <s v="BY21"/>
    <s v="4,4H"/>
    <s v="SKS"/>
    <s v=""/>
    <s v=""/>
    <s v="U"/>
    <n v="7"/>
  </r>
  <r>
    <n v="2024"/>
    <s v="CHUM"/>
    <s v="KTN"/>
    <s v="ECP"/>
    <s v="AWE"/>
    <s v="TNDR"/>
    <s v="107217"/>
    <s v="D5"/>
    <x v="1"/>
    <s v=""/>
    <b v="1"/>
    <s v="TR"/>
    <n v="101"/>
    <s v="90"/>
    <s v="10190"/>
    <n v="0"/>
    <n v="0"/>
    <x v="0"/>
    <s v="01294950"/>
    <d v="2024-07-21T00:00:00"/>
    <d v="2024-07-22T00:00:00"/>
    <n v="2"/>
    <d v="2024-07-23T00:00:00"/>
    <n v="30"/>
    <m/>
    <s v=""/>
    <n v="1"/>
    <d v="2024-07-24T00:00:00"/>
    <s v="SKS"/>
    <s v="4,2,2H"/>
    <x v="0"/>
    <s v="Neets Bay"/>
    <s v="Summer"/>
    <s v="2021"/>
    <s v="SSRAA"/>
    <s v="BY21"/>
    <s v="4,2,2H"/>
    <s v="SKS"/>
    <s v=""/>
    <s v=""/>
    <s v="U"/>
    <n v="9.5"/>
  </r>
  <r>
    <n v="2024"/>
    <s v="CHUM"/>
    <s v="KTN"/>
    <s v="ECP"/>
    <s v="AWE"/>
    <s v="TNDR"/>
    <s v="107218"/>
    <s v="A1"/>
    <x v="1"/>
    <s v=""/>
    <b v="1"/>
    <s v="GN"/>
    <n v="101"/>
    <s v="11"/>
    <s v="10111"/>
    <n v="0"/>
    <n v="0"/>
    <x v="0"/>
    <s v="01294994"/>
    <d v="2024-07-21T00:00:00"/>
    <d v="2024-07-22T00:00:00"/>
    <n v="2"/>
    <d v="2024-07-23T00:00:00"/>
    <n v="30"/>
    <m/>
    <s v=""/>
    <n v="1"/>
    <d v="2024-07-24T00:00:00"/>
    <s v="SKS"/>
    <s v="4,2,2H"/>
    <x v="0"/>
    <s v="Neets Bay"/>
    <s v="Summer"/>
    <s v="2021"/>
    <s v="SSRAA"/>
    <s v="BY21"/>
    <s v="4,2,2H"/>
    <s v="SKS"/>
    <s v=""/>
    <s v=""/>
    <s v="U"/>
    <n v="8.6"/>
  </r>
  <r>
    <n v="2024"/>
    <s v="CHUM"/>
    <s v="KTN"/>
    <s v="ECP"/>
    <s v="AWE"/>
    <s v="TNDR"/>
    <s v="107218"/>
    <s v="A4"/>
    <x v="1"/>
    <s v=""/>
    <b v="1"/>
    <s v="GN"/>
    <n v="101"/>
    <s v="11"/>
    <s v="10111"/>
    <n v="0"/>
    <n v="0"/>
    <x v="0"/>
    <s v="01294997"/>
    <d v="2024-07-21T00:00:00"/>
    <d v="2024-07-22T00:00:00"/>
    <n v="2"/>
    <d v="2024-07-23T00:00:00"/>
    <n v="30"/>
    <m/>
    <s v=""/>
    <n v="1"/>
    <d v="2024-07-24T00:00:00"/>
    <s v="SKS"/>
    <s v="4,4H"/>
    <x v="1"/>
    <s v="Neets Bay"/>
    <s v="Summer"/>
    <s v="2021"/>
    <s v="SSRAA"/>
    <s v="BY21"/>
    <s v="4,4H"/>
    <s v="SKS"/>
    <s v=""/>
    <s v=""/>
    <s v="U"/>
    <n v="8.5"/>
  </r>
  <r>
    <n v="2024"/>
    <s v="CHUM"/>
    <s v="KTN"/>
    <s v="ECP"/>
    <s v="AWE"/>
    <s v="TNDR"/>
    <s v="107218"/>
    <s v="B2"/>
    <x v="1"/>
    <s v=""/>
    <b v="1"/>
    <s v="GN"/>
    <n v="101"/>
    <s v="11"/>
    <s v="10111"/>
    <n v="0"/>
    <n v="0"/>
    <x v="0"/>
    <s v="01295007"/>
    <d v="2024-07-21T00:00:00"/>
    <d v="2024-07-22T00:00:00"/>
    <n v="2"/>
    <d v="2024-07-23T00:00:00"/>
    <n v="30"/>
    <m/>
    <s v=""/>
    <n v="1"/>
    <d v="2024-07-24T00:00:00"/>
    <s v="SKS"/>
    <s v="5,5H5"/>
    <x v="2"/>
    <s v="Neets Bay"/>
    <s v="Summer"/>
    <s v="2021"/>
    <s v="SSRAA"/>
    <s v="THIN FOR AGING"/>
    <s v="5,5H5"/>
    <s v="SKS"/>
    <s v=""/>
    <s v=""/>
    <s v="U"/>
    <n v="6.7"/>
  </r>
  <r>
    <n v="2024"/>
    <s v="CHUM"/>
    <s v="KTN"/>
    <s v="ECP"/>
    <s v="AWE"/>
    <s v="TNDR"/>
    <s v="107218"/>
    <s v="B11"/>
    <x v="1"/>
    <s v=""/>
    <b v="1"/>
    <s v="GN"/>
    <n v="101"/>
    <s v="11"/>
    <s v="10111"/>
    <n v="0"/>
    <n v="0"/>
    <x v="0"/>
    <s v="01295016"/>
    <d v="2024-07-21T00:00:00"/>
    <d v="2024-07-22T00:00:00"/>
    <n v="2"/>
    <d v="2024-07-23T00:00:00"/>
    <n v="30"/>
    <m/>
    <s v=""/>
    <n v="1"/>
    <d v="2024-07-24T00:00:00"/>
    <s v="SKS"/>
    <s v="5,5H5"/>
    <x v="2"/>
    <s v="Neets Bay"/>
    <s v="Summer"/>
    <s v="2021"/>
    <s v="SSRAA"/>
    <s v="BY21"/>
    <s v="5,5H5"/>
    <s v="SKS"/>
    <s v=""/>
    <s v=""/>
    <s v="U"/>
    <n v="6.8"/>
  </r>
  <r>
    <n v="2024"/>
    <s v="CHUM"/>
    <s v="KTN"/>
    <s v="ECP"/>
    <s v="AWE"/>
    <s v="TNDR"/>
    <s v="107218"/>
    <s v="D8"/>
    <x v="1"/>
    <s v=""/>
    <b v="1"/>
    <s v="GN"/>
    <n v="101"/>
    <s v="11"/>
    <s v="10111"/>
    <n v="0"/>
    <n v="0"/>
    <x v="0"/>
    <s v="01295037"/>
    <d v="2024-07-21T00:00:00"/>
    <d v="2024-07-22T00:00:00"/>
    <n v="2"/>
    <d v="2024-07-23T00:00:00"/>
    <n v="30"/>
    <m/>
    <s v=""/>
    <n v="1"/>
    <d v="2024-07-24T00:00:00"/>
    <s v="SKS"/>
    <s v="4,4H"/>
    <x v="1"/>
    <s v="Neets Bay"/>
    <s v="Summer"/>
    <s v="2021"/>
    <s v="SSRAA"/>
    <s v="BY21"/>
    <s v="4,4H"/>
    <s v="SKS"/>
    <s v=""/>
    <s v=""/>
    <s v="U"/>
    <n v="6.9"/>
  </r>
  <r>
    <n v="2024"/>
    <s v="CHUM"/>
    <s v="KTN"/>
    <s v="AGS"/>
    <s v="DGK"/>
    <s v="BOAT"/>
    <s v="107230"/>
    <s v="A7"/>
    <x v="1"/>
    <s v=""/>
    <b v="1"/>
    <s v="SN"/>
    <n v="101"/>
    <s v="29"/>
    <s v="10129"/>
    <n v="0"/>
    <n v="0"/>
    <x v="0"/>
    <s v="01295096"/>
    <d v="2024-07-21T00:00:00"/>
    <m/>
    <n v="1"/>
    <d v="2024-07-22T00:00:00"/>
    <n v="30"/>
    <m/>
    <s v=""/>
    <n v="1"/>
    <d v="2024-07-24T00:00:00"/>
    <s v="JJM"/>
    <s v="4,2,2H"/>
    <x v="0"/>
    <s v="Neets Bay"/>
    <s v="Summer"/>
    <s v="2021"/>
    <s v="SSRAA"/>
    <s v="BY21"/>
    <s v="4,2,2H"/>
    <s v="JJM"/>
    <s v=""/>
    <s v=""/>
    <s v="U"/>
    <n v="7.9"/>
  </r>
  <r>
    <n v="2024"/>
    <s v="CHUM"/>
    <s v="KTN"/>
    <s v="AGS"/>
    <s v="DGK"/>
    <s v="BOAT"/>
    <s v="107230"/>
    <s v="C6"/>
    <x v="1"/>
    <s v=""/>
    <b v="1"/>
    <s v="SN"/>
    <n v="101"/>
    <s v="29"/>
    <s v="10129"/>
    <n v="0"/>
    <n v="0"/>
    <x v="0"/>
    <s v="01295115"/>
    <d v="2024-07-21T00:00:00"/>
    <m/>
    <n v="1"/>
    <d v="2024-07-22T00:00:00"/>
    <n v="30"/>
    <m/>
    <s v=""/>
    <n v="1"/>
    <d v="2024-07-24T00:00:00"/>
    <s v="JJM"/>
    <s v="5H5"/>
    <x v="3"/>
    <s v="Neets Bay"/>
    <s v="Summer"/>
    <s v="2021"/>
    <s v="SSRAA"/>
    <s v="UNABLE TO AGE"/>
    <s v="5H5"/>
    <s v="JJM"/>
    <s v=""/>
    <s v=""/>
    <s v="U"/>
    <n v="6.4"/>
  </r>
  <r>
    <n v="2024"/>
    <s v="CHUM"/>
    <s v="KTN"/>
    <s v="AGS"/>
    <s v="DGK"/>
    <s v="BOAT"/>
    <s v="107230"/>
    <s v="C7"/>
    <x v="1"/>
    <s v=""/>
    <b v="1"/>
    <s v="SN"/>
    <n v="101"/>
    <s v="29"/>
    <s v="10129"/>
    <n v="0"/>
    <n v="0"/>
    <x v="0"/>
    <s v="01295116"/>
    <d v="2024-07-21T00:00:00"/>
    <m/>
    <n v="1"/>
    <d v="2024-07-22T00:00:00"/>
    <n v="30"/>
    <m/>
    <s v=""/>
    <n v="1"/>
    <d v="2024-07-24T00:00:00"/>
    <s v="JJM"/>
    <s v="4,2,2H"/>
    <x v="0"/>
    <s v="Neets Bay"/>
    <s v="Summer"/>
    <s v="2021"/>
    <s v="SSRAA"/>
    <s v="BY21"/>
    <s v="4,2,2H"/>
    <s v="JJM"/>
    <s v=""/>
    <s v=""/>
    <s v="U"/>
    <n v="4.9000000000000004"/>
  </r>
  <r>
    <n v="2024"/>
    <s v="CHUM"/>
    <s v="KTN"/>
    <s v="AGS"/>
    <s v="DGK"/>
    <s v="BOAT"/>
    <s v="107230"/>
    <s v="D2"/>
    <x v="1"/>
    <s v=""/>
    <b v="1"/>
    <s v="SN"/>
    <n v="101"/>
    <s v="29"/>
    <s v="10129"/>
    <n v="0"/>
    <n v="0"/>
    <x v="0"/>
    <s v="01295123"/>
    <d v="2024-07-21T00:00:00"/>
    <m/>
    <n v="1"/>
    <d v="2024-07-22T00:00:00"/>
    <n v="30"/>
    <m/>
    <s v=""/>
    <n v="1"/>
    <d v="2024-07-25T00:00:00"/>
    <s v="SKS"/>
    <s v="5,5H5"/>
    <x v="2"/>
    <s v="Neets Bay"/>
    <s v="Summer"/>
    <s v="2021"/>
    <s v="SSRAA"/>
    <s v="BY21"/>
    <s v="5,5H5"/>
    <s v="SKS"/>
    <s v=""/>
    <s v=""/>
    <s v="U"/>
    <n v="6.9"/>
  </r>
  <r>
    <n v="2024"/>
    <s v="CHUM"/>
    <s v="KTN"/>
    <s v="AGS"/>
    <s v="DGK"/>
    <s v="BOAT"/>
    <s v="107230"/>
    <s v="D6"/>
    <x v="1"/>
    <s v=""/>
    <b v="1"/>
    <s v="SN"/>
    <n v="101"/>
    <s v="29"/>
    <s v="10129"/>
    <n v="0"/>
    <n v="0"/>
    <x v="0"/>
    <s v="01295127"/>
    <d v="2024-07-21T00:00:00"/>
    <m/>
    <n v="1"/>
    <d v="2024-07-22T00:00:00"/>
    <n v="30"/>
    <m/>
    <s v=""/>
    <n v="1"/>
    <d v="2024-07-25T00:00:00"/>
    <s v="SKS"/>
    <s v="5H5"/>
    <x v="3"/>
    <s v="Neets Bay"/>
    <s v="Summer"/>
    <s v="2021"/>
    <s v="SSRAA"/>
    <s v="BY21"/>
    <s v="5H5"/>
    <s v="SKS"/>
    <s v=""/>
    <s v=""/>
    <s v="U"/>
    <n v="5.2"/>
  </r>
  <r>
    <n v="2024"/>
    <s v="CHUM"/>
    <s v="KTN"/>
    <s v="AGS"/>
    <s v="DGK"/>
    <s v="BOAT"/>
    <s v="107230"/>
    <s v="D8"/>
    <x v="1"/>
    <s v=""/>
    <b v="1"/>
    <s v="SN"/>
    <n v="101"/>
    <s v="29"/>
    <s v="10129"/>
    <n v="0"/>
    <n v="0"/>
    <x v="0"/>
    <s v="01295129"/>
    <d v="2024-07-21T00:00:00"/>
    <m/>
    <n v="1"/>
    <d v="2024-07-22T00:00:00"/>
    <n v="30"/>
    <m/>
    <s v=""/>
    <n v="1"/>
    <d v="2024-07-25T00:00:00"/>
    <s v="SKS"/>
    <s v="4,2,2H"/>
    <x v="0"/>
    <s v="Neets Bay"/>
    <s v="Summer"/>
    <s v="2021"/>
    <s v="SSRAA"/>
    <s v="BY21"/>
    <s v="4,2,2H"/>
    <s v="SKS"/>
    <s v=""/>
    <s v=""/>
    <s v="U"/>
    <n v="3.5"/>
  </r>
  <r>
    <n v="2024"/>
    <s v="CHUM"/>
    <s v="KTN"/>
    <s v="AGS"/>
    <s v="DGK"/>
    <s v="BOAT"/>
    <s v="107230"/>
    <s v="E7"/>
    <x v="1"/>
    <s v=""/>
    <b v="1"/>
    <s v="SN"/>
    <n v="101"/>
    <s v="23"/>
    <s v="10123"/>
    <n v="0"/>
    <n v="0"/>
    <x v="0"/>
    <s v="01295140"/>
    <d v="2024-07-21T00:00:00"/>
    <m/>
    <n v="1"/>
    <d v="2024-07-22T00:00:00"/>
    <n v="30"/>
    <m/>
    <s v=""/>
    <n v="1"/>
    <d v="2024-07-25T00:00:00"/>
    <s v="SKS"/>
    <s v="4,4H"/>
    <x v="1"/>
    <s v="Neets Bay"/>
    <s v="Summer"/>
    <s v="2021"/>
    <s v="SSRAA"/>
    <s v="BY21"/>
    <s v="4,4H"/>
    <s v="SKS"/>
    <s v=""/>
    <s v=""/>
    <s v="U"/>
    <n v="6.7"/>
  </r>
  <r>
    <n v="2024"/>
    <s v="CHUM"/>
    <s v="KTN"/>
    <s v="AGS"/>
    <s v="DGK"/>
    <s v="BOAT"/>
    <s v="107230"/>
    <s v="G5"/>
    <x v="1"/>
    <s v=""/>
    <b v="1"/>
    <s v="SN"/>
    <n v="101"/>
    <s v="23"/>
    <s v="10123"/>
    <n v="0"/>
    <n v="0"/>
    <x v="0"/>
    <s v="01295162"/>
    <d v="2024-07-21T00:00:00"/>
    <m/>
    <n v="1"/>
    <d v="2024-07-22T00:00:00"/>
    <n v="30"/>
    <m/>
    <s v=""/>
    <n v="1"/>
    <d v="2024-07-25T00:00:00"/>
    <s v="SKS"/>
    <s v="5,5H5"/>
    <x v="2"/>
    <s v="Neets Bay"/>
    <s v="Summer"/>
    <s v="2021"/>
    <s v="SSRAA"/>
    <s v="BY21"/>
    <s v="5,5H5"/>
    <s v="SKS"/>
    <s v=""/>
    <s v=""/>
    <s v="U"/>
    <n v="5"/>
  </r>
  <r>
    <n v="2024"/>
    <s v="CHUM"/>
    <s v="KTN"/>
    <s v="AGS"/>
    <s v="DGK"/>
    <s v="BOAT"/>
    <s v="107230"/>
    <s v="H6"/>
    <x v="1"/>
    <s v=""/>
    <b v="1"/>
    <s v="SN"/>
    <n v="101"/>
    <s v="23"/>
    <s v="10123"/>
    <n v="0"/>
    <n v="0"/>
    <x v="0"/>
    <s v="01295175"/>
    <d v="2024-07-21T00:00:00"/>
    <m/>
    <n v="1"/>
    <d v="2024-07-22T00:00:00"/>
    <n v="30"/>
    <m/>
    <s v=""/>
    <n v="1"/>
    <d v="2024-07-25T00:00:00"/>
    <s v="SKS"/>
    <s v="5,5H5"/>
    <x v="2"/>
    <s v="Neets Bay"/>
    <s v="Summer"/>
    <s v="2021"/>
    <s v="SSRAA"/>
    <s v="BY21"/>
    <s v="5,5H5"/>
    <s v="SKS"/>
    <s v=""/>
    <s v=""/>
    <s v="U"/>
    <n v="7"/>
  </r>
  <r>
    <n v="2024"/>
    <s v="CHUM"/>
    <s v="KTN"/>
    <s v="ECP"/>
    <s v="AWE"/>
    <s v="TNDR"/>
    <s v="107281"/>
    <s v="A1"/>
    <x v="0"/>
    <s v=""/>
    <b v="1"/>
    <s v="GN"/>
    <n v="101"/>
    <s v="2428"/>
    <s v="1012428"/>
    <n v="0"/>
    <n v="0"/>
    <x v="0"/>
    <s v="01308887"/>
    <d v="2024-07-20T00:00:00"/>
    <d v="2024-07-23T00:00:00"/>
    <n v="4"/>
    <d v="2024-07-23T00:00:00"/>
    <n v="30"/>
    <m/>
    <s v=""/>
    <n v="1"/>
    <d v="2024-09-30T00:00:00"/>
    <s v="SKS"/>
    <s v="5H5"/>
    <x v="3"/>
    <s v="Neets Bay"/>
    <s v="Summer"/>
    <s v="2021"/>
    <s v="SSRAA"/>
    <s v="BY21"/>
    <s v="5H5"/>
    <s v="SKS"/>
    <s v=""/>
    <s v=""/>
    <s v="U"/>
    <n v="7.3"/>
  </r>
  <r>
    <n v="2024"/>
    <s v="CHUM"/>
    <s v="KTN"/>
    <s v="ECP"/>
    <s v="AWE"/>
    <s v="TNDR"/>
    <s v="107281"/>
    <s v="A10"/>
    <x v="0"/>
    <s v=""/>
    <b v="1"/>
    <s v="GN"/>
    <n v="101"/>
    <s v="2428"/>
    <s v="1012428"/>
    <n v="0"/>
    <n v="0"/>
    <x v="0"/>
    <s v="01308896"/>
    <d v="2024-07-20T00:00:00"/>
    <d v="2024-07-23T00:00:00"/>
    <n v="4"/>
    <d v="2024-07-23T00:00:00"/>
    <n v="30"/>
    <m/>
    <s v=""/>
    <n v="1"/>
    <d v="2024-09-30T00:00:00"/>
    <s v="SKS"/>
    <s v="4,2,2H"/>
    <x v="0"/>
    <s v="Neets Bay"/>
    <s v="Summer"/>
    <s v="2021"/>
    <s v="SSRAA"/>
    <s v="BY21"/>
    <s v="4,2,2H"/>
    <s v="SKS"/>
    <s v=""/>
    <s v=""/>
    <s v="U"/>
    <n v="7.1"/>
  </r>
  <r>
    <n v="2024"/>
    <s v="CHUM"/>
    <s v="KTN"/>
    <s v="ECP"/>
    <s v="AWE"/>
    <s v="TNDR"/>
    <s v="107281"/>
    <s v="A11"/>
    <x v="0"/>
    <s v=""/>
    <b v="1"/>
    <s v="GN"/>
    <n v="101"/>
    <s v="2428"/>
    <s v="1012428"/>
    <n v="0"/>
    <n v="0"/>
    <x v="0"/>
    <s v="01308897"/>
    <d v="2024-07-20T00:00:00"/>
    <d v="2024-07-23T00:00:00"/>
    <n v="4"/>
    <d v="2024-07-23T00:00:00"/>
    <n v="30"/>
    <m/>
    <s v=""/>
    <n v="1"/>
    <d v="2024-09-30T00:00:00"/>
    <s v="SKS"/>
    <s v="5,5H5"/>
    <x v="2"/>
    <s v="Neets Bay"/>
    <s v="Summer"/>
    <s v="2021"/>
    <s v="SSRAA"/>
    <s v="BY21"/>
    <s v="5,5H5"/>
    <s v="SKS"/>
    <s v=""/>
    <s v=""/>
    <s v="U"/>
    <n v="7.7"/>
  </r>
  <r>
    <n v="2024"/>
    <s v="CHUM"/>
    <s v="KTN"/>
    <s v="ECP"/>
    <s v="AWE"/>
    <s v="TNDR"/>
    <s v="107281"/>
    <s v="C2"/>
    <x v="0"/>
    <s v=""/>
    <b v="1"/>
    <s v="GN"/>
    <n v="101"/>
    <s v="2428"/>
    <s v="1012428"/>
    <n v="0"/>
    <n v="0"/>
    <x v="0"/>
    <s v="01308912"/>
    <d v="2024-07-20T00:00:00"/>
    <d v="2024-07-23T00:00:00"/>
    <n v="4"/>
    <d v="2024-07-23T00:00:00"/>
    <n v="30"/>
    <m/>
    <s v=""/>
    <n v="1"/>
    <d v="2024-09-30T00:00:00"/>
    <s v="SKS"/>
    <s v="5,5H5"/>
    <x v="2"/>
    <s v="Neets Bay"/>
    <s v="Summer"/>
    <s v="2021"/>
    <s v="SSRAA"/>
    <s v="BY21"/>
    <s v="5,5H5"/>
    <s v="SKS"/>
    <s v=""/>
    <s v=""/>
    <s v="U"/>
    <n v="7"/>
  </r>
  <r>
    <n v="2024"/>
    <s v="CHUM"/>
    <s v="KTN"/>
    <s v="AGS"/>
    <s v="DGK"/>
    <s v="BOAT"/>
    <s v="107232"/>
    <s v="A1"/>
    <x v="1"/>
    <s v=""/>
    <b v="1"/>
    <s v="SN"/>
    <n v="101"/>
    <s v="41"/>
    <s v="10141"/>
    <n v="0"/>
    <n v="0"/>
    <x v="0"/>
    <s v="01300126"/>
    <d v="2024-07-21T00:00:00"/>
    <m/>
    <n v="1"/>
    <d v="2024-07-22T00:00:00"/>
    <n v="30"/>
    <m/>
    <s v=""/>
    <n v="1"/>
    <d v="2024-09-24T00:00:00"/>
    <s v="SKS"/>
    <s v="4,4H"/>
    <x v="1"/>
    <s v="Neets Bay"/>
    <s v="Summer"/>
    <s v="2021"/>
    <s v="SSRAA"/>
    <s v="THIN FOR AGING"/>
    <s v="4,4H"/>
    <s v="SKS"/>
    <s v=""/>
    <s v=""/>
    <s v="U"/>
    <n v="5.3"/>
  </r>
  <r>
    <n v="2024"/>
    <s v="CHUM"/>
    <s v="KTN"/>
    <s v="AGS"/>
    <s v="DGK"/>
    <s v="BOAT"/>
    <s v="107232"/>
    <s v="A5"/>
    <x v="1"/>
    <s v=""/>
    <b v="1"/>
    <s v="SN"/>
    <n v="101"/>
    <s v="41"/>
    <s v="10141"/>
    <n v="0"/>
    <n v="0"/>
    <x v="0"/>
    <s v="01300130"/>
    <d v="2024-07-21T00:00:00"/>
    <m/>
    <n v="1"/>
    <d v="2024-07-22T00:00:00"/>
    <n v="30"/>
    <m/>
    <s v=""/>
    <n v="1"/>
    <d v="2024-09-24T00:00:00"/>
    <s v="SKS"/>
    <s v="4,4H"/>
    <x v="1"/>
    <s v="Neets Bay"/>
    <s v="Summer"/>
    <s v="2021"/>
    <s v="SSRAA"/>
    <s v="BY21"/>
    <s v="4,4H"/>
    <s v="SKS"/>
    <s v=""/>
    <s v=""/>
    <s v="U"/>
    <n v="6.2"/>
  </r>
  <r>
    <n v="2024"/>
    <s v="CHUM"/>
    <s v="KTN"/>
    <s v="AGS"/>
    <s v="DGK"/>
    <s v="BOAT"/>
    <s v="107232"/>
    <s v="E7"/>
    <x v="1"/>
    <s v=""/>
    <b v="1"/>
    <s v="SN"/>
    <n v="101"/>
    <s v="29"/>
    <s v="10129"/>
    <n v="0"/>
    <n v="0"/>
    <x v="0"/>
    <s v="01300156"/>
    <d v="2024-07-21T00:00:00"/>
    <m/>
    <n v="1"/>
    <d v="2024-07-22T00:00:00"/>
    <n v="30"/>
    <m/>
    <s v=""/>
    <n v="1"/>
    <d v="2024-09-24T00:00:00"/>
    <s v="SKS"/>
    <s v="4,2,2H"/>
    <x v="0"/>
    <s v="Neets Bay"/>
    <s v="Summer"/>
    <s v="2021"/>
    <s v="SSRAA"/>
    <s v="THIN FOR AGING"/>
    <s v="4,2,2H"/>
    <s v="SKS"/>
    <s v=""/>
    <s v=""/>
    <s v="U"/>
    <n v="8.9"/>
  </r>
  <r>
    <n v="2024"/>
    <s v="CHUM"/>
    <s v="KTN"/>
    <s v="AGS"/>
    <s v="DGK"/>
    <s v="BOAT"/>
    <s v="107232"/>
    <s v="F4"/>
    <x v="1"/>
    <s v=""/>
    <b v="1"/>
    <s v="SN"/>
    <n v="101"/>
    <s v="29"/>
    <s v="10129"/>
    <n v="0"/>
    <n v="0"/>
    <x v="0"/>
    <s v="01300165"/>
    <d v="2024-07-21T00:00:00"/>
    <m/>
    <n v="1"/>
    <d v="2024-07-22T00:00:00"/>
    <n v="30"/>
    <m/>
    <s v=""/>
    <n v="1"/>
    <d v="2024-09-24T00:00:00"/>
    <s v="SKS"/>
    <s v="4,2,2H"/>
    <x v="0"/>
    <s v="Neets Bay"/>
    <s v="Summer"/>
    <s v="2021"/>
    <s v="SSRAA"/>
    <s v="BY21"/>
    <s v="4,2,2H"/>
    <s v="SKS"/>
    <s v=""/>
    <s v=""/>
    <s v="U"/>
    <n v="6.8"/>
  </r>
  <r>
    <n v="2024"/>
    <s v="CHUM"/>
    <s v="KTN"/>
    <s v="AGS"/>
    <s v="DGK"/>
    <s v="BOAT"/>
    <s v="107233"/>
    <s v="A8"/>
    <x v="1"/>
    <s v=""/>
    <b v="1"/>
    <s v="SN"/>
    <n v="101"/>
    <s v="25"/>
    <s v="10125"/>
    <n v="0"/>
    <n v="0"/>
    <x v="0"/>
    <s v="01294989"/>
    <d v="2024-07-21T00:00:00"/>
    <m/>
    <n v="1"/>
    <d v="2024-07-22T00:00:00"/>
    <n v="30"/>
    <m/>
    <s v=""/>
    <n v="1"/>
    <d v="2024-07-24T00:00:00"/>
    <s v="SKS"/>
    <s v="5H5"/>
    <x v="3"/>
    <s v="Neets Bay"/>
    <s v="Summer"/>
    <s v="2021"/>
    <s v="SSRAA"/>
    <s v="BY21"/>
    <s v="5H5"/>
    <s v="SKS"/>
    <s v=""/>
    <s v=""/>
    <s v="U"/>
    <n v="5.7"/>
  </r>
  <r>
    <n v="2024"/>
    <s v="CHUM"/>
    <s v="KTN"/>
    <s v="AGS"/>
    <s v="DGK"/>
    <s v="BOAT"/>
    <s v="107235"/>
    <s v="A1"/>
    <x v="2"/>
    <s v="CR"/>
    <b v="1"/>
    <s v="SN"/>
    <n v="101"/>
    <s v="95"/>
    <s v="10195"/>
    <s v="THA"/>
    <s v="Neets Bay"/>
    <x v="1"/>
    <s v="01295182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6.1"/>
  </r>
  <r>
    <n v="2024"/>
    <s v="CHUM"/>
    <s v="KTN"/>
    <s v="AGS"/>
    <s v="DGK"/>
    <s v="BOAT"/>
    <s v="107235"/>
    <s v="A4"/>
    <x v="2"/>
    <s v="CR"/>
    <b v="1"/>
    <s v="SN"/>
    <n v="101"/>
    <s v="95"/>
    <s v="10195"/>
    <s v="THA"/>
    <s v="Neets Bay"/>
    <x v="1"/>
    <s v="01295185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5.8"/>
  </r>
  <r>
    <n v="2024"/>
    <s v="CHUM"/>
    <s v="KTN"/>
    <s v="AGS"/>
    <s v="DGK"/>
    <s v="BOAT"/>
    <s v="107235"/>
    <s v="A8"/>
    <x v="2"/>
    <s v="CR"/>
    <b v="1"/>
    <s v="SN"/>
    <n v="101"/>
    <s v="95"/>
    <s v="10195"/>
    <s v="THA"/>
    <s v="Neets Bay"/>
    <x v="1"/>
    <s v="01295189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1"/>
    <s v="4,4H"/>
    <s v="SAW"/>
    <s v="4,4H"/>
    <s v="SKS"/>
    <s v="U"/>
    <n v="7"/>
  </r>
  <r>
    <n v="2024"/>
    <s v="CHUM"/>
    <s v="KTN"/>
    <s v="AGS"/>
    <s v="DGK"/>
    <s v="BOAT"/>
    <s v="107235"/>
    <s v="A11"/>
    <x v="2"/>
    <s v="CR"/>
    <b v="1"/>
    <s v="SN"/>
    <n v="101"/>
    <s v="95"/>
    <s v="10195"/>
    <s v="THA"/>
    <s v="Neets Bay"/>
    <x v="1"/>
    <s v="01295192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1"/>
    <s v="4,4H"/>
    <s v="SAW"/>
    <s v=""/>
    <s v=""/>
    <s v="U"/>
    <n v="5.4"/>
  </r>
  <r>
    <n v="2024"/>
    <s v="CHUM"/>
    <s v="KTN"/>
    <s v="AGS"/>
    <s v="DGK"/>
    <s v="BOAT"/>
    <s v="107235"/>
    <s v="B2"/>
    <x v="2"/>
    <s v="CR"/>
    <b v="1"/>
    <s v="SN"/>
    <n v="101"/>
    <s v="95"/>
    <s v="10195"/>
    <s v="THA"/>
    <s v="Neets Bay"/>
    <x v="1"/>
    <s v="01295195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1"/>
    <s v="4,4H"/>
    <s v="SAW"/>
    <s v=""/>
    <s v=""/>
    <s v="U"/>
    <n v="9.6999999999999993"/>
  </r>
  <r>
    <n v="2024"/>
    <s v="CHUM"/>
    <s v="KTN"/>
    <s v="AGS"/>
    <s v="DGK"/>
    <s v="BOAT"/>
    <s v="107235"/>
    <s v="B4"/>
    <x v="2"/>
    <s v="CR"/>
    <b v="1"/>
    <s v="SN"/>
    <n v="101"/>
    <s v="95"/>
    <s v="10195"/>
    <s v="THA"/>
    <s v="Neets Bay"/>
    <x v="1"/>
    <s v="01295197"/>
    <d v="2024-07-23T00:00:00"/>
    <m/>
    <n v="1"/>
    <d v="2024-07-24T00:00:00"/>
    <n v="30"/>
    <n v="5"/>
    <s v=""/>
    <n v="1"/>
    <d v="2024-07-26T00:00:00"/>
    <s v="SAW"/>
    <s v="5H5"/>
    <x v="3"/>
    <s v="Neets Bay"/>
    <s v="Summer"/>
    <s v="2021"/>
    <s v="SSRAA"/>
    <s v="BY21"/>
    <s v="5H5"/>
    <s v="SAW"/>
    <s v=""/>
    <s v=""/>
    <s v="U"/>
    <n v="6.7"/>
  </r>
  <r>
    <n v="2024"/>
    <s v="CHUM"/>
    <s v="KTN"/>
    <s v="AGS"/>
    <s v="DGK"/>
    <s v="BOAT"/>
    <s v="107235"/>
    <s v="B6"/>
    <x v="2"/>
    <s v="CR"/>
    <b v="1"/>
    <s v="SN"/>
    <n v="101"/>
    <s v="95"/>
    <s v="10195"/>
    <s v="THA"/>
    <s v="Neets Bay"/>
    <x v="1"/>
    <s v="01295199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0"/>
    <s v="4,4H"/>
    <s v="SAW"/>
    <s v=""/>
    <s v=""/>
    <s v="U"/>
    <n v="7.3"/>
  </r>
  <r>
    <n v="2024"/>
    <s v="CHUM"/>
    <s v="KTN"/>
    <s v="AGS"/>
    <s v="DGK"/>
    <s v="BOAT"/>
    <s v="107235"/>
    <s v="B10"/>
    <x v="2"/>
    <s v="CR"/>
    <b v="1"/>
    <s v="SN"/>
    <n v="101"/>
    <s v="95"/>
    <s v="10195"/>
    <s v="THA"/>
    <s v="Neets Bay"/>
    <x v="1"/>
    <s v="01295203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6.5"/>
  </r>
  <r>
    <n v="2024"/>
    <s v="CHUM"/>
    <s v="KTN"/>
    <s v="AGS"/>
    <s v="DGK"/>
    <s v="BOAT"/>
    <s v="107235"/>
    <s v="C2"/>
    <x v="2"/>
    <s v="CR"/>
    <b v="1"/>
    <s v="SN"/>
    <n v="101"/>
    <s v="95"/>
    <s v="10195"/>
    <s v="THA"/>
    <s v="Neets Bay"/>
    <x v="1"/>
    <s v="01295207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1"/>
    <s v="4,4H"/>
    <s v="SAW"/>
    <s v=""/>
    <s v=""/>
    <s v="U"/>
    <n v="7.2"/>
  </r>
  <r>
    <n v="2024"/>
    <s v="CHUM"/>
    <s v="KTN"/>
    <s v="AGS"/>
    <s v="DGK"/>
    <s v="BOAT"/>
    <s v="107235"/>
    <s v="C3"/>
    <x v="2"/>
    <s v="CR"/>
    <b v="1"/>
    <s v="SN"/>
    <n v="101"/>
    <s v="95"/>
    <s v="10195"/>
    <s v="THA"/>
    <s v="Neets Bay"/>
    <x v="1"/>
    <s v="01295208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6.1"/>
  </r>
  <r>
    <n v="2024"/>
    <s v="CHUM"/>
    <s v="KTN"/>
    <s v="AGS"/>
    <s v="DGK"/>
    <s v="BOAT"/>
    <s v="107235"/>
    <s v="C5"/>
    <x v="2"/>
    <s v="CR"/>
    <b v="1"/>
    <s v="SN"/>
    <n v="101"/>
    <s v="95"/>
    <s v="10195"/>
    <s v="THA"/>
    <s v="Neets Bay"/>
    <x v="1"/>
    <s v="01295210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5.9"/>
  </r>
  <r>
    <n v="2024"/>
    <s v="CHUM"/>
    <s v="KTN"/>
    <s v="AGS"/>
    <s v="DGK"/>
    <s v="BOAT"/>
    <s v="107235"/>
    <s v="C6"/>
    <x v="2"/>
    <s v="CR"/>
    <b v="1"/>
    <s v="SN"/>
    <n v="101"/>
    <s v="95"/>
    <s v="10195"/>
    <s v="THA"/>
    <s v="Neets Bay"/>
    <x v="1"/>
    <s v="01295211"/>
    <d v="2024-07-23T00:00:00"/>
    <m/>
    <n v="1"/>
    <d v="2024-07-24T00:00:00"/>
    <n v="30"/>
    <n v="5"/>
    <s v=""/>
    <n v="1"/>
    <d v="2024-07-26T00:00:00"/>
    <s v="SAW"/>
    <s v="5H5"/>
    <x v="3"/>
    <s v="Neets Bay"/>
    <s v="Summer"/>
    <s v="2021"/>
    <s v="SSRAA"/>
    <s v="BY21"/>
    <s v="5H5"/>
    <s v="SAW"/>
    <s v=""/>
    <s v=""/>
    <s v="U"/>
    <n v="5.8"/>
  </r>
  <r>
    <n v="2024"/>
    <s v="CHUM"/>
    <s v="KTN"/>
    <s v="AGS"/>
    <s v="DGK"/>
    <s v="BOAT"/>
    <s v="107235"/>
    <s v="C9"/>
    <x v="2"/>
    <s v="CR"/>
    <b v="1"/>
    <s v="SN"/>
    <n v="101"/>
    <s v="95"/>
    <s v="10195"/>
    <s v="THA"/>
    <s v="Neets Bay"/>
    <x v="1"/>
    <s v="01295214"/>
    <d v="2024-07-23T00:00:00"/>
    <m/>
    <n v="1"/>
    <d v="2024-07-24T00:00:00"/>
    <n v="30"/>
    <n v="5"/>
    <s v=""/>
    <n v="1"/>
    <d v="2024-07-26T00:00:00"/>
    <s v="SAW"/>
    <s v="5,5H5"/>
    <x v="2"/>
    <s v="Neets Bay"/>
    <s v="Summer"/>
    <s v="2021"/>
    <s v="SSRAA"/>
    <s v="BY21"/>
    <s v="5,5H5"/>
    <s v="SAW"/>
    <s v=""/>
    <s v=""/>
    <s v="U"/>
    <n v="5"/>
  </r>
  <r>
    <n v="2024"/>
    <s v="CHUM"/>
    <s v="KTN"/>
    <s v="AGS"/>
    <s v="DGK"/>
    <s v="BOAT"/>
    <s v="107235"/>
    <s v="D1"/>
    <x v="2"/>
    <s v="CR"/>
    <b v="1"/>
    <s v="SN"/>
    <n v="101"/>
    <s v="95"/>
    <s v="10195"/>
    <s v="THA"/>
    <s v="Neets Bay"/>
    <x v="1"/>
    <s v="01295218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6"/>
  </r>
  <r>
    <n v="2024"/>
    <s v="CHUM"/>
    <s v="KTN"/>
    <s v="AGS"/>
    <s v="DGK"/>
    <s v="BOAT"/>
    <s v="107235"/>
    <s v="D8"/>
    <x v="2"/>
    <s v="CR"/>
    <b v="1"/>
    <s v="SN"/>
    <n v="101"/>
    <s v="95"/>
    <s v="10195"/>
    <s v="THA"/>
    <s v="Neets Bay"/>
    <x v="1"/>
    <s v="01295225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5.8"/>
  </r>
  <r>
    <n v="2024"/>
    <s v="CHUM"/>
    <s v="KTN"/>
    <s v="AGS"/>
    <s v="DGK"/>
    <s v="BOAT"/>
    <s v="107235"/>
    <s v="D10"/>
    <x v="2"/>
    <s v="CR"/>
    <b v="1"/>
    <s v="SN"/>
    <n v="101"/>
    <s v="95"/>
    <s v="10195"/>
    <s v="THA"/>
    <s v="Neets Bay"/>
    <x v="1"/>
    <s v="01295227"/>
    <d v="2024-07-23T00:00:00"/>
    <m/>
    <n v="1"/>
    <d v="2024-07-24T00:00:00"/>
    <n v="30"/>
    <n v="5"/>
    <s v=""/>
    <n v="1"/>
    <d v="2024-07-26T00:00:00"/>
    <s v="SAW"/>
    <s v="5H5"/>
    <x v="3"/>
    <s v="Neets Bay"/>
    <s v="Summer"/>
    <s v="2021"/>
    <s v="SSRAA"/>
    <s v="BY21"/>
    <s v="5H5"/>
    <s v="SAW"/>
    <s v=""/>
    <s v=""/>
    <s v="U"/>
    <n v="5"/>
  </r>
  <r>
    <n v="2024"/>
    <s v="CHUM"/>
    <s v="KTN"/>
    <s v="AGS"/>
    <s v="DGK"/>
    <s v="BOAT"/>
    <s v="107235"/>
    <s v="D12"/>
    <x v="2"/>
    <s v="CR"/>
    <b v="1"/>
    <s v="SN"/>
    <n v="101"/>
    <s v="95"/>
    <s v="10195"/>
    <s v="THA"/>
    <s v="Neets Bay"/>
    <x v="1"/>
    <s v="01295229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6.9"/>
  </r>
  <r>
    <n v="2024"/>
    <s v="CHUM"/>
    <s v="KTN"/>
    <s v="AGS"/>
    <s v="DGK"/>
    <s v="BOAT"/>
    <s v="107235"/>
    <s v="E4"/>
    <x v="2"/>
    <s v="CR"/>
    <b v="1"/>
    <s v="SN"/>
    <n v="101"/>
    <s v="95"/>
    <s v="10195"/>
    <s v="THA"/>
    <s v="Neets Bay"/>
    <x v="1"/>
    <s v="01295233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1"/>
    <s v="4,4H"/>
    <s v="SAW"/>
    <s v=""/>
    <s v=""/>
    <s v="U"/>
    <n v="9.5"/>
  </r>
  <r>
    <n v="2024"/>
    <s v="CHUM"/>
    <s v="KTN"/>
    <s v="AGS"/>
    <s v="DGK"/>
    <s v="BOAT"/>
    <s v="107235"/>
    <s v="G4"/>
    <x v="2"/>
    <s v="CR"/>
    <b v="1"/>
    <s v="SN"/>
    <n v="101"/>
    <s v="95"/>
    <s v="10195"/>
    <s v="THA"/>
    <s v="Neets Bay"/>
    <x v="1"/>
    <s v="01295257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8.6"/>
  </r>
  <r>
    <n v="2024"/>
    <s v="CHUM"/>
    <s v="KTN"/>
    <s v="AGS"/>
    <s v="DGK"/>
    <s v="BOAT"/>
    <s v="107235"/>
    <s v="G5"/>
    <x v="2"/>
    <s v="CR"/>
    <b v="1"/>
    <s v="SN"/>
    <n v="101"/>
    <s v="95"/>
    <s v="10195"/>
    <s v="THA"/>
    <s v="Neets Bay"/>
    <x v="1"/>
    <s v="01295258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1"/>
    <s v="4,2,2H"/>
    <s v="SAW"/>
    <s v=""/>
    <s v=""/>
    <s v="U"/>
    <n v="7.6"/>
  </r>
  <r>
    <n v="2024"/>
    <s v="CHUM"/>
    <s v="KTN"/>
    <s v="AGS"/>
    <s v="DGK"/>
    <s v="BOAT"/>
    <s v="107235"/>
    <s v="G7"/>
    <x v="2"/>
    <s v="CR"/>
    <b v="1"/>
    <s v="SN"/>
    <n v="101"/>
    <s v="95"/>
    <s v="10195"/>
    <s v="THA"/>
    <s v="Neets Bay"/>
    <x v="1"/>
    <s v="01295260"/>
    <d v="2024-07-23T00:00:00"/>
    <m/>
    <n v="1"/>
    <d v="2024-07-24T00:00:00"/>
    <n v="30"/>
    <n v="5"/>
    <s v=""/>
    <n v="1"/>
    <d v="2024-07-26T00:00:00"/>
    <s v="SAW"/>
    <s v="4,4H"/>
    <x v="1"/>
    <s v="Neets Bay"/>
    <s v="Summer"/>
    <s v="2021"/>
    <s v="SSRAA"/>
    <s v="BY21"/>
    <s v="4,4H"/>
    <s v="SAW"/>
    <s v=""/>
    <s v=""/>
    <s v="U"/>
    <n v="10.8"/>
  </r>
  <r>
    <n v="2024"/>
    <s v="CHUM"/>
    <s v="KTN"/>
    <s v="AGS"/>
    <s v="DGK"/>
    <s v="BOAT"/>
    <s v="107235"/>
    <s v="G11"/>
    <x v="2"/>
    <s v="CR"/>
    <b v="1"/>
    <s v="SN"/>
    <n v="101"/>
    <s v="95"/>
    <s v="10195"/>
    <s v="THA"/>
    <s v="Neets Bay"/>
    <x v="1"/>
    <s v="01295264"/>
    <d v="2024-07-23T00:00:00"/>
    <m/>
    <n v="1"/>
    <d v="2024-07-24T00:00:00"/>
    <n v="30"/>
    <n v="5"/>
    <s v=""/>
    <n v="1"/>
    <d v="2024-07-26T00:00:00"/>
    <s v="SAW"/>
    <s v="4,2,2H"/>
    <x v="0"/>
    <s v="Neets Bay"/>
    <s v="Summer"/>
    <s v="2021"/>
    <s v="SSRAA"/>
    <s v="BY20"/>
    <s v="4,2,2H"/>
    <s v="SAW"/>
    <s v=""/>
    <s v=""/>
    <s v="U"/>
    <n v="7.8"/>
  </r>
  <r>
    <n v="2024"/>
    <s v="CHUM"/>
    <s v="KTN"/>
    <s v="ECP"/>
    <s v="LML"/>
    <s v="TNDR"/>
    <s v="107242"/>
    <s v="C2"/>
    <x v="1"/>
    <s v=""/>
    <b v="1"/>
    <s v="GN"/>
    <n v="101"/>
    <s v="11"/>
    <s v="10111"/>
    <n v="0"/>
    <n v="0"/>
    <x v="0"/>
    <s v="01295615"/>
    <d v="2024-07-21T00:00:00"/>
    <d v="2024-07-23T00:00:00"/>
    <n v="3"/>
    <d v="2024-07-24T00:00:00"/>
    <n v="30"/>
    <m/>
    <s v=""/>
    <n v="1"/>
    <d v="2024-07-26T00:00:00"/>
    <s v="SKS"/>
    <s v="4,2,2H"/>
    <x v="0"/>
    <s v="Neets Bay"/>
    <s v="Summer"/>
    <s v="2021"/>
    <s v="SSRAA"/>
    <s v="BY21"/>
    <s v="4,2,2H"/>
    <s v="SKS"/>
    <s v=""/>
    <s v=""/>
    <s v="U"/>
    <n v="5.7"/>
  </r>
  <r>
    <n v="2024"/>
    <s v="CHUM"/>
    <s v="KTN"/>
    <s v="ECP"/>
    <s v="LML"/>
    <s v="TNDR"/>
    <s v="107242"/>
    <s v="F10"/>
    <x v="1"/>
    <s v=""/>
    <b v="1"/>
    <s v="GN"/>
    <n v="101"/>
    <s v="11"/>
    <s v="10111"/>
    <n v="0"/>
    <n v="0"/>
    <x v="0"/>
    <s v="01295659"/>
    <d v="2024-07-21T00:00:00"/>
    <d v="2024-07-23T00:00:00"/>
    <n v="3"/>
    <d v="2024-07-24T00:00:00"/>
    <n v="30"/>
    <m/>
    <s v=""/>
    <n v="1"/>
    <d v="2024-07-26T00:00:00"/>
    <s v="SKS"/>
    <s v="5,5H5"/>
    <x v="2"/>
    <s v="Neets Bay"/>
    <s v="Summer"/>
    <s v="2021"/>
    <s v="SSRAA"/>
    <s v="BY21"/>
    <s v="5,5H5"/>
    <s v="SKS"/>
    <s v=""/>
    <s v=""/>
    <s v="U"/>
    <n v="9.1"/>
  </r>
  <r>
    <n v="2024"/>
    <s v="CHUM"/>
    <s v="PSG"/>
    <s v="OBI"/>
    <s v="JAM"/>
    <s v="BOAT"/>
    <s v="106550"/>
    <s v="A6"/>
    <x v="1"/>
    <s v=""/>
    <b v="0"/>
    <s v="SN"/>
    <n v="107"/>
    <s v="20"/>
    <s v="10720"/>
    <n v="0"/>
    <n v="0"/>
    <x v="0"/>
    <s v="01295391"/>
    <d v="2024-07-14T00:00:00"/>
    <m/>
    <n v="1"/>
    <d v="2024-07-15T00:00:00"/>
    <n v="29"/>
    <m/>
    <s v=""/>
    <n v="1"/>
    <d v="2024-07-2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OBI"/>
    <s v="JAM"/>
    <s v="BOAT"/>
    <s v="106550"/>
    <s v="C6"/>
    <x v="1"/>
    <s v=""/>
    <b v="0"/>
    <s v="SN"/>
    <n v="107"/>
    <s v="20"/>
    <s v="10720"/>
    <n v="0"/>
    <n v="0"/>
    <x v="0"/>
    <s v="01295415"/>
    <d v="2024-07-14T00:00:00"/>
    <m/>
    <n v="1"/>
    <d v="2024-07-15T00:00:00"/>
    <n v="29"/>
    <m/>
    <s v=""/>
    <n v="1"/>
    <d v="2024-07-2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OBI"/>
    <s v="JAM"/>
    <s v="TNDR"/>
    <s v="106932"/>
    <s v="A1"/>
    <x v="1"/>
    <s v=""/>
    <b v="0"/>
    <s v="GN"/>
    <n v="106"/>
    <s v="41"/>
    <s v="10641"/>
    <n v="0"/>
    <n v="0"/>
    <x v="0"/>
    <s v="01295434"/>
    <d v="2024-07-14T00:00:00"/>
    <d v="2024-07-16T00:00:00"/>
    <n v="3"/>
    <d v="2024-07-16T00:00:00"/>
    <n v="29"/>
    <m/>
    <s v=""/>
    <n v="1"/>
    <d v="2024-07-2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TNDR"/>
    <s v="106932"/>
    <s v="C4"/>
    <x v="1"/>
    <s v=""/>
    <b v="0"/>
    <s v="GN"/>
    <n v="106"/>
    <s v="41"/>
    <s v="10641"/>
    <n v="0"/>
    <n v="0"/>
    <x v="0"/>
    <s v="01295461"/>
    <d v="2024-07-14T00:00:00"/>
    <d v="2024-07-16T00:00:00"/>
    <n v="3"/>
    <d v="2024-07-16T00:00:00"/>
    <n v="29"/>
    <m/>
    <s v=""/>
    <n v="1"/>
    <d v="2024-07-2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TNDR"/>
    <s v="106932"/>
    <s v="D3"/>
    <x v="1"/>
    <s v=""/>
    <b v="0"/>
    <s v="GN"/>
    <n v="106"/>
    <s v="41"/>
    <s v="10641"/>
    <n v="0"/>
    <n v="0"/>
    <x v="0"/>
    <s v="01295472"/>
    <d v="2024-07-14T00:00:00"/>
    <d v="2024-07-16T00:00:00"/>
    <n v="3"/>
    <d v="2024-07-16T00:00:00"/>
    <n v="29"/>
    <m/>
    <s v=""/>
    <n v="1"/>
    <d v="2024-07-2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OBI"/>
    <s v="JAM"/>
    <s v="TNDR"/>
    <s v="106932"/>
    <s v="D5"/>
    <x v="1"/>
    <s v=""/>
    <b v="0"/>
    <s v="GN"/>
    <n v="106"/>
    <s v="41"/>
    <s v="10641"/>
    <n v="0"/>
    <n v="0"/>
    <x v="0"/>
    <s v="01295474"/>
    <d v="2024-07-14T00:00:00"/>
    <d v="2024-07-16T00:00:00"/>
    <n v="3"/>
    <d v="2024-07-16T00:00:00"/>
    <n v="29"/>
    <m/>
    <s v=""/>
    <n v="1"/>
    <d v="2024-07-2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TNDR"/>
    <s v="106932"/>
    <s v="D10"/>
    <x v="1"/>
    <s v=""/>
    <b v="0"/>
    <s v="GN"/>
    <n v="106"/>
    <s v="41"/>
    <s v="10641"/>
    <n v="0"/>
    <n v="0"/>
    <x v="0"/>
    <s v="01295479"/>
    <d v="2024-07-14T00:00:00"/>
    <d v="2024-07-16T00:00:00"/>
    <n v="3"/>
    <d v="2024-07-16T00:00:00"/>
    <n v="29"/>
    <m/>
    <s v=""/>
    <n v="1"/>
    <d v="2024-07-2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ECP"/>
    <s v="JAM"/>
    <s v="TNDR"/>
    <s v="106152"/>
    <s v="A9"/>
    <x v="1"/>
    <s v=""/>
    <b v="0"/>
    <s v="GN"/>
    <n v="106"/>
    <s v="41"/>
    <s v="10641"/>
    <n v="0"/>
    <n v="0"/>
    <x v="0"/>
    <s v="01295382"/>
    <d v="2024-07-10T00:00:00"/>
    <d v="2024-07-12T00:00:00"/>
    <n v="3"/>
    <d v="2024-07-12T00:00:00"/>
    <n v="28"/>
    <m/>
    <s v=""/>
    <n v="1"/>
    <d v="2024-07-2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OBI"/>
    <s v="JAM"/>
    <s v="BOAT"/>
    <s v="106554"/>
    <s v="A11"/>
    <x v="1"/>
    <s v=""/>
    <b v="0"/>
    <s v="SN"/>
    <n v="104"/>
    <s v="35"/>
    <s v="10435"/>
    <n v="0"/>
    <n v="0"/>
    <x v="0"/>
    <s v="01296096"/>
    <d v="2024-07-14T00:00:00"/>
    <m/>
    <n v="1"/>
    <d v="2024-07-15T00:00:00"/>
    <n v="29"/>
    <m/>
    <s v=""/>
    <n v="1"/>
    <d v="2024-07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ECP"/>
    <s v="JAM"/>
    <s v="TNDR"/>
    <s v="106551"/>
    <s v="A11"/>
    <x v="2"/>
    <s v="CR"/>
    <b v="0"/>
    <s v="SN"/>
    <n v="101"/>
    <s v="95"/>
    <s v="10195"/>
    <s v="THA"/>
    <s v="Neets Bay"/>
    <x v="1"/>
    <s v="01297011"/>
    <d v="2024-07-14T00:00:00"/>
    <m/>
    <n v="1"/>
    <d v="2024-07-16T00:00:00"/>
    <n v="29"/>
    <n v="3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ECP"/>
    <s v="JAM"/>
    <s v="TNDR"/>
    <s v="106551"/>
    <s v="D1"/>
    <x v="2"/>
    <s v="CR"/>
    <b v="0"/>
    <s v="SN"/>
    <n v="101"/>
    <s v="95"/>
    <s v="10195"/>
    <s v="THA"/>
    <s v="Neets Bay"/>
    <x v="1"/>
    <s v="01297037"/>
    <d v="2024-07-14T00:00:00"/>
    <m/>
    <n v="1"/>
    <d v="2024-07-16T00:00:00"/>
    <n v="29"/>
    <n v="3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ECP"/>
    <s v="JAM"/>
    <s v="BOAT"/>
    <s v="106548"/>
    <s v="A12"/>
    <x v="2"/>
    <s v=""/>
    <b v="0"/>
    <s v="SN"/>
    <n v="107"/>
    <s v="35"/>
    <s v="10735"/>
    <n v="0"/>
    <n v="0"/>
    <x v="0"/>
    <s v="01299116"/>
    <d v="2024-07-07T00:00:00"/>
    <d v="2024-07-08T00:00:00"/>
    <n v="2"/>
    <d v="2024-07-09T00:00:00"/>
    <n v="28"/>
    <m/>
    <s v=""/>
    <n v="1"/>
    <d v="2024-08-08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PSG"/>
    <s v="OBI"/>
    <s v="JAM"/>
    <s v="TNDR"/>
    <s v="106553"/>
    <s v="A3"/>
    <x v="1"/>
    <s v=""/>
    <b v="0"/>
    <s v="GN"/>
    <n v="106"/>
    <s v="41"/>
    <s v="10641"/>
    <n v="0"/>
    <n v="0"/>
    <x v="0"/>
    <s v="01295508"/>
    <d v="2024-07-07T00:00:00"/>
    <d v="2024-07-09T00:00:00"/>
    <n v="3"/>
    <d v="2024-07-09T00:00:00"/>
    <n v="28"/>
    <m/>
    <s v=""/>
    <n v="1"/>
    <d v="2024-07-2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TNDR"/>
    <s v="106553"/>
    <s v="C2"/>
    <x v="1"/>
    <s v=""/>
    <b v="0"/>
    <s v="GN"/>
    <n v="106"/>
    <s v="41"/>
    <s v="10641"/>
    <n v="0"/>
    <n v="0"/>
    <x v="0"/>
    <s v="01295531"/>
    <d v="2024-07-07T00:00:00"/>
    <d v="2024-07-09T00:00:00"/>
    <n v="3"/>
    <d v="2024-07-09T00:00:00"/>
    <n v="28"/>
    <m/>
    <s v=""/>
    <n v="1"/>
    <d v="2024-07-25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PSG"/>
    <s v="OBI"/>
    <s v="JAM"/>
    <s v="TNDR"/>
    <s v="106546"/>
    <s v="A6"/>
    <x v="1"/>
    <s v=""/>
    <b v="0"/>
    <s v="GN"/>
    <n v="106"/>
    <s v="41"/>
    <s v="10641"/>
    <n v="0"/>
    <n v="0"/>
    <x v="0"/>
    <s v="01295559"/>
    <d v="2024-07-09T00:00:00"/>
    <d v="2024-07-11T00:00:00"/>
    <n v="3"/>
    <d v="2024-07-13T00:00:00"/>
    <n v="28"/>
    <m/>
    <s v=""/>
    <n v="1"/>
    <d v="2024-07-2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OBI"/>
    <s v="JAM"/>
    <s v="TNDR"/>
    <s v="106546"/>
    <s v="A9"/>
    <x v="1"/>
    <s v=""/>
    <b v="0"/>
    <s v="GN"/>
    <n v="106"/>
    <s v="41"/>
    <s v="10641"/>
    <n v="0"/>
    <n v="0"/>
    <x v="0"/>
    <s v="01295562"/>
    <d v="2024-07-09T00:00:00"/>
    <d v="2024-07-11T00:00:00"/>
    <n v="3"/>
    <d v="2024-07-13T00:00:00"/>
    <n v="28"/>
    <m/>
    <s v=""/>
    <n v="1"/>
    <d v="2024-07-26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PSG"/>
    <s v="OBI"/>
    <s v="JAM"/>
    <s v="TNDR"/>
    <s v="106546"/>
    <s v="B1"/>
    <x v="1"/>
    <s v=""/>
    <b v="0"/>
    <s v="GN"/>
    <n v="106"/>
    <s v="41"/>
    <s v="10641"/>
    <n v="0"/>
    <n v="0"/>
    <x v="0"/>
    <s v="01295566"/>
    <d v="2024-07-09T00:00:00"/>
    <d v="2024-07-11T00:00:00"/>
    <n v="3"/>
    <d v="2024-07-13T00:00:00"/>
    <n v="28"/>
    <m/>
    <s v=""/>
    <n v="1"/>
    <d v="2024-07-2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TNDR"/>
    <s v="106546"/>
    <s v="B5"/>
    <x v="1"/>
    <s v=""/>
    <b v="0"/>
    <s v="GN"/>
    <n v="106"/>
    <s v="41"/>
    <s v="10641"/>
    <n v="0"/>
    <n v="0"/>
    <x v="0"/>
    <s v="01295570"/>
    <d v="2024-07-09T00:00:00"/>
    <d v="2024-07-11T00:00:00"/>
    <n v="3"/>
    <d v="2024-07-13T00:00:00"/>
    <n v="28"/>
    <m/>
    <s v=""/>
    <n v="1"/>
    <d v="2024-07-2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AGS"/>
    <s v="LML"/>
    <s v="BOAT"/>
    <s v="107251"/>
    <s v="A1"/>
    <x v="0"/>
    <s v=""/>
    <b v="1"/>
    <s v="SN"/>
    <n v="101"/>
    <s v="24"/>
    <s v="10124"/>
    <n v="0"/>
    <n v="0"/>
    <x v="0"/>
    <s v="01308024"/>
    <d v="2024-07-24T00:00:00"/>
    <m/>
    <n v="1"/>
    <d v="2024-07-25T00:00:00"/>
    <n v="30"/>
    <m/>
    <s v=""/>
    <n v="1"/>
    <d v="2024-10-01T00:00:00"/>
    <s v="SKS"/>
    <s v="4,2,2H"/>
    <x v="0"/>
    <s v="Neets Bay"/>
    <s v="Summer"/>
    <s v="2021"/>
    <s v="SSRAA"/>
    <s v="BY21"/>
    <s v="4,2,2H"/>
    <s v="SKS"/>
    <s v=""/>
    <s v=""/>
    <s v="U"/>
    <n v="10.5"/>
  </r>
  <r>
    <n v="2024"/>
    <s v="CHUM"/>
    <s v="KTN"/>
    <s v="AGS"/>
    <s v="LML"/>
    <s v="BOAT"/>
    <s v="107251"/>
    <s v="B6"/>
    <x v="0"/>
    <s v=""/>
    <b v="1"/>
    <s v="SN"/>
    <n v="101"/>
    <s v="42"/>
    <s v="10142"/>
    <n v="0"/>
    <n v="0"/>
    <x v="0"/>
    <s v="01308041"/>
    <d v="2024-07-24T00:00:00"/>
    <m/>
    <n v="1"/>
    <d v="2024-07-25T00:00:00"/>
    <n v="30"/>
    <m/>
    <s v=""/>
    <n v="1"/>
    <d v="2024-10-01T00:00:00"/>
    <s v="SKS"/>
    <s v="5H5"/>
    <x v="3"/>
    <s v="Neets Bay"/>
    <s v="Summer"/>
    <s v="2021"/>
    <s v="SSRAA"/>
    <s v="THIN FOR AGING"/>
    <s v="5H5"/>
    <s v="SKS"/>
    <s v=""/>
    <s v=""/>
    <s v="U"/>
    <n v="5.8"/>
  </r>
  <r>
    <n v="2024"/>
    <s v="CHUM"/>
    <s v="KTN"/>
    <s v="ECP"/>
    <s v="LML"/>
    <s v="TNDR"/>
    <s v="107252"/>
    <s v="B12"/>
    <x v="1"/>
    <s v=""/>
    <b v="1"/>
    <s v="GN"/>
    <n v="101"/>
    <s v="11"/>
    <s v="10111"/>
    <n v="0"/>
    <n v="0"/>
    <x v="0"/>
    <s v="01296976"/>
    <d v="2024-07-24T00:00:00"/>
    <d v="2024-07-25T00:00:00"/>
    <n v="2"/>
    <d v="2024-07-26T00:00:00"/>
    <n v="30"/>
    <m/>
    <s v=""/>
    <n v="1"/>
    <d v="2024-08-02T00:00:00"/>
    <s v="SKS"/>
    <s v="4,2,2H"/>
    <x v="0"/>
    <s v="Neets Bay"/>
    <s v="Summer"/>
    <s v="2021"/>
    <s v="SSRAA"/>
    <s v="BY21"/>
    <s v="4,2,2H"/>
    <s v="SKS"/>
    <s v=""/>
    <s v=""/>
    <s v="U"/>
    <n v="7.7"/>
  </r>
  <r>
    <n v="2024"/>
    <s v="CHUM"/>
    <s v="KTN"/>
    <s v="ECP"/>
    <s v="LML"/>
    <s v="TNDR"/>
    <s v="107252"/>
    <s v="D9"/>
    <x v="1"/>
    <s v=""/>
    <b v="1"/>
    <s v="GN"/>
    <n v="101"/>
    <s v="11"/>
    <s v="10111"/>
    <n v="0"/>
    <n v="0"/>
    <x v="0"/>
    <s v="01296997"/>
    <d v="2024-07-24T00:00:00"/>
    <d v="2024-07-25T00:00:00"/>
    <n v="2"/>
    <d v="2024-07-26T00:00:00"/>
    <n v="30"/>
    <m/>
    <s v=""/>
    <n v="1"/>
    <d v="2024-08-02T00:00:00"/>
    <s v="SKS"/>
    <s v="4,2,2H"/>
    <x v="0"/>
    <s v="Neets Bay"/>
    <s v="Summer"/>
    <s v="2021"/>
    <s v="SSRAA"/>
    <s v="BY21"/>
    <s v="4,2,2H"/>
    <s v="SKS"/>
    <s v=""/>
    <s v=""/>
    <s v="U"/>
    <n v="5.4"/>
  </r>
  <r>
    <n v="2024"/>
    <s v="CHUM"/>
    <s v="KTN"/>
    <s v="ECP"/>
    <s v="LML"/>
    <s v="TNDR"/>
    <s v="107250"/>
    <s v="B4"/>
    <x v="0"/>
    <s v=""/>
    <b v="1"/>
    <s v="GN"/>
    <n v="101"/>
    <s v="242842"/>
    <s v="101242842"/>
    <n v="0"/>
    <n v="0"/>
    <x v="0"/>
    <s v="01308255"/>
    <d v="2024-07-21T00:00:00"/>
    <d v="2024-07-25T00:00:00"/>
    <n v="5"/>
    <d v="2024-07-26T00:00:00"/>
    <n v="30"/>
    <m/>
    <s v=""/>
    <n v="1"/>
    <d v="2024-09-30T00:00:00"/>
    <s v="SKS"/>
    <s v="4,4H"/>
    <x v="1"/>
    <s v="Neets Bay"/>
    <s v="Summer"/>
    <s v="2021"/>
    <s v="SSRAA"/>
    <s v="BY21"/>
    <s v="4,4H"/>
    <s v="SKS"/>
    <s v=""/>
    <s v=""/>
    <s v="U"/>
    <n v="7.2"/>
  </r>
  <r>
    <n v="2024"/>
    <s v="CHUM"/>
    <s v="KTN"/>
    <s v="ECP"/>
    <s v="LML"/>
    <s v="TNDR"/>
    <s v="107250"/>
    <s v="C4"/>
    <x v="0"/>
    <s v=""/>
    <b v="1"/>
    <s v="GN"/>
    <n v="101"/>
    <s v="242842"/>
    <s v="101242842"/>
    <n v="0"/>
    <n v="0"/>
    <x v="0"/>
    <s v="01308267"/>
    <d v="2024-07-21T00:00:00"/>
    <d v="2024-07-25T00:00:00"/>
    <n v="5"/>
    <d v="2024-07-26T00:00:00"/>
    <n v="30"/>
    <m/>
    <s v=""/>
    <n v="1"/>
    <d v="2024-09-30T00:00:00"/>
    <s v="SKS"/>
    <s v="5,5H5"/>
    <x v="2"/>
    <s v="Neets Bay"/>
    <s v="Summer"/>
    <s v="2021"/>
    <s v="SSRAA"/>
    <s v="THIN FOR AGING"/>
    <s v="5,5H5"/>
    <s v="SKS"/>
    <s v=""/>
    <s v=""/>
    <s v="U"/>
    <n v="5"/>
  </r>
  <r>
    <n v="2024"/>
    <s v="CHUM"/>
    <s v="KTN"/>
    <s v="ECP"/>
    <s v="LML"/>
    <s v="TNDR"/>
    <s v="107250"/>
    <s v="C12"/>
    <x v="0"/>
    <s v=""/>
    <b v="1"/>
    <s v="GN"/>
    <n v="101"/>
    <s v="242842"/>
    <s v="101242842"/>
    <n v="0"/>
    <n v="0"/>
    <x v="0"/>
    <s v="01308275"/>
    <d v="2024-07-21T00:00:00"/>
    <d v="2024-07-25T00:00:00"/>
    <n v="5"/>
    <d v="2024-07-26T00:00:00"/>
    <n v="30"/>
    <m/>
    <s v=""/>
    <n v="1"/>
    <d v="2024-09-30T00:00:00"/>
    <s v="SKS"/>
    <s v="4,2,2H"/>
    <x v="0"/>
    <s v="Neets Bay"/>
    <s v="Summer"/>
    <s v="2021"/>
    <s v="SSRAA"/>
    <s v="BY21"/>
    <s v="4,2,2H"/>
    <s v="SKS"/>
    <s v=""/>
    <s v=""/>
    <s v="U"/>
    <n v="7.1"/>
  </r>
  <r>
    <n v="2024"/>
    <s v="CHUM"/>
    <s v="KTN"/>
    <s v="ECP"/>
    <s v="LML"/>
    <s v="TNDR"/>
    <s v="107250"/>
    <s v="D2"/>
    <x v="0"/>
    <s v=""/>
    <b v="1"/>
    <s v="GN"/>
    <n v="101"/>
    <s v="242842"/>
    <s v="101242842"/>
    <n v="0"/>
    <n v="0"/>
    <x v="0"/>
    <s v="01308277"/>
    <d v="2024-07-21T00:00:00"/>
    <d v="2024-07-25T00:00:00"/>
    <n v="5"/>
    <d v="2024-07-26T00:00:00"/>
    <n v="30"/>
    <m/>
    <s v=""/>
    <n v="1"/>
    <d v="2024-09-30T00:00:00"/>
    <s v="SKS"/>
    <s v="4,2,2H"/>
    <x v="0"/>
    <s v="Neets Bay"/>
    <s v="Summer"/>
    <s v="2021"/>
    <s v="SSRAA"/>
    <s v="BY21"/>
    <s v="4,2,2H"/>
    <s v="SKS"/>
    <s v=""/>
    <s v=""/>
    <s v="U"/>
    <n v="6.5"/>
  </r>
  <r>
    <n v="2024"/>
    <s v="CHUM"/>
    <s v="KTN"/>
    <s v="ECP"/>
    <s v="LML"/>
    <s v="TNDR"/>
    <s v="107250"/>
    <s v="D7"/>
    <x v="0"/>
    <s v=""/>
    <b v="1"/>
    <s v="GN"/>
    <n v="101"/>
    <s v="242842"/>
    <s v="101242842"/>
    <n v="0"/>
    <n v="0"/>
    <x v="0"/>
    <s v="01308282"/>
    <d v="2024-07-21T00:00:00"/>
    <d v="2024-07-25T00:00:00"/>
    <n v="5"/>
    <d v="2024-07-26T00:00:00"/>
    <n v="30"/>
    <m/>
    <s v=""/>
    <n v="1"/>
    <d v="2024-09-30T00:00:00"/>
    <s v="SKS"/>
    <s v="4,2,2H"/>
    <x v="0"/>
    <s v="Neets Bay"/>
    <s v="Summer"/>
    <s v="2021"/>
    <s v="SSRAA"/>
    <s v="BY21"/>
    <s v="4,2,2H"/>
    <s v="SKS"/>
    <s v=""/>
    <s v=""/>
    <s v="U"/>
    <n v="4.9000000000000004"/>
  </r>
  <r>
    <n v="2024"/>
    <s v="CHUM"/>
    <s v="KTN"/>
    <s v="ECP"/>
    <s v="LML"/>
    <s v="TNDR"/>
    <s v="107250"/>
    <s v="D10"/>
    <x v="0"/>
    <s v=""/>
    <b v="1"/>
    <s v="GN"/>
    <n v="101"/>
    <s v="242842"/>
    <s v="101242842"/>
    <n v="0"/>
    <n v="0"/>
    <x v="0"/>
    <s v="01308285"/>
    <d v="2024-07-21T00:00:00"/>
    <d v="2024-07-25T00:00:00"/>
    <n v="5"/>
    <d v="2024-07-26T00:00:00"/>
    <n v="30"/>
    <m/>
    <s v=""/>
    <n v="1"/>
    <d v="2024-09-30T00:00:00"/>
    <s v="SKS"/>
    <s v="4,4H"/>
    <x v="1"/>
    <s v="Neets Bay"/>
    <s v="Summer"/>
    <s v="2021"/>
    <s v="SSRAA"/>
    <s v="BY21"/>
    <s v="4,4H"/>
    <s v="SKS"/>
    <s v=""/>
    <s v=""/>
    <s v="U"/>
    <n v="7.7"/>
  </r>
  <r>
    <n v="2024"/>
    <s v="CHUM"/>
    <s v="KTN"/>
    <s v="SBS"/>
    <s v="AWE"/>
    <s v="BOAT"/>
    <s v="107282"/>
    <s v="B3"/>
    <x v="1"/>
    <s v=""/>
    <b v="1"/>
    <s v="SN"/>
    <n v="101"/>
    <s v="29"/>
    <s v="10129"/>
    <n v="0"/>
    <n v="0"/>
    <x v="0"/>
    <s v="01300034"/>
    <d v="2024-07-25T00:00:00"/>
    <m/>
    <n v="1"/>
    <d v="2024-07-25T00:00:00"/>
    <n v="30"/>
    <m/>
    <s v=""/>
    <n v="1"/>
    <d v="2024-09-30T00:00:00"/>
    <s v="SKS"/>
    <s v="4,4H"/>
    <x v="1"/>
    <s v="Neets Bay"/>
    <s v="Summer"/>
    <s v="2021"/>
    <s v="SSRAA"/>
    <s v="BY21"/>
    <s v="4,4H"/>
    <s v="SKS"/>
    <s v=""/>
    <s v=""/>
    <s v="U"/>
    <n v="4.3"/>
  </r>
  <r>
    <n v="2024"/>
    <s v="CHUM"/>
    <s v="KTN"/>
    <s v="AGS"/>
    <s v="AWE"/>
    <s v="BOAT"/>
    <s v="107283"/>
    <s v="A1"/>
    <x v="1"/>
    <s v=""/>
    <b v="1"/>
    <s v="SN"/>
    <n v="102"/>
    <s v="20"/>
    <s v="10220"/>
    <n v="0"/>
    <n v="0"/>
    <x v="0"/>
    <s v="01296617"/>
    <d v="2024-07-25T00:00:00"/>
    <m/>
    <n v="1"/>
    <d v="2024-07-25T00:00:00"/>
    <n v="30"/>
    <m/>
    <s v="B8 Weight deleted, 3 otoliths in well"/>
    <n v="1"/>
    <d v="2024-07-31T00:00:00"/>
    <s v="SAW"/>
    <s v="4,2,2H"/>
    <x v="0"/>
    <s v="Neets Bay"/>
    <s v="Summer"/>
    <s v="2021"/>
    <s v="SSRAA"/>
    <s v="BY21"/>
    <s v="4,2,2H"/>
    <s v="SAW"/>
    <s v=""/>
    <s v=""/>
    <s v="U"/>
    <n v="6.3"/>
  </r>
  <r>
    <n v="2024"/>
    <s v="CHUM"/>
    <s v="WRG"/>
    <s v="TRI"/>
    <s v="SLM"/>
    <s v="TNDR"/>
    <s v="107059"/>
    <s v="A6"/>
    <x v="1"/>
    <s v=""/>
    <b v="1"/>
    <s v="SN"/>
    <n v="101"/>
    <s v="29"/>
    <s v="10129"/>
    <n v="0"/>
    <n v="0"/>
    <x v="0"/>
    <s v="01297066"/>
    <d v="2024-07-21T00:00:00"/>
    <m/>
    <n v="1"/>
    <d v="2024-07-22T00:00:00"/>
    <n v="30"/>
    <m/>
    <s v="Total chum weight was 16,410 lbs. 3 deliveries total. 1 delivery from 102-20 with 291 lbs of chum (1.7%)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7.9"/>
  </r>
  <r>
    <n v="2024"/>
    <s v="CHUM"/>
    <s v="WRG"/>
    <s v="TRI"/>
    <s v="SLM"/>
    <s v="TNDR"/>
    <s v="107059"/>
    <s v="A11"/>
    <x v="1"/>
    <s v=""/>
    <b v="1"/>
    <s v="SN"/>
    <n v="101"/>
    <s v="29"/>
    <s v="10129"/>
    <n v="0"/>
    <n v="0"/>
    <x v="0"/>
    <s v="01297071"/>
    <d v="2024-07-21T00:00:00"/>
    <m/>
    <n v="1"/>
    <d v="2024-07-22T00:00:00"/>
    <n v="30"/>
    <m/>
    <s v="Total chum weight was 16,410 lbs. 3 deliveries total. 1 delivery from 102-20 with 291 lbs of chum (1.7%)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8.3000000000000007"/>
  </r>
  <r>
    <n v="2024"/>
    <s v="CHUM"/>
    <s v="WRG"/>
    <s v="TRI"/>
    <s v="SLM"/>
    <s v="TNDR"/>
    <s v="107059"/>
    <s v="B10"/>
    <x v="1"/>
    <s v=""/>
    <b v="1"/>
    <s v="SN"/>
    <n v="101"/>
    <s v="29"/>
    <s v="10129"/>
    <n v="0"/>
    <n v="0"/>
    <x v="0"/>
    <s v="01297082"/>
    <d v="2024-07-21T00:00:00"/>
    <m/>
    <n v="1"/>
    <d v="2024-07-22T00:00:00"/>
    <n v="30"/>
    <m/>
    <s v="Total chum weight was 16,410 lbs. 3 deliveries total. 1 delivery from 102-20 with 291 lbs of chum (1.7%)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7.4"/>
  </r>
  <r>
    <n v="2024"/>
    <s v="CHUM"/>
    <s v="WRG"/>
    <s v="SLS"/>
    <s v="SLM"/>
    <s v="TNDR"/>
    <s v="107060"/>
    <s v="C5"/>
    <x v="1"/>
    <s v=""/>
    <b v="0"/>
    <s v="GN"/>
    <n v="106"/>
    <s v="30"/>
    <s v="10630"/>
    <n v="0"/>
    <n v="0"/>
    <x v="0"/>
    <s v="01295846"/>
    <d v="2024-07-14T00:00:00"/>
    <d v="2024-07-16T00:00:00"/>
    <n v="3"/>
    <d v="2024-07-18T00:00:00"/>
    <n v="29"/>
    <m/>
    <s v=""/>
    <n v="1"/>
    <d v="2024-07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AGS"/>
    <s v="LML"/>
    <s v="TNDR"/>
    <s v="107253"/>
    <s v="A3"/>
    <x v="2"/>
    <s v="CR"/>
    <b v="1"/>
    <s v="SN"/>
    <n v="101"/>
    <s v="95"/>
    <s v="10195"/>
    <s v="THA"/>
    <s v="Neets Bay"/>
    <x v="1"/>
    <s v="01295916"/>
    <d v="2024-07-27T00:00:00"/>
    <m/>
    <n v="1"/>
    <d v="2024-07-27T00:00:00"/>
    <n v="30"/>
    <n v="5"/>
    <s v=""/>
    <n v="1"/>
    <d v="2024-07-29T00:00:00"/>
    <s v="SKS"/>
    <s v="5H5"/>
    <x v="3"/>
    <s v="Neets Bay"/>
    <s v="Summer"/>
    <s v="2021"/>
    <s v="SSRAA"/>
    <s v="THIN FOR AGING"/>
    <s v="5H5"/>
    <s v="SKS"/>
    <s v=""/>
    <s v=""/>
    <s v="U"/>
    <n v="5.9"/>
  </r>
  <r>
    <n v="2024"/>
    <s v="CHUM"/>
    <s v="KTN"/>
    <s v="AGS"/>
    <s v="LML"/>
    <s v="TNDR"/>
    <s v="107253"/>
    <s v="A5"/>
    <x v="2"/>
    <s v="CR"/>
    <b v="1"/>
    <s v="SN"/>
    <n v="101"/>
    <s v="95"/>
    <s v="10195"/>
    <s v="THA"/>
    <s v="Neets Bay"/>
    <x v="1"/>
    <s v="01295918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THIN FOR AGING"/>
    <s v="4,4H"/>
    <s v="SKS"/>
    <s v=""/>
    <s v=""/>
    <s v="U"/>
    <n v="8.4"/>
  </r>
  <r>
    <n v="2024"/>
    <s v="CHUM"/>
    <s v="KTN"/>
    <s v="AGS"/>
    <s v="LML"/>
    <s v="TNDR"/>
    <s v="107253"/>
    <s v="A10"/>
    <x v="2"/>
    <s v="CR"/>
    <b v="1"/>
    <s v="SN"/>
    <n v="101"/>
    <s v="95"/>
    <s v="10195"/>
    <s v="THA"/>
    <s v="Neets Bay"/>
    <x v="1"/>
    <s v="01295923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8.4"/>
  </r>
  <r>
    <n v="2024"/>
    <s v="CHUM"/>
    <s v="KTN"/>
    <s v="AGS"/>
    <s v="LML"/>
    <s v="TNDR"/>
    <s v="107253"/>
    <s v="B2"/>
    <x v="2"/>
    <s v="CR"/>
    <b v="1"/>
    <s v="SN"/>
    <n v="101"/>
    <s v="95"/>
    <s v="10195"/>
    <s v="THA"/>
    <s v="Neets Bay"/>
    <x v="1"/>
    <s v="01295927"/>
    <d v="2024-07-27T00:00:00"/>
    <m/>
    <n v="1"/>
    <d v="2024-07-27T00:00:00"/>
    <n v="30"/>
    <n v="5"/>
    <s v=""/>
    <n v="1"/>
    <d v="2024-07-29T00:00:00"/>
    <s v="SKS"/>
    <s v="5H5"/>
    <x v="3"/>
    <s v="Neets Bay"/>
    <s v="Summer"/>
    <s v="2021"/>
    <s v="SSRAA"/>
    <s v="BY21"/>
    <s v="5H5"/>
    <s v="SKS"/>
    <s v=""/>
    <s v=""/>
    <s v="U"/>
    <n v="4.3"/>
  </r>
  <r>
    <n v="2024"/>
    <s v="CHUM"/>
    <s v="KTN"/>
    <s v="AGS"/>
    <s v="LML"/>
    <s v="TNDR"/>
    <s v="107253"/>
    <s v="B9"/>
    <x v="2"/>
    <s v="CR"/>
    <b v="1"/>
    <s v="SN"/>
    <n v="101"/>
    <s v="95"/>
    <s v="10195"/>
    <s v="THA"/>
    <s v="Neets Bay"/>
    <x v="1"/>
    <s v="01295934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7.8"/>
  </r>
  <r>
    <n v="2024"/>
    <s v="CHUM"/>
    <s v="KTN"/>
    <s v="AGS"/>
    <s v="LML"/>
    <s v="TNDR"/>
    <s v="107253"/>
    <s v="B11"/>
    <x v="2"/>
    <s v="CR"/>
    <b v="1"/>
    <s v="SN"/>
    <n v="101"/>
    <s v="95"/>
    <s v="10195"/>
    <s v="THA"/>
    <s v="Neets Bay"/>
    <x v="1"/>
    <s v="01295936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7.7"/>
  </r>
  <r>
    <n v="2024"/>
    <s v="CHUM"/>
    <s v="KTN"/>
    <s v="AGS"/>
    <s v="LML"/>
    <s v="TNDR"/>
    <s v="107253"/>
    <s v="C1"/>
    <x v="2"/>
    <s v="CR"/>
    <b v="1"/>
    <s v="SN"/>
    <n v="101"/>
    <s v="95"/>
    <s v="10195"/>
    <s v="THA"/>
    <s v="Neets Bay"/>
    <x v="1"/>
    <s v="01295938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4.2"/>
  </r>
  <r>
    <n v="2024"/>
    <s v="CHUM"/>
    <s v="KTN"/>
    <s v="AGS"/>
    <s v="LML"/>
    <s v="TNDR"/>
    <s v="107253"/>
    <s v="C3"/>
    <x v="2"/>
    <s v="CR"/>
    <b v="1"/>
    <s v="SN"/>
    <n v="101"/>
    <s v="95"/>
    <s v="10195"/>
    <s v="THA"/>
    <s v="Neets Bay"/>
    <x v="1"/>
    <s v="01295940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4.5"/>
  </r>
  <r>
    <n v="2024"/>
    <s v="CHUM"/>
    <s v="KTN"/>
    <s v="AGS"/>
    <s v="LML"/>
    <s v="TNDR"/>
    <s v="107253"/>
    <s v="C5"/>
    <x v="2"/>
    <s v="CR"/>
    <b v="1"/>
    <s v="SN"/>
    <n v="101"/>
    <s v="95"/>
    <s v="10195"/>
    <s v="THA"/>
    <s v="Neets Bay"/>
    <x v="1"/>
    <s v="01295942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8"/>
  </r>
  <r>
    <n v="2024"/>
    <s v="CHUM"/>
    <s v="KTN"/>
    <s v="AGS"/>
    <s v="LML"/>
    <s v="TNDR"/>
    <s v="107253"/>
    <s v="C7"/>
    <x v="2"/>
    <s v="CR"/>
    <b v="1"/>
    <s v="SN"/>
    <n v="101"/>
    <s v="95"/>
    <s v="10195"/>
    <s v="THA"/>
    <s v="Neets Bay"/>
    <x v="1"/>
    <s v="01295944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8"/>
  </r>
  <r>
    <n v="2024"/>
    <s v="CHUM"/>
    <s v="KTN"/>
    <s v="AGS"/>
    <s v="LML"/>
    <s v="TNDR"/>
    <s v="107253"/>
    <s v="C9"/>
    <x v="2"/>
    <s v="CR"/>
    <b v="1"/>
    <s v="SN"/>
    <n v="101"/>
    <s v="95"/>
    <s v="10195"/>
    <s v="THA"/>
    <s v="Neets Bay"/>
    <x v="1"/>
    <s v="01295946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10.7"/>
  </r>
  <r>
    <n v="2024"/>
    <s v="CHUM"/>
    <s v="KTN"/>
    <s v="AGS"/>
    <s v="LML"/>
    <s v="TNDR"/>
    <s v="107253"/>
    <s v="C10"/>
    <x v="2"/>
    <s v="CR"/>
    <b v="1"/>
    <s v="SN"/>
    <n v="101"/>
    <s v="95"/>
    <s v="10195"/>
    <s v="THA"/>
    <s v="Neets Bay"/>
    <x v="1"/>
    <s v="01295947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8.5"/>
  </r>
  <r>
    <n v="2024"/>
    <s v="CHUM"/>
    <s v="KTN"/>
    <s v="AGS"/>
    <s v="LML"/>
    <s v="TNDR"/>
    <s v="107253"/>
    <s v="D3"/>
    <x v="2"/>
    <s v="CR"/>
    <b v="1"/>
    <s v="SN"/>
    <n v="101"/>
    <s v="95"/>
    <s v="10195"/>
    <s v="THA"/>
    <s v="Neets Bay"/>
    <x v="1"/>
    <s v="01295952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7.5"/>
  </r>
  <r>
    <n v="2024"/>
    <s v="CHUM"/>
    <s v="KTN"/>
    <s v="AGS"/>
    <s v="LML"/>
    <s v="TNDR"/>
    <s v="107253"/>
    <s v="D5"/>
    <x v="2"/>
    <s v="CR"/>
    <b v="1"/>
    <s v="SN"/>
    <n v="101"/>
    <s v="95"/>
    <s v="10195"/>
    <s v="THA"/>
    <s v="Neets Bay"/>
    <x v="1"/>
    <s v="01295954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7.8"/>
  </r>
  <r>
    <n v="2024"/>
    <s v="CHUM"/>
    <s v="KTN"/>
    <s v="AGS"/>
    <s v="LML"/>
    <s v="TNDR"/>
    <s v="107253"/>
    <s v="D8"/>
    <x v="2"/>
    <s v="CR"/>
    <b v="1"/>
    <s v="SN"/>
    <n v="101"/>
    <s v="95"/>
    <s v="10195"/>
    <s v="THA"/>
    <s v="Neets Bay"/>
    <x v="1"/>
    <s v="01295957"/>
    <d v="2024-07-27T00:00:00"/>
    <m/>
    <n v="1"/>
    <d v="2024-07-27T00:00:00"/>
    <n v="30"/>
    <n v="5"/>
    <s v=""/>
    <n v="1"/>
    <d v="2024-07-29T00:00:00"/>
    <s v="SKS"/>
    <s v="5H5"/>
    <x v="3"/>
    <s v="Neets Bay"/>
    <s v="Summer"/>
    <s v="2021"/>
    <s v="SSRAA"/>
    <s v="BY21"/>
    <s v="5H5"/>
    <s v="SKS"/>
    <s v=""/>
    <s v=""/>
    <s v="U"/>
    <n v="9.5"/>
  </r>
  <r>
    <n v="2024"/>
    <s v="CHUM"/>
    <s v="KTN"/>
    <s v="AGS"/>
    <s v="LML"/>
    <s v="TNDR"/>
    <s v="107253"/>
    <s v="E2"/>
    <x v="2"/>
    <s v="CR"/>
    <b v="1"/>
    <s v="SN"/>
    <n v="101"/>
    <s v="95"/>
    <s v="10195"/>
    <s v="THA"/>
    <s v="Neets Bay"/>
    <x v="1"/>
    <s v="01295963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9.3000000000000007"/>
  </r>
  <r>
    <n v="2024"/>
    <s v="CHUM"/>
    <s v="KTN"/>
    <s v="AGS"/>
    <s v="LML"/>
    <s v="TNDR"/>
    <s v="107253"/>
    <s v="E4"/>
    <x v="2"/>
    <s v="CR"/>
    <b v="1"/>
    <s v="SN"/>
    <n v="101"/>
    <s v="95"/>
    <s v="10195"/>
    <s v="THA"/>
    <s v="Neets Bay"/>
    <x v="1"/>
    <s v="01295965"/>
    <d v="2024-07-27T00:00:00"/>
    <m/>
    <n v="1"/>
    <d v="2024-07-27T00:00:00"/>
    <n v="30"/>
    <n v="5"/>
    <s v=""/>
    <n v="1"/>
    <d v="2024-07-29T00:00:00"/>
    <s v="SKS"/>
    <s v="5H5"/>
    <x v="3"/>
    <s v="Neets Bay"/>
    <s v="Summer"/>
    <s v="2021"/>
    <s v="SSRAA"/>
    <s v="BY21"/>
    <s v="5H5"/>
    <s v="SKS"/>
    <s v=""/>
    <s v=""/>
    <s v="U"/>
    <n v="6.4"/>
  </r>
  <r>
    <n v="2024"/>
    <s v="CHUM"/>
    <s v="KTN"/>
    <s v="AGS"/>
    <s v="LML"/>
    <s v="TNDR"/>
    <s v="107253"/>
    <s v="E5"/>
    <x v="2"/>
    <s v="CR"/>
    <b v="1"/>
    <s v="SN"/>
    <n v="101"/>
    <s v="95"/>
    <s v="10195"/>
    <s v="THA"/>
    <s v="Neets Bay"/>
    <x v="1"/>
    <s v="01295966"/>
    <d v="2024-07-27T00:00:00"/>
    <m/>
    <n v="1"/>
    <d v="2024-07-27T00:00:00"/>
    <n v="30"/>
    <n v="5"/>
    <s v=""/>
    <n v="1"/>
    <d v="2024-07-29T00:00:00"/>
    <s v="SKS"/>
    <s v="5H5"/>
    <x v="3"/>
    <s v="Neets Bay"/>
    <s v="Summer"/>
    <s v="2021"/>
    <s v="SSRAA"/>
    <s v="BY21"/>
    <s v="5H5"/>
    <s v="SKS"/>
    <s v=""/>
    <s v=""/>
    <s v="U"/>
    <n v="8.1999999999999993"/>
  </r>
  <r>
    <n v="2024"/>
    <s v="CHUM"/>
    <s v="KTN"/>
    <s v="AGS"/>
    <s v="LML"/>
    <s v="TNDR"/>
    <s v="107253"/>
    <s v="E8"/>
    <x v="2"/>
    <s v="CR"/>
    <b v="1"/>
    <s v="SN"/>
    <n v="101"/>
    <s v="95"/>
    <s v="10195"/>
    <s v="THA"/>
    <s v="Neets Bay"/>
    <x v="1"/>
    <s v="01295969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AGS"/>
    <s v="LML"/>
    <s v="TNDR"/>
    <s v="107253"/>
    <s v="E9"/>
    <x v="2"/>
    <s v="CR"/>
    <b v="1"/>
    <s v="SN"/>
    <n v="101"/>
    <s v="95"/>
    <s v="10195"/>
    <s v="THA"/>
    <s v="Neets Bay"/>
    <x v="1"/>
    <s v="01295970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8.8000000000000007"/>
  </r>
  <r>
    <n v="2024"/>
    <s v="CHUM"/>
    <s v="KTN"/>
    <s v="AGS"/>
    <s v="LML"/>
    <s v="TNDR"/>
    <s v="107253"/>
    <s v="F1"/>
    <x v="2"/>
    <s v="CR"/>
    <b v="1"/>
    <s v="SN"/>
    <n v="101"/>
    <s v="95"/>
    <s v="10195"/>
    <s v="THA"/>
    <s v="Neets Bay"/>
    <x v="1"/>
    <s v="01295974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10.8"/>
  </r>
  <r>
    <n v="2024"/>
    <s v="CHUM"/>
    <s v="KTN"/>
    <s v="AGS"/>
    <s v="LML"/>
    <s v="TNDR"/>
    <s v="107253"/>
    <s v="F8"/>
    <x v="2"/>
    <s v="CR"/>
    <b v="1"/>
    <s v="SN"/>
    <n v="101"/>
    <s v="95"/>
    <s v="10195"/>
    <s v="THA"/>
    <s v="Neets Bay"/>
    <x v="1"/>
    <s v="01295981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THIN FOR AGING"/>
    <s v="4,2,2H"/>
    <s v="SKS"/>
    <s v=""/>
    <s v=""/>
    <s v="U"/>
    <n v="6.2"/>
  </r>
  <r>
    <n v="2024"/>
    <s v="CHUM"/>
    <s v="KTN"/>
    <s v="AGS"/>
    <s v="LML"/>
    <s v="TNDR"/>
    <s v="107253"/>
    <s v="F10"/>
    <x v="2"/>
    <s v="CR"/>
    <b v="1"/>
    <s v="SN"/>
    <n v="101"/>
    <s v="95"/>
    <s v="10195"/>
    <s v="THA"/>
    <s v="Neets Bay"/>
    <x v="1"/>
    <s v="01295983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6.5"/>
  </r>
  <r>
    <n v="2024"/>
    <s v="CHUM"/>
    <s v="KTN"/>
    <s v="AGS"/>
    <s v="LML"/>
    <s v="TNDR"/>
    <s v="107253"/>
    <s v="G1"/>
    <x v="2"/>
    <s v="CR"/>
    <b v="1"/>
    <s v="SN"/>
    <n v="101"/>
    <s v="95"/>
    <s v="10195"/>
    <s v="THA"/>
    <s v="Neets Bay"/>
    <x v="1"/>
    <s v="01295986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6.9"/>
  </r>
  <r>
    <n v="2024"/>
    <s v="CHUM"/>
    <s v="KTN"/>
    <s v="AGS"/>
    <s v="LML"/>
    <s v="TNDR"/>
    <s v="107253"/>
    <s v="G2"/>
    <x v="2"/>
    <s v="CR"/>
    <b v="1"/>
    <s v="SN"/>
    <n v="101"/>
    <s v="95"/>
    <s v="10195"/>
    <s v="THA"/>
    <s v="Neets Bay"/>
    <x v="1"/>
    <s v="01295987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4.5"/>
  </r>
  <r>
    <n v="2024"/>
    <s v="CHUM"/>
    <s v="KTN"/>
    <s v="AGS"/>
    <s v="LML"/>
    <s v="TNDR"/>
    <s v="107253"/>
    <s v="G6"/>
    <x v="2"/>
    <s v="CR"/>
    <b v="1"/>
    <s v="SN"/>
    <n v="101"/>
    <s v="95"/>
    <s v="10195"/>
    <s v="THA"/>
    <s v="Neets Bay"/>
    <x v="1"/>
    <s v="01295991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5.7"/>
  </r>
  <r>
    <n v="2024"/>
    <s v="CHUM"/>
    <s v="KTN"/>
    <s v="AGS"/>
    <s v="LML"/>
    <s v="TNDR"/>
    <s v="107253"/>
    <s v="G7"/>
    <x v="2"/>
    <s v="CR"/>
    <b v="1"/>
    <s v="SN"/>
    <n v="101"/>
    <s v="95"/>
    <s v="10195"/>
    <s v="THA"/>
    <s v="Neets Bay"/>
    <x v="1"/>
    <s v="01295992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THIN FOR AGING"/>
    <s v="4,4H"/>
    <s v="SKS"/>
    <s v=""/>
    <s v=""/>
    <s v="U"/>
    <n v="8.6"/>
  </r>
  <r>
    <n v="2024"/>
    <s v="CHUM"/>
    <s v="KTN"/>
    <s v="AGS"/>
    <s v="LML"/>
    <s v="TNDR"/>
    <s v="107253"/>
    <s v="G10"/>
    <x v="2"/>
    <s v="CR"/>
    <b v="1"/>
    <s v="SN"/>
    <n v="101"/>
    <s v="95"/>
    <s v="10195"/>
    <s v="THA"/>
    <s v="Neets Bay"/>
    <x v="1"/>
    <s v="01295995"/>
    <d v="2024-07-27T00:00:00"/>
    <m/>
    <n v="1"/>
    <d v="2024-07-27T00:00:00"/>
    <n v="30"/>
    <n v="5"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7.6"/>
  </r>
  <r>
    <n v="2024"/>
    <s v="CHUM"/>
    <s v="KTN"/>
    <s v="AGS"/>
    <s v="LML"/>
    <s v="TNDR"/>
    <s v="107253"/>
    <s v="G11"/>
    <x v="2"/>
    <s v="CR"/>
    <b v="1"/>
    <s v="SN"/>
    <n v="101"/>
    <s v="95"/>
    <s v="10195"/>
    <s v="THA"/>
    <s v="Neets Bay"/>
    <x v="1"/>
    <s v="01295996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7.5"/>
  </r>
  <r>
    <n v="2024"/>
    <s v="CHUM"/>
    <s v="KTN"/>
    <s v="AGS"/>
    <s v="LML"/>
    <s v="TNDR"/>
    <s v="107253"/>
    <s v="H2"/>
    <x v="2"/>
    <s v="CR"/>
    <b v="1"/>
    <s v="SN"/>
    <n v="101"/>
    <s v="95"/>
    <s v="10195"/>
    <s v="THA"/>
    <s v="Neets Bay"/>
    <x v="1"/>
    <s v="01295999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8.3000000000000007"/>
  </r>
  <r>
    <n v="2024"/>
    <s v="CHUM"/>
    <s v="KTN"/>
    <s v="AGS"/>
    <s v="LML"/>
    <s v="TNDR"/>
    <s v="107253"/>
    <s v="H6"/>
    <x v="2"/>
    <s v="CR"/>
    <b v="1"/>
    <s v="SN"/>
    <n v="101"/>
    <s v="95"/>
    <s v="10195"/>
    <s v="THA"/>
    <s v="Neets Bay"/>
    <x v="1"/>
    <s v="01296003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7.8"/>
  </r>
  <r>
    <n v="2024"/>
    <s v="CHUM"/>
    <s v="KTN"/>
    <s v="AGS"/>
    <s v="LML"/>
    <s v="TNDR"/>
    <s v="107253"/>
    <s v="H8"/>
    <x v="2"/>
    <s v="CR"/>
    <b v="1"/>
    <s v="SN"/>
    <n v="101"/>
    <s v="95"/>
    <s v="10195"/>
    <s v="THA"/>
    <s v="Neets Bay"/>
    <x v="1"/>
    <s v="01296005"/>
    <d v="2024-07-27T00:00:00"/>
    <m/>
    <n v="1"/>
    <d v="2024-07-27T00:00:00"/>
    <n v="30"/>
    <n v="5"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7.5"/>
  </r>
  <r>
    <n v="2024"/>
    <s v="CHUM"/>
    <s v="KTN"/>
    <s v="AGS"/>
    <s v="LML"/>
    <s v="TNDR"/>
    <s v="107253"/>
    <s v="H9"/>
    <x v="2"/>
    <s v="CR"/>
    <b v="1"/>
    <s v="SN"/>
    <n v="101"/>
    <s v="95"/>
    <s v="10195"/>
    <s v="THA"/>
    <s v="Neets Bay"/>
    <x v="1"/>
    <s v="01296006"/>
    <d v="2024-07-27T00:00:00"/>
    <m/>
    <n v="1"/>
    <d v="2024-07-27T00:00:00"/>
    <n v="30"/>
    <n v="5"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9.3000000000000007"/>
  </r>
  <r>
    <n v="2024"/>
    <s v="CHUM"/>
    <s v="KTN"/>
    <s v="SBS"/>
    <s v="LML"/>
    <s v="BOAT"/>
    <s v="107254"/>
    <s v="A4"/>
    <x v="1"/>
    <s v=""/>
    <b v="1"/>
    <s v="SN"/>
    <n v="101"/>
    <s v="45"/>
    <s v="10145"/>
    <n v="0"/>
    <n v="0"/>
    <x v="0"/>
    <s v="01296013"/>
    <d v="2024-07-28T00:00:00"/>
    <m/>
    <n v="1"/>
    <d v="2024-07-28T00:00:00"/>
    <n v="31"/>
    <m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SBS"/>
    <s v="LML"/>
    <s v="BOAT"/>
    <s v="107254"/>
    <s v="C10"/>
    <x v="1"/>
    <s v=""/>
    <b v="1"/>
    <s v="SN"/>
    <n v="101"/>
    <s v="29"/>
    <s v="10129"/>
    <n v="0"/>
    <n v="0"/>
    <x v="0"/>
    <s v="01296035"/>
    <d v="2024-07-28T00:00:00"/>
    <m/>
    <n v="1"/>
    <d v="2024-07-28T00:00:00"/>
    <n v="31"/>
    <m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4.2"/>
  </r>
  <r>
    <n v="2024"/>
    <s v="CHUM"/>
    <s v="KTN"/>
    <s v="SBS"/>
    <s v="LML"/>
    <s v="BOAT"/>
    <s v="107254"/>
    <s v="F5"/>
    <x v="1"/>
    <s v=""/>
    <b v="1"/>
    <s v="SN"/>
    <n v="101"/>
    <s v="25"/>
    <s v="10125"/>
    <n v="0"/>
    <n v="0"/>
    <x v="0"/>
    <s v="01296066"/>
    <d v="2024-07-28T00:00:00"/>
    <m/>
    <n v="1"/>
    <d v="2024-07-28T00:00:00"/>
    <n v="31"/>
    <m/>
    <s v=""/>
    <n v="1"/>
    <d v="2024-07-29T00:00:00"/>
    <s v="SKS"/>
    <s v="4,2,2H"/>
    <x v="0"/>
    <s v="Neets Bay"/>
    <s v="Summer"/>
    <s v="2021"/>
    <s v="SSRAA"/>
    <s v="THIN FOR AGING"/>
    <s v="4,2,2H"/>
    <s v="SKS"/>
    <s v=""/>
    <s v=""/>
    <s v="U"/>
    <n v="6"/>
  </r>
  <r>
    <n v="2024"/>
    <s v="CHUM"/>
    <s v="KTN"/>
    <s v="ECP"/>
    <s v="AWE"/>
    <s v="TNDR"/>
    <s v="107286"/>
    <s v="A5"/>
    <x v="1"/>
    <s v=""/>
    <b v="1"/>
    <s v="TR"/>
    <n v="101"/>
    <s v="90"/>
    <s v="10190"/>
    <n v="0"/>
    <n v="0"/>
    <x v="0"/>
    <s v="01296198"/>
    <d v="2024-07-29T00:00:00"/>
    <m/>
    <n v="1"/>
    <d v="2024-07-29T00:00:00"/>
    <n v="31"/>
    <m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7.1"/>
  </r>
  <r>
    <n v="2024"/>
    <s v="CHUM"/>
    <s v="KTN"/>
    <s v="ECP"/>
    <s v="AWE"/>
    <s v="TNDR"/>
    <s v="107286"/>
    <s v="A8"/>
    <x v="1"/>
    <s v=""/>
    <b v="1"/>
    <s v="TR"/>
    <n v="101"/>
    <s v="90"/>
    <s v="10190"/>
    <n v="0"/>
    <n v="0"/>
    <x v="0"/>
    <s v="01296201"/>
    <d v="2024-07-29T00:00:00"/>
    <m/>
    <n v="1"/>
    <d v="2024-07-29T00:00:00"/>
    <n v="31"/>
    <m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7"/>
  </r>
  <r>
    <n v="2024"/>
    <s v="CHUM"/>
    <s v="KTN"/>
    <s v="ECP"/>
    <s v="AWE"/>
    <s v="TNDR"/>
    <s v="107286"/>
    <s v="A9"/>
    <x v="1"/>
    <s v=""/>
    <b v="1"/>
    <s v="TR"/>
    <n v="101"/>
    <s v="90"/>
    <s v="10190"/>
    <n v="0"/>
    <n v="0"/>
    <x v="0"/>
    <s v="01296202"/>
    <d v="2024-07-29T00:00:00"/>
    <m/>
    <n v="1"/>
    <d v="2024-07-29T00:00:00"/>
    <n v="31"/>
    <m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6"/>
  </r>
  <r>
    <n v="2024"/>
    <s v="CHUM"/>
    <s v="KTN"/>
    <s v="ECP"/>
    <s v="AWE"/>
    <s v="TNDR"/>
    <s v="107286"/>
    <s v="B2"/>
    <x v="1"/>
    <s v=""/>
    <b v="1"/>
    <s v="TR"/>
    <n v="101"/>
    <s v="90"/>
    <s v="10190"/>
    <n v="0"/>
    <n v="0"/>
    <x v="0"/>
    <s v="01296207"/>
    <d v="2024-07-29T00:00:00"/>
    <m/>
    <n v="1"/>
    <d v="2024-07-29T00:00:00"/>
    <n v="31"/>
    <m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8.6"/>
  </r>
  <r>
    <n v="2024"/>
    <s v="CHUM"/>
    <s v="KTN"/>
    <s v="ECP"/>
    <s v="AWE"/>
    <s v="TNDR"/>
    <s v="107286"/>
    <s v="B3"/>
    <x v="1"/>
    <s v=""/>
    <b v="1"/>
    <s v="TR"/>
    <n v="101"/>
    <s v="90"/>
    <s v="10190"/>
    <n v="0"/>
    <n v="0"/>
    <x v="0"/>
    <s v="01296208"/>
    <d v="2024-07-29T00:00:00"/>
    <m/>
    <n v="1"/>
    <d v="2024-07-29T00:00:00"/>
    <n v="31"/>
    <m/>
    <s v=""/>
    <n v="1"/>
    <d v="2024-07-29T00:00:00"/>
    <s v="SKS"/>
    <s v="5H5"/>
    <x v="3"/>
    <s v="Neets Bay"/>
    <s v="Summer"/>
    <s v="2021"/>
    <s v="SSRAA"/>
    <s v="BY21"/>
    <s v="5H5"/>
    <s v="SKS"/>
    <s v=""/>
    <s v=""/>
    <s v="U"/>
    <n v="5.3"/>
  </r>
  <r>
    <n v="2024"/>
    <s v="CHUM"/>
    <s v="KTN"/>
    <s v="ECP"/>
    <s v="AWE"/>
    <s v="TNDR"/>
    <s v="107286"/>
    <s v="B5"/>
    <x v="1"/>
    <s v=""/>
    <b v="1"/>
    <s v="TR"/>
    <n v="101"/>
    <s v="90"/>
    <s v="10190"/>
    <n v="0"/>
    <n v="0"/>
    <x v="0"/>
    <s v="01296210"/>
    <d v="2024-07-29T00:00:00"/>
    <m/>
    <n v="1"/>
    <d v="2024-07-29T00:00:00"/>
    <n v="31"/>
    <m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5.3"/>
  </r>
  <r>
    <n v="2024"/>
    <s v="CHUM"/>
    <s v="KTN"/>
    <s v="ECP"/>
    <s v="AWE"/>
    <s v="TNDR"/>
    <s v="107286"/>
    <s v="B7"/>
    <x v="1"/>
    <s v=""/>
    <b v="1"/>
    <s v="TR"/>
    <n v="101"/>
    <s v="90"/>
    <s v="10190"/>
    <n v="0"/>
    <n v="0"/>
    <x v="0"/>
    <s v="01296212"/>
    <d v="2024-07-29T00:00:00"/>
    <m/>
    <n v="1"/>
    <d v="2024-07-29T00:00:00"/>
    <n v="31"/>
    <m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5.5"/>
  </r>
  <r>
    <n v="2024"/>
    <s v="CHUM"/>
    <s v="KTN"/>
    <s v="ECP"/>
    <s v="AWE"/>
    <s v="TNDR"/>
    <s v="107286"/>
    <s v="B8"/>
    <x v="1"/>
    <s v=""/>
    <b v="1"/>
    <s v="TR"/>
    <n v="101"/>
    <s v="90"/>
    <s v="10190"/>
    <n v="0"/>
    <n v="0"/>
    <x v="0"/>
    <s v="01296213"/>
    <d v="2024-07-29T00:00:00"/>
    <m/>
    <n v="1"/>
    <d v="2024-07-29T00:00:00"/>
    <n v="31"/>
    <m/>
    <s v=""/>
    <n v="1"/>
    <d v="2024-07-29T00:00:00"/>
    <s v="SKS"/>
    <s v="5,5H5"/>
    <x v="2"/>
    <s v="Neets Bay"/>
    <s v="Summer"/>
    <s v="2021"/>
    <s v="SSRAA"/>
    <s v="THIN FOR AGING"/>
    <s v="5,5H5"/>
    <s v="SKS"/>
    <s v=""/>
    <s v=""/>
    <s v="U"/>
    <n v="8.9"/>
  </r>
  <r>
    <n v="2024"/>
    <s v="CHUM"/>
    <s v="KTN"/>
    <s v="ECP"/>
    <s v="AWE"/>
    <s v="TNDR"/>
    <s v="107286"/>
    <s v="B10"/>
    <x v="1"/>
    <s v=""/>
    <b v="1"/>
    <s v="TR"/>
    <n v="101"/>
    <s v="90"/>
    <s v="10190"/>
    <n v="0"/>
    <n v="0"/>
    <x v="0"/>
    <s v="01296215"/>
    <d v="2024-07-29T00:00:00"/>
    <m/>
    <n v="1"/>
    <d v="2024-07-29T00:00:00"/>
    <n v="31"/>
    <m/>
    <s v=""/>
    <n v="1"/>
    <d v="2024-07-29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ECP"/>
    <s v="AWE"/>
    <s v="TNDR"/>
    <s v="107286"/>
    <s v="C1"/>
    <x v="1"/>
    <s v=""/>
    <b v="1"/>
    <s v="TR"/>
    <n v="101"/>
    <s v="90"/>
    <s v="10190"/>
    <n v="0"/>
    <n v="0"/>
    <x v="0"/>
    <s v="01296218"/>
    <d v="2024-07-29T00:00:00"/>
    <m/>
    <n v="1"/>
    <d v="2024-07-29T00:00:00"/>
    <n v="31"/>
    <m/>
    <s v=""/>
    <n v="1"/>
    <d v="2024-07-29T00:00:00"/>
    <s v="SKS"/>
    <s v="4,4H"/>
    <x v="1"/>
    <s v="Neets Bay"/>
    <s v="Summer"/>
    <s v="2021"/>
    <s v="SSRAA"/>
    <s v="THIN FOR AGING"/>
    <s v="4,4H"/>
    <s v="SKS"/>
    <s v=""/>
    <s v=""/>
    <s v="U"/>
    <n v="5.5"/>
  </r>
  <r>
    <n v="2024"/>
    <s v="CHUM"/>
    <s v="KTN"/>
    <s v="ECP"/>
    <s v="AWE"/>
    <s v="TNDR"/>
    <s v="107286"/>
    <s v="C2"/>
    <x v="1"/>
    <s v=""/>
    <b v="1"/>
    <s v="TR"/>
    <n v="101"/>
    <s v="90"/>
    <s v="10190"/>
    <n v="0"/>
    <n v="0"/>
    <x v="0"/>
    <s v="01296219"/>
    <d v="2024-07-29T00:00:00"/>
    <m/>
    <n v="1"/>
    <d v="2024-07-29T00:00:00"/>
    <n v="31"/>
    <m/>
    <s v=""/>
    <n v="1"/>
    <d v="2024-07-29T00:00:00"/>
    <s v="SKS"/>
    <s v="4,4H"/>
    <x v="1"/>
    <s v="Neets Bay"/>
    <s v="Summer"/>
    <s v="2021"/>
    <s v="SSRAA"/>
    <s v="BY21"/>
    <s v="4,4H"/>
    <s v="SKS"/>
    <s v=""/>
    <s v=""/>
    <s v="U"/>
    <n v="4.5999999999999996"/>
  </r>
  <r>
    <n v="2024"/>
    <s v="CHUM"/>
    <s v="KTN"/>
    <s v="ECP"/>
    <s v="AWE"/>
    <s v="TNDR"/>
    <s v="107286"/>
    <s v="C3"/>
    <x v="1"/>
    <s v=""/>
    <b v="1"/>
    <s v="TR"/>
    <n v="101"/>
    <s v="90"/>
    <s v="10190"/>
    <n v="0"/>
    <n v="0"/>
    <x v="0"/>
    <s v="01296220"/>
    <d v="2024-07-29T00:00:00"/>
    <m/>
    <n v="1"/>
    <d v="2024-07-29T00:00:00"/>
    <n v="31"/>
    <m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5.0999999999999996"/>
  </r>
  <r>
    <n v="2024"/>
    <s v="CHUM"/>
    <s v="KTN"/>
    <s v="ECP"/>
    <s v="AWE"/>
    <s v="TNDR"/>
    <s v="107286"/>
    <s v="C6"/>
    <x v="1"/>
    <s v=""/>
    <b v="1"/>
    <s v="TR"/>
    <n v="101"/>
    <s v="90"/>
    <s v="10190"/>
    <n v="0"/>
    <n v="0"/>
    <x v="0"/>
    <s v="01296223"/>
    <d v="2024-07-29T00:00:00"/>
    <m/>
    <n v="1"/>
    <d v="2024-07-29T00:00:00"/>
    <n v="31"/>
    <m/>
    <s v=""/>
    <n v="1"/>
    <d v="2024-07-29T00:00:00"/>
    <s v="SKS"/>
    <s v="5,5H5"/>
    <x v="2"/>
    <s v="Neets Bay"/>
    <s v="Summer"/>
    <s v="2021"/>
    <s v="SSRAA"/>
    <s v="BY21"/>
    <s v="5,5H5"/>
    <s v="SKS"/>
    <s v=""/>
    <s v=""/>
    <s v="U"/>
    <n v="4.2"/>
  </r>
  <r>
    <n v="2024"/>
    <s v="CHUM"/>
    <s v="KTN"/>
    <s v="ECP"/>
    <s v="AWE"/>
    <s v="TNDR"/>
    <s v="107286"/>
    <s v="C11"/>
    <x v="1"/>
    <s v=""/>
    <b v="1"/>
    <s v="TR"/>
    <n v="101"/>
    <s v="90"/>
    <s v="10190"/>
    <n v="0"/>
    <n v="0"/>
    <x v="0"/>
    <s v="01296228"/>
    <d v="2024-07-29T00:00:00"/>
    <m/>
    <n v="1"/>
    <d v="2024-07-29T00:00:00"/>
    <n v="31"/>
    <m/>
    <s v=""/>
    <n v="1"/>
    <d v="2024-07-29T00:00:00"/>
    <s v="SKS"/>
    <s v="5H5"/>
    <x v="3"/>
    <s v="Neets Bay"/>
    <s v="Summer"/>
    <s v="2021"/>
    <s v="SSRAA"/>
    <s v="BY21"/>
    <s v="5H5"/>
    <s v="SKS"/>
    <s v=""/>
    <s v=""/>
    <s v="U"/>
    <n v="6.6"/>
  </r>
  <r>
    <n v="2024"/>
    <s v="CHUM"/>
    <s v="KTN"/>
    <s v="ECP"/>
    <s v="AWE"/>
    <s v="TNDR"/>
    <s v="107285"/>
    <s v="E7"/>
    <x v="2"/>
    <s v=""/>
    <b v="1"/>
    <s v="GN"/>
    <n v="101"/>
    <s v="10"/>
    <s v="10110"/>
    <s v="THA"/>
    <s v="Nakat Inlet"/>
    <x v="0"/>
    <s v="01296935"/>
    <d v="2024-07-27T00:00:00"/>
    <d v="2024-07-28T00:00:00"/>
    <n v="2"/>
    <d v="2024-07-29T00:00:00"/>
    <n v="31"/>
    <m/>
    <s v=""/>
    <n v="1"/>
    <d v="2024-08-02T00:00:00"/>
    <s v="SKS"/>
    <s v="4,2,2H"/>
    <x v="0"/>
    <s v="Neets Bay"/>
    <s v="Summer"/>
    <s v="2021"/>
    <s v="SSRAA"/>
    <s v="BY21"/>
    <s v="4,2,2H"/>
    <s v="SKS"/>
    <s v=""/>
    <s v=""/>
    <s v="U"/>
    <n v="7.4"/>
  </r>
  <r>
    <n v="2024"/>
    <s v="CHUM"/>
    <s v="KTN"/>
    <s v="AGS"/>
    <s v="LML"/>
    <s v="TNDR"/>
    <s v="107256"/>
    <s v="A5"/>
    <x v="1"/>
    <s v=""/>
    <b v="1"/>
    <s v="SN"/>
    <n v="101"/>
    <s v="2941"/>
    <s v="1012941"/>
    <n v="0"/>
    <n v="0"/>
    <x v="0"/>
    <s v="01296246"/>
    <d v="2024-07-28T00:00:00"/>
    <m/>
    <n v="1"/>
    <d v="2024-07-29T00:00:00"/>
    <n v="31"/>
    <m/>
    <s v=""/>
    <n v="1"/>
    <d v="2024-07-30T00:00:00"/>
    <s v="SKS"/>
    <s v="4,2,2H"/>
    <x v="0"/>
    <s v="Neets Bay"/>
    <s v="Summer"/>
    <s v="2021"/>
    <s v="SSRAA"/>
    <s v="UNABLE TO AGE; NO PH"/>
    <s v="4,2,2H"/>
    <s v="SKS"/>
    <s v=""/>
    <s v=""/>
    <s v="U"/>
    <n v="5.4"/>
  </r>
  <r>
    <n v="2024"/>
    <s v="CHUM"/>
    <s v="KTN"/>
    <s v="AGS"/>
    <s v="LML"/>
    <s v="TNDR"/>
    <s v="107256"/>
    <s v="A7"/>
    <x v="1"/>
    <s v=""/>
    <b v="1"/>
    <s v="SN"/>
    <n v="101"/>
    <s v="2941"/>
    <s v="1012941"/>
    <n v="0"/>
    <n v="0"/>
    <x v="0"/>
    <s v="01296248"/>
    <d v="2024-07-28T00:00:00"/>
    <m/>
    <n v="1"/>
    <d v="2024-07-29T00:00:00"/>
    <n v="31"/>
    <m/>
    <s v=""/>
    <n v="1"/>
    <d v="2024-07-30T00:00:00"/>
    <s v="SKS"/>
    <s v="5H5"/>
    <x v="3"/>
    <s v="Neets Bay"/>
    <s v="Summer"/>
    <s v="2021"/>
    <s v="SSRAA"/>
    <s v="BY21"/>
    <s v="5H5"/>
    <s v="SKS"/>
    <s v=""/>
    <s v=""/>
    <s v="U"/>
    <n v="5.9"/>
  </r>
  <r>
    <n v="2024"/>
    <s v="CHUM"/>
    <s v="KTN"/>
    <s v="AGS"/>
    <s v="LML"/>
    <s v="TNDR"/>
    <s v="107256"/>
    <s v="B2"/>
    <x v="1"/>
    <s v=""/>
    <b v="1"/>
    <s v="SN"/>
    <n v="101"/>
    <s v="2941"/>
    <s v="1012941"/>
    <n v="0"/>
    <n v="0"/>
    <x v="0"/>
    <s v="01296255"/>
    <d v="2024-07-28T00:00:00"/>
    <m/>
    <n v="1"/>
    <d v="2024-07-29T00:00:00"/>
    <n v="31"/>
    <m/>
    <s v=""/>
    <n v="1"/>
    <d v="2024-07-30T00:00:00"/>
    <s v="SKS"/>
    <s v="5,5H5"/>
    <x v="2"/>
    <s v="Neets Bay"/>
    <s v="Summer"/>
    <s v="2021"/>
    <s v="SSRAA"/>
    <s v="BY21"/>
    <s v="5,5H5"/>
    <s v="SKS"/>
    <s v=""/>
    <s v=""/>
    <s v="U"/>
    <n v="6.2"/>
  </r>
  <r>
    <n v="2024"/>
    <s v="CHUM"/>
    <s v="KTN"/>
    <s v="SBS"/>
    <s v="LML"/>
    <s v="BOAT"/>
    <s v="107256"/>
    <s v="C5"/>
    <x v="1"/>
    <s v=""/>
    <b v="1"/>
    <s v="SN"/>
    <n v="101"/>
    <s v="25"/>
    <s v="10125"/>
    <n v="0"/>
    <n v="0"/>
    <x v="0"/>
    <s v="01296270"/>
    <d v="2024-07-28T00:00:00"/>
    <m/>
    <n v="1"/>
    <d v="2024-07-29T00:00:00"/>
    <n v="31"/>
    <m/>
    <s v=""/>
    <n v="1"/>
    <d v="2024-07-30T00:00:00"/>
    <s v="SKS"/>
    <s v="4,4H"/>
    <x v="1"/>
    <s v="Neets Bay"/>
    <s v="Summer"/>
    <s v="2021"/>
    <s v="SSRAA"/>
    <s v="BY21"/>
    <s v="4,4H"/>
    <s v="SKS"/>
    <s v=""/>
    <s v=""/>
    <s v="U"/>
    <n v="6.6"/>
  </r>
  <r>
    <n v="2024"/>
    <s v="CHUM"/>
    <s v="KTN"/>
    <s v="OBI"/>
    <s v="JAM"/>
    <s v="BOAT"/>
    <s v="106935"/>
    <s v="C12"/>
    <x v="1"/>
    <s v=""/>
    <b v="0"/>
    <s v="SN"/>
    <n v="104"/>
    <s v="35"/>
    <s v="10435"/>
    <n v="0"/>
    <n v="0"/>
    <x v="0"/>
    <s v="01297612"/>
    <d v="2024-07-18T00:00:00"/>
    <m/>
    <n v="1"/>
    <d v="2024-07-19T00:00:00"/>
    <n v="29"/>
    <m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BOAT"/>
    <s v="106155"/>
    <s v="A2"/>
    <x v="1"/>
    <s v=""/>
    <b v="0"/>
    <s v="SN"/>
    <n v="104"/>
    <s v="40"/>
    <s v="10440"/>
    <n v="0"/>
    <n v="0"/>
    <x v="0"/>
    <s v="01306262"/>
    <d v="2024-07-21T00:00:00"/>
    <m/>
    <n v="1"/>
    <d v="2024-07-22T00:00:00"/>
    <n v="30"/>
    <m/>
    <s v=""/>
    <n v="1"/>
    <d v="2024-09-23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BOAT"/>
    <s v="106155"/>
    <s v="E12"/>
    <x v="1"/>
    <s v=""/>
    <b v="0"/>
    <s v="SN"/>
    <n v="104"/>
    <s v="40"/>
    <s v="10440"/>
    <n v="0"/>
    <n v="0"/>
    <x v="0"/>
    <s v="01306308"/>
    <d v="2024-07-21T00:00:00"/>
    <m/>
    <n v="1"/>
    <d v="2024-07-22T00:00:00"/>
    <n v="30"/>
    <m/>
    <s v=""/>
    <n v="1"/>
    <d v="2024-09-23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PSG"/>
    <s v="OBI"/>
    <s v="JAM"/>
    <s v="TNDR"/>
    <s v="106549"/>
    <s v="A5"/>
    <x v="1"/>
    <s v=""/>
    <b v="0"/>
    <s v="SN"/>
    <n v="101"/>
    <s v="41"/>
    <s v="10141"/>
    <n v="0"/>
    <n v="0"/>
    <x v="0"/>
    <s v="01297353"/>
    <d v="2024-07-25T00:00:00"/>
    <m/>
    <n v="1"/>
    <d v="2024-07-27T00:00:00"/>
    <n v="30"/>
    <m/>
    <s v=""/>
    <n v="1"/>
    <d v="2024-08-05T00:00:00"/>
    <s v="SAW"/>
    <s v="4,4H"/>
    <x v="1"/>
    <s v="Neets Bay"/>
    <s v="Summer"/>
    <s v="2021"/>
    <s v="SSRAA"/>
    <s v="BY21"/>
    <s v="4,4H"/>
    <s v="SAW"/>
    <s v=""/>
    <s v=""/>
    <s v=""/>
    <m/>
  </r>
  <r>
    <n v="2024"/>
    <s v="CHUM"/>
    <s v="PSG"/>
    <s v="OBI"/>
    <s v="JAM"/>
    <s v="TNDR"/>
    <s v="106549"/>
    <s v="A12"/>
    <x v="1"/>
    <s v=""/>
    <b v="0"/>
    <s v="SN"/>
    <n v="101"/>
    <s v="41"/>
    <s v="10141"/>
    <n v="0"/>
    <n v="0"/>
    <x v="0"/>
    <s v="01297360"/>
    <d v="2024-07-25T00:00:00"/>
    <m/>
    <n v="1"/>
    <d v="2024-07-27T00:00:00"/>
    <n v="30"/>
    <m/>
    <s v=""/>
    <n v="1"/>
    <d v="2024-08-05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549"/>
    <s v="B10"/>
    <x v="1"/>
    <s v=""/>
    <b v="0"/>
    <s v="SN"/>
    <n v="101"/>
    <s v="41"/>
    <s v="10141"/>
    <n v="0"/>
    <n v="0"/>
    <x v="0"/>
    <s v="01297370"/>
    <d v="2024-07-25T00:00:00"/>
    <m/>
    <n v="1"/>
    <d v="2024-07-27T00:00:00"/>
    <n v="30"/>
    <m/>
    <s v=""/>
    <n v="1"/>
    <d v="2024-08-05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OBI"/>
    <s v="JAM"/>
    <s v="TNDR"/>
    <s v="106549"/>
    <s v="C10"/>
    <x v="1"/>
    <s v=""/>
    <b v="0"/>
    <s v="SN"/>
    <n v="101"/>
    <s v="40"/>
    <s v="10140"/>
    <s v="THA"/>
    <s v="Herring Cove"/>
    <x v="0"/>
    <s v="01297382"/>
    <d v="2024-07-21T00:00:00"/>
    <m/>
    <n v="1"/>
    <d v="2024-07-23T00:00:00"/>
    <n v="30"/>
    <m/>
    <s v=""/>
    <n v="1"/>
    <d v="2024-08-05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KTN"/>
    <s v="AGS"/>
    <s v="LML"/>
    <s v="BOAT"/>
    <s v="107257"/>
    <s v="D8"/>
    <x v="0"/>
    <s v=""/>
    <b v="1"/>
    <s v="SN"/>
    <n v="101"/>
    <s v="28"/>
    <s v="10128"/>
    <n v="0"/>
    <n v="0"/>
    <x v="0"/>
    <s v="01308870"/>
    <d v="2024-07-28T00:00:00"/>
    <m/>
    <n v="1"/>
    <d v="2024-07-29T00:00:00"/>
    <n v="31"/>
    <m/>
    <s v=""/>
    <n v="1"/>
    <d v="2024-09-26T00:00:00"/>
    <s v="SKS"/>
    <s v="4,2,2H"/>
    <x v="0"/>
    <s v="Neets Bay"/>
    <s v="Summer"/>
    <s v="2021"/>
    <s v="SSRAA"/>
    <s v="BY21; MARK IS NARROW"/>
    <s v="4,2,2H"/>
    <s v="SKS"/>
    <s v=""/>
    <s v=""/>
    <s v="U"/>
    <n v="4.3"/>
  </r>
  <r>
    <n v="2024"/>
    <s v="CHUM"/>
    <s v="KTN"/>
    <s v="AGS"/>
    <s v="LML"/>
    <s v="BOAT"/>
    <s v="107257"/>
    <s v="D10"/>
    <x v="0"/>
    <s v=""/>
    <b v="1"/>
    <s v="SN"/>
    <n v="101"/>
    <s v="28"/>
    <s v="10128"/>
    <n v="0"/>
    <n v="0"/>
    <x v="0"/>
    <s v="01308872"/>
    <d v="2024-07-28T00:00:00"/>
    <m/>
    <n v="1"/>
    <d v="2024-07-29T00:00:00"/>
    <n v="31"/>
    <m/>
    <s v=""/>
    <n v="1"/>
    <d v="2024-09-26T00:00:00"/>
    <s v="SKS"/>
    <s v="4,2,2H"/>
    <x v="0"/>
    <s v="Neets Bay"/>
    <s v="Summer"/>
    <s v="2021"/>
    <s v="SSRAA"/>
    <s v="BY21"/>
    <s v="4,2,2H"/>
    <s v="SKS"/>
    <s v=""/>
    <s v=""/>
    <s v="U"/>
    <n v="4.3"/>
  </r>
  <r>
    <n v="2024"/>
    <s v="CHUM"/>
    <s v="KTN"/>
    <s v="AGS"/>
    <s v="LML"/>
    <s v="BOAT"/>
    <s v="107257"/>
    <s v="E12"/>
    <x v="0"/>
    <s v=""/>
    <b v="1"/>
    <s v="SN"/>
    <n v="101"/>
    <s v="28"/>
    <s v="10128"/>
    <n v="0"/>
    <n v="0"/>
    <x v="0"/>
    <s v="01308886"/>
    <d v="2024-07-28T00:00:00"/>
    <m/>
    <n v="1"/>
    <d v="2024-07-29T00:00:00"/>
    <n v="31"/>
    <m/>
    <s v=""/>
    <n v="1"/>
    <d v="2024-09-26T00:00:00"/>
    <s v="SKS"/>
    <s v="5,5H5"/>
    <x v="2"/>
    <s v="Neets Bay"/>
    <s v="Summer"/>
    <s v="2021"/>
    <s v="SSRAA"/>
    <s v="BY21"/>
    <s v="5,5H5"/>
    <s v="SKS"/>
    <s v=""/>
    <s v=""/>
    <s v="U"/>
    <n v="6.1"/>
  </r>
  <r>
    <n v="2024"/>
    <s v="CHUM"/>
    <s v="KTN"/>
    <s v="AGS"/>
    <s v="LML"/>
    <s v="BOAT"/>
    <s v="107256"/>
    <s v="E2"/>
    <x v="1"/>
    <s v=""/>
    <b v="1"/>
    <s v="SN"/>
    <n v="101"/>
    <s v="41"/>
    <s v="10141"/>
    <n v="0"/>
    <n v="0"/>
    <x v="0"/>
    <s v="01296291"/>
    <d v="2024-07-28T00:00:00"/>
    <m/>
    <n v="1"/>
    <d v="2024-07-29T00:00:00"/>
    <n v="31"/>
    <m/>
    <s v=""/>
    <n v="1"/>
    <d v="2024-07-30T00:00:00"/>
    <s v="SKS"/>
    <s v="4,2,2H"/>
    <x v="0"/>
    <s v="Neets Bay"/>
    <s v="Summer"/>
    <s v="2021"/>
    <s v="SSRAA"/>
    <s v="BY21"/>
    <s v="4,2,2H"/>
    <s v="SKS"/>
    <s v=""/>
    <s v=""/>
    <s v="U"/>
    <n v="6.8"/>
  </r>
  <r>
    <n v="2024"/>
    <s v="CHUM"/>
    <s v="KTN"/>
    <s v="AGS"/>
    <s v="LML"/>
    <s v="BOAT"/>
    <s v="107256"/>
    <s v="E4"/>
    <x v="1"/>
    <s v=""/>
    <b v="1"/>
    <s v="SN"/>
    <n v="101"/>
    <s v="41"/>
    <s v="10141"/>
    <n v="0"/>
    <n v="0"/>
    <x v="0"/>
    <s v="01296293"/>
    <d v="2024-07-28T00:00:00"/>
    <m/>
    <n v="1"/>
    <d v="2024-07-29T00:00:00"/>
    <n v="31"/>
    <m/>
    <s v=""/>
    <n v="1"/>
    <d v="2024-07-30T00:00:00"/>
    <s v="SKS"/>
    <s v="5,5H5"/>
    <x v="2"/>
    <s v="Neets Bay"/>
    <s v="Summer"/>
    <s v="2021"/>
    <s v="SSRAA"/>
    <s v="THIN FOR AGING"/>
    <s v="5,5H5"/>
    <s v="SKS"/>
    <s v=""/>
    <s v=""/>
    <s v="U"/>
    <n v="5.6"/>
  </r>
  <r>
    <n v="2024"/>
    <s v="CHUM"/>
    <s v="KTN"/>
    <s v="AGS"/>
    <s v="LML"/>
    <s v="BOAT"/>
    <s v="107256"/>
    <s v="E7"/>
    <x v="1"/>
    <s v=""/>
    <b v="1"/>
    <s v="SN"/>
    <n v="101"/>
    <s v="41"/>
    <s v="10141"/>
    <n v="0"/>
    <n v="0"/>
    <x v="0"/>
    <s v="01296296"/>
    <d v="2024-07-28T00:00:00"/>
    <m/>
    <n v="1"/>
    <d v="2024-07-29T00:00:00"/>
    <n v="31"/>
    <m/>
    <s v=""/>
    <n v="1"/>
    <d v="2024-07-30T00:00:00"/>
    <s v="SKS"/>
    <s v="5,5H5"/>
    <x v="2"/>
    <s v="Neets Bay"/>
    <s v="Summer"/>
    <s v="2021"/>
    <s v="SSRAA"/>
    <s v="BY21"/>
    <s v="5,5H5"/>
    <s v="SKS"/>
    <s v=""/>
    <s v=""/>
    <s v="U"/>
    <n v="3.5"/>
  </r>
  <r>
    <n v="2024"/>
    <s v="CHUM"/>
    <s v="KTN"/>
    <s v="AGS"/>
    <s v="LML"/>
    <s v="BOAT"/>
    <s v="107256"/>
    <s v="E9"/>
    <x v="1"/>
    <s v=""/>
    <b v="1"/>
    <s v="SN"/>
    <n v="101"/>
    <s v="41"/>
    <s v="10141"/>
    <n v="0"/>
    <n v="0"/>
    <x v="0"/>
    <s v="01296298"/>
    <d v="2024-07-28T00:00:00"/>
    <m/>
    <n v="1"/>
    <d v="2024-07-29T00:00:00"/>
    <n v="31"/>
    <m/>
    <s v=""/>
    <n v="1"/>
    <d v="2024-07-30T00:00:00"/>
    <s v="SKS"/>
    <s v="5,5H5"/>
    <x v="2"/>
    <s v="Neets Bay"/>
    <s v="Summer"/>
    <s v="2021"/>
    <s v="SSRAA"/>
    <s v="BY21"/>
    <s v="5,5H5"/>
    <s v="SKS"/>
    <s v=""/>
    <s v=""/>
    <s v="U"/>
    <n v="5.3"/>
  </r>
  <r>
    <n v="2024"/>
    <s v="CHUM"/>
    <s v="KTN"/>
    <s v="AGS"/>
    <s v="LML"/>
    <s v="BOAT"/>
    <s v="107256"/>
    <s v="E11"/>
    <x v="1"/>
    <s v=""/>
    <b v="1"/>
    <s v="SN"/>
    <n v="101"/>
    <s v="41"/>
    <s v="10141"/>
    <n v="0"/>
    <n v="0"/>
    <x v="0"/>
    <s v="01296300"/>
    <d v="2024-07-28T00:00:00"/>
    <m/>
    <n v="1"/>
    <d v="2024-07-29T00:00:00"/>
    <n v="31"/>
    <m/>
    <s v=""/>
    <n v="1"/>
    <d v="2024-07-30T00:00:00"/>
    <s v="SKS"/>
    <s v="4,4H"/>
    <x v="1"/>
    <s v="Neets Bay"/>
    <s v="Summer"/>
    <s v="2021"/>
    <s v="SSRAA"/>
    <s v="BY21"/>
    <s v="4,4H"/>
    <s v="SKS"/>
    <s v=""/>
    <s v=""/>
    <s v="U"/>
    <n v="3.5"/>
  </r>
  <r>
    <n v="2024"/>
    <s v="CHUM"/>
    <s v="KTN"/>
    <s v="AGS"/>
    <s v="LML"/>
    <s v="BOAT"/>
    <s v="107256"/>
    <s v="F2"/>
    <x v="1"/>
    <s v=""/>
    <b v="1"/>
    <s v="SN"/>
    <n v="101"/>
    <s v="41"/>
    <s v="10141"/>
    <n v="0"/>
    <n v="0"/>
    <x v="0"/>
    <s v="01296303"/>
    <d v="2024-07-28T00:00:00"/>
    <m/>
    <n v="1"/>
    <d v="2024-07-29T00:00:00"/>
    <n v="31"/>
    <m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5.4"/>
  </r>
  <r>
    <n v="2024"/>
    <s v="CHUM"/>
    <s v="KTN"/>
    <s v="AGS"/>
    <s v="LML"/>
    <s v="BOAT"/>
    <s v="107256"/>
    <s v="F7"/>
    <x v="1"/>
    <s v=""/>
    <b v="1"/>
    <s v="SN"/>
    <n v="101"/>
    <s v="41"/>
    <s v="10141"/>
    <n v="0"/>
    <n v="0"/>
    <x v="0"/>
    <s v="01296308"/>
    <d v="2024-07-28T00:00:00"/>
    <m/>
    <n v="1"/>
    <d v="2024-07-29T00:00:00"/>
    <n v="31"/>
    <m/>
    <s v=""/>
    <n v="1"/>
    <d v="2024-07-31T00:00:00"/>
    <s v="SKS"/>
    <s v="4,2,2H"/>
    <x v="0"/>
    <s v="Neets Bay"/>
    <s v="Summer"/>
    <s v="2021"/>
    <s v="SSRAA"/>
    <s v="THIN FOR AGING"/>
    <s v="4,2,2H"/>
    <s v="SKS"/>
    <s v=""/>
    <s v=""/>
    <s v="U"/>
    <n v="7.3"/>
  </r>
  <r>
    <n v="2024"/>
    <s v="CHUM"/>
    <s v="KTN"/>
    <s v="AGS"/>
    <s v="LML"/>
    <s v="BOAT"/>
    <s v="107256"/>
    <s v="F9"/>
    <x v="1"/>
    <s v=""/>
    <b v="1"/>
    <s v="SN"/>
    <n v="101"/>
    <s v="41"/>
    <s v="10141"/>
    <n v="0"/>
    <n v="0"/>
    <x v="0"/>
    <s v="01296310"/>
    <d v="2024-07-28T00:00:00"/>
    <m/>
    <n v="1"/>
    <d v="2024-07-29T00:00:00"/>
    <n v="31"/>
    <m/>
    <s v=""/>
    <n v="1"/>
    <d v="2024-07-31T00:00:00"/>
    <s v="SKS"/>
    <s v="5,5H5"/>
    <x v="2"/>
    <s v="Neets Bay"/>
    <s v="Summer"/>
    <s v="2021"/>
    <s v="SSRAA"/>
    <s v="THIN FOR AGING"/>
    <s v="5,5H5"/>
    <s v="SKS"/>
    <s v=""/>
    <s v=""/>
    <s v="U"/>
    <n v="4.8"/>
  </r>
  <r>
    <n v="2024"/>
    <s v="CHUM"/>
    <s v="KTN"/>
    <s v="AGS"/>
    <s v="LML"/>
    <s v="BOAT"/>
    <s v="107256"/>
    <s v="G4"/>
    <x v="1"/>
    <s v=""/>
    <b v="1"/>
    <s v="SN"/>
    <n v="101"/>
    <s v="23"/>
    <s v="10123"/>
    <n v="0"/>
    <n v="0"/>
    <x v="0"/>
    <s v="01296317"/>
    <d v="2024-07-28T00:00:00"/>
    <m/>
    <n v="1"/>
    <d v="2024-07-29T00:00:00"/>
    <n v="31"/>
    <m/>
    <s v=""/>
    <n v="1"/>
    <d v="2024-07-31T00:00:00"/>
    <s v="SKS"/>
    <s v="5,5H5"/>
    <x v="2"/>
    <s v="Neets Bay"/>
    <s v="Summer"/>
    <s v="2021"/>
    <s v="SSRAA"/>
    <s v="THIN FOR AGING"/>
    <s v="5,5H5"/>
    <s v="SKS"/>
    <s v=""/>
    <s v=""/>
    <s v="U"/>
    <n v="7.3"/>
  </r>
  <r>
    <n v="2024"/>
    <s v="CHUM"/>
    <s v="KTN"/>
    <s v="AGS"/>
    <s v="LML"/>
    <s v="BOAT"/>
    <s v="107256"/>
    <s v="H9"/>
    <x v="1"/>
    <s v=""/>
    <b v="1"/>
    <s v="SN"/>
    <n v="101"/>
    <s v="23"/>
    <s v="10123"/>
    <n v="0"/>
    <n v="0"/>
    <x v="0"/>
    <s v="01296334"/>
    <d v="2024-07-28T00:00:00"/>
    <m/>
    <n v="1"/>
    <d v="2024-07-29T00:00:00"/>
    <n v="31"/>
    <m/>
    <s v=""/>
    <n v="1"/>
    <d v="2024-07-31T00:00:00"/>
    <s v="SKS"/>
    <s v="5H5"/>
    <x v="3"/>
    <s v="Neets Bay"/>
    <s v="Summer"/>
    <s v="2021"/>
    <s v="SSRAA"/>
    <s v="BY21"/>
    <s v="5H5"/>
    <s v="SKS"/>
    <s v=""/>
    <s v=""/>
    <s v="U"/>
    <n v="5.2"/>
  </r>
  <r>
    <n v="2024"/>
    <s v="CHUM"/>
    <s v="KTN"/>
    <s v="AGS"/>
    <s v="LML"/>
    <s v="BOAT"/>
    <s v="107256"/>
    <s v="H12"/>
    <x v="1"/>
    <s v=""/>
    <b v="1"/>
    <s v="SN"/>
    <n v="101"/>
    <s v="23"/>
    <s v="10123"/>
    <n v="0"/>
    <n v="0"/>
    <x v="0"/>
    <s v="01296337"/>
    <d v="2024-07-28T00:00:00"/>
    <m/>
    <n v="1"/>
    <d v="2024-07-29T00:00:00"/>
    <n v="31"/>
    <m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5"/>
  </r>
  <r>
    <n v="2024"/>
    <s v="CHUM"/>
    <s v="CGA"/>
    <s v="SBS"/>
    <s v="DGK"/>
    <s v="BOAT"/>
    <s v="107239"/>
    <s v="B11"/>
    <x v="1"/>
    <s v=""/>
    <b v="1"/>
    <s v="SN"/>
    <n v="104"/>
    <s v=""/>
    <s v="104"/>
    <n v="0"/>
    <n v="0"/>
    <x v="0"/>
    <s v="01296375"/>
    <d v="2024-07-28T00:00:00"/>
    <m/>
    <n v="1"/>
    <d v="2024-07-28T00:00:00"/>
    <n v="31"/>
    <m/>
    <s v=""/>
    <n v="1"/>
    <d v="2024-07-31T00:00:00"/>
    <s v="SAW"/>
    <s v="5,5H5"/>
    <x v="2"/>
    <s v="Neets Bay"/>
    <s v="Summer"/>
    <s v="2021"/>
    <s v="SSRAA"/>
    <s v="BY21"/>
    <s v="5,5H5"/>
    <s v="SAW"/>
    <s v=""/>
    <s v=""/>
    <s v="U"/>
    <n v="6.4"/>
  </r>
  <r>
    <n v="2024"/>
    <s v="CHUM"/>
    <s v="KTN"/>
    <s v="ECP"/>
    <s v="DGK"/>
    <s v="TNDR"/>
    <s v="107240"/>
    <s v="C7"/>
    <x v="1"/>
    <s v=""/>
    <b v="1"/>
    <s v="GN"/>
    <n v="101"/>
    <s v="11"/>
    <s v="10111"/>
    <n v="0"/>
    <n v="0"/>
    <x v="0"/>
    <s v="01296527"/>
    <d v="2024-07-28T00:00:00"/>
    <d v="2024-07-29T00:00:00"/>
    <n v="2"/>
    <d v="2024-07-30T00:00:00"/>
    <n v="31"/>
    <m/>
    <s v=""/>
    <n v="1"/>
    <d v="2024-07-31T00:00:00"/>
    <s v="SKS"/>
    <s v="5,5H5"/>
    <x v="2"/>
    <s v="Neets Bay"/>
    <s v="Summer"/>
    <s v="2021"/>
    <s v="SSRAA"/>
    <s v="BY21"/>
    <s v="5,5H5"/>
    <s v="SKS"/>
    <s v=""/>
    <s v=""/>
    <s v="U"/>
    <n v="4.8"/>
  </r>
  <r>
    <n v="2024"/>
    <s v="CHUM"/>
    <s v="KTN"/>
    <s v="ECP"/>
    <s v="DGK"/>
    <s v="TNDR"/>
    <s v="107240"/>
    <s v="D3"/>
    <x v="1"/>
    <s v=""/>
    <b v="1"/>
    <s v="GN"/>
    <n v="101"/>
    <s v="11"/>
    <s v="10111"/>
    <n v="0"/>
    <n v="0"/>
    <x v="0"/>
    <s v="01296535"/>
    <d v="2024-07-28T00:00:00"/>
    <d v="2024-07-29T00:00:00"/>
    <n v="2"/>
    <d v="2024-07-30T00:00:00"/>
    <n v="31"/>
    <m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7.2"/>
  </r>
  <r>
    <n v="2024"/>
    <s v="CHUM"/>
    <s v="KTN"/>
    <s v="ECP"/>
    <s v="DGK"/>
    <s v="TNDR"/>
    <s v="107301"/>
    <s v="B2"/>
    <x v="2"/>
    <s v=""/>
    <b v="1"/>
    <s v="GN"/>
    <n v="101"/>
    <s v="10"/>
    <s v="10110"/>
    <s v="THA"/>
    <s v="Nakat Inlet"/>
    <x v="0"/>
    <s v="01296606"/>
    <d v="2024-07-28T00:00:00"/>
    <d v="2024-07-29T00:00:00"/>
    <n v="2"/>
    <d v="2024-07-30T00:00:00"/>
    <n v="31"/>
    <m/>
    <s v=""/>
    <n v="1"/>
    <d v="2024-08-02T00:00:00"/>
    <s v="SKS"/>
    <s v="5,5H5"/>
    <x v="2"/>
    <s v="Neets Bay"/>
    <s v="Summer"/>
    <s v="2021"/>
    <s v="SSRAA"/>
    <s v="THIN FOR AGING"/>
    <s v="5,5H5"/>
    <s v="SKS"/>
    <s v=""/>
    <s v=""/>
    <s v="U"/>
    <n v="7.4"/>
  </r>
  <r>
    <n v="2024"/>
    <s v="CHUM"/>
    <s v="KTN"/>
    <s v="AGS"/>
    <s v="LML"/>
    <s v="TNDR"/>
    <s v="107258"/>
    <s v="A1"/>
    <x v="2"/>
    <s v="CR"/>
    <b v="1"/>
    <s v="SN"/>
    <n v="101"/>
    <s v="95"/>
    <s v="10195"/>
    <s v="THA"/>
    <s v="Neets Bay"/>
    <x v="1"/>
    <s v="01296425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6"/>
  </r>
  <r>
    <n v="2024"/>
    <s v="CHUM"/>
    <s v="KTN"/>
    <s v="AGS"/>
    <s v="LML"/>
    <s v="TNDR"/>
    <s v="107258"/>
    <s v="A2"/>
    <x v="2"/>
    <s v="CR"/>
    <b v="1"/>
    <s v="SN"/>
    <n v="101"/>
    <s v="95"/>
    <s v="10195"/>
    <s v="THA"/>
    <s v="Neets Bay"/>
    <x v="1"/>
    <s v="01296426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AGS"/>
    <s v="LML"/>
    <s v="TNDR"/>
    <s v="107258"/>
    <s v="A6"/>
    <x v="2"/>
    <s v="CR"/>
    <b v="1"/>
    <s v="SN"/>
    <n v="101"/>
    <s v="95"/>
    <s v="10195"/>
    <s v="THA"/>
    <s v="Neets Bay"/>
    <x v="1"/>
    <s v="01296430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7.3"/>
  </r>
  <r>
    <n v="2024"/>
    <s v="CHUM"/>
    <s v="KTN"/>
    <s v="AGS"/>
    <s v="LML"/>
    <s v="TNDR"/>
    <s v="107258"/>
    <s v="A9"/>
    <x v="2"/>
    <s v="CR"/>
    <b v="1"/>
    <s v="SN"/>
    <n v="101"/>
    <s v="95"/>
    <s v="10195"/>
    <s v="THA"/>
    <s v="Neets Bay"/>
    <x v="1"/>
    <s v="01296433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10.3"/>
  </r>
  <r>
    <n v="2024"/>
    <s v="CHUM"/>
    <s v="KTN"/>
    <s v="AGS"/>
    <s v="LML"/>
    <s v="TNDR"/>
    <s v="107258"/>
    <s v="A11"/>
    <x v="2"/>
    <s v="CR"/>
    <b v="1"/>
    <s v="SN"/>
    <n v="101"/>
    <s v="95"/>
    <s v="10195"/>
    <s v="THA"/>
    <s v="Neets Bay"/>
    <x v="1"/>
    <s v="01296435"/>
    <d v="2024-07-29T00:00:00"/>
    <m/>
    <n v="1"/>
    <d v="2024-07-30T00:00:00"/>
    <n v="31"/>
    <n v="6"/>
    <s v=""/>
    <n v="1"/>
    <d v="2024-07-31T00:00:00"/>
    <s v="SKS"/>
    <s v="5H5"/>
    <x v="3"/>
    <s v="Neets Bay"/>
    <s v="Summer"/>
    <s v="2021"/>
    <s v="SSRAA"/>
    <s v="BY21"/>
    <s v="5H5"/>
    <s v="SKS"/>
    <s v=""/>
    <s v=""/>
    <s v="U"/>
    <n v="4.3"/>
  </r>
  <r>
    <n v="2024"/>
    <s v="CHUM"/>
    <s v="KTN"/>
    <s v="AGS"/>
    <s v="LML"/>
    <s v="TNDR"/>
    <s v="107258"/>
    <s v="A12"/>
    <x v="2"/>
    <s v="CR"/>
    <b v="1"/>
    <s v="SN"/>
    <n v="101"/>
    <s v="95"/>
    <s v="10195"/>
    <s v="THA"/>
    <s v="Neets Bay"/>
    <x v="1"/>
    <s v="01296436"/>
    <d v="2024-07-29T00:00:00"/>
    <m/>
    <n v="1"/>
    <d v="2024-07-30T00:00:00"/>
    <n v="31"/>
    <n v="6"/>
    <s v=""/>
    <n v="1"/>
    <d v="2024-07-31T00:00:00"/>
    <s v="SKS"/>
    <s v="5,5H5"/>
    <x v="2"/>
    <s v="Neets Bay"/>
    <s v="Summer"/>
    <s v="2021"/>
    <s v="SSRAA"/>
    <s v="BY21"/>
    <s v="5,5H5"/>
    <s v="SKS"/>
    <s v=""/>
    <s v=""/>
    <s v="U"/>
    <n v="11"/>
  </r>
  <r>
    <n v="2024"/>
    <s v="CHUM"/>
    <s v="KTN"/>
    <s v="AGS"/>
    <s v="LML"/>
    <s v="TNDR"/>
    <s v="107258"/>
    <s v="B3"/>
    <x v="2"/>
    <s v="CR"/>
    <b v="1"/>
    <s v="SN"/>
    <n v="101"/>
    <s v="95"/>
    <s v="10195"/>
    <s v="THA"/>
    <s v="Neets Bay"/>
    <x v="1"/>
    <s v="01296439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6.7"/>
  </r>
  <r>
    <n v="2024"/>
    <s v="CHUM"/>
    <s v="KTN"/>
    <s v="AGS"/>
    <s v="LML"/>
    <s v="TNDR"/>
    <s v="107258"/>
    <s v="C3"/>
    <x v="2"/>
    <s v="CR"/>
    <b v="1"/>
    <s v="SN"/>
    <n v="101"/>
    <s v="95"/>
    <s v="10195"/>
    <s v="THA"/>
    <s v="Neets Bay"/>
    <x v="1"/>
    <s v="01296451"/>
    <d v="2024-07-29T00:00:00"/>
    <m/>
    <n v="1"/>
    <d v="2024-07-30T00:00:00"/>
    <n v="31"/>
    <n v="6"/>
    <s v=""/>
    <n v="1"/>
    <d v="2024-07-31T00:00:00"/>
    <s v="SKS"/>
    <s v="5,5H5"/>
    <x v="2"/>
    <s v="Neets Bay"/>
    <s v="Summer"/>
    <s v="2021"/>
    <s v="SSRAA"/>
    <s v="BY21"/>
    <s v="5,5H5"/>
    <s v="SKS"/>
    <s v=""/>
    <s v=""/>
    <s v="U"/>
    <n v="7.2"/>
  </r>
  <r>
    <n v="2024"/>
    <s v="CHUM"/>
    <s v="KTN"/>
    <s v="AGS"/>
    <s v="LML"/>
    <s v="TNDR"/>
    <s v="107258"/>
    <s v="C4"/>
    <x v="2"/>
    <s v="CR"/>
    <b v="1"/>
    <s v="SN"/>
    <n v="101"/>
    <s v="95"/>
    <s v="10195"/>
    <s v="THA"/>
    <s v="Neets Bay"/>
    <x v="1"/>
    <s v="01296452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11.1"/>
  </r>
  <r>
    <n v="2024"/>
    <s v="CHUM"/>
    <s v="KTN"/>
    <s v="AGS"/>
    <s v="LML"/>
    <s v="TNDR"/>
    <s v="107258"/>
    <s v="C9"/>
    <x v="2"/>
    <s v="CR"/>
    <b v="1"/>
    <s v="SN"/>
    <n v="101"/>
    <s v="95"/>
    <s v="10195"/>
    <s v="THA"/>
    <s v="Neets Bay"/>
    <x v="1"/>
    <s v="01296457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THIN FOR AGING"/>
    <s v="4,4H"/>
    <s v="SKS"/>
    <s v=""/>
    <s v=""/>
    <s v="U"/>
    <n v="6.5"/>
  </r>
  <r>
    <n v="2024"/>
    <s v="CHUM"/>
    <s v="KTN"/>
    <s v="AGS"/>
    <s v="LML"/>
    <s v="TNDR"/>
    <s v="107258"/>
    <s v="C10"/>
    <x v="2"/>
    <s v="CR"/>
    <b v="1"/>
    <s v="SN"/>
    <n v="101"/>
    <s v="95"/>
    <s v="10195"/>
    <s v="THA"/>
    <s v="Neets Bay"/>
    <x v="1"/>
    <s v="01296458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AGS"/>
    <s v="LML"/>
    <s v="TNDR"/>
    <s v="107258"/>
    <s v="C11"/>
    <x v="2"/>
    <s v="CR"/>
    <b v="1"/>
    <s v="SN"/>
    <n v="101"/>
    <s v="95"/>
    <s v="10195"/>
    <s v="THA"/>
    <s v="Neets Bay"/>
    <x v="1"/>
    <s v="01296459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4.2"/>
  </r>
  <r>
    <n v="2024"/>
    <s v="CHUM"/>
    <s v="KTN"/>
    <s v="AGS"/>
    <s v="LML"/>
    <s v="TNDR"/>
    <s v="107258"/>
    <s v="D4"/>
    <x v="2"/>
    <s v="CR"/>
    <b v="1"/>
    <s v="SN"/>
    <n v="101"/>
    <s v="95"/>
    <s v="10195"/>
    <s v="THA"/>
    <s v="Neets Bay"/>
    <x v="1"/>
    <s v="01296464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5.2"/>
  </r>
  <r>
    <n v="2024"/>
    <s v="CHUM"/>
    <s v="KTN"/>
    <s v="AGS"/>
    <s v="LML"/>
    <s v="TNDR"/>
    <s v="107258"/>
    <s v="D7"/>
    <x v="2"/>
    <s v="CR"/>
    <b v="1"/>
    <s v="SN"/>
    <n v="101"/>
    <s v="95"/>
    <s v="10195"/>
    <s v="THA"/>
    <s v="Neets Bay"/>
    <x v="1"/>
    <s v="01296467"/>
    <d v="2024-07-29T00:00:00"/>
    <m/>
    <n v="1"/>
    <d v="2024-07-30T00:00:00"/>
    <n v="31"/>
    <n v="6"/>
    <s v=""/>
    <n v="1"/>
    <d v="2024-07-31T00:00:00"/>
    <s v="SKS"/>
    <s v="5,5H5"/>
    <x v="2"/>
    <s v="Neets Bay"/>
    <s v="Summer"/>
    <s v="2021"/>
    <s v="SSRAA"/>
    <s v="BY21"/>
    <s v="5,5H5"/>
    <s v="SKS"/>
    <s v=""/>
    <s v=""/>
    <s v="U"/>
    <n v="7.1"/>
  </r>
  <r>
    <n v="2024"/>
    <s v="CHUM"/>
    <s v="KTN"/>
    <s v="AGS"/>
    <s v="LML"/>
    <s v="TNDR"/>
    <s v="107258"/>
    <s v="D8"/>
    <x v="2"/>
    <s v="CR"/>
    <b v="1"/>
    <s v="SN"/>
    <n v="101"/>
    <s v="95"/>
    <s v="10195"/>
    <s v="THA"/>
    <s v="Neets Bay"/>
    <x v="1"/>
    <s v="01296468"/>
    <d v="2024-07-29T00:00:00"/>
    <m/>
    <n v="1"/>
    <d v="2024-07-30T00:00:00"/>
    <n v="31"/>
    <n v="6"/>
    <s v=""/>
    <n v="1"/>
    <d v="2024-07-31T00:00:00"/>
    <s v="SKS"/>
    <s v="5H5"/>
    <x v="3"/>
    <s v="Neets Bay"/>
    <s v="Summer"/>
    <s v="2021"/>
    <s v="SSRAA"/>
    <s v="THIN FOR AGING"/>
    <s v="5H5"/>
    <s v="SKS"/>
    <s v=""/>
    <s v=""/>
    <s v="U"/>
    <n v="6.9"/>
  </r>
  <r>
    <n v="2024"/>
    <s v="CHUM"/>
    <s v="KTN"/>
    <s v="AGS"/>
    <s v="LML"/>
    <s v="TNDR"/>
    <s v="107258"/>
    <s v="D10"/>
    <x v="2"/>
    <s v="CR"/>
    <b v="1"/>
    <s v="SN"/>
    <n v="101"/>
    <s v="95"/>
    <s v="10195"/>
    <s v="THA"/>
    <s v="Neets Bay"/>
    <x v="1"/>
    <s v="01296470"/>
    <d v="2024-07-29T00:00:00"/>
    <m/>
    <n v="1"/>
    <d v="2024-07-30T00:00:00"/>
    <n v="31"/>
    <n v="6"/>
    <s v=""/>
    <n v="1"/>
    <d v="2024-07-31T00:00:00"/>
    <s v="SKS"/>
    <s v="5,5H5"/>
    <x v="2"/>
    <s v="Neets Bay"/>
    <s v="Summer"/>
    <s v="2021"/>
    <s v="SSRAA"/>
    <s v="BY21"/>
    <s v="5,5H5"/>
    <s v="SKS"/>
    <s v=""/>
    <s v=""/>
    <s v="U"/>
    <n v="8.1999999999999993"/>
  </r>
  <r>
    <n v="2024"/>
    <s v="CHUM"/>
    <s v="KTN"/>
    <s v="AGS"/>
    <s v="LML"/>
    <s v="TNDR"/>
    <s v="107258"/>
    <s v="E1"/>
    <x v="2"/>
    <s v="CR"/>
    <b v="1"/>
    <s v="SN"/>
    <n v="101"/>
    <s v="95"/>
    <s v="10195"/>
    <s v="THA"/>
    <s v="Neets Bay"/>
    <x v="1"/>
    <s v="01296473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4.8"/>
  </r>
  <r>
    <n v="2024"/>
    <s v="CHUM"/>
    <s v="KTN"/>
    <s v="AGS"/>
    <s v="LML"/>
    <s v="TNDR"/>
    <s v="107258"/>
    <s v="E5"/>
    <x v="2"/>
    <s v="CR"/>
    <b v="1"/>
    <s v="SN"/>
    <n v="101"/>
    <s v="95"/>
    <s v="10195"/>
    <s v="THA"/>
    <s v="Neets Bay"/>
    <x v="1"/>
    <s v="01296477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4.0999999999999996"/>
  </r>
  <r>
    <n v="2024"/>
    <s v="CHUM"/>
    <s v="KTN"/>
    <s v="AGS"/>
    <s v="LML"/>
    <s v="TNDR"/>
    <s v="107258"/>
    <s v="E6"/>
    <x v="2"/>
    <s v="CR"/>
    <b v="1"/>
    <s v="SN"/>
    <n v="101"/>
    <s v="95"/>
    <s v="10195"/>
    <s v="THA"/>
    <s v="Neets Bay"/>
    <x v="1"/>
    <s v="01296478"/>
    <d v="2024-07-29T00:00:00"/>
    <m/>
    <n v="1"/>
    <d v="2024-07-30T00:00:00"/>
    <n v="31"/>
    <n v="6"/>
    <s v=""/>
    <n v="1"/>
    <d v="2024-07-31T00:00:00"/>
    <s v="SKS"/>
    <s v="5H5"/>
    <x v="3"/>
    <s v="Neets Bay"/>
    <s v="Summer"/>
    <s v="2021"/>
    <s v="SSRAA"/>
    <s v="BY21"/>
    <s v="5H5"/>
    <s v="SKS"/>
    <s v=""/>
    <s v=""/>
    <s v="U"/>
    <n v="7.3"/>
  </r>
  <r>
    <n v="2024"/>
    <s v="CHUM"/>
    <s v="KTN"/>
    <s v="AGS"/>
    <s v="LML"/>
    <s v="TNDR"/>
    <s v="107258"/>
    <s v="E8"/>
    <x v="2"/>
    <s v="CR"/>
    <b v="1"/>
    <s v="SN"/>
    <n v="101"/>
    <s v="95"/>
    <s v="10195"/>
    <s v="THA"/>
    <s v="Neets Bay"/>
    <x v="1"/>
    <s v="01296480"/>
    <d v="2024-07-29T00:00:00"/>
    <m/>
    <n v="1"/>
    <d v="2024-07-30T00:00:00"/>
    <n v="31"/>
    <n v="6"/>
    <s v=""/>
    <n v="1"/>
    <d v="2024-07-31T00:00:00"/>
    <s v="SKS"/>
    <s v="4,4H"/>
    <x v="1"/>
    <s v="Neets Bay"/>
    <s v="Summer"/>
    <s v="2021"/>
    <s v="SSRAA"/>
    <s v="BY21"/>
    <s v="4,4H"/>
    <s v="SKS"/>
    <s v=""/>
    <s v=""/>
    <s v="U"/>
    <n v="6.9"/>
  </r>
  <r>
    <n v="2024"/>
    <s v="CHUM"/>
    <s v="KTN"/>
    <s v="AGS"/>
    <s v="LML"/>
    <s v="TNDR"/>
    <s v="107258"/>
    <s v="F1"/>
    <x v="2"/>
    <s v="CR"/>
    <b v="1"/>
    <s v="SN"/>
    <n v="101"/>
    <s v="95"/>
    <s v="10195"/>
    <s v="THA"/>
    <s v="Neets Bay"/>
    <x v="1"/>
    <s v="01296485"/>
    <d v="2024-07-29T00:00:00"/>
    <m/>
    <n v="1"/>
    <d v="2024-07-30T00:00:00"/>
    <n v="31"/>
    <n v="6"/>
    <s v=""/>
    <n v="1"/>
    <d v="2024-07-31T00:00:00"/>
    <s v="SKS"/>
    <s v="5H5"/>
    <x v="3"/>
    <s v="Neets Bay"/>
    <s v="Summer"/>
    <s v="2021"/>
    <s v="SSRAA"/>
    <s v="BY21"/>
    <s v="5H5"/>
    <s v="SKS"/>
    <s v=""/>
    <s v=""/>
    <s v="U"/>
    <n v="4.3"/>
  </r>
  <r>
    <n v="2024"/>
    <s v="CHUM"/>
    <s v="KTN"/>
    <s v="AGS"/>
    <s v="LML"/>
    <s v="TNDR"/>
    <s v="107258"/>
    <s v="F6"/>
    <x v="2"/>
    <s v="CR"/>
    <b v="1"/>
    <s v="SN"/>
    <n v="101"/>
    <s v="95"/>
    <s v="10195"/>
    <s v="THA"/>
    <s v="Neets Bay"/>
    <x v="1"/>
    <s v="01296490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6.5"/>
  </r>
  <r>
    <n v="2024"/>
    <s v="CHUM"/>
    <s v="KTN"/>
    <s v="AGS"/>
    <s v="LML"/>
    <s v="TNDR"/>
    <s v="107258"/>
    <s v="F8"/>
    <x v="2"/>
    <s v="CR"/>
    <b v="1"/>
    <s v="SN"/>
    <n v="101"/>
    <s v="95"/>
    <s v="10195"/>
    <s v="THA"/>
    <s v="Neets Bay"/>
    <x v="1"/>
    <s v="01296492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BY21"/>
    <s v="4,2,2H"/>
    <s v="SKS"/>
    <s v=""/>
    <s v=""/>
    <s v="U"/>
    <n v="6.5"/>
  </r>
  <r>
    <n v="2024"/>
    <s v="CHUM"/>
    <s v="KTN"/>
    <s v="AGS"/>
    <s v="LML"/>
    <s v="TNDR"/>
    <s v="107258"/>
    <s v="F10"/>
    <x v="2"/>
    <s v="CR"/>
    <b v="1"/>
    <s v="SN"/>
    <n v="101"/>
    <s v="95"/>
    <s v="10195"/>
    <s v="THA"/>
    <s v="Neets Bay"/>
    <x v="1"/>
    <s v="01296494"/>
    <d v="2024-07-29T00:00:00"/>
    <m/>
    <n v="1"/>
    <d v="2024-07-30T00:00:00"/>
    <n v="31"/>
    <n v="6"/>
    <s v=""/>
    <n v="1"/>
    <d v="2024-07-31T00:00:00"/>
    <s v="SKS"/>
    <s v="5H5"/>
    <x v="3"/>
    <s v="Neets Bay"/>
    <s v="Summer"/>
    <s v="2021"/>
    <s v="SSRAA"/>
    <s v="BY21"/>
    <s v="5H5"/>
    <s v="SKS"/>
    <s v=""/>
    <s v=""/>
    <s v="U"/>
    <n v="6"/>
  </r>
  <r>
    <n v="2024"/>
    <s v="CHUM"/>
    <s v="KTN"/>
    <s v="AGS"/>
    <s v="LML"/>
    <s v="TNDR"/>
    <s v="107258"/>
    <s v="F12"/>
    <x v="2"/>
    <s v="CR"/>
    <b v="1"/>
    <s v="SN"/>
    <n v="101"/>
    <s v="95"/>
    <s v="10195"/>
    <s v="THA"/>
    <s v="Neets Bay"/>
    <x v="1"/>
    <s v="01296496"/>
    <d v="2024-07-29T00:00:00"/>
    <m/>
    <n v="1"/>
    <d v="2024-07-30T00:00:00"/>
    <n v="31"/>
    <n v="6"/>
    <s v=""/>
    <n v="1"/>
    <d v="2024-07-31T00:00:00"/>
    <s v="SKS"/>
    <s v="4,2,2H"/>
    <x v="0"/>
    <s v="Neets Bay"/>
    <s v="Summer"/>
    <s v="2021"/>
    <s v="SSRAA"/>
    <s v="THIN FOR AGING"/>
    <s v="4,2,2H"/>
    <s v="SKS"/>
    <s v=""/>
    <s v=""/>
    <s v="U"/>
    <n v="5.0999999999999996"/>
  </r>
  <r>
    <n v="2024"/>
    <s v="CHUM"/>
    <s v="KTN"/>
    <s v="SBS"/>
    <s v="AWE"/>
    <s v="TNDR"/>
    <s v="107288"/>
    <s v="C12"/>
    <x v="1"/>
    <s v=""/>
    <b v="1"/>
    <s v="GN"/>
    <n v="101"/>
    <s v="11"/>
    <s v="10111"/>
    <n v="0"/>
    <n v="0"/>
    <x v="0"/>
    <s v="01296580"/>
    <d v="2024-07-28T00:00:00"/>
    <d v="2024-07-29T00:00:00"/>
    <n v="2"/>
    <d v="2024-07-30T00:00:00"/>
    <n v="31"/>
    <m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7.7"/>
  </r>
  <r>
    <n v="2024"/>
    <s v="CHUM"/>
    <s v="KTN"/>
    <s v="SBS"/>
    <s v="AWE"/>
    <s v="TNDR"/>
    <s v="107288"/>
    <s v="D1"/>
    <x v="1"/>
    <s v=""/>
    <b v="1"/>
    <s v="GN"/>
    <n v="101"/>
    <s v="11"/>
    <s v="10111"/>
    <n v="0"/>
    <n v="0"/>
    <x v="0"/>
    <s v="01296581"/>
    <d v="2024-07-28T00:00:00"/>
    <d v="2024-07-29T00:00:00"/>
    <n v="2"/>
    <d v="2024-07-30T00:00:00"/>
    <n v="31"/>
    <m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7.2"/>
  </r>
  <r>
    <n v="2024"/>
    <s v="CHUM"/>
    <s v="WRG"/>
    <s v="TRI"/>
    <s v="SLM"/>
    <s v="BOAT"/>
    <s v="107032"/>
    <s v="A11"/>
    <x v="1"/>
    <s v=""/>
    <b v="1"/>
    <s v="SN"/>
    <n v="107"/>
    <s v="20"/>
    <s v="10720"/>
    <n v="0"/>
    <n v="0"/>
    <x v="0"/>
    <s v="01296747"/>
    <d v="2024-07-21T00:00:00"/>
    <m/>
    <n v="1"/>
    <d v="2024-07-22T00:00:00"/>
    <n v="30"/>
    <m/>
    <s v=""/>
    <n v="1"/>
    <d v="2024-07-31T00:00:00"/>
    <s v="SKS"/>
    <s v="5,5H5"/>
    <x v="2"/>
    <s v="Neets Bay"/>
    <s v="Summer"/>
    <s v="2021"/>
    <s v="SSRAA"/>
    <s v="BY21"/>
    <s v="5,5H5"/>
    <s v="SKS"/>
    <s v=""/>
    <s v=""/>
    <s v="U"/>
    <n v="8.6999999999999993"/>
  </r>
  <r>
    <n v="2024"/>
    <s v="CHUM"/>
    <s v="KTN"/>
    <s v="SBS"/>
    <s v="LML"/>
    <s v="TNDR"/>
    <s v="107259"/>
    <s v="A1"/>
    <x v="0"/>
    <s v=""/>
    <b v="1"/>
    <s v="GN"/>
    <n v="101"/>
    <s v="28"/>
    <s v="10128"/>
    <n v="0"/>
    <n v="0"/>
    <x v="0"/>
    <s v="01298985"/>
    <d v="2024-07-28T00:00:00"/>
    <d v="2024-07-30T00:00:00"/>
    <n v="3"/>
    <d v="2024-07-31T00:00:00"/>
    <n v="31"/>
    <m/>
    <s v=""/>
    <n v="1"/>
    <d v="2024-09-30T00:00:00"/>
    <s v="SKS"/>
    <s v="4,2,2H"/>
    <x v="0"/>
    <s v="Neets Bay"/>
    <s v="Summer"/>
    <s v="2021"/>
    <s v="SSRAA"/>
    <s v="BY21"/>
    <s v="4,2,2H"/>
    <s v="SKS"/>
    <s v=""/>
    <s v=""/>
    <s v="U"/>
    <n v="5.7"/>
  </r>
  <r>
    <n v="2024"/>
    <s v="CHUM"/>
    <s v="KTN"/>
    <s v="SBS"/>
    <s v="LML"/>
    <s v="TNDR"/>
    <s v="107259"/>
    <s v="A12"/>
    <x v="0"/>
    <s v=""/>
    <b v="1"/>
    <s v="GN"/>
    <n v="101"/>
    <s v="28"/>
    <s v="10128"/>
    <n v="0"/>
    <n v="0"/>
    <x v="0"/>
    <s v="01298996"/>
    <d v="2024-07-28T00:00:00"/>
    <d v="2024-07-30T00:00:00"/>
    <n v="3"/>
    <d v="2024-07-31T00:00:00"/>
    <n v="31"/>
    <m/>
    <s v=""/>
    <n v="1"/>
    <d v="2024-09-30T00:00:00"/>
    <s v="SKS"/>
    <s v="5,5H5"/>
    <x v="2"/>
    <s v="Neets Bay"/>
    <s v="Summer"/>
    <s v="2021"/>
    <s v="SSRAA"/>
    <s v="BY21"/>
    <s v="5,5H5"/>
    <s v="SKS"/>
    <s v=""/>
    <s v=""/>
    <s v="U"/>
    <n v="6.2"/>
  </r>
  <r>
    <n v="2024"/>
    <s v="CHUM"/>
    <s v="KTN"/>
    <s v="SBS"/>
    <s v="LML"/>
    <s v="TNDR"/>
    <s v="107259"/>
    <s v="B9"/>
    <x v="0"/>
    <s v=""/>
    <b v="1"/>
    <s v="GN"/>
    <n v="101"/>
    <s v="28"/>
    <s v="10128"/>
    <n v="0"/>
    <n v="0"/>
    <x v="0"/>
    <s v="01299005"/>
    <d v="2024-07-28T00:00:00"/>
    <d v="2024-07-30T00:00:00"/>
    <n v="3"/>
    <d v="2024-07-31T00:00:00"/>
    <n v="31"/>
    <m/>
    <s v=""/>
    <n v="1"/>
    <d v="2024-09-30T00:00:00"/>
    <s v="SKS"/>
    <s v="4,2,2H"/>
    <x v="0"/>
    <s v="Neets Bay"/>
    <s v="Summer"/>
    <s v="2021"/>
    <s v="SSRAA"/>
    <s v="THIN FOR AGING"/>
    <s v="4,2,2H"/>
    <s v="SKS"/>
    <s v=""/>
    <s v=""/>
    <s v="U"/>
    <n v="7.1"/>
  </r>
  <r>
    <n v="2024"/>
    <s v="CHUM"/>
    <s v="KTN"/>
    <s v="ECP"/>
    <s v="AWE"/>
    <s v="TNDR"/>
    <s v="107291"/>
    <s v="C2"/>
    <x v="2"/>
    <s v=""/>
    <b v="1"/>
    <s v="GN"/>
    <n v="101"/>
    <s v="2428"/>
    <s v="1012428"/>
    <n v="0"/>
    <n v="0"/>
    <x v="0"/>
    <s v="01299718"/>
    <d v="2024-07-28T00:00:00"/>
    <d v="2024-07-31T00:00:00"/>
    <n v="4"/>
    <d v="2024-07-31T00:00:00"/>
    <n v="31"/>
    <m/>
    <s v=""/>
    <n v="1"/>
    <d v="2024-09-26T00:00:00"/>
    <s v="SKS"/>
    <s v="5,5H5"/>
    <x v="2"/>
    <s v="Neets Bay"/>
    <s v="Summer"/>
    <s v="2021"/>
    <s v="SSRAA"/>
    <s v="BY21"/>
    <s v="5,5H5"/>
    <s v="SKS"/>
    <s v=""/>
    <s v=""/>
    <s v="U"/>
    <n v="5.5"/>
  </r>
  <r>
    <n v="2024"/>
    <s v="CHUM"/>
    <s v="KTN"/>
    <s v="ECP"/>
    <s v="AWE"/>
    <s v="TNDR"/>
    <s v="107291"/>
    <s v="C12"/>
    <x v="2"/>
    <s v=""/>
    <b v="1"/>
    <s v="GN"/>
    <n v="101"/>
    <s v="2428"/>
    <s v="1012428"/>
    <n v="0"/>
    <n v="0"/>
    <x v="0"/>
    <s v="01299728"/>
    <d v="2024-07-28T00:00:00"/>
    <d v="2024-07-31T00:00:00"/>
    <n v="4"/>
    <d v="2024-07-31T00:00:00"/>
    <n v="31"/>
    <m/>
    <s v=""/>
    <n v="1"/>
    <d v="2024-09-26T00:00:00"/>
    <s v="SKS"/>
    <s v="5H5"/>
    <x v="3"/>
    <s v="Neets Bay"/>
    <s v="Summer"/>
    <s v="2021"/>
    <s v="SSRAA"/>
    <s v="BY21"/>
    <s v="5H5"/>
    <s v="SKS"/>
    <s v=""/>
    <s v=""/>
    <s v="U"/>
    <n v="6"/>
  </r>
  <r>
    <n v="2024"/>
    <s v="CHUM"/>
    <s v="KTN"/>
    <s v="AGS"/>
    <s v="LML"/>
    <s v="TNDR"/>
    <s v="107260"/>
    <s v="A1"/>
    <x v="2"/>
    <s v="CR"/>
    <b v="1"/>
    <s v="SN"/>
    <n v="101"/>
    <s v="95"/>
    <s v="10195"/>
    <s v="THA"/>
    <s v="Neets Bay"/>
    <x v="1"/>
    <s v="01297097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THIN FOR AGING"/>
    <s v="4,2,2H"/>
    <s v="SKS"/>
    <s v=""/>
    <s v=""/>
    <s v="U"/>
    <n v="6.3"/>
  </r>
  <r>
    <n v="2024"/>
    <s v="CHUM"/>
    <s v="KTN"/>
    <s v="AGS"/>
    <s v="LML"/>
    <s v="TNDR"/>
    <s v="107260"/>
    <s v="A4"/>
    <x v="2"/>
    <s v="CR"/>
    <b v="1"/>
    <s v="SN"/>
    <n v="101"/>
    <s v="95"/>
    <s v="10195"/>
    <s v="THA"/>
    <s v="Neets Bay"/>
    <x v="1"/>
    <s v="01297100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8.1999999999999993"/>
  </r>
  <r>
    <n v="2024"/>
    <s v="CHUM"/>
    <s v="KTN"/>
    <s v="AGS"/>
    <s v="LML"/>
    <s v="TNDR"/>
    <s v="107260"/>
    <s v="A6"/>
    <x v="2"/>
    <s v="CR"/>
    <b v="1"/>
    <s v="SN"/>
    <n v="101"/>
    <s v="95"/>
    <s v="10195"/>
    <s v="THA"/>
    <s v="Neets Bay"/>
    <x v="1"/>
    <s v="01297102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THIN FOR AGING"/>
    <s v="5,5H5"/>
    <s v="SKS"/>
    <s v=""/>
    <s v=""/>
    <s v="U"/>
    <n v="6.1"/>
  </r>
  <r>
    <n v="2024"/>
    <s v="CHUM"/>
    <s v="KTN"/>
    <s v="AGS"/>
    <s v="LML"/>
    <s v="TNDR"/>
    <s v="107260"/>
    <s v="A7"/>
    <x v="2"/>
    <s v="CR"/>
    <b v="1"/>
    <s v="SN"/>
    <n v="101"/>
    <s v="95"/>
    <s v="10195"/>
    <s v="THA"/>
    <s v="Neets Bay"/>
    <x v="1"/>
    <s v="01297103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THIN FOR AGING"/>
    <s v="4,2,2H"/>
    <s v="SKS"/>
    <s v=""/>
    <s v=""/>
    <s v="U"/>
    <n v="6.7"/>
  </r>
  <r>
    <n v="2024"/>
    <s v="CHUM"/>
    <s v="KTN"/>
    <s v="AGS"/>
    <s v="LML"/>
    <s v="TNDR"/>
    <s v="107260"/>
    <s v="A8"/>
    <x v="2"/>
    <s v="CR"/>
    <b v="1"/>
    <s v="SN"/>
    <n v="101"/>
    <s v="95"/>
    <s v="10195"/>
    <s v="THA"/>
    <s v="Neets Bay"/>
    <x v="1"/>
    <s v="01297104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8.8000000000000007"/>
  </r>
  <r>
    <n v="2024"/>
    <s v="CHUM"/>
    <s v="KTN"/>
    <s v="AGS"/>
    <s v="LML"/>
    <s v="TNDR"/>
    <s v="107260"/>
    <s v="A10"/>
    <x v="2"/>
    <s v="CR"/>
    <b v="1"/>
    <s v="SN"/>
    <n v="101"/>
    <s v="95"/>
    <s v="10195"/>
    <s v="THA"/>
    <s v="Neets Bay"/>
    <x v="1"/>
    <s v="01297106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4.7"/>
  </r>
  <r>
    <n v="2024"/>
    <s v="CHUM"/>
    <s v="KTN"/>
    <s v="AGS"/>
    <s v="LML"/>
    <s v="TNDR"/>
    <s v="107260"/>
    <s v="A11"/>
    <x v="2"/>
    <s v="CR"/>
    <b v="1"/>
    <s v="SN"/>
    <n v="101"/>
    <s v="95"/>
    <s v="10195"/>
    <s v="THA"/>
    <s v="Neets Bay"/>
    <x v="1"/>
    <s v="01297107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4.3"/>
  </r>
  <r>
    <n v="2024"/>
    <s v="CHUM"/>
    <s v="KTN"/>
    <s v="AGS"/>
    <s v="LML"/>
    <s v="TNDR"/>
    <s v="107260"/>
    <s v="B1"/>
    <x v="2"/>
    <s v="CR"/>
    <b v="1"/>
    <s v="SN"/>
    <n v="101"/>
    <s v="95"/>
    <s v="10195"/>
    <s v="THA"/>
    <s v="Neets Bay"/>
    <x v="1"/>
    <s v="01297109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THIN FOR AGING"/>
    <s v="4,2,2H"/>
    <s v="SKS"/>
    <s v=""/>
    <s v=""/>
    <s v="U"/>
    <n v="7"/>
  </r>
  <r>
    <n v="2024"/>
    <s v="CHUM"/>
    <s v="KTN"/>
    <s v="AGS"/>
    <s v="LML"/>
    <s v="TNDR"/>
    <s v="107260"/>
    <s v="B9"/>
    <x v="2"/>
    <s v="CR"/>
    <b v="1"/>
    <s v="SN"/>
    <n v="101"/>
    <s v="95"/>
    <s v="10195"/>
    <s v="THA"/>
    <s v="Neets Bay"/>
    <x v="1"/>
    <s v="01297117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3.8"/>
  </r>
  <r>
    <n v="2024"/>
    <s v="CHUM"/>
    <s v="KTN"/>
    <s v="AGS"/>
    <s v="LML"/>
    <s v="TNDR"/>
    <s v="107260"/>
    <s v="B10"/>
    <x v="2"/>
    <s v="CR"/>
    <b v="1"/>
    <s v="SN"/>
    <n v="101"/>
    <s v="95"/>
    <s v="10195"/>
    <s v="THA"/>
    <s v="Neets Bay"/>
    <x v="1"/>
    <s v="01297118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7.4"/>
  </r>
  <r>
    <n v="2024"/>
    <s v="CHUM"/>
    <s v="KTN"/>
    <s v="AGS"/>
    <s v="LML"/>
    <s v="TNDR"/>
    <s v="107260"/>
    <s v="B11"/>
    <x v="2"/>
    <s v="CR"/>
    <b v="1"/>
    <s v="SN"/>
    <n v="101"/>
    <s v="95"/>
    <s v="10195"/>
    <s v="THA"/>
    <s v="Neets Bay"/>
    <x v="1"/>
    <s v="01297119"/>
    <d v="2024-07-31T00:00:00"/>
    <m/>
    <n v="1"/>
    <d v="2024-07-31T00:00:00"/>
    <n v="31"/>
    <n v="6"/>
    <s v=""/>
    <n v="1"/>
    <d v="2024-08-01T00:00:00"/>
    <s v="SKS"/>
    <s v="5H5"/>
    <x v="3"/>
    <s v="Neets Bay"/>
    <s v="Summer"/>
    <s v="2021"/>
    <s v="SSRAA"/>
    <s v="BY21"/>
    <s v="5H5"/>
    <s v="SKS"/>
    <s v=""/>
    <s v=""/>
    <s v="U"/>
    <n v="7.7"/>
  </r>
  <r>
    <n v="2024"/>
    <s v="CHUM"/>
    <s v="KTN"/>
    <s v="AGS"/>
    <s v="LML"/>
    <s v="TNDR"/>
    <s v="107260"/>
    <s v="C5"/>
    <x v="2"/>
    <s v="CR"/>
    <b v="1"/>
    <s v="SN"/>
    <n v="101"/>
    <s v="95"/>
    <s v="10195"/>
    <s v="THA"/>
    <s v="Neets Bay"/>
    <x v="1"/>
    <s v="01297125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6.9"/>
  </r>
  <r>
    <n v="2024"/>
    <s v="CHUM"/>
    <s v="KTN"/>
    <s v="AGS"/>
    <s v="LML"/>
    <s v="TNDR"/>
    <s v="107260"/>
    <s v="C7"/>
    <x v="2"/>
    <s v="CR"/>
    <b v="1"/>
    <s v="SN"/>
    <n v="101"/>
    <s v="95"/>
    <s v="10195"/>
    <s v="THA"/>
    <s v="Neets Bay"/>
    <x v="1"/>
    <s v="01297127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THIN FOR AGING"/>
    <s v="4,4H"/>
    <s v="SKS"/>
    <s v=""/>
    <s v=""/>
    <s v="U"/>
    <n v="6.2"/>
  </r>
  <r>
    <n v="2024"/>
    <s v="CHUM"/>
    <s v="KTN"/>
    <s v="AGS"/>
    <s v="LML"/>
    <s v="TNDR"/>
    <s v="107260"/>
    <s v="C8"/>
    <x v="2"/>
    <s v="CR"/>
    <b v="1"/>
    <s v="SN"/>
    <n v="101"/>
    <s v="95"/>
    <s v="10195"/>
    <s v="THA"/>
    <s v="Neets Bay"/>
    <x v="1"/>
    <s v="01297128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3.3"/>
  </r>
  <r>
    <n v="2024"/>
    <s v="CHUM"/>
    <s v="KTN"/>
    <s v="AGS"/>
    <s v="LML"/>
    <s v="TNDR"/>
    <s v="107260"/>
    <s v="C10"/>
    <x v="2"/>
    <s v="CR"/>
    <b v="1"/>
    <s v="SN"/>
    <n v="101"/>
    <s v="95"/>
    <s v="10195"/>
    <s v="THA"/>
    <s v="Neets Bay"/>
    <x v="1"/>
    <s v="01297130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THIN FOR AGING"/>
    <s v="4,4H"/>
    <s v="SKS"/>
    <s v=""/>
    <s v=""/>
    <s v="U"/>
    <n v="8.3000000000000007"/>
  </r>
  <r>
    <n v="2024"/>
    <s v="CHUM"/>
    <s v="KTN"/>
    <s v="AGS"/>
    <s v="LML"/>
    <s v="TNDR"/>
    <s v="107260"/>
    <s v="D1"/>
    <x v="2"/>
    <s v="CR"/>
    <b v="1"/>
    <s v="SN"/>
    <n v="101"/>
    <s v="95"/>
    <s v="10195"/>
    <s v="THA"/>
    <s v="Neets Bay"/>
    <x v="1"/>
    <s v="01297133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6"/>
  </r>
  <r>
    <n v="2024"/>
    <s v="CHUM"/>
    <s v="KTN"/>
    <s v="AGS"/>
    <s v="LML"/>
    <s v="TNDR"/>
    <s v="107260"/>
    <s v="D3"/>
    <x v="2"/>
    <s v="CR"/>
    <b v="1"/>
    <s v="SN"/>
    <n v="101"/>
    <s v="95"/>
    <s v="10195"/>
    <s v="THA"/>
    <s v="Neets Bay"/>
    <x v="1"/>
    <s v="01297135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6.5"/>
  </r>
  <r>
    <n v="2024"/>
    <s v="CHUM"/>
    <s v="KTN"/>
    <s v="AGS"/>
    <s v="LML"/>
    <s v="TNDR"/>
    <s v="107260"/>
    <s v="D4"/>
    <x v="2"/>
    <s v="CR"/>
    <b v="1"/>
    <s v="SN"/>
    <n v="101"/>
    <s v="95"/>
    <s v="10195"/>
    <s v="THA"/>
    <s v="Neets Bay"/>
    <x v="1"/>
    <s v="01297136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4.5"/>
  </r>
  <r>
    <n v="2024"/>
    <s v="CHUM"/>
    <s v="KTN"/>
    <s v="AGS"/>
    <s v="LML"/>
    <s v="TNDR"/>
    <s v="107260"/>
    <s v="D8"/>
    <x v="2"/>
    <s v="CR"/>
    <b v="1"/>
    <s v="SN"/>
    <n v="101"/>
    <s v="95"/>
    <s v="10195"/>
    <s v="THA"/>
    <s v="Neets Bay"/>
    <x v="1"/>
    <s v="01297140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7"/>
  </r>
  <r>
    <n v="2024"/>
    <s v="CHUM"/>
    <s v="KTN"/>
    <s v="AGS"/>
    <s v="LML"/>
    <s v="TNDR"/>
    <s v="107260"/>
    <s v="D9"/>
    <x v="2"/>
    <s v="CR"/>
    <b v="1"/>
    <s v="SN"/>
    <n v="101"/>
    <s v="95"/>
    <s v="10195"/>
    <s v="THA"/>
    <s v="Neets Bay"/>
    <x v="1"/>
    <s v="01297141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9.3000000000000007"/>
  </r>
  <r>
    <n v="2024"/>
    <s v="CHUM"/>
    <s v="KTN"/>
    <s v="AGS"/>
    <s v="LML"/>
    <s v="TNDR"/>
    <s v="107260"/>
    <s v="D12"/>
    <x v="2"/>
    <s v="CR"/>
    <b v="1"/>
    <s v="SN"/>
    <n v="101"/>
    <s v="95"/>
    <s v="10195"/>
    <s v="THA"/>
    <s v="Neets Bay"/>
    <x v="1"/>
    <s v="01297144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8.1999999999999993"/>
  </r>
  <r>
    <n v="2024"/>
    <s v="CHUM"/>
    <s v="KTN"/>
    <s v="AGS"/>
    <s v="LML"/>
    <s v="TNDR"/>
    <s v="107260"/>
    <s v="E1"/>
    <x v="2"/>
    <s v="CR"/>
    <b v="1"/>
    <s v="SN"/>
    <n v="101"/>
    <s v="95"/>
    <s v="10195"/>
    <s v="THA"/>
    <s v="Neets Bay"/>
    <x v="1"/>
    <s v="01297145"/>
    <d v="2024-07-31T00:00:00"/>
    <m/>
    <n v="1"/>
    <d v="2024-07-31T00:00:00"/>
    <n v="31"/>
    <n v="6"/>
    <s v=""/>
    <n v="1"/>
    <d v="2024-08-01T00:00:00"/>
    <s v="SKS"/>
    <s v="5H5"/>
    <x v="3"/>
    <s v="Neets Bay"/>
    <s v="Summer"/>
    <s v="2021"/>
    <s v="SSRAA"/>
    <s v="BY21"/>
    <s v="5H5"/>
    <s v="SKS"/>
    <s v=""/>
    <s v=""/>
    <s v="U"/>
    <n v="5.5"/>
  </r>
  <r>
    <n v="2024"/>
    <s v="CHUM"/>
    <s v="KTN"/>
    <s v="AGS"/>
    <s v="LML"/>
    <s v="TNDR"/>
    <s v="107260"/>
    <s v="E3"/>
    <x v="2"/>
    <s v="CR"/>
    <b v="1"/>
    <s v="SN"/>
    <n v="101"/>
    <s v="95"/>
    <s v="10195"/>
    <s v="THA"/>
    <s v="Neets Bay"/>
    <x v="1"/>
    <s v="01297147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5.0999999999999996"/>
  </r>
  <r>
    <n v="2024"/>
    <s v="CHUM"/>
    <s v="KTN"/>
    <s v="AGS"/>
    <s v="LML"/>
    <s v="TNDR"/>
    <s v="107260"/>
    <s v="E4"/>
    <x v="2"/>
    <s v="CR"/>
    <b v="1"/>
    <s v="SN"/>
    <n v="101"/>
    <s v="95"/>
    <s v="10195"/>
    <s v="THA"/>
    <s v="Neets Bay"/>
    <x v="1"/>
    <s v="01297148"/>
    <d v="2024-07-31T00:00:00"/>
    <m/>
    <n v="1"/>
    <d v="2024-07-31T00:00:00"/>
    <n v="31"/>
    <n v="6"/>
    <s v=""/>
    <n v="1"/>
    <d v="2024-08-01T00:00:00"/>
    <s v="SKS"/>
    <s v="5H5"/>
    <x v="3"/>
    <s v="Neets Bay"/>
    <s v="Summer"/>
    <s v="2021"/>
    <s v="SSRAA"/>
    <s v="THIN FOR AGING"/>
    <s v="5H5"/>
    <s v="SKS"/>
    <s v=""/>
    <s v=""/>
    <s v="U"/>
    <n v="5.9"/>
  </r>
  <r>
    <n v="2024"/>
    <s v="CHUM"/>
    <s v="KTN"/>
    <s v="AGS"/>
    <s v="LML"/>
    <s v="TNDR"/>
    <s v="107260"/>
    <s v="E6"/>
    <x v="2"/>
    <s v="CR"/>
    <b v="1"/>
    <s v="SN"/>
    <n v="101"/>
    <s v="95"/>
    <s v="10195"/>
    <s v="THA"/>
    <s v="Neets Bay"/>
    <x v="1"/>
    <s v="01297150"/>
    <d v="2024-07-31T00:00:00"/>
    <m/>
    <n v="1"/>
    <d v="2024-07-31T00:00:00"/>
    <n v="31"/>
    <n v="6"/>
    <s v=""/>
    <n v="1"/>
    <d v="2024-08-01T00:00:00"/>
    <s v="SKS"/>
    <s v="5H5"/>
    <x v="3"/>
    <s v="Neets Bay"/>
    <s v="Summer"/>
    <s v="2021"/>
    <s v="SSRAA"/>
    <s v="THIN FOR AGING"/>
    <s v="5H5"/>
    <s v="SKS"/>
    <s v=""/>
    <s v=""/>
    <s v="U"/>
    <n v="4.5999999999999996"/>
  </r>
  <r>
    <n v="2024"/>
    <s v="CHUM"/>
    <s v="KTN"/>
    <s v="AGS"/>
    <s v="LML"/>
    <s v="TNDR"/>
    <s v="107260"/>
    <s v="E8"/>
    <x v="2"/>
    <s v="CR"/>
    <b v="1"/>
    <s v="SN"/>
    <n v="101"/>
    <s v="95"/>
    <s v="10195"/>
    <s v="THA"/>
    <s v="Neets Bay"/>
    <x v="1"/>
    <s v="01297152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5"/>
  </r>
  <r>
    <n v="2024"/>
    <s v="CHUM"/>
    <s v="KTN"/>
    <s v="AGS"/>
    <s v="LML"/>
    <s v="TNDR"/>
    <s v="107260"/>
    <s v="E9"/>
    <x v="2"/>
    <s v="CR"/>
    <b v="1"/>
    <s v="SN"/>
    <n v="101"/>
    <s v="95"/>
    <s v="10195"/>
    <s v="THA"/>
    <s v="Neets Bay"/>
    <x v="1"/>
    <s v="01297153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7.7"/>
  </r>
  <r>
    <n v="2024"/>
    <s v="CHUM"/>
    <s v="KTN"/>
    <s v="AGS"/>
    <s v="LML"/>
    <s v="TNDR"/>
    <s v="107260"/>
    <s v="E10"/>
    <x v="2"/>
    <s v="CR"/>
    <b v="1"/>
    <s v="SN"/>
    <n v="101"/>
    <s v="95"/>
    <s v="10195"/>
    <s v="THA"/>
    <s v="Neets Bay"/>
    <x v="1"/>
    <s v="01297154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THIN FOR AGING"/>
    <s v="5,5H5"/>
    <s v="SKS"/>
    <s v=""/>
    <s v=""/>
    <s v="U"/>
    <n v="4.7"/>
  </r>
  <r>
    <n v="2024"/>
    <s v="CHUM"/>
    <s v="KTN"/>
    <s v="AGS"/>
    <s v="LML"/>
    <s v="TNDR"/>
    <s v="107260"/>
    <s v="E11"/>
    <x v="2"/>
    <s v="CR"/>
    <b v="1"/>
    <s v="SN"/>
    <n v="101"/>
    <s v="95"/>
    <s v="10195"/>
    <s v="THA"/>
    <s v="Neets Bay"/>
    <x v="1"/>
    <s v="01297155"/>
    <d v="2024-07-31T00:00:00"/>
    <m/>
    <n v="1"/>
    <d v="2024-07-31T00:00:00"/>
    <n v="31"/>
    <n v="6"/>
    <s v=""/>
    <n v="1"/>
    <d v="2024-08-01T00:00:00"/>
    <s v="SKS"/>
    <s v="5,5H5"/>
    <x v="2"/>
    <s v="Neets Bay"/>
    <s v="Summer"/>
    <s v="2021"/>
    <s v="SSRAA"/>
    <s v="BY21"/>
    <s v="5,5H5"/>
    <s v="SKS"/>
    <s v=""/>
    <s v=""/>
    <s v="U"/>
    <n v="4.4000000000000004"/>
  </r>
  <r>
    <n v="2024"/>
    <s v="CHUM"/>
    <s v="KTN"/>
    <s v="AGS"/>
    <s v="LML"/>
    <s v="TNDR"/>
    <s v="107260"/>
    <s v="F3"/>
    <x v="2"/>
    <s v="CR"/>
    <b v="1"/>
    <s v="SN"/>
    <n v="101"/>
    <s v="95"/>
    <s v="10195"/>
    <s v="THA"/>
    <s v="Neets Bay"/>
    <x v="1"/>
    <s v="01297159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THIN FOR AGING"/>
    <s v="4,2,2H"/>
    <s v="SKS"/>
    <s v=""/>
    <s v=""/>
    <s v="U"/>
    <n v="6.8"/>
  </r>
  <r>
    <n v="2024"/>
    <s v="CHUM"/>
    <s v="KTN"/>
    <s v="AGS"/>
    <s v="LML"/>
    <s v="TNDR"/>
    <s v="107260"/>
    <s v="F5"/>
    <x v="2"/>
    <s v="CR"/>
    <b v="1"/>
    <s v="SN"/>
    <n v="101"/>
    <s v="95"/>
    <s v="10195"/>
    <s v="THA"/>
    <s v="Neets Bay"/>
    <x v="1"/>
    <s v="01297161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7.9"/>
  </r>
  <r>
    <n v="2024"/>
    <s v="CHUM"/>
    <s v="KTN"/>
    <s v="AGS"/>
    <s v="LML"/>
    <s v="TNDR"/>
    <s v="107260"/>
    <s v="F7"/>
    <x v="2"/>
    <s v="CR"/>
    <b v="1"/>
    <s v="SN"/>
    <n v="101"/>
    <s v="95"/>
    <s v="10195"/>
    <s v="THA"/>
    <s v="Neets Bay"/>
    <x v="1"/>
    <s v="01297163"/>
    <d v="2024-07-31T00:00:00"/>
    <m/>
    <n v="1"/>
    <d v="2024-07-31T00:00:00"/>
    <n v="31"/>
    <n v="6"/>
    <s v=""/>
    <n v="1"/>
    <d v="2024-08-01T00:00:00"/>
    <s v="SKS"/>
    <s v="5H5"/>
    <x v="3"/>
    <s v="Neets Bay"/>
    <s v="Summer"/>
    <s v="2021"/>
    <s v="SSRAA"/>
    <s v="BY21"/>
    <s v="5H5"/>
    <s v="SKS"/>
    <s v=""/>
    <s v=""/>
    <s v="U"/>
    <n v="4.5"/>
  </r>
  <r>
    <n v="2024"/>
    <s v="CHUM"/>
    <s v="KTN"/>
    <s v="AGS"/>
    <s v="LML"/>
    <s v="TNDR"/>
    <s v="107260"/>
    <s v="F10"/>
    <x v="2"/>
    <s v="CR"/>
    <b v="1"/>
    <s v="SN"/>
    <n v="101"/>
    <s v="95"/>
    <s v="10195"/>
    <s v="THA"/>
    <s v="Neets Bay"/>
    <x v="1"/>
    <s v="01297166"/>
    <d v="2024-07-31T00:00:00"/>
    <m/>
    <n v="1"/>
    <d v="2024-07-31T00:00:00"/>
    <n v="31"/>
    <n v="6"/>
    <s v=""/>
    <n v="1"/>
    <d v="2024-08-01T00:00:00"/>
    <s v="SKS"/>
    <s v="4,4H"/>
    <x v="1"/>
    <s v="Neets Bay"/>
    <s v="Summer"/>
    <s v="2021"/>
    <s v="SSRAA"/>
    <s v="BY21"/>
    <s v="4,4H"/>
    <s v="SKS"/>
    <s v=""/>
    <s v=""/>
    <s v="U"/>
    <n v="5.5"/>
  </r>
  <r>
    <n v="2024"/>
    <s v="CHUM"/>
    <s v="KTN"/>
    <s v="AGS"/>
    <s v="LML"/>
    <s v="TNDR"/>
    <s v="107260"/>
    <s v="F11"/>
    <x v="2"/>
    <s v="CR"/>
    <b v="1"/>
    <s v="SN"/>
    <n v="101"/>
    <s v="95"/>
    <s v="10195"/>
    <s v="THA"/>
    <s v="Neets Bay"/>
    <x v="1"/>
    <s v="01297167"/>
    <d v="2024-07-31T00:00:00"/>
    <m/>
    <n v="1"/>
    <d v="2024-07-31T00:00:00"/>
    <n v="31"/>
    <n v="6"/>
    <s v=""/>
    <n v="1"/>
    <d v="2024-08-01T00:00:00"/>
    <s v="SKS"/>
    <s v="4,2,2H"/>
    <x v="0"/>
    <s v="Neets Bay"/>
    <s v="Summer"/>
    <s v="2021"/>
    <s v="SSRAA"/>
    <s v="BY21"/>
    <s v="4,2,2H"/>
    <s v="SKS"/>
    <s v=""/>
    <s v=""/>
    <s v="U"/>
    <n v="4.5999999999999996"/>
  </r>
  <r>
    <n v="2024"/>
    <s v="CHUM"/>
    <s v="KTN"/>
    <s v="SBS"/>
    <s v="LML"/>
    <s v="TNDR"/>
    <s v="107323"/>
    <s v="A9"/>
    <x v="0"/>
    <s v=""/>
    <b v="1"/>
    <s v="SN"/>
    <n v="101"/>
    <s v="28"/>
    <s v="10128"/>
    <n v="0"/>
    <n v="0"/>
    <x v="0"/>
    <s v="01308188"/>
    <d v="2024-07-31T00:00:00"/>
    <m/>
    <n v="1"/>
    <d v="2024-08-01T00:00:00"/>
    <n v="31"/>
    <m/>
    <s v=""/>
    <n v="1"/>
    <d v="2024-09-26T00:00:00"/>
    <s v="SKS"/>
    <s v="5,5H5"/>
    <x v="2"/>
    <s v="Neets Bay"/>
    <s v="Summer"/>
    <s v="2021"/>
    <s v="SSRAA"/>
    <s v="BY21"/>
    <s v="5,5H5"/>
    <s v="SKS"/>
    <s v=""/>
    <s v=""/>
    <s v="U"/>
    <n v="7.5"/>
  </r>
  <r>
    <n v="2024"/>
    <s v="CHUM"/>
    <s v="KTN"/>
    <s v="SBS"/>
    <s v="LML"/>
    <s v="TNDR"/>
    <s v="107323"/>
    <s v="B2"/>
    <x v="0"/>
    <s v=""/>
    <b v="1"/>
    <s v="SN"/>
    <n v="101"/>
    <s v="28"/>
    <s v="10128"/>
    <n v="0"/>
    <n v="0"/>
    <x v="0"/>
    <s v="01308193"/>
    <d v="2024-07-31T00:00:00"/>
    <m/>
    <n v="1"/>
    <d v="2024-08-01T00:00:00"/>
    <n v="31"/>
    <m/>
    <s v=""/>
    <n v="1"/>
    <d v="2024-09-26T00:00:00"/>
    <s v="SKS"/>
    <s v="4,2,2H"/>
    <x v="0"/>
    <s v="Neets Bay"/>
    <s v="Summer"/>
    <s v="2021"/>
    <s v="SSRAA"/>
    <s v="THIN FOR AGING"/>
    <s v="4,2,2H"/>
    <s v="SKS"/>
    <s v=""/>
    <s v=""/>
    <s v="U"/>
    <n v="7"/>
  </r>
  <r>
    <n v="2024"/>
    <s v="CHUM"/>
    <s v="KTN"/>
    <s v="SBS"/>
    <s v="LML"/>
    <s v="TNDR"/>
    <s v="107323"/>
    <s v="C7"/>
    <x v="0"/>
    <s v=""/>
    <b v="1"/>
    <s v="SN"/>
    <n v="101"/>
    <s v="28"/>
    <s v="10128"/>
    <n v="0"/>
    <n v="0"/>
    <x v="0"/>
    <s v="01308210"/>
    <d v="2024-07-31T00:00:00"/>
    <m/>
    <n v="1"/>
    <d v="2024-08-01T00:00:00"/>
    <n v="31"/>
    <m/>
    <s v=""/>
    <n v="1"/>
    <d v="2024-09-26T00:00:00"/>
    <s v="SKS"/>
    <s v="5,5H5"/>
    <x v="2"/>
    <s v="Neets Bay"/>
    <s v="Summer"/>
    <s v="2021"/>
    <s v="SSRAA"/>
    <s v="BY21"/>
    <s v="5,5H5"/>
    <s v="SKS"/>
    <s v=""/>
    <s v=""/>
    <s v="U"/>
    <n v="4"/>
  </r>
  <r>
    <n v="2024"/>
    <s v="CHUM"/>
    <s v="KTN"/>
    <s v="SBS"/>
    <s v="LML"/>
    <s v="TNDR"/>
    <s v="107323"/>
    <s v="C12"/>
    <x v="0"/>
    <s v=""/>
    <b v="1"/>
    <s v="SN"/>
    <n v="101"/>
    <s v="28"/>
    <s v="10128"/>
    <n v="0"/>
    <n v="0"/>
    <x v="0"/>
    <s v="01308215"/>
    <d v="2024-07-31T00:00:00"/>
    <m/>
    <n v="1"/>
    <d v="2024-08-01T00:00:00"/>
    <n v="31"/>
    <m/>
    <s v=""/>
    <n v="1"/>
    <d v="2024-09-26T00:00:00"/>
    <s v="SKS"/>
    <s v="4,2,2H"/>
    <x v="0"/>
    <s v="Neets Bay"/>
    <s v="Summer"/>
    <s v="2021"/>
    <s v="SSRAA"/>
    <s v="BY21"/>
    <s v="4,2,2H"/>
    <s v="SKS"/>
    <s v=""/>
    <s v=""/>
    <s v="U"/>
    <n v="6.1"/>
  </r>
  <r>
    <n v="2024"/>
    <s v="CHUM"/>
    <s v="KTN"/>
    <s v="SBS"/>
    <s v="LML"/>
    <s v="TNDR"/>
    <s v="107323"/>
    <s v="D1"/>
    <x v="0"/>
    <s v=""/>
    <b v="1"/>
    <s v="SN"/>
    <n v="101"/>
    <s v="28"/>
    <s v="10128"/>
    <n v="0"/>
    <n v="0"/>
    <x v="0"/>
    <s v="01308216"/>
    <d v="2024-07-31T00:00:00"/>
    <m/>
    <n v="1"/>
    <d v="2024-08-01T00:00:00"/>
    <n v="31"/>
    <m/>
    <s v=""/>
    <n v="1"/>
    <d v="2024-09-27T00:00:00"/>
    <s v="SKS"/>
    <s v="4,2,2H"/>
    <x v="0"/>
    <s v="Neets Bay"/>
    <s v="Summer"/>
    <s v="2021"/>
    <s v="SSRAA"/>
    <s v="THIN FOR AGING"/>
    <s v="4,2,2H"/>
    <s v="SKS"/>
    <s v=""/>
    <s v=""/>
    <s v="U"/>
    <n v="4.0999999999999996"/>
  </r>
  <r>
    <n v="2024"/>
    <s v="CHUM"/>
    <s v="KTN"/>
    <s v="SBS"/>
    <s v="LML"/>
    <s v="TNDR"/>
    <s v="107323"/>
    <s v="E12"/>
    <x v="0"/>
    <s v=""/>
    <b v="1"/>
    <s v="SN"/>
    <n v="101"/>
    <s v="28"/>
    <s v="10128"/>
    <n v="0"/>
    <n v="0"/>
    <x v="0"/>
    <s v="01308239"/>
    <d v="2024-07-31T00:00:00"/>
    <m/>
    <n v="1"/>
    <d v="2024-08-01T00:00:00"/>
    <n v="31"/>
    <m/>
    <s v=""/>
    <n v="1"/>
    <d v="2024-09-27T00:00:00"/>
    <s v="SKS"/>
    <s v="5,5H5"/>
    <x v="2"/>
    <s v="Neets Bay"/>
    <s v="Summer"/>
    <s v="2021"/>
    <s v="SSRAA"/>
    <s v="THIN FOR AGING"/>
    <s v="5,5H5"/>
    <s v="SKS"/>
    <s v=""/>
    <s v=""/>
    <s v="U"/>
    <n v="6.1"/>
  </r>
  <r>
    <n v="2024"/>
    <s v="CHUM"/>
    <s v="PSG"/>
    <s v="OBI"/>
    <s v="JAM"/>
    <s v="BOAT"/>
    <s v="106159"/>
    <s v="C12"/>
    <x v="1"/>
    <s v=""/>
    <b v="0"/>
    <s v="SN"/>
    <n v="104"/>
    <s v="40"/>
    <s v="10440"/>
    <n v="0"/>
    <n v="0"/>
    <x v="0"/>
    <s v="01299464"/>
    <d v="2024-07-25T00:00:00"/>
    <m/>
    <n v="1"/>
    <d v="2024-07-26T00:00:00"/>
    <n v="30"/>
    <m/>
    <s v=""/>
    <n v="1"/>
    <d v="2024-09-24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BOAT"/>
    <s v="106159"/>
    <s v="E9"/>
    <x v="1"/>
    <s v=""/>
    <b v="0"/>
    <s v="SN"/>
    <n v="104"/>
    <s v="40"/>
    <s v="10440"/>
    <n v="0"/>
    <n v="0"/>
    <x v="0"/>
    <s v="01299473"/>
    <d v="2024-07-25T00:00:00"/>
    <m/>
    <n v="1"/>
    <d v="2024-07-26T00:00:00"/>
    <n v="30"/>
    <m/>
    <s v=""/>
    <n v="1"/>
    <d v="2024-09-24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BOAT"/>
    <s v="106159"/>
    <s v="G8"/>
    <x v="1"/>
    <s v=""/>
    <b v="0"/>
    <s v="SN"/>
    <n v="104"/>
    <s v="35"/>
    <s v="10435"/>
    <n v="0"/>
    <n v="0"/>
    <x v="0"/>
    <s v="01299484"/>
    <d v="2024-07-25T00:00:00"/>
    <m/>
    <n v="1"/>
    <d v="2024-07-26T00:00:00"/>
    <n v="30"/>
    <m/>
    <s v=""/>
    <n v="1"/>
    <d v="2024-09-24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ECP"/>
    <s v="AWE"/>
    <s v="TNDR"/>
    <s v="107292"/>
    <s v="B8"/>
    <x v="1"/>
    <s v=""/>
    <b v="1"/>
    <s v="SN"/>
    <n v="101"/>
    <s v="23"/>
    <s v="10123"/>
    <n v="0"/>
    <n v="0"/>
    <x v="0"/>
    <s v="01297344"/>
    <d v="2024-08-01T00:00:00"/>
    <m/>
    <n v="1"/>
    <d v="2024-08-02T00:00:00"/>
    <n v="31"/>
    <m/>
    <s v=""/>
    <n v="1"/>
    <d v="2024-08-02T00:00:00"/>
    <s v="SKS"/>
    <s v="5,5H5"/>
    <x v="2"/>
    <s v="Neets Bay"/>
    <s v="Summer"/>
    <s v="2021"/>
    <s v="SSRAA"/>
    <s v="BY21"/>
    <s v="5,5H5"/>
    <s v="SKS"/>
    <s v=""/>
    <s v=""/>
    <s v="U"/>
    <n v="5.5"/>
  </r>
  <r>
    <n v="2024"/>
    <s v="CHUM"/>
    <s v="KTN"/>
    <s v="ECP"/>
    <s v="AWE"/>
    <s v="TNDR"/>
    <s v="107292"/>
    <s v="B11"/>
    <x v="1"/>
    <s v=""/>
    <b v="1"/>
    <s v="SN"/>
    <n v="101"/>
    <s v="23"/>
    <s v="10123"/>
    <n v="0"/>
    <n v="0"/>
    <x v="0"/>
    <s v="01297347"/>
    <d v="2024-08-01T00:00:00"/>
    <m/>
    <n v="1"/>
    <d v="2024-08-02T00:00:00"/>
    <n v="31"/>
    <m/>
    <s v=""/>
    <n v="1"/>
    <d v="2024-08-02T00:00:00"/>
    <s v="SKS"/>
    <s v="5,5H5"/>
    <x v="2"/>
    <s v="Neets Bay"/>
    <s v="Summer"/>
    <s v="2021"/>
    <s v="SSRAA"/>
    <s v="BY21"/>
    <s v="5,5H5"/>
    <s v="SKS"/>
    <s v=""/>
    <s v=""/>
    <s v="U"/>
    <n v="2.9"/>
  </r>
  <r>
    <n v="2024"/>
    <s v="CHUM"/>
    <s v="PSG"/>
    <s v="OBI"/>
    <s v="JAM"/>
    <s v="BOAT"/>
    <s v="106940"/>
    <s v="H9"/>
    <x v="1"/>
    <s v=""/>
    <b v="0"/>
    <s v="SN"/>
    <n v="102"/>
    <s v="20"/>
    <s v="10220"/>
    <n v="0"/>
    <n v="0"/>
    <x v="0"/>
    <s v="01297573"/>
    <d v="2024-07-21T00:00:00"/>
    <m/>
    <n v="1"/>
    <d v="2024-07-22T00:00:00"/>
    <n v="30"/>
    <m/>
    <s v=""/>
    <n v="1"/>
    <d v="2024-08-05T00:00:00"/>
    <s v="SAW"/>
    <s v="4,4H"/>
    <x v="1"/>
    <s v="Neets Bay"/>
    <s v="Summer"/>
    <s v="2021"/>
    <s v="SSRAA"/>
    <s v="BY21"/>
    <s v="4,4H"/>
    <s v="SAW"/>
    <s v=""/>
    <s v=""/>
    <s v=""/>
    <m/>
  </r>
  <r>
    <n v="2024"/>
    <s v="CHUM"/>
    <s v="KTN"/>
    <s v="AGS"/>
    <s v="LML"/>
    <s v="TNDR"/>
    <s v="107326"/>
    <s v="B4"/>
    <x v="1"/>
    <s v=""/>
    <b v="1"/>
    <s v="SN"/>
    <n v="101"/>
    <s v="232945"/>
    <s v="101232945"/>
    <n v="0"/>
    <n v="0"/>
    <x v="0"/>
    <s v="01297906"/>
    <d v="2024-08-01T00:00:00"/>
    <m/>
    <n v="1"/>
    <d v="2024-08-02T00:00:00"/>
    <n v="31"/>
    <m/>
    <s v=""/>
    <n v="1"/>
    <d v="2024-08-07T00:00:00"/>
    <s v="SKS"/>
    <s v="5H5"/>
    <x v="3"/>
    <s v="Neets Bay"/>
    <s v="Summer"/>
    <s v="2021"/>
    <s v="SSRAA"/>
    <s v="BY21"/>
    <s v="5H5"/>
    <s v="SKS"/>
    <s v=""/>
    <s v=""/>
    <s v="U"/>
    <n v="3.9"/>
  </r>
  <r>
    <n v="2024"/>
    <s v="CHUM"/>
    <s v="KTN"/>
    <s v="AGS"/>
    <s v="LML"/>
    <s v="TNDR"/>
    <s v="107326"/>
    <s v="B5"/>
    <x v="1"/>
    <s v=""/>
    <b v="1"/>
    <s v="SN"/>
    <n v="101"/>
    <s v="232945"/>
    <s v="101232945"/>
    <n v="0"/>
    <n v="0"/>
    <x v="0"/>
    <s v="01297907"/>
    <d v="2024-08-01T00:00:00"/>
    <m/>
    <n v="1"/>
    <d v="2024-08-02T00:00:00"/>
    <n v="31"/>
    <m/>
    <s v=""/>
    <n v="1"/>
    <d v="2024-08-07T00:00:00"/>
    <s v="SKS"/>
    <s v="5,5H5"/>
    <x v="2"/>
    <s v="Neets Bay"/>
    <s v="Summer"/>
    <s v="2021"/>
    <s v="SSRAA"/>
    <s v="THIN FOR AGING"/>
    <s v="5,5H5"/>
    <s v="SKS"/>
    <s v=""/>
    <s v=""/>
    <s v="U"/>
    <n v="5"/>
  </r>
  <r>
    <n v="2024"/>
    <s v="CHUM"/>
    <s v="KTN"/>
    <s v="AGS"/>
    <s v="LML"/>
    <s v="TNDR"/>
    <s v="107326"/>
    <s v="B7"/>
    <x v="1"/>
    <s v=""/>
    <b v="1"/>
    <s v="SN"/>
    <n v="101"/>
    <s v="232945"/>
    <s v="101232945"/>
    <n v="0"/>
    <n v="0"/>
    <x v="0"/>
    <s v="01297909"/>
    <d v="2024-08-01T00:00:00"/>
    <m/>
    <n v="1"/>
    <d v="2024-08-02T00:00:00"/>
    <n v="31"/>
    <m/>
    <s v=""/>
    <n v="1"/>
    <d v="2024-08-07T00:00:00"/>
    <s v="SKS"/>
    <s v="5,5H5"/>
    <x v="2"/>
    <s v="Neets Bay"/>
    <s v="Summer"/>
    <s v="2021"/>
    <s v="SSRAA"/>
    <s v="THIN FOR AGING"/>
    <s v="5,5H5"/>
    <s v="SKS"/>
    <s v=""/>
    <s v=""/>
    <s v="U"/>
    <n v="6"/>
  </r>
  <r>
    <n v="2024"/>
    <s v="CHUM"/>
    <s v="KTN"/>
    <s v="AGS"/>
    <s v="LML"/>
    <s v="BOAT"/>
    <s v="107325"/>
    <s v="A2"/>
    <x v="1"/>
    <s v=""/>
    <b v="1"/>
    <s v="SN"/>
    <n v="101"/>
    <s v="23"/>
    <s v="10123"/>
    <n v="0"/>
    <n v="0"/>
    <x v="0"/>
    <s v="01297952"/>
    <d v="2024-08-01T00:00:00"/>
    <m/>
    <n v="1"/>
    <d v="2024-08-02T00:00:00"/>
    <n v="31"/>
    <m/>
    <s v=""/>
    <n v="1"/>
    <d v="2024-09-17T00:00:00"/>
    <s v="SKS"/>
    <s v="4,4H"/>
    <x v="1"/>
    <s v="Neets Bay"/>
    <s v="Summer"/>
    <s v="2021"/>
    <s v="SSRAA"/>
    <s v="BY21"/>
    <s v="4,4H"/>
    <s v="SKS"/>
    <s v=""/>
    <s v=""/>
    <s v="U"/>
    <n v="7.6"/>
  </r>
  <r>
    <n v="2024"/>
    <s v="CHUM"/>
    <s v="KTN"/>
    <s v="AGS"/>
    <s v="LML"/>
    <s v="BOAT"/>
    <s v="107325"/>
    <s v="B2"/>
    <x v="1"/>
    <s v=""/>
    <b v="1"/>
    <s v="SN"/>
    <n v="101"/>
    <s v="23"/>
    <s v="10123"/>
    <n v="0"/>
    <n v="0"/>
    <x v="0"/>
    <s v="01297964"/>
    <d v="2024-08-01T00:00:00"/>
    <m/>
    <n v="1"/>
    <d v="2024-08-02T00:00:00"/>
    <n v="31"/>
    <m/>
    <s v=""/>
    <n v="1"/>
    <d v="2024-09-17T00:00:00"/>
    <s v="SKS"/>
    <s v="5,5H5"/>
    <x v="2"/>
    <s v="Neets Bay"/>
    <s v="Summer"/>
    <s v="2021"/>
    <s v="SSRAA"/>
    <s v="BY21"/>
    <s v="5,5H5"/>
    <s v="SKS"/>
    <s v=""/>
    <s v=""/>
    <s v="U"/>
    <n v="7.3"/>
  </r>
  <r>
    <n v="2024"/>
    <s v="CHUM"/>
    <s v="KTN"/>
    <s v="AGS"/>
    <s v="LML"/>
    <s v="BOAT"/>
    <s v="107325"/>
    <s v="D1"/>
    <x v="1"/>
    <s v=""/>
    <b v="1"/>
    <s v="SN"/>
    <n v="101"/>
    <s v="41"/>
    <s v="10141"/>
    <n v="0"/>
    <n v="0"/>
    <x v="0"/>
    <s v="01297987"/>
    <d v="2024-08-01T00:00:00"/>
    <m/>
    <n v="1"/>
    <d v="2024-08-02T00:00:00"/>
    <n v="31"/>
    <m/>
    <s v=""/>
    <n v="1"/>
    <d v="2024-09-17T00:00:00"/>
    <s v="SKS"/>
    <s v="5H5"/>
    <x v="3"/>
    <s v="Neets Bay"/>
    <s v="Summer"/>
    <s v="2021"/>
    <s v="SSRAA"/>
    <s v="BY21"/>
    <s v="5H5"/>
    <s v="SKS"/>
    <s v=""/>
    <s v=""/>
    <s v="U"/>
    <n v="5.7"/>
  </r>
  <r>
    <n v="2024"/>
    <s v="CHUM"/>
    <s v="KTN"/>
    <s v="AGS"/>
    <s v="LML"/>
    <s v="BOAT"/>
    <s v="107325"/>
    <s v="E3"/>
    <x v="1"/>
    <s v=""/>
    <b v="1"/>
    <s v="SN"/>
    <n v="101"/>
    <s v="41"/>
    <s v="10141"/>
    <n v="0"/>
    <n v="0"/>
    <x v="0"/>
    <s v="01298001"/>
    <d v="2024-08-01T00:00:00"/>
    <m/>
    <n v="1"/>
    <d v="2024-08-02T00:00:00"/>
    <n v="31"/>
    <m/>
    <s v=""/>
    <n v="1"/>
    <d v="2024-09-17T00:00:00"/>
    <s v="SKS"/>
    <s v="4,4H"/>
    <x v="1"/>
    <s v="Neets Bay"/>
    <s v="Summer"/>
    <s v="2021"/>
    <s v="SSRAA"/>
    <s v="THIN FOR AGING"/>
    <s v="4,4H"/>
    <s v="SKS"/>
    <s v=""/>
    <s v=""/>
    <s v="U"/>
    <n v="8.1"/>
  </r>
  <r>
    <n v="2024"/>
    <s v="CHUM"/>
    <s v="KTN"/>
    <s v="AGS"/>
    <s v="LML"/>
    <s v="BOAT"/>
    <s v="107325"/>
    <s v="E7"/>
    <x v="1"/>
    <s v=""/>
    <b v="1"/>
    <s v="SN"/>
    <n v="101"/>
    <s v="41"/>
    <s v="10141"/>
    <n v="0"/>
    <n v="0"/>
    <x v="0"/>
    <s v="01298005"/>
    <d v="2024-08-01T00:00:00"/>
    <m/>
    <n v="1"/>
    <d v="2024-08-02T00:00:00"/>
    <n v="31"/>
    <m/>
    <s v=""/>
    <n v="1"/>
    <d v="2024-09-17T00:00:00"/>
    <s v="SKS"/>
    <s v="4,2,2H"/>
    <x v="0"/>
    <s v="Neets Bay"/>
    <s v="Summer"/>
    <s v="2021"/>
    <s v="SSRAA"/>
    <s v="BY21"/>
    <s v="4,2,2H"/>
    <s v="SKS"/>
    <s v=""/>
    <s v=""/>
    <s v="U"/>
    <n v="10.1"/>
  </r>
  <r>
    <n v="2024"/>
    <s v="CHUM"/>
    <s v="KTN"/>
    <s v="AGS"/>
    <s v="LML"/>
    <s v="BOAT"/>
    <s v="107325"/>
    <s v="G2"/>
    <x v="1"/>
    <s v=""/>
    <b v="1"/>
    <s v="SN"/>
    <n v="101"/>
    <s v="45"/>
    <s v="10145"/>
    <n v="0"/>
    <n v="0"/>
    <x v="0"/>
    <s v="01298024"/>
    <d v="2024-08-01T00:00:00"/>
    <m/>
    <n v="1"/>
    <d v="2024-08-02T00:00:00"/>
    <n v="31"/>
    <m/>
    <s v=""/>
    <n v="1"/>
    <d v="2024-09-17T00:00:00"/>
    <s v="SKS"/>
    <s v="4,2,2H"/>
    <x v="0"/>
    <s v="Neets Bay"/>
    <s v="Summer"/>
    <s v="2021"/>
    <s v="SSRAA"/>
    <s v="BY21"/>
    <s v="4,2,2H"/>
    <s v="SKS"/>
    <s v=""/>
    <s v=""/>
    <s v="U"/>
    <n v="7.2"/>
  </r>
  <r>
    <n v="2024"/>
    <s v="CHUM"/>
    <s v="KTN"/>
    <s v="SBS"/>
    <s v="DGK"/>
    <s v="TNDR"/>
    <s v="107305"/>
    <s v="B3"/>
    <x v="1"/>
    <s v=""/>
    <b v="1"/>
    <s v="SN"/>
    <n v="101"/>
    <s v="294146"/>
    <s v="101294146"/>
    <n v="0"/>
    <n v="0"/>
    <x v="0"/>
    <s v="01299059"/>
    <d v="2024-08-01T00:00:00"/>
    <m/>
    <n v="1"/>
    <d v="2024-08-02T00:00:00"/>
    <n v="31"/>
    <m/>
    <s v=""/>
    <n v="1"/>
    <d v="2024-08-21T00:00:00"/>
    <s v="JJM"/>
    <s v="4,4H"/>
    <x v="1"/>
    <s v="Neets Bay"/>
    <s v="Summer"/>
    <s v="2021"/>
    <s v="SSRAA"/>
    <s v="BY21"/>
    <s v="4,4H"/>
    <s v="JJM"/>
    <s v=""/>
    <s v=""/>
    <s v="U"/>
    <n v="4.5999999999999996"/>
  </r>
  <r>
    <n v="2024"/>
    <s v="CHUM"/>
    <s v="KTN"/>
    <s v="SBS"/>
    <s v="DGK"/>
    <s v="TNDR"/>
    <s v="107305"/>
    <s v="B10"/>
    <x v="1"/>
    <s v=""/>
    <b v="1"/>
    <s v="SN"/>
    <n v="101"/>
    <s v="294146"/>
    <s v="101294146"/>
    <n v="0"/>
    <n v="0"/>
    <x v="0"/>
    <s v="01299066"/>
    <d v="2024-08-01T00:00:00"/>
    <m/>
    <n v="1"/>
    <d v="2024-08-02T00:00:00"/>
    <n v="31"/>
    <m/>
    <s v=""/>
    <n v="1"/>
    <d v="2024-08-21T00:00:00"/>
    <s v="JJM"/>
    <s v="4,2,2H"/>
    <x v="0"/>
    <s v="Neets Bay"/>
    <s v="Summer"/>
    <s v="2021"/>
    <s v="SSRAA"/>
    <s v="BY21"/>
    <s v="4,2,2H"/>
    <s v="JJM"/>
    <s v=""/>
    <s v=""/>
    <s v="U"/>
    <n v="5.7"/>
  </r>
  <r>
    <n v="2024"/>
    <s v="CHUM"/>
    <s v="KTN"/>
    <s v="SBS"/>
    <s v="DGK"/>
    <s v="BOAT"/>
    <s v="107303"/>
    <s v="A1"/>
    <x v="1"/>
    <s v=""/>
    <b v="1"/>
    <s v="SN"/>
    <n v="104"/>
    <s v="20"/>
    <s v="10420"/>
    <n v="0"/>
    <n v="0"/>
    <x v="0"/>
    <s v="01298107"/>
    <d v="2024-08-01T00:00:00"/>
    <m/>
    <n v="1"/>
    <d v="2024-08-02T00:00:00"/>
    <n v="31"/>
    <m/>
    <s v=""/>
    <n v="1"/>
    <d v="2024-08-06T00:00:00"/>
    <s v="SAW"/>
    <s v="5H5"/>
    <x v="3"/>
    <s v="Neets Bay"/>
    <s v="Summer"/>
    <s v="2021"/>
    <s v="SSRAA"/>
    <s v="BY21"/>
    <s v="5H5"/>
    <s v="SAW"/>
    <s v=""/>
    <s v=""/>
    <s v="U"/>
    <n v="4.0999999999999996"/>
  </r>
  <r>
    <n v="2024"/>
    <s v="CHUM"/>
    <s v="KTN"/>
    <s v="SBS"/>
    <s v="DGK"/>
    <s v="BOAT"/>
    <s v="107303"/>
    <s v="A10"/>
    <x v="1"/>
    <s v=""/>
    <b v="1"/>
    <s v="SN"/>
    <n v="104"/>
    <s v="20"/>
    <s v="10420"/>
    <n v="0"/>
    <n v="0"/>
    <x v="0"/>
    <s v="01298116"/>
    <d v="2024-08-01T00:00:00"/>
    <m/>
    <n v="1"/>
    <d v="2024-08-02T00:00:00"/>
    <n v="31"/>
    <m/>
    <s v=""/>
    <n v="1"/>
    <d v="2024-08-06T00:00:00"/>
    <s v="SAW"/>
    <s v="4,4H"/>
    <x v="1"/>
    <s v="Neets Bay"/>
    <s v="Summer"/>
    <s v="2021"/>
    <s v="SSRAA"/>
    <s v="BY21"/>
    <s v="4,4H"/>
    <s v="SAW"/>
    <s v=""/>
    <s v=""/>
    <s v="U"/>
    <n v="6"/>
  </r>
  <r>
    <n v="2024"/>
    <s v="CHUM"/>
    <s v="KTN"/>
    <s v="SBS"/>
    <s v="DGK"/>
    <s v="BOAT"/>
    <s v="107303"/>
    <s v="B11"/>
    <x v="1"/>
    <s v=""/>
    <b v="1"/>
    <s v="SN"/>
    <n v="104"/>
    <s v="20"/>
    <s v="10420"/>
    <n v="0"/>
    <n v="0"/>
    <x v="0"/>
    <s v="01298129"/>
    <d v="2024-08-01T00:00:00"/>
    <m/>
    <n v="1"/>
    <d v="2024-08-02T00:00:00"/>
    <n v="31"/>
    <m/>
    <s v=""/>
    <n v="1"/>
    <d v="2024-08-06T00:00:00"/>
    <s v="SAW"/>
    <s v="5H5"/>
    <x v="3"/>
    <s v="Neets Bay"/>
    <s v="Summer"/>
    <s v="2021"/>
    <s v="SSRAA"/>
    <s v="BY21"/>
    <s v="5H5"/>
    <s v="SAW"/>
    <s v=""/>
    <s v=""/>
    <s v="U"/>
    <n v="5.2"/>
  </r>
  <r>
    <n v="2024"/>
    <s v="CHUM"/>
    <s v="KTN"/>
    <s v="SBS"/>
    <s v="DGK"/>
    <s v="BOAT"/>
    <s v="107303"/>
    <s v="D12"/>
    <x v="1"/>
    <s v=""/>
    <b v="1"/>
    <s v="SN"/>
    <n v="104"/>
    <s v="10"/>
    <s v="10410"/>
    <n v="0"/>
    <n v="0"/>
    <x v="0"/>
    <s v="01298154"/>
    <d v="2024-08-01T00:00:00"/>
    <m/>
    <n v="1"/>
    <d v="2024-08-02T00:00:00"/>
    <n v="31"/>
    <m/>
    <s v=""/>
    <n v="1"/>
    <d v="2024-08-06T00:00:00"/>
    <s v="SAW"/>
    <s v="4,2,2H"/>
    <x v="0"/>
    <s v="Neets Bay"/>
    <s v="Summer"/>
    <s v="2021"/>
    <s v="SSRAA"/>
    <s v="BY21"/>
    <s v="4,2,2H"/>
    <s v="SAW"/>
    <s v=""/>
    <s v=""/>
    <s v="U"/>
    <n v="5.5"/>
  </r>
  <r>
    <n v="2024"/>
    <s v="CHUM"/>
    <s v="KTN"/>
    <s v="SBS"/>
    <s v="DGK"/>
    <s v="BOAT"/>
    <s v="107304"/>
    <s v="A2"/>
    <x v="1"/>
    <s v=""/>
    <b v="1"/>
    <s v="SN"/>
    <n v="101"/>
    <s v="41"/>
    <s v="10141"/>
    <n v="0"/>
    <n v="0"/>
    <x v="0"/>
    <s v="01299820"/>
    <d v="2024-08-01T00:00:00"/>
    <m/>
    <n v="1"/>
    <d v="2024-08-01T00:00:00"/>
    <n v="31"/>
    <m/>
    <s v=""/>
    <n v="1"/>
    <d v="2024-09-18T00:00:00"/>
    <s v="SAW"/>
    <s v="4,2,2H"/>
    <x v="0"/>
    <s v="Neets Bay"/>
    <s v="Summer"/>
    <s v="2021"/>
    <s v="SSRAA"/>
    <s v="BY21"/>
    <s v="4,2,2H"/>
    <s v="SAW"/>
    <s v=""/>
    <s v=""/>
    <s v="U"/>
    <n v="8.1"/>
  </r>
  <r>
    <n v="2024"/>
    <s v="CHUM"/>
    <s v="KTN"/>
    <s v="SBS"/>
    <s v="DGK"/>
    <s v="BOAT"/>
    <s v="107304"/>
    <s v="A12"/>
    <x v="1"/>
    <s v=""/>
    <b v="1"/>
    <s v="SN"/>
    <n v="101"/>
    <s v="41"/>
    <s v="10141"/>
    <n v="0"/>
    <n v="0"/>
    <x v="0"/>
    <s v="01299830"/>
    <d v="2024-08-01T00:00:00"/>
    <m/>
    <n v="1"/>
    <d v="2024-08-01T00:00:00"/>
    <n v="31"/>
    <m/>
    <s v=""/>
    <n v="1"/>
    <d v="2024-09-18T00:00:00"/>
    <s v="SAW"/>
    <s v="5,5H5"/>
    <x v="2"/>
    <s v="Neets Bay"/>
    <s v="Summer"/>
    <s v="2021"/>
    <s v="SSRAA"/>
    <s v="BY21"/>
    <s v="5,5H5"/>
    <s v="SAW"/>
    <s v=""/>
    <s v=""/>
    <s v="U"/>
    <n v="7.8"/>
  </r>
  <r>
    <n v="2024"/>
    <s v="CHUM"/>
    <s v="KTN"/>
    <s v="SBS"/>
    <s v="DGK"/>
    <s v="BOAT"/>
    <s v="107304"/>
    <s v="B3"/>
    <x v="1"/>
    <s v=""/>
    <b v="1"/>
    <s v="SN"/>
    <n v="101"/>
    <s v="41"/>
    <s v="10141"/>
    <n v="0"/>
    <n v="0"/>
    <x v="0"/>
    <s v="01299833"/>
    <d v="2024-08-01T00:00:00"/>
    <m/>
    <n v="1"/>
    <d v="2024-08-01T00:00:00"/>
    <n v="31"/>
    <m/>
    <s v=""/>
    <n v="1"/>
    <d v="2024-09-18T00:00:00"/>
    <s v="SAW"/>
    <s v="5H5"/>
    <x v="3"/>
    <s v="Neets Bay"/>
    <s v="Summer"/>
    <s v="2021"/>
    <s v="SSRAA"/>
    <s v="BY21"/>
    <s v="5H5"/>
    <s v="SAW"/>
    <s v=""/>
    <s v=""/>
    <s v="U"/>
    <n v="5.0999999999999996"/>
  </r>
  <r>
    <n v="2024"/>
    <s v="CHUM"/>
    <s v="KTN"/>
    <s v="SBS"/>
    <s v="DGK"/>
    <s v="BOAT"/>
    <s v="107304"/>
    <s v="C2"/>
    <x v="1"/>
    <s v=""/>
    <b v="1"/>
    <s v="SN"/>
    <n v="101"/>
    <s v="27"/>
    <s v="10127"/>
    <n v="0"/>
    <n v="0"/>
    <x v="0"/>
    <s v="01299844"/>
    <d v="2024-08-01T00:00:00"/>
    <m/>
    <n v="1"/>
    <d v="2024-08-01T00:00:00"/>
    <n v="31"/>
    <m/>
    <s v=""/>
    <n v="1"/>
    <d v="2024-09-18T00:00:00"/>
    <s v="SAW"/>
    <s v="5,5H5"/>
    <x v="2"/>
    <s v="Neets Bay"/>
    <s v="Summer"/>
    <s v="2021"/>
    <s v="SSRAA"/>
    <s v="BY21"/>
    <s v="5,5H5"/>
    <s v="SAW"/>
    <s v=""/>
    <s v=""/>
    <s v="U"/>
    <n v="7.9"/>
  </r>
  <r>
    <n v="2024"/>
    <s v="CHUM"/>
    <s v="KTN"/>
    <s v="SBS"/>
    <s v="DGK"/>
    <s v="BOAT"/>
    <s v="107304"/>
    <s v="C8"/>
    <x v="1"/>
    <s v=""/>
    <b v="1"/>
    <s v="SN"/>
    <n v="101"/>
    <s v="27"/>
    <s v="10127"/>
    <n v="0"/>
    <n v="0"/>
    <x v="0"/>
    <s v="01299850"/>
    <d v="2024-08-01T00:00:00"/>
    <m/>
    <n v="1"/>
    <d v="2024-08-01T00:00:00"/>
    <n v="31"/>
    <m/>
    <s v=""/>
    <n v="1"/>
    <d v="2024-09-18T00:00:00"/>
    <s v="SAW"/>
    <s v="4,2,2H"/>
    <x v="0"/>
    <s v="Neets Bay"/>
    <s v="Summer"/>
    <s v="2021"/>
    <s v="SSRAA"/>
    <s v="BY21"/>
    <s v="4,2,2H"/>
    <s v="SAW"/>
    <s v=""/>
    <s v=""/>
    <s v="U"/>
    <n v="8"/>
  </r>
  <r>
    <n v="2024"/>
    <s v="CHUM"/>
    <s v="KTN"/>
    <s v="SBS"/>
    <s v="DGK"/>
    <s v="BOAT"/>
    <s v="107304"/>
    <s v="D1"/>
    <x v="1"/>
    <s v=""/>
    <b v="1"/>
    <s v="SN"/>
    <n v="101"/>
    <s v="27"/>
    <s v="10127"/>
    <n v="0"/>
    <n v="0"/>
    <x v="0"/>
    <s v="01299855"/>
    <d v="2024-08-01T00:00:00"/>
    <m/>
    <n v="1"/>
    <d v="2024-08-01T00:00:00"/>
    <n v="31"/>
    <m/>
    <s v=""/>
    <n v="1"/>
    <d v="2024-09-18T00:00:00"/>
    <s v="SAW"/>
    <s v="4,4H"/>
    <x v="1"/>
    <s v="Neets Bay"/>
    <s v="Summer"/>
    <s v="2021"/>
    <s v="SSRAA"/>
    <s v="BY21"/>
    <s v="4,4H"/>
    <s v="SAW"/>
    <s v=""/>
    <s v=""/>
    <s v="U"/>
    <n v="6.5"/>
  </r>
  <r>
    <n v="2024"/>
    <s v="CHUM"/>
    <s v="KTN"/>
    <s v="SBS"/>
    <s v="DGK"/>
    <s v="BOAT"/>
    <s v="107304"/>
    <s v="D2"/>
    <x v="1"/>
    <s v=""/>
    <b v="1"/>
    <s v="SN"/>
    <n v="101"/>
    <s v="27"/>
    <s v="10127"/>
    <n v="0"/>
    <n v="0"/>
    <x v="0"/>
    <s v="01299856"/>
    <d v="2024-08-01T00:00:00"/>
    <m/>
    <n v="1"/>
    <d v="2024-08-01T00:00:00"/>
    <n v="31"/>
    <m/>
    <s v=""/>
    <n v="1"/>
    <d v="2024-09-18T00:00:00"/>
    <s v="SAW"/>
    <s v="5,5H5"/>
    <x v="2"/>
    <s v="Neets Bay"/>
    <s v="Summer"/>
    <s v="2021"/>
    <s v="SSRAA"/>
    <s v="BY21"/>
    <s v="5,5H5"/>
    <s v="SAW"/>
    <s v=""/>
    <s v=""/>
    <s v="U"/>
    <n v="6.9"/>
  </r>
  <r>
    <n v="2024"/>
    <s v="CHUM"/>
    <s v="KTN"/>
    <s v="SBS"/>
    <s v="DGK"/>
    <s v="BOAT"/>
    <s v="107304"/>
    <s v="D7"/>
    <x v="1"/>
    <s v=""/>
    <b v="1"/>
    <s v="SN"/>
    <n v="101"/>
    <s v="27"/>
    <s v="10127"/>
    <n v="0"/>
    <n v="0"/>
    <x v="0"/>
    <s v="01299861"/>
    <d v="2024-08-01T00:00:00"/>
    <m/>
    <n v="1"/>
    <d v="2024-08-01T00:00:00"/>
    <n v="31"/>
    <m/>
    <s v=""/>
    <n v="1"/>
    <d v="2024-09-18T00:00:00"/>
    <s v="SAW"/>
    <s v="4,2,2H"/>
    <x v="0"/>
    <s v="Neets Bay"/>
    <s v="Summer"/>
    <s v="2021"/>
    <s v="SSRAA"/>
    <s v="BY21"/>
    <s v="4,2,2H"/>
    <s v="SAW"/>
    <s v=""/>
    <s v=""/>
    <s v="U"/>
    <n v="5.9"/>
  </r>
  <r>
    <n v="2024"/>
    <s v="CHUM"/>
    <s v="KTN"/>
    <s v="SBS"/>
    <s v="DGK"/>
    <s v="TNDR"/>
    <s v="107304"/>
    <s v="E9"/>
    <x v="1"/>
    <s v=""/>
    <b v="1"/>
    <s v="SN"/>
    <n v="101"/>
    <s v="4145"/>
    <s v="1014145"/>
    <n v="0"/>
    <n v="0"/>
    <x v="0"/>
    <s v="01299875"/>
    <d v="2024-08-01T00:00:00"/>
    <m/>
    <n v="1"/>
    <d v="2024-08-02T00:00:00"/>
    <n v="31"/>
    <m/>
    <s v=""/>
    <n v="1"/>
    <d v="2024-09-18T00:00:00"/>
    <s v="SAW"/>
    <s v="4,4H"/>
    <x v="1"/>
    <s v="Neets Bay"/>
    <s v="Summer"/>
    <s v="2021"/>
    <s v="SSRAA"/>
    <s v="BY21"/>
    <s v="4,4H"/>
    <s v="SAW"/>
    <s v=""/>
    <s v=""/>
    <s v="U"/>
    <n v="8.1999999999999993"/>
  </r>
  <r>
    <n v="2024"/>
    <s v="CHUM"/>
    <s v="KTN"/>
    <s v="SBS"/>
    <s v="DGK"/>
    <s v="TNDR"/>
    <s v="107304"/>
    <s v="F2"/>
    <x v="1"/>
    <s v=""/>
    <b v="1"/>
    <s v="SN"/>
    <n v="101"/>
    <s v="4145"/>
    <s v="1014145"/>
    <n v="0"/>
    <n v="0"/>
    <x v="0"/>
    <s v="01299880"/>
    <d v="2024-08-01T00:00:00"/>
    <m/>
    <n v="1"/>
    <d v="2024-08-02T00:00:00"/>
    <n v="31"/>
    <m/>
    <s v=""/>
    <n v="1"/>
    <d v="2024-09-18T00:00:00"/>
    <s v="SAW"/>
    <s v="4,2,2H"/>
    <x v="0"/>
    <s v="Neets Bay"/>
    <s v="Summer"/>
    <s v="2021"/>
    <s v="SSRAA"/>
    <s v="BY21"/>
    <s v="4,2,2H"/>
    <s v="SAW"/>
    <s v=""/>
    <s v=""/>
    <s v="U"/>
    <n v="6.6"/>
  </r>
  <r>
    <n v="2024"/>
    <s v="CHUM"/>
    <s v="KTN"/>
    <s v="SBS"/>
    <s v="DGK"/>
    <s v="TNDR"/>
    <s v="107304"/>
    <s v="F11"/>
    <x v="1"/>
    <s v=""/>
    <b v="1"/>
    <s v="SN"/>
    <n v="101"/>
    <s v="4145"/>
    <s v="1014145"/>
    <n v="0"/>
    <n v="0"/>
    <x v="0"/>
    <s v="01299889"/>
    <d v="2024-08-01T00:00:00"/>
    <m/>
    <n v="1"/>
    <d v="2024-08-02T00:00:00"/>
    <n v="31"/>
    <m/>
    <s v=""/>
    <n v="1"/>
    <d v="2024-09-18T00:00:00"/>
    <s v="SAW"/>
    <s v="4,2,2H"/>
    <x v="0"/>
    <s v="Neets Bay"/>
    <s v="Summer"/>
    <s v="2021"/>
    <s v="SSRAA"/>
    <s v="BY21"/>
    <s v="4,2,2H"/>
    <s v="SAW"/>
    <s v=""/>
    <s v=""/>
    <s v="U"/>
    <n v="4.9000000000000004"/>
  </r>
  <r>
    <n v="2024"/>
    <s v="CHUM"/>
    <s v="KTN"/>
    <s v="SBS"/>
    <s v="DGK"/>
    <s v="TNDR"/>
    <s v="107304"/>
    <s v="G11"/>
    <x v="1"/>
    <s v=""/>
    <b v="1"/>
    <s v="SN"/>
    <n v="101"/>
    <s v="4145"/>
    <s v="1014145"/>
    <n v="0"/>
    <n v="0"/>
    <x v="0"/>
    <s v="01299901"/>
    <d v="2024-08-01T00:00:00"/>
    <m/>
    <n v="1"/>
    <d v="2024-08-02T00:00:00"/>
    <n v="31"/>
    <m/>
    <s v=""/>
    <n v="1"/>
    <d v="2024-09-18T00:00:00"/>
    <s v="SAW"/>
    <s v="4,2,2H"/>
    <x v="0"/>
    <s v="Neets Bay"/>
    <s v="Summer"/>
    <s v="2021"/>
    <s v="SSRAA"/>
    <s v="BY21"/>
    <s v="4,2,2H"/>
    <s v="SAW"/>
    <s v=""/>
    <s v=""/>
    <s v="U"/>
    <n v="8.6"/>
  </r>
  <r>
    <n v="2024"/>
    <s v="CHUM"/>
    <s v="KTN"/>
    <s v="SBS"/>
    <s v="DGK"/>
    <s v="TNDR"/>
    <s v="107304"/>
    <s v="G12"/>
    <x v="1"/>
    <s v=""/>
    <b v="1"/>
    <s v="SN"/>
    <n v="101"/>
    <s v="4145"/>
    <s v="1014145"/>
    <n v="0"/>
    <n v="0"/>
    <x v="0"/>
    <s v="01299902"/>
    <d v="2024-08-01T00:00:00"/>
    <m/>
    <n v="1"/>
    <d v="2024-08-02T00:00:00"/>
    <n v="31"/>
    <m/>
    <s v=""/>
    <n v="1"/>
    <d v="2024-09-18T00:00:00"/>
    <s v="SAW"/>
    <s v="5,5H5"/>
    <x v="2"/>
    <s v="Neets Bay"/>
    <s v="Summer"/>
    <s v="2021"/>
    <s v="SSRAA"/>
    <s v="BY21"/>
    <s v="5,5H5"/>
    <s v="SAW"/>
    <s v=""/>
    <s v=""/>
    <s v="U"/>
    <n v="6.3"/>
  </r>
  <r>
    <n v="2024"/>
    <s v="CHUM"/>
    <s v="KTN"/>
    <s v="SBS"/>
    <s v="DGK"/>
    <s v="BOAT"/>
    <s v="107302"/>
    <s v="A1"/>
    <x v="1"/>
    <s v=""/>
    <b v="1"/>
    <s v="SN"/>
    <n v="101"/>
    <s v="25"/>
    <s v="10125"/>
    <n v="0"/>
    <n v="0"/>
    <x v="0"/>
    <s v="01299741"/>
    <d v="2024-08-01T00:00:00"/>
    <m/>
    <n v="1"/>
    <d v="2024-08-01T00:00:00"/>
    <n v="31"/>
    <m/>
    <s v=""/>
    <n v="1"/>
    <d v="2024-09-18T00:00:00"/>
    <s v="SKS"/>
    <s v="5H5"/>
    <x v="3"/>
    <s v="Neets Bay"/>
    <s v="Summer"/>
    <s v="2021"/>
    <s v="SSRAA"/>
    <s v="BY21"/>
    <s v="5H5"/>
    <s v="SKS"/>
    <s v=""/>
    <s v=""/>
    <s v="U"/>
    <n v="6.5"/>
  </r>
  <r>
    <n v="2024"/>
    <s v="CHUM"/>
    <s v="KTN"/>
    <s v="SBS"/>
    <s v="DGK"/>
    <s v="BOAT"/>
    <s v="107302"/>
    <s v="B5"/>
    <x v="1"/>
    <s v=""/>
    <b v="1"/>
    <s v="SN"/>
    <n v="101"/>
    <s v="41"/>
    <s v="10141"/>
    <n v="0"/>
    <n v="0"/>
    <x v="0"/>
    <s v="01299751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6.4"/>
  </r>
  <r>
    <n v="2024"/>
    <s v="CHUM"/>
    <s v="KTN"/>
    <s v="SBS"/>
    <s v="DGK"/>
    <s v="BOAT"/>
    <s v="107302"/>
    <s v="B10"/>
    <x v="1"/>
    <s v=""/>
    <b v="1"/>
    <s v="SN"/>
    <n v="101"/>
    <s v="41"/>
    <s v="10141"/>
    <n v="0"/>
    <n v="0"/>
    <x v="0"/>
    <s v="01299756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SBS"/>
    <s v="DGK"/>
    <s v="BOAT"/>
    <s v="107302"/>
    <s v="B12"/>
    <x v="1"/>
    <s v=""/>
    <b v="1"/>
    <s v="SN"/>
    <n v="101"/>
    <s v="41"/>
    <s v="10141"/>
    <n v="0"/>
    <n v="0"/>
    <x v="0"/>
    <s v="01299758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3.9"/>
  </r>
  <r>
    <n v="2024"/>
    <s v="CHUM"/>
    <s v="KTN"/>
    <s v="SBS"/>
    <s v="DGK"/>
    <s v="BOAT"/>
    <s v="107302"/>
    <s v="C3"/>
    <x v="1"/>
    <s v=""/>
    <b v="1"/>
    <s v="SN"/>
    <n v="101"/>
    <s v="41"/>
    <s v="10141"/>
    <n v="0"/>
    <n v="0"/>
    <x v="0"/>
    <s v="01299761"/>
    <d v="2024-08-01T00:00:00"/>
    <m/>
    <n v="1"/>
    <d v="2024-08-01T00:00:00"/>
    <n v="31"/>
    <m/>
    <s v=""/>
    <n v="1"/>
    <d v="2024-09-18T00:00:00"/>
    <s v="SKS"/>
    <s v="5,5H5"/>
    <x v="2"/>
    <s v="Neets Bay"/>
    <s v="Summer"/>
    <s v="2021"/>
    <s v="SSRAA"/>
    <s v="BY21"/>
    <s v="5,5H5"/>
    <s v="SKS"/>
    <s v=""/>
    <s v=""/>
    <s v="U"/>
    <n v="8.1"/>
  </r>
  <r>
    <n v="2024"/>
    <s v="CHUM"/>
    <s v="KTN"/>
    <s v="SBS"/>
    <s v="DGK"/>
    <s v="BOAT"/>
    <s v="107302"/>
    <s v="C5"/>
    <x v="1"/>
    <s v=""/>
    <b v="1"/>
    <s v="SN"/>
    <n v="101"/>
    <s v="41"/>
    <s v="10141"/>
    <n v="0"/>
    <n v="0"/>
    <x v="0"/>
    <s v="01299763"/>
    <d v="2024-08-01T00:00:00"/>
    <m/>
    <n v="1"/>
    <d v="2024-08-01T00:00:00"/>
    <n v="31"/>
    <m/>
    <s v=""/>
    <n v="1"/>
    <d v="2024-09-18T00:00:00"/>
    <s v="SKS"/>
    <s v="4,4H"/>
    <x v="1"/>
    <s v="Neets Bay"/>
    <s v="Summer"/>
    <s v="2021"/>
    <s v="SSRAA"/>
    <s v="BY21"/>
    <s v="4,4H"/>
    <s v="SKS"/>
    <s v=""/>
    <s v=""/>
    <s v="U"/>
    <n v="5.5"/>
  </r>
  <r>
    <n v="2024"/>
    <s v="CHUM"/>
    <s v="KTN"/>
    <s v="SBS"/>
    <s v="DGK"/>
    <s v="BOAT"/>
    <s v="107302"/>
    <s v="C6"/>
    <x v="1"/>
    <s v=""/>
    <b v="1"/>
    <s v="SN"/>
    <n v="101"/>
    <s v="41"/>
    <s v="10141"/>
    <n v="0"/>
    <n v="0"/>
    <x v="0"/>
    <s v="01299764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THIN FOR AGING"/>
    <s v="4,2,2H"/>
    <s v="SKS"/>
    <s v=""/>
    <s v=""/>
    <s v="U"/>
    <n v="6.7"/>
  </r>
  <r>
    <n v="2024"/>
    <s v="CHUM"/>
    <s v="KTN"/>
    <s v="SBS"/>
    <s v="DGK"/>
    <s v="BOAT"/>
    <s v="107302"/>
    <s v="C9"/>
    <x v="1"/>
    <s v=""/>
    <b v="1"/>
    <s v="SN"/>
    <n v="101"/>
    <s v="41"/>
    <s v="10141"/>
    <n v="0"/>
    <n v="0"/>
    <x v="0"/>
    <s v="01299767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7.7"/>
  </r>
  <r>
    <n v="2024"/>
    <s v="CHUM"/>
    <s v="KTN"/>
    <s v="SBS"/>
    <s v="DGK"/>
    <s v="BOAT"/>
    <s v="107302"/>
    <s v="D9"/>
    <x v="1"/>
    <s v=""/>
    <b v="1"/>
    <s v="SN"/>
    <n v="101"/>
    <s v="53"/>
    <s v="10153"/>
    <n v="0"/>
    <n v="0"/>
    <x v="0"/>
    <s v="01299779"/>
    <d v="2024-08-01T00:00:00"/>
    <m/>
    <n v="1"/>
    <d v="2024-08-01T00:00:00"/>
    <n v="31"/>
    <m/>
    <s v=""/>
    <n v="1"/>
    <d v="2024-09-18T00:00:00"/>
    <s v="SKS"/>
    <s v="4,4H"/>
    <x v="1"/>
    <s v="Neets Bay"/>
    <s v="Summer"/>
    <s v="2021"/>
    <s v="SSRAA"/>
    <s v="BY21"/>
    <s v="4,4H"/>
    <s v="SKS"/>
    <s v=""/>
    <s v=""/>
    <s v="U"/>
    <n v="5.5"/>
  </r>
  <r>
    <n v="2024"/>
    <s v="CHUM"/>
    <s v="KTN"/>
    <s v="SBS"/>
    <s v="DGK"/>
    <s v="BOAT"/>
    <s v="107302"/>
    <s v="E1"/>
    <x v="1"/>
    <s v=""/>
    <b v="1"/>
    <s v="SN"/>
    <n v="101"/>
    <s v="53"/>
    <s v="10153"/>
    <n v="0"/>
    <n v="0"/>
    <x v="0"/>
    <s v="01299783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6.3"/>
  </r>
  <r>
    <n v="2024"/>
    <s v="CHUM"/>
    <s v="KTN"/>
    <s v="SBS"/>
    <s v="DGK"/>
    <s v="BOAT"/>
    <s v="107302"/>
    <s v="E4"/>
    <x v="1"/>
    <s v=""/>
    <b v="1"/>
    <s v="SN"/>
    <n v="101"/>
    <s v="53"/>
    <s v="10153"/>
    <n v="0"/>
    <n v="0"/>
    <x v="0"/>
    <s v="01299786"/>
    <d v="2024-08-01T00:00:00"/>
    <m/>
    <n v="1"/>
    <d v="2024-08-01T00:00:00"/>
    <n v="31"/>
    <m/>
    <s v=""/>
    <n v="1"/>
    <d v="2024-09-18T00:00:00"/>
    <s v="SKS"/>
    <s v="5H5"/>
    <x v="3"/>
    <s v="Neets Bay"/>
    <s v="Summer"/>
    <s v="2021"/>
    <s v="SSRAA"/>
    <s v="BY21"/>
    <s v="5H5"/>
    <s v="SKS"/>
    <s v=""/>
    <s v=""/>
    <s v="U"/>
    <n v="7.6"/>
  </r>
  <r>
    <n v="2024"/>
    <s v="CHUM"/>
    <s v="KTN"/>
    <s v="SBS"/>
    <s v="DGK"/>
    <s v="BOAT"/>
    <s v="107302"/>
    <s v="E7"/>
    <x v="1"/>
    <s v=""/>
    <b v="1"/>
    <s v="SN"/>
    <n v="101"/>
    <s v="53"/>
    <s v="10153"/>
    <n v="0"/>
    <n v="0"/>
    <x v="0"/>
    <s v="01299789"/>
    <d v="2024-08-01T00:00:00"/>
    <m/>
    <n v="1"/>
    <d v="2024-08-01T00:00:00"/>
    <n v="31"/>
    <m/>
    <s v=""/>
    <n v="1"/>
    <d v="2024-09-18T00:00:00"/>
    <s v="SKS"/>
    <s v="4,4H"/>
    <x v="1"/>
    <s v="Neets Bay"/>
    <s v="Summer"/>
    <s v="2021"/>
    <s v="SSRAA"/>
    <s v="BY21"/>
    <s v="4,4H"/>
    <s v="SKS"/>
    <s v=""/>
    <s v=""/>
    <s v="U"/>
    <n v="3.1"/>
  </r>
  <r>
    <n v="2024"/>
    <s v="CHUM"/>
    <s v="KTN"/>
    <s v="SBS"/>
    <s v="DGK"/>
    <s v="BOAT"/>
    <s v="107302"/>
    <s v="E12"/>
    <x v="1"/>
    <s v=""/>
    <b v="1"/>
    <s v="SN"/>
    <n v="101"/>
    <s v="53"/>
    <s v="10153"/>
    <n v="0"/>
    <n v="0"/>
    <x v="0"/>
    <s v="01299794"/>
    <d v="2024-08-01T00:00:00"/>
    <m/>
    <n v="1"/>
    <d v="2024-08-01T00:00:00"/>
    <n v="31"/>
    <m/>
    <s v=""/>
    <n v="1"/>
    <d v="2024-09-18T00:00:00"/>
    <s v="SKS"/>
    <s v="4,4H"/>
    <x v="1"/>
    <s v="Neets Bay"/>
    <s v="Summer"/>
    <s v="2021"/>
    <s v="SSRAA"/>
    <s v="BY21"/>
    <s v="4,4H"/>
    <s v="SKS"/>
    <s v=""/>
    <s v=""/>
    <s v="U"/>
    <n v="6.1"/>
  </r>
  <r>
    <n v="2024"/>
    <s v="CHUM"/>
    <s v="KTN"/>
    <s v="SBS"/>
    <s v="DGK"/>
    <s v="BOAT"/>
    <s v="107302"/>
    <s v="F4"/>
    <x v="1"/>
    <s v=""/>
    <b v="1"/>
    <s v="SN"/>
    <n v="101"/>
    <s v="41"/>
    <s v="10141"/>
    <n v="0"/>
    <n v="0"/>
    <x v="0"/>
    <s v="01299798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3.7"/>
  </r>
  <r>
    <n v="2024"/>
    <s v="CHUM"/>
    <s v="KTN"/>
    <s v="SBS"/>
    <s v="DGK"/>
    <s v="BOAT"/>
    <s v="107302"/>
    <s v="G12"/>
    <x v="1"/>
    <s v=""/>
    <b v="1"/>
    <s v="SN"/>
    <n v="101"/>
    <s v="41"/>
    <s v="10141"/>
    <n v="0"/>
    <n v="0"/>
    <x v="0"/>
    <s v="01299818"/>
    <d v="2024-08-01T00:00:00"/>
    <m/>
    <n v="1"/>
    <d v="2024-08-01T00:00:00"/>
    <n v="31"/>
    <m/>
    <s v=""/>
    <n v="1"/>
    <d v="2024-09-18T00:00:00"/>
    <s v="SKS"/>
    <s v="4,2,2H"/>
    <x v="0"/>
    <s v="Neets Bay"/>
    <s v="Summer"/>
    <s v="2021"/>
    <s v="SSRAA"/>
    <s v="BY21"/>
    <s v="4,2,2H"/>
    <s v="SKS"/>
    <s v=""/>
    <s v=""/>
    <s v="U"/>
    <n v="7.3"/>
  </r>
  <r>
    <n v="2024"/>
    <s v="CHUM"/>
    <s v="KTN"/>
    <s v="AGS"/>
    <s v="LML"/>
    <s v="TNDR"/>
    <s v="107328"/>
    <s v="A1"/>
    <x v="2"/>
    <s v="CR"/>
    <b v="1"/>
    <s v="SN"/>
    <n v="101"/>
    <s v="95"/>
    <s v="10195"/>
    <s v="THA"/>
    <s v="Neets Bay"/>
    <x v="1"/>
    <s v="01297723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6.1"/>
  </r>
  <r>
    <n v="2024"/>
    <s v="CHUM"/>
    <s v="KTN"/>
    <s v="AGS"/>
    <s v="LML"/>
    <s v="TNDR"/>
    <s v="107328"/>
    <s v="A2"/>
    <x v="2"/>
    <s v="CR"/>
    <b v="1"/>
    <s v="SN"/>
    <n v="101"/>
    <s v="95"/>
    <s v="10195"/>
    <s v="THA"/>
    <s v="Neets Bay"/>
    <x v="1"/>
    <s v="01297724"/>
    <d v="2024-08-03T00:00:00"/>
    <m/>
    <n v="1"/>
    <d v="2024-08-04T00:00:00"/>
    <n v="31"/>
    <n v="6"/>
    <s v=""/>
    <n v="1"/>
    <d v="2024-08-05T00:00:00"/>
    <s v="SKS"/>
    <s v="4,4H"/>
    <x v="1"/>
    <s v="Neets Bay"/>
    <s v="Summer"/>
    <s v="2021"/>
    <s v="SSRAA"/>
    <s v="BY21"/>
    <s v="4,4H"/>
    <s v="SKS"/>
    <s v=""/>
    <s v=""/>
    <s v="U"/>
    <n v="6"/>
  </r>
  <r>
    <n v="2024"/>
    <s v="CHUM"/>
    <s v="KTN"/>
    <s v="AGS"/>
    <s v="LML"/>
    <s v="TNDR"/>
    <s v="107328"/>
    <s v="A4"/>
    <x v="2"/>
    <s v="CR"/>
    <b v="1"/>
    <s v="SN"/>
    <n v="101"/>
    <s v="95"/>
    <s v="10195"/>
    <s v="THA"/>
    <s v="Neets Bay"/>
    <x v="1"/>
    <s v="01297726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6.7"/>
  </r>
  <r>
    <n v="2024"/>
    <s v="CHUM"/>
    <s v="KTN"/>
    <s v="AGS"/>
    <s v="LML"/>
    <s v="TNDR"/>
    <s v="107328"/>
    <s v="A6"/>
    <x v="2"/>
    <s v="CR"/>
    <b v="1"/>
    <s v="SN"/>
    <n v="101"/>
    <s v="95"/>
    <s v="10195"/>
    <s v="THA"/>
    <s v="Neets Bay"/>
    <x v="1"/>
    <s v="01297728"/>
    <d v="2024-08-03T00:00:00"/>
    <m/>
    <n v="1"/>
    <d v="2024-08-04T00:00:00"/>
    <n v="31"/>
    <n v="6"/>
    <s v=""/>
    <n v="1"/>
    <d v="2024-08-05T00:00:00"/>
    <s v="SKS"/>
    <s v="5H5"/>
    <x v="3"/>
    <s v="Neets Bay"/>
    <s v="Summer"/>
    <s v="2021"/>
    <s v="SSRAA"/>
    <s v="BY21"/>
    <s v="5H5"/>
    <s v="SKS"/>
    <s v=""/>
    <s v=""/>
    <s v="U"/>
    <n v="6.1"/>
  </r>
  <r>
    <n v="2024"/>
    <s v="CHUM"/>
    <s v="KTN"/>
    <s v="AGS"/>
    <s v="LML"/>
    <s v="TNDR"/>
    <s v="107328"/>
    <s v="A8"/>
    <x v="2"/>
    <s v="CR"/>
    <b v="1"/>
    <s v="SN"/>
    <n v="101"/>
    <s v="95"/>
    <s v="10195"/>
    <s v="THA"/>
    <s v="Neets Bay"/>
    <x v="1"/>
    <s v="01297730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5"/>
  </r>
  <r>
    <n v="2024"/>
    <s v="CHUM"/>
    <s v="KTN"/>
    <s v="AGS"/>
    <s v="LML"/>
    <s v="TNDR"/>
    <s v="107328"/>
    <s v="A10"/>
    <x v="2"/>
    <s v="CR"/>
    <b v="1"/>
    <s v="SN"/>
    <n v="101"/>
    <s v="95"/>
    <s v="10195"/>
    <s v="THA"/>
    <s v="Neets Bay"/>
    <x v="1"/>
    <s v="01297732"/>
    <d v="2024-08-03T00:00:00"/>
    <m/>
    <n v="1"/>
    <d v="2024-08-04T00:00:00"/>
    <n v="31"/>
    <n v="6"/>
    <s v=""/>
    <n v="1"/>
    <d v="2024-08-05T00:00:00"/>
    <s v="SKS"/>
    <s v="4,4H"/>
    <x v="1"/>
    <s v="Neets Bay"/>
    <s v="Summer"/>
    <s v="2021"/>
    <s v="SSRAA"/>
    <s v="BY21"/>
    <s v="4,4H"/>
    <s v="SKS"/>
    <s v=""/>
    <s v=""/>
    <s v="U"/>
    <n v="7.8"/>
  </r>
  <r>
    <n v="2024"/>
    <s v="CHUM"/>
    <s v="KTN"/>
    <s v="AGS"/>
    <s v="LML"/>
    <s v="TNDR"/>
    <s v="107328"/>
    <s v="A11"/>
    <x v="2"/>
    <s v="CR"/>
    <b v="1"/>
    <s v="SN"/>
    <n v="101"/>
    <s v="95"/>
    <s v="10195"/>
    <s v="THA"/>
    <s v="Neets Bay"/>
    <x v="1"/>
    <s v="01297733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7.1"/>
  </r>
  <r>
    <n v="2024"/>
    <s v="CHUM"/>
    <s v="KTN"/>
    <s v="AGS"/>
    <s v="LML"/>
    <s v="TNDR"/>
    <s v="107328"/>
    <s v="B2"/>
    <x v="2"/>
    <s v="CR"/>
    <b v="1"/>
    <s v="SN"/>
    <n v="101"/>
    <s v="95"/>
    <s v="10195"/>
    <s v="THA"/>
    <s v="Neets Bay"/>
    <x v="1"/>
    <s v="01297736"/>
    <d v="2024-08-03T00:00:00"/>
    <m/>
    <n v="1"/>
    <d v="2024-08-04T00:00:00"/>
    <n v="31"/>
    <n v="6"/>
    <s v=""/>
    <n v="1"/>
    <d v="2024-08-05T00:00:00"/>
    <s v="SKS"/>
    <s v="4,4H"/>
    <x v="1"/>
    <s v="Neets Bay"/>
    <s v="Summer"/>
    <s v="2021"/>
    <s v="SSRAA"/>
    <s v="BY21"/>
    <s v="4,4H"/>
    <s v="SKS"/>
    <s v=""/>
    <s v=""/>
    <s v="U"/>
    <n v="7.4"/>
  </r>
  <r>
    <n v="2024"/>
    <s v="CHUM"/>
    <s v="KTN"/>
    <s v="AGS"/>
    <s v="LML"/>
    <s v="TNDR"/>
    <s v="107328"/>
    <s v="B4"/>
    <x v="2"/>
    <s v="CR"/>
    <b v="1"/>
    <s v="SN"/>
    <n v="101"/>
    <s v="95"/>
    <s v="10195"/>
    <s v="THA"/>
    <s v="Neets Bay"/>
    <x v="1"/>
    <s v="01297738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AGS"/>
    <s v="LML"/>
    <s v="TNDR"/>
    <s v="107328"/>
    <s v="B8"/>
    <x v="2"/>
    <s v="CR"/>
    <b v="1"/>
    <s v="SN"/>
    <n v="101"/>
    <s v="95"/>
    <s v="10195"/>
    <s v="THA"/>
    <s v="Neets Bay"/>
    <x v="1"/>
    <s v="01297742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7.3"/>
  </r>
  <r>
    <n v="2024"/>
    <s v="CHUM"/>
    <s v="KTN"/>
    <s v="AGS"/>
    <s v="LML"/>
    <s v="TNDR"/>
    <s v="107328"/>
    <s v="B9"/>
    <x v="2"/>
    <s v="CR"/>
    <b v="1"/>
    <s v="SN"/>
    <n v="101"/>
    <s v="95"/>
    <s v="10195"/>
    <s v="THA"/>
    <s v="Neets Bay"/>
    <x v="1"/>
    <s v="01297743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AGS"/>
    <s v="LML"/>
    <s v="TNDR"/>
    <s v="107328"/>
    <s v="B10"/>
    <x v="2"/>
    <s v="CR"/>
    <b v="1"/>
    <s v="SN"/>
    <n v="101"/>
    <s v="95"/>
    <s v="10195"/>
    <s v="THA"/>
    <s v="Neets Bay"/>
    <x v="1"/>
    <s v="01297744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5.9"/>
  </r>
  <r>
    <n v="2024"/>
    <s v="CHUM"/>
    <s v="KTN"/>
    <s v="AGS"/>
    <s v="LML"/>
    <s v="TNDR"/>
    <s v="107328"/>
    <s v="C3"/>
    <x v="2"/>
    <s v="CR"/>
    <b v="1"/>
    <s v="SN"/>
    <n v="101"/>
    <s v="95"/>
    <s v="10195"/>
    <s v="THA"/>
    <s v="Neets Bay"/>
    <x v="1"/>
    <s v="01297749"/>
    <d v="2024-08-03T00:00:00"/>
    <m/>
    <n v="1"/>
    <d v="2024-08-04T00:00:00"/>
    <n v="31"/>
    <n v="6"/>
    <s v=""/>
    <n v="1"/>
    <d v="2024-08-05T00:00:00"/>
    <s v="SKS"/>
    <s v="4,4H"/>
    <x v="1"/>
    <s v="Neets Bay"/>
    <s v="Summer"/>
    <s v="2021"/>
    <s v="SSRAA"/>
    <s v="BY21"/>
    <s v="4,4H"/>
    <s v="SKS"/>
    <s v=""/>
    <s v=""/>
    <s v="U"/>
    <n v="5.8"/>
  </r>
  <r>
    <n v="2024"/>
    <s v="CHUM"/>
    <s v="KTN"/>
    <s v="AGS"/>
    <s v="LML"/>
    <s v="TNDR"/>
    <s v="107328"/>
    <s v="C5"/>
    <x v="2"/>
    <s v="CR"/>
    <b v="1"/>
    <s v="SN"/>
    <n v="101"/>
    <s v="95"/>
    <s v="10195"/>
    <s v="THA"/>
    <s v="Neets Bay"/>
    <x v="1"/>
    <s v="01297751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6.6"/>
  </r>
  <r>
    <n v="2024"/>
    <s v="CHUM"/>
    <s v="KTN"/>
    <s v="AGS"/>
    <s v="LML"/>
    <s v="TNDR"/>
    <s v="107328"/>
    <s v="C6"/>
    <x v="2"/>
    <s v="CR"/>
    <b v="1"/>
    <s v="SN"/>
    <n v="101"/>
    <s v="95"/>
    <s v="10195"/>
    <s v="THA"/>
    <s v="Neets Bay"/>
    <x v="1"/>
    <s v="01297752"/>
    <d v="2024-08-03T00:00:00"/>
    <m/>
    <n v="1"/>
    <d v="2024-08-04T00:00:00"/>
    <n v="31"/>
    <n v="6"/>
    <s v=""/>
    <n v="1"/>
    <d v="2024-08-05T00:00:00"/>
    <s v="SKS"/>
    <s v="5H5"/>
    <x v="3"/>
    <s v="Neets Bay"/>
    <s v="Summer"/>
    <s v="2021"/>
    <s v="SSRAA"/>
    <s v="THIN FOR AGING"/>
    <s v="5H5"/>
    <s v="SKS"/>
    <s v=""/>
    <s v=""/>
    <s v="U"/>
    <n v="9.1"/>
  </r>
  <r>
    <n v="2024"/>
    <s v="CHUM"/>
    <s v="KTN"/>
    <s v="AGS"/>
    <s v="LML"/>
    <s v="TNDR"/>
    <s v="107328"/>
    <s v="D2"/>
    <x v="2"/>
    <s v="CR"/>
    <b v="1"/>
    <s v="SN"/>
    <n v="101"/>
    <s v="95"/>
    <s v="10195"/>
    <s v="THA"/>
    <s v="Neets Bay"/>
    <x v="1"/>
    <s v="01297760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8.5"/>
  </r>
  <r>
    <n v="2024"/>
    <s v="CHUM"/>
    <s v="KTN"/>
    <s v="AGS"/>
    <s v="LML"/>
    <s v="TNDR"/>
    <s v="107328"/>
    <s v="D3"/>
    <x v="2"/>
    <s v="CR"/>
    <b v="1"/>
    <s v="SN"/>
    <n v="101"/>
    <s v="95"/>
    <s v="10195"/>
    <s v="THA"/>
    <s v="Neets Bay"/>
    <x v="1"/>
    <s v="01297761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5.5"/>
  </r>
  <r>
    <n v="2024"/>
    <s v="CHUM"/>
    <s v="KTN"/>
    <s v="AGS"/>
    <s v="LML"/>
    <s v="TNDR"/>
    <s v="107328"/>
    <s v="D4"/>
    <x v="2"/>
    <s v="CR"/>
    <b v="1"/>
    <s v="SN"/>
    <n v="101"/>
    <s v="95"/>
    <s v="10195"/>
    <s v="THA"/>
    <s v="Neets Bay"/>
    <x v="1"/>
    <s v="01297762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4.7"/>
  </r>
  <r>
    <n v="2024"/>
    <s v="CHUM"/>
    <s v="KTN"/>
    <s v="AGS"/>
    <s v="LML"/>
    <s v="TNDR"/>
    <s v="107328"/>
    <s v="D5"/>
    <x v="2"/>
    <s v="CR"/>
    <b v="1"/>
    <s v="SN"/>
    <n v="101"/>
    <s v="95"/>
    <s v="10195"/>
    <s v="THA"/>
    <s v="Neets Bay"/>
    <x v="1"/>
    <s v="01297763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5.3"/>
  </r>
  <r>
    <n v="2024"/>
    <s v="CHUM"/>
    <s v="KTN"/>
    <s v="AGS"/>
    <s v="LML"/>
    <s v="TNDR"/>
    <s v="107328"/>
    <s v="D6"/>
    <x v="2"/>
    <s v="CR"/>
    <b v="1"/>
    <s v="SN"/>
    <n v="101"/>
    <s v="95"/>
    <s v="10195"/>
    <s v="THA"/>
    <s v="Neets Bay"/>
    <x v="1"/>
    <s v="01297764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THIN FOR AGING"/>
    <s v="5,5H5"/>
    <s v="SKS"/>
    <s v=""/>
    <s v=""/>
    <s v="U"/>
    <n v="3.5"/>
  </r>
  <r>
    <n v="2024"/>
    <s v="CHUM"/>
    <s v="KTN"/>
    <s v="AGS"/>
    <s v="LML"/>
    <s v="TNDR"/>
    <s v="107328"/>
    <s v="D10"/>
    <x v="2"/>
    <s v="CR"/>
    <b v="1"/>
    <s v="SN"/>
    <n v="101"/>
    <s v="95"/>
    <s v="10195"/>
    <s v="THA"/>
    <s v="Neets Bay"/>
    <x v="1"/>
    <s v="01297768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4.8"/>
  </r>
  <r>
    <n v="2024"/>
    <s v="CHUM"/>
    <s v="KTN"/>
    <s v="AGS"/>
    <s v="LML"/>
    <s v="TNDR"/>
    <s v="107328"/>
    <s v="D12"/>
    <x v="2"/>
    <s v="CR"/>
    <b v="1"/>
    <s v="SN"/>
    <n v="101"/>
    <s v="95"/>
    <s v="10195"/>
    <s v="THA"/>
    <s v="Neets Bay"/>
    <x v="1"/>
    <s v="01297770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7.4"/>
  </r>
  <r>
    <n v="2024"/>
    <s v="CHUM"/>
    <s v="KTN"/>
    <s v="AGS"/>
    <s v="LML"/>
    <s v="TNDR"/>
    <s v="107328"/>
    <s v="E3"/>
    <x v="2"/>
    <s v="CR"/>
    <b v="1"/>
    <s v="SN"/>
    <n v="101"/>
    <s v="95"/>
    <s v="10195"/>
    <s v="THA"/>
    <s v="Neets Bay"/>
    <x v="1"/>
    <s v="01297773"/>
    <d v="2024-08-03T00:00:00"/>
    <m/>
    <n v="1"/>
    <d v="2024-08-04T00:00:00"/>
    <n v="31"/>
    <n v="6"/>
    <s v=""/>
    <n v="1"/>
    <d v="2024-08-05T00:00:00"/>
    <s v="SKS"/>
    <s v="5,5H5"/>
    <x v="2"/>
    <s v="Neets Bay"/>
    <s v="Summer"/>
    <s v="2021"/>
    <s v="SSRAA"/>
    <s v="BY21"/>
    <s v="5,5H5"/>
    <s v="SKS"/>
    <s v=""/>
    <s v=""/>
    <s v="U"/>
    <n v="6.1"/>
  </r>
  <r>
    <n v="2024"/>
    <s v="CHUM"/>
    <s v="KTN"/>
    <s v="AGS"/>
    <s v="LML"/>
    <s v="TNDR"/>
    <s v="107328"/>
    <s v="E4"/>
    <x v="2"/>
    <s v="CR"/>
    <b v="1"/>
    <s v="SN"/>
    <n v="101"/>
    <s v="95"/>
    <s v="10195"/>
    <s v="THA"/>
    <s v="Neets Bay"/>
    <x v="1"/>
    <s v="01297774"/>
    <d v="2024-08-03T00:00:00"/>
    <m/>
    <n v="1"/>
    <d v="2024-08-04T00:00:00"/>
    <n v="31"/>
    <n v="6"/>
    <s v=""/>
    <n v="1"/>
    <d v="2024-08-05T00:00:00"/>
    <s v="SKS"/>
    <s v="5H5"/>
    <x v="3"/>
    <s v="Neets Bay"/>
    <s v="Summer"/>
    <s v="2021"/>
    <s v="SSRAA"/>
    <s v="THIN FOR AGING"/>
    <s v="5H5"/>
    <s v="SKS"/>
    <s v=""/>
    <s v=""/>
    <s v="U"/>
    <n v="4.9000000000000004"/>
  </r>
  <r>
    <n v="2024"/>
    <s v="CHUM"/>
    <s v="KTN"/>
    <s v="AGS"/>
    <s v="LML"/>
    <s v="TNDR"/>
    <s v="107328"/>
    <s v="E6"/>
    <x v="2"/>
    <s v="CR"/>
    <b v="1"/>
    <s v="SN"/>
    <n v="101"/>
    <s v="95"/>
    <s v="10195"/>
    <s v="THA"/>
    <s v="Neets Bay"/>
    <x v="1"/>
    <s v="01297776"/>
    <d v="2024-08-03T00:00:00"/>
    <m/>
    <n v="1"/>
    <d v="2024-08-04T00:00:00"/>
    <n v="31"/>
    <n v="6"/>
    <s v=""/>
    <n v="1"/>
    <d v="2024-08-05T00:00:00"/>
    <s v="SKS"/>
    <s v="5H5"/>
    <x v="3"/>
    <s v="Neets Bay"/>
    <s v="Summer"/>
    <s v="2021"/>
    <s v="SSRAA"/>
    <s v="BY21"/>
    <s v="5H5"/>
    <s v="SKS"/>
    <s v=""/>
    <s v=""/>
    <s v="U"/>
    <n v="7.3"/>
  </r>
  <r>
    <n v="2024"/>
    <s v="CHUM"/>
    <s v="KTN"/>
    <s v="AGS"/>
    <s v="LML"/>
    <s v="TNDR"/>
    <s v="107328"/>
    <s v="E8"/>
    <x v="2"/>
    <s v="CR"/>
    <b v="1"/>
    <s v="SN"/>
    <n v="101"/>
    <s v="95"/>
    <s v="10195"/>
    <s v="THA"/>
    <s v="Neets Bay"/>
    <x v="1"/>
    <s v="01297778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THIN FOR AGING"/>
    <s v="4,2,2H"/>
    <s v="SKS"/>
    <s v=""/>
    <s v=""/>
    <s v="U"/>
    <n v="6.1"/>
  </r>
  <r>
    <n v="2024"/>
    <s v="CHUM"/>
    <s v="KTN"/>
    <s v="AGS"/>
    <s v="LML"/>
    <s v="TNDR"/>
    <s v="107328"/>
    <s v="E9"/>
    <x v="2"/>
    <s v="CR"/>
    <b v="1"/>
    <s v="SN"/>
    <n v="101"/>
    <s v="95"/>
    <s v="10195"/>
    <s v="THA"/>
    <s v="Neets Bay"/>
    <x v="1"/>
    <s v="01297779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9.3000000000000007"/>
  </r>
  <r>
    <n v="2024"/>
    <s v="CHUM"/>
    <s v="KTN"/>
    <s v="AGS"/>
    <s v="LML"/>
    <s v="TNDR"/>
    <s v="107328"/>
    <s v="E11"/>
    <x v="2"/>
    <s v="CR"/>
    <b v="1"/>
    <s v="SN"/>
    <n v="101"/>
    <s v="95"/>
    <s v="10195"/>
    <s v="THA"/>
    <s v="Neets Bay"/>
    <x v="1"/>
    <s v="01297781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8.1999999999999993"/>
  </r>
  <r>
    <n v="2024"/>
    <s v="CHUM"/>
    <s v="KTN"/>
    <s v="AGS"/>
    <s v="LML"/>
    <s v="TNDR"/>
    <s v="107328"/>
    <s v="E12"/>
    <x v="2"/>
    <s v="CR"/>
    <b v="1"/>
    <s v="SN"/>
    <n v="101"/>
    <s v="95"/>
    <s v="10195"/>
    <s v="THA"/>
    <s v="Neets Bay"/>
    <x v="1"/>
    <s v="01297782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12.1"/>
  </r>
  <r>
    <n v="2024"/>
    <s v="CHUM"/>
    <s v="KTN"/>
    <s v="AGS"/>
    <s v="LML"/>
    <s v="TNDR"/>
    <s v="107328"/>
    <s v="F2"/>
    <x v="2"/>
    <s v="CR"/>
    <b v="1"/>
    <s v="SN"/>
    <n v="101"/>
    <s v="95"/>
    <s v="10195"/>
    <s v="THA"/>
    <s v="Neets Bay"/>
    <x v="1"/>
    <s v="01297784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7.6"/>
  </r>
  <r>
    <n v="2024"/>
    <s v="CHUM"/>
    <s v="KTN"/>
    <s v="AGS"/>
    <s v="LML"/>
    <s v="TNDR"/>
    <s v="107328"/>
    <s v="F3"/>
    <x v="2"/>
    <s v="CR"/>
    <b v="1"/>
    <s v="SN"/>
    <n v="101"/>
    <s v="95"/>
    <s v="10195"/>
    <s v="THA"/>
    <s v="Neets Bay"/>
    <x v="1"/>
    <s v="01297785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THIN FOR AGING"/>
    <s v="4,2,2H"/>
    <s v="SKS"/>
    <s v=""/>
    <s v=""/>
    <s v="U"/>
    <n v="10.3"/>
  </r>
  <r>
    <n v="2024"/>
    <s v="CHUM"/>
    <s v="KTN"/>
    <s v="AGS"/>
    <s v="LML"/>
    <s v="TNDR"/>
    <s v="107328"/>
    <s v="F4"/>
    <x v="2"/>
    <s v="CR"/>
    <b v="1"/>
    <s v="SN"/>
    <n v="101"/>
    <s v="95"/>
    <s v="10195"/>
    <s v="THA"/>
    <s v="Neets Bay"/>
    <x v="1"/>
    <s v="01297786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7.4"/>
  </r>
  <r>
    <n v="2024"/>
    <s v="CHUM"/>
    <s v="KTN"/>
    <s v="AGS"/>
    <s v="LML"/>
    <s v="TNDR"/>
    <s v="107328"/>
    <s v="F11"/>
    <x v="2"/>
    <s v="CR"/>
    <b v="1"/>
    <s v="SN"/>
    <n v="101"/>
    <s v="95"/>
    <s v="10195"/>
    <s v="THA"/>
    <s v="Neets Bay"/>
    <x v="1"/>
    <s v="01297793"/>
    <d v="2024-08-03T00:00:00"/>
    <m/>
    <n v="1"/>
    <d v="2024-08-04T00:00:00"/>
    <n v="31"/>
    <n v="6"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ECP"/>
    <s v="DGK"/>
    <s v="TNDR"/>
    <s v="107306"/>
    <s v="B3"/>
    <x v="2"/>
    <s v=""/>
    <b v="1"/>
    <s v="GN"/>
    <n v="101"/>
    <s v="10"/>
    <s v="10110"/>
    <s v="THA"/>
    <s v="Nakat Inlet"/>
    <x v="0"/>
    <s v="01297809"/>
    <d v="2024-08-03T00:00:00"/>
    <d v="2024-08-04T00:00:00"/>
    <n v="2"/>
    <d v="2024-08-05T00:00:00"/>
    <n v="32"/>
    <m/>
    <s v=""/>
    <n v="1"/>
    <d v="2024-08-05T00:00:00"/>
    <s v="SKS"/>
    <s v="4,2,2H"/>
    <x v="0"/>
    <s v="Neets Bay"/>
    <s v="Summer"/>
    <s v="2021"/>
    <s v="SSRAA"/>
    <s v="BY21"/>
    <s v="4,2,2H"/>
    <s v="SKS"/>
    <s v=""/>
    <s v=""/>
    <s v="U"/>
    <n v="4.8"/>
  </r>
  <r>
    <n v="2024"/>
    <s v="CHUM"/>
    <s v="KTN"/>
    <s v="ECP"/>
    <s v="DGK"/>
    <s v="TNDR"/>
    <s v="107306"/>
    <s v="D1"/>
    <x v="2"/>
    <s v=""/>
    <b v="1"/>
    <s v="GN"/>
    <n v="101"/>
    <s v="10"/>
    <s v="10110"/>
    <s v="THA"/>
    <s v="Nakat Inlet"/>
    <x v="0"/>
    <s v="01297831"/>
    <d v="2024-08-03T00:00:00"/>
    <d v="2024-08-04T00:00:00"/>
    <n v="2"/>
    <d v="2024-08-05T00:00:00"/>
    <n v="32"/>
    <m/>
    <s v=""/>
    <n v="1"/>
    <d v="2024-08-05T00:00:00"/>
    <s v="SAW"/>
    <s v="5H5"/>
    <x v="3"/>
    <s v="Neets Bay"/>
    <s v="Summer"/>
    <s v="2021"/>
    <s v="SSRAA"/>
    <s v="BY21"/>
    <s v="5H5"/>
    <s v="SAW"/>
    <s v=""/>
    <s v=""/>
    <s v="U"/>
    <n v="7.6"/>
  </r>
  <r>
    <n v="2024"/>
    <s v="CHUM"/>
    <s v="KTN"/>
    <s v="ECP"/>
    <s v="DGK"/>
    <s v="BOAT"/>
    <s v="107329"/>
    <s v="A6"/>
    <x v="1"/>
    <s v=""/>
    <b v="1"/>
    <s v="TR"/>
    <n v="101"/>
    <s v="90"/>
    <s v="10190"/>
    <n v="0"/>
    <n v="0"/>
    <x v="0"/>
    <s v="01297848"/>
    <d v="2024-08-03T00:00:00"/>
    <d v="2024-08-04T00:00:00"/>
    <n v="2"/>
    <d v="2024-08-05T00:00:00"/>
    <n v="32"/>
    <m/>
    <s v=""/>
    <n v="1"/>
    <d v="2024-08-06T00:00:00"/>
    <s v="SKS"/>
    <s v="4,2,2H"/>
    <x v="0"/>
    <s v="Neets Bay"/>
    <s v="Summer"/>
    <s v="2021"/>
    <s v="SSRAA"/>
    <s v="BY21"/>
    <s v="4,2,2H"/>
    <s v="SKS"/>
    <s v=""/>
    <s v=""/>
    <s v="U"/>
    <n v="5.2"/>
  </r>
  <r>
    <n v="2024"/>
    <s v="CHUM"/>
    <s v="KTN"/>
    <s v="ECP"/>
    <s v="DGK"/>
    <s v="BOAT"/>
    <s v="107329"/>
    <s v="A8"/>
    <x v="1"/>
    <s v=""/>
    <b v="1"/>
    <s v="TR"/>
    <n v="101"/>
    <s v="90"/>
    <s v="10190"/>
    <n v="0"/>
    <n v="0"/>
    <x v="0"/>
    <s v="01297850"/>
    <d v="2024-08-03T00:00:00"/>
    <d v="2024-08-04T00:00:00"/>
    <n v="2"/>
    <d v="2024-08-05T00:00:00"/>
    <n v="32"/>
    <m/>
    <s v="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U"/>
    <n v="6.7"/>
  </r>
  <r>
    <n v="2024"/>
    <s v="CHUM"/>
    <s v="KTN"/>
    <s v="ECP"/>
    <s v="DGK"/>
    <s v="BOAT"/>
    <s v="107329"/>
    <s v="A9"/>
    <x v="1"/>
    <s v=""/>
    <b v="1"/>
    <s v="TR"/>
    <n v="101"/>
    <s v="90"/>
    <s v="10190"/>
    <n v="0"/>
    <n v="0"/>
    <x v="0"/>
    <s v="01297851"/>
    <d v="2024-08-03T00:00:00"/>
    <d v="2024-08-04T00:00:00"/>
    <n v="2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6.7"/>
  </r>
  <r>
    <n v="2024"/>
    <s v="CHUM"/>
    <s v="KTN"/>
    <s v="ECP"/>
    <s v="DGK"/>
    <s v="BOAT"/>
    <s v="107329"/>
    <s v="A10"/>
    <x v="1"/>
    <s v=""/>
    <b v="1"/>
    <s v="TR"/>
    <n v="101"/>
    <s v="90"/>
    <s v="10190"/>
    <n v="0"/>
    <n v="0"/>
    <x v="0"/>
    <s v="01297852"/>
    <d v="2024-08-03T00:00:00"/>
    <d v="2024-08-04T00:00:00"/>
    <n v="2"/>
    <d v="2024-08-05T00:00:00"/>
    <n v="32"/>
    <m/>
    <s v="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U"/>
    <n v="5.3"/>
  </r>
  <r>
    <n v="2024"/>
    <s v="CHUM"/>
    <s v="KTN"/>
    <s v="ECP"/>
    <s v="DGK"/>
    <s v="BOAT"/>
    <s v="107329"/>
    <s v="A11"/>
    <x v="1"/>
    <s v=""/>
    <b v="1"/>
    <s v="TR"/>
    <n v="101"/>
    <s v="90"/>
    <s v="10190"/>
    <n v="0"/>
    <n v="0"/>
    <x v="0"/>
    <s v="01297853"/>
    <d v="2024-08-03T00:00:00"/>
    <d v="2024-08-04T00:00:00"/>
    <n v="2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6.8"/>
  </r>
  <r>
    <n v="2024"/>
    <s v="CHUM"/>
    <s v="KTN"/>
    <s v="ECP"/>
    <s v="DGK"/>
    <s v="BOAT"/>
    <s v="107329"/>
    <s v="A12"/>
    <x v="1"/>
    <s v=""/>
    <b v="1"/>
    <s v="TR"/>
    <n v="101"/>
    <s v="90"/>
    <s v="10190"/>
    <n v="0"/>
    <n v="0"/>
    <x v="0"/>
    <s v="01297854"/>
    <d v="2024-08-03T00:00:00"/>
    <d v="2024-08-04T00:00:00"/>
    <n v="2"/>
    <d v="2024-08-05T00:00:00"/>
    <n v="32"/>
    <m/>
    <s v=""/>
    <n v="1"/>
    <d v="2024-08-06T00:00:00"/>
    <s v="SKS"/>
    <s v="4,4H"/>
    <x v="1"/>
    <s v="Neets Bay"/>
    <s v="Summer"/>
    <s v="2021"/>
    <s v="SSRAA"/>
    <s v="BY21"/>
    <s v="4,4H"/>
    <s v="SKS"/>
    <s v=""/>
    <s v=""/>
    <s v="U"/>
    <n v="5.8"/>
  </r>
  <r>
    <n v="2024"/>
    <s v="CHUM"/>
    <s v="KTN"/>
    <s v="AGS"/>
    <s v="JJM"/>
    <s v="TNDR"/>
    <s v="107263"/>
    <s v="B11"/>
    <x v="1"/>
    <s v=""/>
    <b v="1"/>
    <s v="SN"/>
    <n v="101"/>
    <s v="4546"/>
    <s v="1014546"/>
    <n v="0"/>
    <n v="0"/>
    <x v="0"/>
    <s v="01298069"/>
    <d v="2024-08-04T00:00:00"/>
    <m/>
    <n v="1"/>
    <d v="2024-08-05T00:00:00"/>
    <n v="32"/>
    <m/>
    <s v=""/>
    <n v="1"/>
    <d v="2024-08-06T00:00:00"/>
    <s v="SKS"/>
    <s v="5H5"/>
    <x v="3"/>
    <s v="Neets Bay"/>
    <s v="Summer"/>
    <s v="2021"/>
    <s v="SSRAA"/>
    <s v="BY21"/>
    <s v="5H5"/>
    <s v="SKS"/>
    <s v=""/>
    <s v=""/>
    <s v="U"/>
    <n v="5.2"/>
  </r>
  <r>
    <n v="2024"/>
    <s v="CHUM"/>
    <s v="KTN"/>
    <s v="SBS"/>
    <s v="JJM"/>
    <s v="TNDR"/>
    <s v="107263"/>
    <s v="C11"/>
    <x v="1"/>
    <s v=""/>
    <b v="1"/>
    <s v="SN"/>
    <n v="101"/>
    <s v=""/>
    <s v="101"/>
    <n v="0"/>
    <n v="0"/>
    <x v="0"/>
    <s v="01298081"/>
    <d v="2024-08-04T00:00:00"/>
    <m/>
    <n v="1"/>
    <d v="2024-08-05T00:00:00"/>
    <n v="32"/>
    <m/>
    <s v=""/>
    <n v="1"/>
    <d v="2024-08-06T00:00:00"/>
    <s v="SKS"/>
    <s v="4,4H"/>
    <x v="1"/>
    <s v="Neets Bay"/>
    <s v="Summer"/>
    <s v="2021"/>
    <s v="SSRAA"/>
    <s v="BY21"/>
    <s v="4,4H"/>
    <s v="SKS"/>
    <s v=""/>
    <s v=""/>
    <s v="U"/>
    <n v="6"/>
  </r>
  <r>
    <n v="2024"/>
    <s v="CHUM"/>
    <s v="KTN"/>
    <s v="SBS"/>
    <s v="LML"/>
    <s v="TNDR"/>
    <s v="107263"/>
    <s v="D1"/>
    <x v="1"/>
    <s v=""/>
    <b v="1"/>
    <s v="SN"/>
    <n v="101"/>
    <s v="2529"/>
    <s v="1012529"/>
    <n v="0"/>
    <n v="0"/>
    <x v="0"/>
    <s v="01298083"/>
    <d v="2024-08-04T00:00:00"/>
    <m/>
    <n v="1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5.4"/>
  </r>
  <r>
    <n v="2024"/>
    <s v="CHUM"/>
    <s v="KTN"/>
    <s v="SBS"/>
    <s v="LML"/>
    <s v="TNDR"/>
    <s v="107263"/>
    <s v="D2"/>
    <x v="1"/>
    <s v=""/>
    <b v="1"/>
    <s v="SN"/>
    <n v="101"/>
    <s v="2529"/>
    <s v="1012529"/>
    <n v="0"/>
    <n v="0"/>
    <x v="0"/>
    <s v="01298084"/>
    <d v="2024-08-04T00:00:00"/>
    <m/>
    <n v="1"/>
    <d v="2024-08-05T00:00:00"/>
    <n v="32"/>
    <m/>
    <s v=""/>
    <n v="1"/>
    <d v="2024-08-06T00:00:00"/>
    <s v="SKS"/>
    <s v="5H5"/>
    <x v="3"/>
    <s v="Neets Bay"/>
    <s v="Summer"/>
    <s v="2021"/>
    <s v="SSRAA"/>
    <s v="THIN FOR AGING"/>
    <s v="5H5"/>
    <s v="SKS"/>
    <s v=""/>
    <s v=""/>
    <s v="U"/>
    <n v="7.4"/>
  </r>
  <r>
    <n v="2024"/>
    <s v="CHUM"/>
    <s v="KTN"/>
    <s v="SBS"/>
    <s v="LML"/>
    <s v="TNDR"/>
    <s v="107263"/>
    <s v="D8"/>
    <x v="1"/>
    <s v=""/>
    <b v="1"/>
    <s v="SN"/>
    <n v="101"/>
    <s v="2529"/>
    <s v="1012529"/>
    <n v="0"/>
    <n v="0"/>
    <x v="0"/>
    <s v="01298090"/>
    <d v="2024-08-04T00:00:00"/>
    <m/>
    <n v="1"/>
    <d v="2024-08-05T00:00:00"/>
    <n v="32"/>
    <m/>
    <s v=""/>
    <n v="1"/>
    <d v="2024-08-06T00:00:00"/>
    <s v="SKS"/>
    <s v="5H5"/>
    <x v="3"/>
    <s v="Neets Bay"/>
    <s v="Summer"/>
    <s v="2021"/>
    <s v="SSRAA"/>
    <s v="BY21"/>
    <s v="5H5"/>
    <s v="SKS"/>
    <s v=""/>
    <s v=""/>
    <s v="U"/>
    <n v="4.8"/>
  </r>
  <r>
    <n v="2024"/>
    <s v="CHUM"/>
    <s v="KTN"/>
    <s v="SBS"/>
    <s v="LML"/>
    <s v="TNDR"/>
    <s v="107263"/>
    <s v="D12"/>
    <x v="1"/>
    <s v=""/>
    <b v="1"/>
    <s v="SN"/>
    <n v="101"/>
    <s v="2529"/>
    <s v="1012529"/>
    <n v="0"/>
    <n v="0"/>
    <x v="0"/>
    <s v="01298094"/>
    <d v="2024-08-04T00:00:00"/>
    <m/>
    <n v="1"/>
    <d v="2024-08-05T00:00:00"/>
    <n v="32"/>
    <m/>
    <s v=""/>
    <n v="1"/>
    <d v="2024-08-06T00:00:00"/>
    <s v="SKS"/>
    <s v="4,2,2H"/>
    <x v="0"/>
    <s v="Neets Bay"/>
    <s v="Summer"/>
    <s v="2021"/>
    <s v="SSRAA"/>
    <s v="BY21"/>
    <s v="4,2,2H"/>
    <s v="SKS"/>
    <s v=""/>
    <s v=""/>
    <s v="U"/>
    <n v="4.9000000000000004"/>
  </r>
  <r>
    <n v="2024"/>
    <s v="CHUM"/>
    <s v="KTN"/>
    <s v="SBS"/>
    <s v="LML"/>
    <s v="TNDR"/>
    <s v="107263"/>
    <s v="E2"/>
    <x v="1"/>
    <s v=""/>
    <b v="1"/>
    <s v="SN"/>
    <n v="101"/>
    <s v="2529"/>
    <s v="1012529"/>
    <n v="0"/>
    <n v="0"/>
    <x v="0"/>
    <s v="01298096"/>
    <d v="2024-08-04T00:00:00"/>
    <m/>
    <n v="1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6.7"/>
  </r>
  <r>
    <n v="2024"/>
    <s v="CHUM"/>
    <s v="KTN"/>
    <s v="SBS"/>
    <s v="LML"/>
    <s v="TNDR"/>
    <s v="107263"/>
    <s v="E4"/>
    <x v="1"/>
    <s v=""/>
    <b v="1"/>
    <s v="SN"/>
    <n v="101"/>
    <s v="2529"/>
    <s v="1012529"/>
    <n v="0"/>
    <n v="0"/>
    <x v="0"/>
    <s v="01298098"/>
    <d v="2024-08-04T00:00:00"/>
    <m/>
    <n v="1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5.9"/>
  </r>
  <r>
    <n v="2024"/>
    <s v="CHUM"/>
    <s v="KTN"/>
    <s v="SBS"/>
    <s v="LML"/>
    <s v="TNDR"/>
    <s v="107263"/>
    <s v="E5"/>
    <x v="1"/>
    <s v=""/>
    <b v="1"/>
    <s v="SN"/>
    <n v="101"/>
    <s v="2529"/>
    <s v="1012529"/>
    <n v="0"/>
    <n v="0"/>
    <x v="0"/>
    <s v="01298099"/>
    <d v="2024-08-04T00:00:00"/>
    <m/>
    <n v="1"/>
    <d v="2024-08-05T00:00:00"/>
    <n v="32"/>
    <m/>
    <s v=""/>
    <n v="1"/>
    <d v="2024-08-06T00:00:00"/>
    <s v="SKS"/>
    <s v="4,2,2H"/>
    <x v="0"/>
    <s v="Neets Bay"/>
    <s v="Summer"/>
    <s v="2021"/>
    <s v="SSRAA"/>
    <s v="BY21"/>
    <s v="4,2,2H"/>
    <s v="SKS"/>
    <s v=""/>
    <s v=""/>
    <s v="U"/>
    <n v="10"/>
  </r>
  <r>
    <n v="2024"/>
    <s v="CHUM"/>
    <s v="KTN"/>
    <s v="SBS"/>
    <s v="LML"/>
    <s v="TNDR"/>
    <s v="107263"/>
    <s v="E8"/>
    <x v="1"/>
    <s v=""/>
    <b v="1"/>
    <s v="SN"/>
    <n v="101"/>
    <s v="2529"/>
    <s v="1012529"/>
    <n v="0"/>
    <n v="0"/>
    <x v="0"/>
    <s v="01298102"/>
    <d v="2024-08-04T00:00:00"/>
    <m/>
    <n v="1"/>
    <d v="2024-08-05T00:00:00"/>
    <n v="32"/>
    <m/>
    <s v=""/>
    <n v="1"/>
    <d v="2024-08-06T00:00:00"/>
    <s v="SKS"/>
    <s v="5H5"/>
    <x v="3"/>
    <s v="Neets Bay"/>
    <s v="Summer"/>
    <s v="2021"/>
    <s v="SSRAA"/>
    <s v="BY21"/>
    <s v="5H5"/>
    <s v="SKS"/>
    <s v=""/>
    <s v=""/>
    <s v="U"/>
    <n v="5.2"/>
  </r>
  <r>
    <n v="2024"/>
    <s v="CHUM"/>
    <s v="KTN"/>
    <s v="SBS"/>
    <s v="LML"/>
    <s v="TNDR"/>
    <s v="107263"/>
    <s v="E11"/>
    <x v="1"/>
    <s v=""/>
    <b v="1"/>
    <s v="SN"/>
    <n v="101"/>
    <s v="2529"/>
    <s v="1012529"/>
    <n v="0"/>
    <n v="0"/>
    <x v="0"/>
    <s v="01298105"/>
    <d v="2024-08-04T00:00:00"/>
    <m/>
    <n v="1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7.4"/>
  </r>
  <r>
    <n v="2024"/>
    <s v="CHUM"/>
    <s v="KTN"/>
    <s v="ECP"/>
    <s v="LML"/>
    <s v="TNDR"/>
    <s v="107330"/>
    <s v="A2"/>
    <x v="1"/>
    <s v=""/>
    <b v="1"/>
    <s v="GN"/>
    <n v="106"/>
    <s v="30"/>
    <s v="10630"/>
    <n v="0"/>
    <n v="0"/>
    <x v="0"/>
    <s v="01298180"/>
    <d v="2024-08-04T00:00:00"/>
    <d v="2024-08-05T00:00:00"/>
    <n v="2"/>
    <d v="2024-08-06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8.9"/>
  </r>
  <r>
    <n v="2024"/>
    <s v="CHUM"/>
    <s v="KTN"/>
    <s v="ECP"/>
    <s v="LML"/>
    <s v="TNDR"/>
    <s v="107330"/>
    <s v="A3"/>
    <x v="1"/>
    <s v=""/>
    <b v="1"/>
    <s v="GN"/>
    <n v="106"/>
    <s v="30"/>
    <s v="10630"/>
    <n v="0"/>
    <n v="0"/>
    <x v="0"/>
    <s v="01298181"/>
    <d v="2024-08-04T00:00:00"/>
    <d v="2024-08-05T00:00:00"/>
    <n v="2"/>
    <d v="2024-08-06T00:00:00"/>
    <n v="32"/>
    <m/>
    <s v=""/>
    <n v="1"/>
    <d v="2024-08-06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ECP"/>
    <s v="LML"/>
    <s v="TNDR"/>
    <s v="107330"/>
    <s v="B5"/>
    <x v="1"/>
    <s v=""/>
    <b v="1"/>
    <s v="GN"/>
    <n v="106"/>
    <s v="30"/>
    <s v="10630"/>
    <n v="0"/>
    <n v="0"/>
    <x v="0"/>
    <s v="01298195"/>
    <d v="2024-08-04T00:00:00"/>
    <d v="2024-08-05T00:00:00"/>
    <n v="2"/>
    <d v="2024-08-06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6.1"/>
  </r>
  <r>
    <n v="2024"/>
    <s v="CHUM"/>
    <s v="KTN"/>
    <s v="ECP"/>
    <s v="LML"/>
    <s v="TNDR"/>
    <s v="107330"/>
    <s v="C11"/>
    <x v="1"/>
    <s v=""/>
    <b v="1"/>
    <s v="GN"/>
    <n v="106"/>
    <s v="30"/>
    <s v="10630"/>
    <n v="0"/>
    <n v="0"/>
    <x v="0"/>
    <s v="01298213"/>
    <d v="2024-08-04T00:00:00"/>
    <d v="2024-08-05T00:00:00"/>
    <n v="2"/>
    <d v="2024-08-06T00:00:00"/>
    <n v="32"/>
    <m/>
    <s v="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U"/>
    <n v="6.1"/>
  </r>
  <r>
    <n v="2024"/>
    <s v="CHUM"/>
    <s v="KTN"/>
    <s v="ECP"/>
    <s v="LML"/>
    <s v="TNDR"/>
    <s v="107330"/>
    <s v="E8"/>
    <x v="1"/>
    <s v=""/>
    <b v="1"/>
    <s v="GN"/>
    <n v="106"/>
    <s v="30"/>
    <s v="10630"/>
    <n v="0"/>
    <n v="0"/>
    <x v="0"/>
    <s v="01298234"/>
    <d v="2024-08-04T00:00:00"/>
    <d v="2024-08-05T00:00:00"/>
    <n v="2"/>
    <d v="2024-08-06T00:00:00"/>
    <n v="32"/>
    <m/>
    <s v=""/>
    <n v="1"/>
    <d v="2024-08-06T00:00:00"/>
    <s v="SKS"/>
    <s v="4,4H"/>
    <x v="1"/>
    <s v="Neets Bay"/>
    <s v="Summer"/>
    <s v="2021"/>
    <s v="SSRAA"/>
    <s v="BY21"/>
    <s v="4,4H"/>
    <s v="SKS"/>
    <s v=""/>
    <s v=""/>
    <s v="U"/>
    <n v="5.0999999999999996"/>
  </r>
  <r>
    <n v="2024"/>
    <s v="CHUM"/>
    <s v="KTN"/>
    <s v="ECP"/>
    <s v="LML"/>
    <s v="TNDR"/>
    <s v="107330"/>
    <s v="F5"/>
    <x v="1"/>
    <s v=""/>
    <b v="1"/>
    <s v="GN"/>
    <n v="106"/>
    <s v="30"/>
    <s v="10630"/>
    <n v="0"/>
    <n v="0"/>
    <x v="0"/>
    <s v="01298243"/>
    <d v="2024-08-04T00:00:00"/>
    <d v="2024-08-05T00:00:00"/>
    <n v="2"/>
    <d v="2024-08-06T00:00:00"/>
    <n v="32"/>
    <m/>
    <s v=""/>
    <n v="1"/>
    <d v="2024-08-06T00:00:00"/>
    <s v="SKS"/>
    <s v="4,2,2H"/>
    <x v="0"/>
    <s v="Neets Bay"/>
    <s v="Summer"/>
    <s v="2021"/>
    <s v="SSRAA"/>
    <s v="BY21"/>
    <s v="4,2,2H"/>
    <s v="SKS"/>
    <s v=""/>
    <s v=""/>
    <s v="U"/>
    <n v="7.1"/>
  </r>
  <r>
    <n v="2024"/>
    <s v="CHUM"/>
    <s v="KTN"/>
    <s v="ECP"/>
    <s v="LML"/>
    <s v="TNDR"/>
    <s v="107330"/>
    <s v="H5"/>
    <x v="1"/>
    <s v=""/>
    <b v="1"/>
    <s v="GN"/>
    <n v="106"/>
    <s v="30"/>
    <s v="10630"/>
    <n v="0"/>
    <n v="0"/>
    <x v="0"/>
    <s v="01298267"/>
    <d v="2024-08-04T00:00:00"/>
    <d v="2024-08-05T00:00:00"/>
    <n v="2"/>
    <d v="2024-08-06T00:00:00"/>
    <n v="32"/>
    <m/>
    <s v=""/>
    <n v="1"/>
    <d v="2024-08-06T00:00:00"/>
    <s v="SKS"/>
    <s v="4,4H"/>
    <x v="1"/>
    <s v="Neets Bay"/>
    <s v="Summer"/>
    <s v="2021"/>
    <s v="SSRAA"/>
    <s v="BY21"/>
    <s v="4,4H"/>
    <s v="SKS"/>
    <s v=""/>
    <s v=""/>
    <s v="U"/>
    <n v="7.3"/>
  </r>
  <r>
    <n v="2024"/>
    <s v="CHUM"/>
    <s v="KTN"/>
    <s v="ECP"/>
    <s v="LML"/>
    <s v="TNDR"/>
    <s v="107330"/>
    <s v="H8"/>
    <x v="1"/>
    <s v=""/>
    <b v="1"/>
    <s v="GN"/>
    <n v="106"/>
    <s v="30"/>
    <s v="10630"/>
    <n v="0"/>
    <n v="0"/>
    <x v="0"/>
    <s v="01298270"/>
    <d v="2024-08-04T00:00:00"/>
    <d v="2024-08-05T00:00:00"/>
    <n v="2"/>
    <d v="2024-08-06T00:00:00"/>
    <n v="32"/>
    <m/>
    <s v=""/>
    <n v="1"/>
    <d v="2024-08-06T00:00:00"/>
    <s v="SKS"/>
    <s v="5H5"/>
    <x v="3"/>
    <s v="Neets Bay"/>
    <s v="Summer"/>
    <s v="2021"/>
    <s v="SSRAA"/>
    <s v="BY21"/>
    <s v="5H5"/>
    <s v="SKS"/>
    <s v=""/>
    <s v=""/>
    <s v="U"/>
    <n v="5.2"/>
  </r>
  <r>
    <n v="2024"/>
    <s v="CHUM"/>
    <s v="KTN"/>
    <s v="ECP"/>
    <s v="LML"/>
    <s v="TNDR"/>
    <s v="107330"/>
    <s v="H11"/>
    <x v="1"/>
    <s v=""/>
    <b v="1"/>
    <s v="GN"/>
    <n v="106"/>
    <s v="30"/>
    <s v="10630"/>
    <n v="0"/>
    <n v="0"/>
    <x v="0"/>
    <s v="01298273"/>
    <d v="2024-08-04T00:00:00"/>
    <d v="2024-08-05T00:00:00"/>
    <n v="2"/>
    <d v="2024-08-06T00:00:00"/>
    <n v="32"/>
    <m/>
    <s v=""/>
    <n v="1"/>
    <d v="2024-08-06T00:00:00"/>
    <s v="SKS"/>
    <s v="4,4H"/>
    <x v="1"/>
    <s v="Neets Bay"/>
    <s v="Summer"/>
    <s v="2021"/>
    <s v="SSRAA"/>
    <s v="THIN FOR AGING"/>
    <s v="4,4H"/>
    <s v="SKS"/>
    <s v=""/>
    <s v=""/>
    <s v="U"/>
    <n v="4.8"/>
  </r>
  <r>
    <n v="2024"/>
    <s v="CHUM"/>
    <s v="KTN"/>
    <s v="AGS"/>
    <s v="JJM"/>
    <s v="BOAT"/>
    <s v="107264"/>
    <s v="B6"/>
    <x v="1"/>
    <s v=""/>
    <b v="1"/>
    <s v="SN"/>
    <n v="101"/>
    <s v="23"/>
    <s v="10123"/>
    <n v="0"/>
    <n v="0"/>
    <x v="0"/>
    <s v="01298808"/>
    <m/>
    <m/>
    <m/>
    <d v="2024-08-06T00:00:00"/>
    <n v="32"/>
    <m/>
    <s v=""/>
    <n v="1"/>
    <d v="2024-08-08T00:00:00"/>
    <s v="SAW"/>
    <s v="4,2,2H"/>
    <x v="0"/>
    <s v="Neets Bay"/>
    <s v="Summer"/>
    <s v="2021"/>
    <s v="SSRAA"/>
    <s v="BY21"/>
    <s v="4,2,2H"/>
    <s v="SAW"/>
    <s v=""/>
    <s v=""/>
    <s v="U"/>
    <n v="4.5"/>
  </r>
  <r>
    <n v="2024"/>
    <s v="CHUM"/>
    <s v="KTN"/>
    <s v="AGS"/>
    <s v="JJM"/>
    <s v="BOAT"/>
    <s v="107264"/>
    <s v="D3"/>
    <x v="1"/>
    <s v=""/>
    <b v="1"/>
    <s v="SN"/>
    <n v="101"/>
    <s v="23"/>
    <s v="10123"/>
    <n v="0"/>
    <n v="0"/>
    <x v="0"/>
    <s v="01298829"/>
    <m/>
    <m/>
    <m/>
    <d v="2024-08-06T00:00:00"/>
    <n v="32"/>
    <m/>
    <s v=""/>
    <n v="1"/>
    <d v="2024-08-09T00:00:00"/>
    <s v="SAW"/>
    <s v="4,2,2H"/>
    <x v="0"/>
    <s v="Neets Bay"/>
    <s v="Summer"/>
    <s v="2021"/>
    <s v="SSRAA"/>
    <s v="BY21"/>
    <s v="4,2,2H"/>
    <s v="SAW"/>
    <s v=""/>
    <s v=""/>
    <s v="U"/>
    <n v="6.3"/>
  </r>
  <r>
    <n v="2024"/>
    <s v="CHUM"/>
    <s v="KTN"/>
    <s v="AGS"/>
    <s v="JJM"/>
    <s v="BOAT"/>
    <s v="107264"/>
    <s v="E2"/>
    <x v="1"/>
    <s v=""/>
    <b v="1"/>
    <s v="SN"/>
    <n v="101"/>
    <s v="41"/>
    <s v="10141"/>
    <n v="0"/>
    <n v="0"/>
    <x v="0"/>
    <s v="01298840"/>
    <m/>
    <m/>
    <m/>
    <d v="2024-08-06T00:00:00"/>
    <n v="32"/>
    <m/>
    <s v=""/>
    <n v="1"/>
    <d v="2024-08-09T00:00:00"/>
    <s v="SAW"/>
    <s v="5,5H5"/>
    <x v="2"/>
    <s v="Neets Bay"/>
    <s v="Summer"/>
    <s v="2021"/>
    <s v="SSRAA"/>
    <s v="BY21"/>
    <s v="5,5H5"/>
    <s v="SAW"/>
    <s v=""/>
    <s v=""/>
    <s v="U"/>
    <n v="8.1999999999999993"/>
  </r>
  <r>
    <n v="2024"/>
    <s v="CHUM"/>
    <s v="KTN"/>
    <s v="SBS"/>
    <s v="AWE"/>
    <s v="BOAT"/>
    <s v="107295"/>
    <s v="A4"/>
    <x v="1"/>
    <s v=""/>
    <b v="1"/>
    <s v="SN"/>
    <n v="102"/>
    <s v="20"/>
    <s v="10220"/>
    <n v="0"/>
    <n v="0"/>
    <x v="0"/>
    <s v="01298302"/>
    <d v="2024-08-04T00:00:00"/>
    <d v="2024-08-05T00:00:00"/>
    <n v="2"/>
    <d v="2024-08-05T00:00:00"/>
    <n v="32"/>
    <m/>
    <s v=""/>
    <n v="1"/>
    <d v="2024-08-06T00:00:00"/>
    <s v="SKS"/>
    <s v="5,5H5"/>
    <x v="2"/>
    <s v="Neets Bay"/>
    <s v="Summer"/>
    <s v="2021"/>
    <s v="SSRAA"/>
    <s v="THIN FOR AGING"/>
    <s v="5,5H5"/>
    <s v="SKS"/>
    <s v=""/>
    <s v=""/>
    <s v="U"/>
    <n v="8.3000000000000007"/>
  </r>
  <r>
    <n v="2024"/>
    <s v="CHUM"/>
    <s v="KTN"/>
    <s v="SBS"/>
    <s v="AWE"/>
    <s v="BOAT"/>
    <s v="107295"/>
    <s v="A6"/>
    <x v="1"/>
    <s v=""/>
    <b v="1"/>
    <s v="SN"/>
    <n v="102"/>
    <s v="20"/>
    <s v="10220"/>
    <n v="0"/>
    <n v="0"/>
    <x v="0"/>
    <s v="01298304"/>
    <d v="2024-08-04T00:00:00"/>
    <d v="2024-08-05T00:00:00"/>
    <n v="2"/>
    <d v="2024-08-05T00:00:00"/>
    <n v="32"/>
    <m/>
    <s v=""/>
    <n v="1"/>
    <d v="2024-08-06T00:00:00"/>
    <s v="SKS"/>
    <s v="4,2,2H"/>
    <x v="0"/>
    <s v="Neets Bay"/>
    <s v="Summer"/>
    <s v="2021"/>
    <s v="SSRAA"/>
    <s v="BY21"/>
    <s v="4,2,2H"/>
    <s v="SKS"/>
    <s v=""/>
    <s v=""/>
    <s v="U"/>
    <n v="4.5"/>
  </r>
  <r>
    <n v="2024"/>
    <s v="CHUM"/>
    <s v="KTN"/>
    <s v="SBS"/>
    <s v="AWE"/>
    <s v="BOAT"/>
    <s v="107295"/>
    <s v="A9"/>
    <x v="1"/>
    <s v=""/>
    <b v="1"/>
    <s v="SN"/>
    <n v="102"/>
    <s v="20"/>
    <s v="10220"/>
    <n v="0"/>
    <n v="0"/>
    <x v="0"/>
    <s v="01298307"/>
    <d v="2024-08-04T00:00:00"/>
    <d v="2024-08-05T00:00:00"/>
    <n v="2"/>
    <d v="2024-08-05T00:00:00"/>
    <n v="32"/>
    <m/>
    <s v="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U"/>
    <n v="7.6"/>
  </r>
  <r>
    <n v="2024"/>
    <s v="CHUM"/>
    <s v="KTN"/>
    <s v="SBS"/>
    <s v="AWE"/>
    <s v="BOAT"/>
    <s v="107295"/>
    <s v="A12"/>
    <x v="1"/>
    <s v=""/>
    <b v="1"/>
    <s v="SN"/>
    <n v="102"/>
    <s v="20"/>
    <s v="10220"/>
    <n v="0"/>
    <n v="0"/>
    <x v="0"/>
    <s v="01298310"/>
    <d v="2024-08-04T00:00:00"/>
    <d v="2024-08-05T00:00:00"/>
    <n v="2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7"/>
  </r>
  <r>
    <n v="2024"/>
    <s v="CHUM"/>
    <s v="KTN"/>
    <s v="SBS"/>
    <s v="AWE"/>
    <s v="BOAT"/>
    <s v="107295"/>
    <s v="B2"/>
    <x v="1"/>
    <s v=""/>
    <b v="1"/>
    <s v="SN"/>
    <n v="102"/>
    <s v="20"/>
    <s v="10220"/>
    <n v="0"/>
    <n v="0"/>
    <x v="0"/>
    <s v="01298312"/>
    <d v="2024-08-04T00:00:00"/>
    <d v="2024-08-05T00:00:00"/>
    <n v="2"/>
    <d v="2024-08-05T00:00:00"/>
    <n v="32"/>
    <m/>
    <s v=""/>
    <n v="1"/>
    <d v="2024-08-06T00:00:00"/>
    <s v="SKS"/>
    <s v="5,5H5"/>
    <x v="2"/>
    <s v="Neets Bay"/>
    <s v="Summer"/>
    <s v="2021"/>
    <s v="SSRAA"/>
    <s v="BY21"/>
    <s v="5,5H5"/>
    <s v="SKS"/>
    <s v=""/>
    <s v=""/>
    <s v="U"/>
    <n v="5.8"/>
  </r>
  <r>
    <n v="2024"/>
    <s v="CHUM"/>
    <s v="KTN"/>
    <s v="SBS"/>
    <s v="AWE"/>
    <s v="BOAT"/>
    <s v="107293"/>
    <s v="A4"/>
    <x v="1"/>
    <s v=""/>
    <b v="1"/>
    <s v="SN"/>
    <n v="101"/>
    <s v="29"/>
    <s v="10129"/>
    <n v="0"/>
    <n v="0"/>
    <x v="0"/>
    <s v="01298906"/>
    <d v="2024-08-04T00:00:00"/>
    <d v="2024-08-05T00:00:00"/>
    <n v="2"/>
    <d v="2024-08-05T00:00:00"/>
    <n v="32"/>
    <m/>
    <s v=""/>
    <n v="1"/>
    <d v="2024-08-09T00:00:00"/>
    <s v="SKS"/>
    <s v="4,4H"/>
    <x v="1"/>
    <s v="Neets Bay"/>
    <s v="Summer"/>
    <s v="2021"/>
    <s v="SSRAA"/>
    <s v="THIN FOR AGING"/>
    <s v="4,4H"/>
    <s v="SKS"/>
    <s v=""/>
    <s v=""/>
    <s v="U"/>
    <n v="5.3"/>
  </r>
  <r>
    <n v="2024"/>
    <s v="CHUM"/>
    <s v="KTN"/>
    <s v="SBS"/>
    <s v="AWE"/>
    <s v="BOAT"/>
    <s v="107293"/>
    <s v="A6"/>
    <x v="1"/>
    <s v=""/>
    <b v="1"/>
    <s v="SN"/>
    <n v="101"/>
    <s v="29"/>
    <s v="10129"/>
    <n v="0"/>
    <n v="0"/>
    <x v="0"/>
    <s v="01298908"/>
    <d v="2024-08-04T00:00:00"/>
    <d v="2024-08-05T00:00:00"/>
    <n v="2"/>
    <d v="2024-08-05T00:00:00"/>
    <n v="32"/>
    <m/>
    <s v=""/>
    <n v="1"/>
    <d v="2024-08-09T00:00:00"/>
    <s v="SKS"/>
    <s v="5,5H5"/>
    <x v="2"/>
    <s v="Neets Bay"/>
    <s v="Summer"/>
    <s v="2021"/>
    <s v="SSRAA"/>
    <s v="BY21"/>
    <s v="5,5H5"/>
    <s v="SKS"/>
    <s v=""/>
    <s v=""/>
    <s v="U"/>
    <n v="4.9000000000000004"/>
  </r>
  <r>
    <n v="2024"/>
    <s v="CHUM"/>
    <s v="KTN"/>
    <s v="SBS"/>
    <s v="AWE"/>
    <s v="BOAT"/>
    <s v="107293"/>
    <s v="A8"/>
    <x v="1"/>
    <s v=""/>
    <b v="1"/>
    <s v="SN"/>
    <n v="101"/>
    <s v="29"/>
    <s v="10129"/>
    <n v="0"/>
    <n v="0"/>
    <x v="0"/>
    <s v="01298910"/>
    <d v="2024-08-04T00:00:00"/>
    <d v="2024-08-05T00:00:00"/>
    <n v="2"/>
    <d v="2024-08-05T00:00:00"/>
    <n v="32"/>
    <m/>
    <s v=""/>
    <n v="1"/>
    <d v="2024-08-09T00:00:00"/>
    <s v="SKS"/>
    <s v="5,5H5"/>
    <x v="2"/>
    <s v="Neets Bay"/>
    <s v="Summer"/>
    <s v="2021"/>
    <s v="SSRAA"/>
    <s v="BY21"/>
    <s v="5,5H5"/>
    <s v="SKS"/>
    <s v=""/>
    <s v=""/>
    <s v="U"/>
    <n v="8.9"/>
  </r>
  <r>
    <n v="2024"/>
    <s v="CHUM"/>
    <s v="KTN"/>
    <s v="SBS"/>
    <s v="AWE"/>
    <s v="BOAT"/>
    <s v="107293"/>
    <s v="A12"/>
    <x v="1"/>
    <s v=""/>
    <b v="1"/>
    <s v="SN"/>
    <n v="101"/>
    <s v="29"/>
    <s v="10129"/>
    <n v="0"/>
    <n v="0"/>
    <x v="0"/>
    <s v="01298914"/>
    <d v="2024-08-04T00:00:00"/>
    <d v="2024-08-05T00:00:00"/>
    <n v="2"/>
    <d v="2024-08-05T00:00:00"/>
    <n v="32"/>
    <m/>
    <s v=""/>
    <n v="1"/>
    <d v="2024-08-09T00:00:00"/>
    <s v="SKS"/>
    <s v="5H5"/>
    <x v="3"/>
    <s v="Neets Bay"/>
    <s v="Summer"/>
    <s v="2021"/>
    <s v="SSRAA"/>
    <s v="BY21"/>
    <s v="5H5"/>
    <s v="SKS"/>
    <s v=""/>
    <s v=""/>
    <s v="U"/>
    <n v="4.3"/>
  </r>
  <r>
    <n v="2024"/>
    <s v="CHUM"/>
    <s v="KTN"/>
    <s v="SBS"/>
    <s v="AWE"/>
    <s v="BOAT"/>
    <s v="107293"/>
    <s v="B3"/>
    <x v="1"/>
    <s v=""/>
    <b v="1"/>
    <s v="SN"/>
    <n v="101"/>
    <s v="29"/>
    <s v="10129"/>
    <n v="0"/>
    <n v="0"/>
    <x v="0"/>
    <s v="01298917"/>
    <d v="2024-08-04T00:00:00"/>
    <d v="2024-08-05T00:00:00"/>
    <n v="2"/>
    <d v="2024-08-05T00:00:00"/>
    <n v="32"/>
    <m/>
    <s v=""/>
    <n v="1"/>
    <d v="2024-08-09T00:00:00"/>
    <s v="SKS"/>
    <s v="4,2,2H"/>
    <x v="0"/>
    <s v="Neets Bay"/>
    <s v="Summer"/>
    <s v="2021"/>
    <s v="SSRAA"/>
    <s v="THIN FOR AGING"/>
    <s v="4,2,2H"/>
    <s v="SKS"/>
    <s v=""/>
    <s v=""/>
    <s v="U"/>
    <n v="5.7"/>
  </r>
  <r>
    <n v="2024"/>
    <s v="CHUM"/>
    <s v="KTN"/>
    <s v="SBS"/>
    <s v="AWE"/>
    <s v="BOAT"/>
    <s v="107293"/>
    <s v="B7"/>
    <x v="1"/>
    <s v=""/>
    <b v="1"/>
    <s v="SN"/>
    <n v="101"/>
    <s v="29"/>
    <s v="10129"/>
    <n v="0"/>
    <n v="0"/>
    <x v="0"/>
    <s v="01298921"/>
    <d v="2024-08-04T00:00:00"/>
    <d v="2024-08-05T00:00:00"/>
    <n v="2"/>
    <d v="2024-08-05T00:00:00"/>
    <n v="32"/>
    <m/>
    <s v=""/>
    <n v="1"/>
    <d v="2024-08-09T00:00:00"/>
    <s v="SKS"/>
    <s v="4,4H"/>
    <x v="1"/>
    <s v="Neets Bay"/>
    <s v="Summer"/>
    <s v="2021"/>
    <s v="SSRAA"/>
    <s v="BY21"/>
    <s v="4,4H"/>
    <s v="SKS"/>
    <s v=""/>
    <s v=""/>
    <s v="U"/>
    <n v="5.4"/>
  </r>
  <r>
    <n v="2024"/>
    <s v="CHUM"/>
    <s v="KTN"/>
    <s v="SBS"/>
    <s v="AWE"/>
    <s v="BOAT"/>
    <s v="107293"/>
    <s v="B11"/>
    <x v="1"/>
    <s v=""/>
    <b v="1"/>
    <s v="SN"/>
    <n v="101"/>
    <s v="29"/>
    <s v="10129"/>
    <n v="0"/>
    <n v="0"/>
    <x v="0"/>
    <s v="01298925"/>
    <d v="2024-08-04T00:00:00"/>
    <d v="2024-08-05T00:00:00"/>
    <n v="2"/>
    <d v="2024-08-05T00:00:00"/>
    <n v="32"/>
    <m/>
    <s v=""/>
    <n v="1"/>
    <d v="2024-08-09T00:00:00"/>
    <s v="SKS"/>
    <s v="4,4H"/>
    <x v="1"/>
    <s v="Neets Bay"/>
    <s v="Summer"/>
    <s v="2021"/>
    <s v="SSRAA"/>
    <s v="BY21"/>
    <s v="4,4H"/>
    <s v="SKS"/>
    <s v=""/>
    <s v=""/>
    <s v="U"/>
    <n v="6.1"/>
  </r>
  <r>
    <n v="2024"/>
    <s v="CHUM"/>
    <s v="KTN"/>
    <s v="SBS"/>
    <s v="AWE"/>
    <s v="BOAT"/>
    <s v="107293"/>
    <s v="D10"/>
    <x v="1"/>
    <s v=""/>
    <b v="1"/>
    <s v="SN"/>
    <n v="101"/>
    <s v="41"/>
    <s v="10141"/>
    <n v="0"/>
    <n v="0"/>
    <x v="0"/>
    <s v="01298948"/>
    <d v="2024-08-04T00:00:00"/>
    <d v="2024-08-05T00:00:00"/>
    <n v="2"/>
    <d v="2024-08-05T00:00:00"/>
    <n v="32"/>
    <m/>
    <s v=""/>
    <n v="1"/>
    <d v="2024-08-09T00:00:00"/>
    <s v="SKS"/>
    <s v="4,2,2H"/>
    <x v="0"/>
    <s v="Neets Bay"/>
    <s v="Summer"/>
    <s v="2021"/>
    <s v="SSRAA"/>
    <s v="BY21"/>
    <s v="4,2,2H"/>
    <s v="SKS"/>
    <s v=""/>
    <s v=""/>
    <s v="U"/>
    <n v="7.1"/>
  </r>
  <r>
    <n v="2024"/>
    <s v="CHUM"/>
    <s v="NB"/>
    <s v="Hatchery"/>
    <s v="NBH"/>
    <s v="EGG"/>
    <s v="107181"/>
    <s v="A3"/>
    <x v="2"/>
    <s v="EGG"/>
    <b v="0"/>
    <s v="EGG"/>
    <n v="101"/>
    <s v="95"/>
    <s v="10195"/>
    <s v="THA"/>
    <s v="Neets Bay"/>
    <x v="1"/>
    <s v="01299587"/>
    <d v="2024-07-31T00:00:00"/>
    <m/>
    <n v="1"/>
    <d v="2024-07-31T00:00:00"/>
    <n v="31"/>
    <n v="6"/>
    <s v="Lot 1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1"/>
    <s v="A7"/>
    <x v="2"/>
    <s v="EGG"/>
    <b v="0"/>
    <s v="EGG"/>
    <n v="101"/>
    <s v="95"/>
    <s v="10195"/>
    <s v="THA"/>
    <s v="Neets Bay"/>
    <x v="1"/>
    <s v="01299591"/>
    <d v="2024-07-31T00:00:00"/>
    <m/>
    <n v="1"/>
    <d v="2024-07-31T00:00:00"/>
    <n v="31"/>
    <n v="6"/>
    <s v="Lot 1"/>
    <n v="1"/>
    <d v="2024-09-0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NBH"/>
    <s v="EGG"/>
    <s v="107181"/>
    <s v="B1"/>
    <x v="2"/>
    <s v="EGG"/>
    <b v="0"/>
    <s v="EGG"/>
    <n v="101"/>
    <s v="95"/>
    <s v="10195"/>
    <s v="THA"/>
    <s v="Neets Bay"/>
    <x v="1"/>
    <s v="01299597"/>
    <d v="2024-07-31T00:00:00"/>
    <m/>
    <n v="1"/>
    <d v="2024-07-31T00:00:00"/>
    <n v="31"/>
    <n v="6"/>
    <s v="Lot 1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1"/>
    <s v="B5"/>
    <x v="2"/>
    <s v="EGG"/>
    <b v="0"/>
    <s v="EGG"/>
    <n v="101"/>
    <s v="95"/>
    <s v="10195"/>
    <s v="THA"/>
    <s v="Neets Bay"/>
    <x v="1"/>
    <s v="01299601"/>
    <d v="2024-07-31T00:00:00"/>
    <m/>
    <n v="1"/>
    <d v="2024-07-31T00:00:00"/>
    <n v="31"/>
    <n v="6"/>
    <s v="Lot 1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1"/>
    <s v="B10"/>
    <x v="2"/>
    <s v="EGG"/>
    <b v="0"/>
    <s v="EGG"/>
    <n v="101"/>
    <s v="95"/>
    <s v="10195"/>
    <s v="THA"/>
    <s v="Neets Bay"/>
    <x v="1"/>
    <s v="01299606"/>
    <d v="2024-07-31T00:00:00"/>
    <m/>
    <n v="1"/>
    <d v="2024-07-31T00:00:00"/>
    <n v="31"/>
    <n v="6"/>
    <s v="Lot 1"/>
    <n v="1"/>
    <d v="2024-09-0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1"/>
    <s v="C11"/>
    <x v="2"/>
    <s v="EGG"/>
    <b v="0"/>
    <s v="EGG"/>
    <n v="101"/>
    <s v="95"/>
    <s v="10195"/>
    <s v="THA"/>
    <s v="Neets Bay"/>
    <x v="1"/>
    <s v="01299619"/>
    <d v="2024-07-31T00:00:00"/>
    <m/>
    <n v="1"/>
    <d v="2024-07-31T00:00:00"/>
    <n v="31"/>
    <n v="6"/>
    <s v="Lot 1"/>
    <n v="1"/>
    <d v="2024-09-0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1"/>
    <s v="D5"/>
    <x v="2"/>
    <s v="EGG"/>
    <b v="0"/>
    <s v="EGG"/>
    <n v="101"/>
    <s v="95"/>
    <s v="10195"/>
    <s v="THA"/>
    <s v="Neets Bay"/>
    <x v="1"/>
    <s v="01299625"/>
    <d v="2024-08-01T00:00:00"/>
    <m/>
    <n v="1"/>
    <d v="2024-08-01T00:00:00"/>
    <n v="31"/>
    <n v="6"/>
    <s v="Lot 2"/>
    <n v="1"/>
    <d v="2024-09-0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1"/>
    <s v="D6"/>
    <x v="2"/>
    <s v="EGG"/>
    <b v="0"/>
    <s v="EGG"/>
    <n v="101"/>
    <s v="95"/>
    <s v="10195"/>
    <s v="THA"/>
    <s v="Neets Bay"/>
    <x v="1"/>
    <s v="01299626"/>
    <d v="2024-08-01T00:00:00"/>
    <m/>
    <n v="1"/>
    <d v="2024-08-01T00:00:00"/>
    <n v="31"/>
    <n v="6"/>
    <s v="Lot 2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1"/>
    <s v="E5"/>
    <x v="2"/>
    <s v="EGG"/>
    <b v="0"/>
    <s v="EGG"/>
    <n v="101"/>
    <s v="95"/>
    <s v="10195"/>
    <s v="THA"/>
    <s v="Neets Bay"/>
    <x v="1"/>
    <s v="01299637"/>
    <d v="2024-08-01T00:00:00"/>
    <m/>
    <n v="1"/>
    <d v="2024-08-01T00:00:00"/>
    <n v="31"/>
    <n v="6"/>
    <s v="Lot 2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1"/>
    <s v="E6"/>
    <x v="2"/>
    <s v="EGG"/>
    <b v="0"/>
    <s v="EGG"/>
    <n v="101"/>
    <s v="95"/>
    <s v="10195"/>
    <s v="THA"/>
    <s v="Neets Bay"/>
    <x v="1"/>
    <s v="01299638"/>
    <d v="2024-08-01T00:00:00"/>
    <m/>
    <n v="1"/>
    <d v="2024-08-01T00:00:00"/>
    <n v="31"/>
    <n v="6"/>
    <s v="Lot 2"/>
    <n v="1"/>
    <d v="2024-09-0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1"/>
    <s v="E8"/>
    <x v="2"/>
    <s v="EGG"/>
    <b v="0"/>
    <s v="EGG"/>
    <n v="101"/>
    <s v="95"/>
    <s v="10195"/>
    <s v="THA"/>
    <s v="Neets Bay"/>
    <x v="1"/>
    <s v="01299640"/>
    <d v="2024-08-01T00:00:00"/>
    <m/>
    <n v="1"/>
    <d v="2024-08-01T00:00:00"/>
    <n v="31"/>
    <n v="6"/>
    <s v="Lot 2"/>
    <n v="1"/>
    <d v="2024-09-0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1"/>
    <s v="F7"/>
    <x v="2"/>
    <s v="EGG"/>
    <b v="0"/>
    <s v="EGG"/>
    <n v="101"/>
    <s v="95"/>
    <s v="10195"/>
    <s v="THA"/>
    <s v="Neets Bay"/>
    <x v="1"/>
    <s v="01299651"/>
    <d v="2024-08-01T00:00:00"/>
    <m/>
    <n v="1"/>
    <d v="2024-08-01T00:00:00"/>
    <n v="31"/>
    <n v="6"/>
    <s v="Lot 2"/>
    <n v="1"/>
    <d v="2024-09-0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NBH"/>
    <s v="EGG"/>
    <s v="107181"/>
    <s v="F11"/>
    <x v="2"/>
    <s v="EGG"/>
    <b v="0"/>
    <s v="EGG"/>
    <n v="101"/>
    <s v="95"/>
    <s v="10195"/>
    <s v="THA"/>
    <s v="Neets Bay"/>
    <x v="1"/>
    <s v="01299655"/>
    <d v="2024-08-01T00:00:00"/>
    <m/>
    <n v="1"/>
    <d v="2024-08-01T00:00:00"/>
    <n v="31"/>
    <n v="6"/>
    <s v="Lot 2"/>
    <n v="1"/>
    <d v="2024-09-0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1"/>
    <s v="F12"/>
    <x v="2"/>
    <s v="EGG"/>
    <b v="0"/>
    <s v="EGG"/>
    <n v="101"/>
    <s v="95"/>
    <s v="10195"/>
    <s v="THA"/>
    <s v="Neets Bay"/>
    <x v="1"/>
    <s v="01299656"/>
    <d v="2024-08-01T00:00:00"/>
    <m/>
    <n v="1"/>
    <d v="2024-08-01T00:00:00"/>
    <n v="31"/>
    <n v="6"/>
    <s v="Lot 2"/>
    <n v="1"/>
    <d v="2024-09-09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NBH"/>
    <s v="EGG"/>
    <s v="107181"/>
    <s v="G4"/>
    <x v="2"/>
    <s v="EGG"/>
    <b v="0"/>
    <s v="EGG"/>
    <n v="101"/>
    <s v="95"/>
    <s v="10195"/>
    <s v="THA"/>
    <s v="Neets Bay"/>
    <x v="1"/>
    <s v="01299660"/>
    <d v="2024-08-01T00:00:00"/>
    <m/>
    <n v="1"/>
    <d v="2024-08-01T00:00:00"/>
    <n v="31"/>
    <n v="6"/>
    <s v="Lot 2"/>
    <n v="1"/>
    <d v="2024-09-0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NBH"/>
    <s v="EGG"/>
    <s v="107181"/>
    <s v="G5"/>
    <x v="2"/>
    <s v="EGG"/>
    <b v="0"/>
    <s v="EGG"/>
    <n v="101"/>
    <s v="95"/>
    <s v="10195"/>
    <s v="THA"/>
    <s v="Neets Bay"/>
    <x v="1"/>
    <s v="01299661"/>
    <d v="2024-08-01T00:00:00"/>
    <m/>
    <n v="1"/>
    <d v="2024-08-01T00:00:00"/>
    <n v="31"/>
    <n v="6"/>
    <s v="Lot 2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1"/>
    <s v="G9"/>
    <x v="2"/>
    <s v="EGG"/>
    <b v="0"/>
    <s v="EGG"/>
    <n v="101"/>
    <s v="95"/>
    <s v="10195"/>
    <s v="THA"/>
    <s v="Neets Bay"/>
    <x v="1"/>
    <s v="01299665"/>
    <d v="2024-08-01T00:00:00"/>
    <m/>
    <n v="1"/>
    <d v="2024-08-01T00:00:00"/>
    <n v="31"/>
    <n v="6"/>
    <s v="Lot 2"/>
    <n v="1"/>
    <d v="2024-09-0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7"/>
    <s v="A2"/>
    <x v="2"/>
    <s v="EGG"/>
    <b v="0"/>
    <s v="EGG"/>
    <n v="101"/>
    <s v="95"/>
    <s v="10195"/>
    <s v="THA"/>
    <s v="Neets Bay"/>
    <x v="1"/>
    <s v="01298324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A5"/>
    <x v="2"/>
    <s v="EGG"/>
    <b v="0"/>
    <s v="EGG"/>
    <n v="101"/>
    <s v="95"/>
    <s v="10195"/>
    <s v="THA"/>
    <s v="Neets Bay"/>
    <x v="1"/>
    <s v="01298327"/>
    <d v="2024-08-04T00:00:00"/>
    <m/>
    <n v="1"/>
    <d v="2024-08-04T00:00:00"/>
    <n v="32"/>
    <n v="6"/>
    <s v="Lot 5"/>
    <n v="1"/>
    <d v="2024-08-0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7"/>
    <s v="A10"/>
    <x v="2"/>
    <s v="EGG"/>
    <b v="0"/>
    <s v="EGG"/>
    <n v="101"/>
    <s v="95"/>
    <s v="10195"/>
    <s v="THA"/>
    <s v="Neets Bay"/>
    <x v="1"/>
    <s v="01298332"/>
    <d v="2024-08-04T00:00:00"/>
    <m/>
    <n v="1"/>
    <d v="2024-08-04T00:00:00"/>
    <n v="32"/>
    <n v="6"/>
    <s v="Lot 5"/>
    <n v="1"/>
    <d v="2024-08-0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7"/>
    <s v="A11"/>
    <x v="2"/>
    <s v="EGG"/>
    <b v="0"/>
    <s v="EGG"/>
    <n v="101"/>
    <s v="95"/>
    <s v="10195"/>
    <s v="THA"/>
    <s v="Neets Bay"/>
    <x v="1"/>
    <s v="01298333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B2"/>
    <x v="2"/>
    <s v="EGG"/>
    <b v="0"/>
    <s v="EGG"/>
    <n v="101"/>
    <s v="95"/>
    <s v="10195"/>
    <s v="THA"/>
    <s v="Neets Bay"/>
    <x v="1"/>
    <s v="01298336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B4"/>
    <x v="2"/>
    <s v="EGG"/>
    <b v="0"/>
    <s v="EGG"/>
    <n v="101"/>
    <s v="95"/>
    <s v="10195"/>
    <s v="THA"/>
    <s v="Neets Bay"/>
    <x v="1"/>
    <s v="01298338"/>
    <d v="2024-08-04T00:00:00"/>
    <m/>
    <n v="1"/>
    <d v="2024-08-04T00:00:00"/>
    <n v="32"/>
    <n v="6"/>
    <s v="Lot 5"/>
    <n v="1"/>
    <d v="2024-08-06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NBH"/>
    <s v="EGG"/>
    <s v="107187"/>
    <s v="B7"/>
    <x v="2"/>
    <s v="EGG"/>
    <b v="0"/>
    <s v="EGG"/>
    <n v="101"/>
    <s v="95"/>
    <s v="10195"/>
    <s v="THA"/>
    <s v="Neets Bay"/>
    <x v="1"/>
    <s v="01298341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B8"/>
    <x v="2"/>
    <s v="EGG"/>
    <b v="0"/>
    <s v="EGG"/>
    <n v="101"/>
    <s v="95"/>
    <s v="10195"/>
    <s v="THA"/>
    <s v="Neets Bay"/>
    <x v="1"/>
    <s v="01298342"/>
    <d v="2024-08-04T00:00:00"/>
    <m/>
    <n v="1"/>
    <d v="2024-08-04T00:00:00"/>
    <n v="32"/>
    <n v="6"/>
    <s v="Lot 5"/>
    <n v="1"/>
    <d v="2024-08-0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7"/>
    <s v="B10"/>
    <x v="2"/>
    <s v="EGG"/>
    <b v="0"/>
    <s v="EGG"/>
    <n v="101"/>
    <s v="95"/>
    <s v="10195"/>
    <s v="THA"/>
    <s v="Neets Bay"/>
    <x v="1"/>
    <s v="01298344"/>
    <d v="2024-08-04T00:00:00"/>
    <m/>
    <n v="1"/>
    <d v="2024-08-04T00:00:00"/>
    <n v="32"/>
    <n v="6"/>
    <s v="Lot 5"/>
    <n v="1"/>
    <d v="2024-08-06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NBH"/>
    <s v="EGG"/>
    <s v="107187"/>
    <s v="C2"/>
    <x v="2"/>
    <s v="EGG"/>
    <b v="0"/>
    <s v="EGG"/>
    <n v="101"/>
    <s v="95"/>
    <s v="10195"/>
    <s v="THA"/>
    <s v="Neets Bay"/>
    <x v="1"/>
    <s v="01298348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7"/>
    <s v="C3"/>
    <x v="2"/>
    <s v="EGG"/>
    <b v="0"/>
    <s v="EGG"/>
    <n v="101"/>
    <s v="95"/>
    <s v="10195"/>
    <s v="THA"/>
    <s v="Neets Bay"/>
    <x v="1"/>
    <s v="01298349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C5"/>
    <x v="2"/>
    <s v="EGG"/>
    <b v="0"/>
    <s v="EGG"/>
    <n v="101"/>
    <s v="95"/>
    <s v="10195"/>
    <s v="THA"/>
    <s v="Neets Bay"/>
    <x v="1"/>
    <s v="01298351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7"/>
    <s v="D2"/>
    <x v="2"/>
    <s v="EGG"/>
    <b v="0"/>
    <s v="EGG"/>
    <n v="101"/>
    <s v="95"/>
    <s v="10195"/>
    <s v="THA"/>
    <s v="Neets Bay"/>
    <x v="1"/>
    <s v="01298360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D10"/>
    <x v="2"/>
    <s v="EGG"/>
    <b v="0"/>
    <s v="EGG"/>
    <n v="101"/>
    <s v="95"/>
    <s v="10195"/>
    <s v="THA"/>
    <s v="Neets Bay"/>
    <x v="1"/>
    <s v="01298368"/>
    <d v="2024-08-04T00:00:00"/>
    <m/>
    <n v="1"/>
    <d v="2024-08-04T00:00:00"/>
    <n v="32"/>
    <n v="6"/>
    <s v="Lot 5"/>
    <n v="1"/>
    <d v="2024-08-06T00:00:00"/>
    <s v="SKS"/>
    <s v="4,4H"/>
    <x v="1"/>
    <s v="Neets Bay"/>
    <s v="Summer"/>
    <s v="2021"/>
    <s v="SSRAA"/>
    <s v="BY20"/>
    <s v="4,4H"/>
    <s v="SKS"/>
    <s v=""/>
    <s v=""/>
    <s v=""/>
    <m/>
  </r>
  <r>
    <n v="2024"/>
    <s v="CHUM"/>
    <s v="NB"/>
    <s v="Hatchery"/>
    <s v="NBH"/>
    <s v="EGG"/>
    <s v="107187"/>
    <s v="D11"/>
    <x v="2"/>
    <s v="EGG"/>
    <b v="0"/>
    <s v="EGG"/>
    <n v="101"/>
    <s v="95"/>
    <s v="10195"/>
    <s v="THA"/>
    <s v="Neets Bay"/>
    <x v="1"/>
    <s v="01298369"/>
    <d v="2024-08-04T00:00:00"/>
    <m/>
    <n v="1"/>
    <d v="2024-08-04T00:00:00"/>
    <n v="32"/>
    <n v="6"/>
    <s v="Lot 5"/>
    <n v="1"/>
    <d v="2024-08-0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NBH"/>
    <s v="EGG"/>
    <s v="107187"/>
    <s v="D12"/>
    <x v="2"/>
    <s v="EGG"/>
    <b v="0"/>
    <s v="EGG"/>
    <n v="101"/>
    <s v="95"/>
    <s v="10195"/>
    <s v="THA"/>
    <s v="Neets Bay"/>
    <x v="1"/>
    <s v="01298370"/>
    <d v="2024-08-04T00:00:00"/>
    <m/>
    <n v="1"/>
    <d v="2024-08-04T00:00:00"/>
    <n v="32"/>
    <n v="6"/>
    <s v="Lot 5"/>
    <n v="1"/>
    <d v="2024-08-06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NBH"/>
    <s v="EGG"/>
    <s v="107187"/>
    <s v="E11"/>
    <x v="2"/>
    <s v="EGG"/>
    <b v="0"/>
    <s v="EGG"/>
    <n v="101"/>
    <s v=""/>
    <s v="101"/>
    <s v="THA"/>
    <e v="#N/A"/>
    <x v="1"/>
    <s v="01298381"/>
    <d v="2024-08-05T00:00:00"/>
    <m/>
    <n v="1"/>
    <d v="2024-08-05T00:00:00"/>
    <n v="32"/>
    <n v="7"/>
    <s v="Lot 6"/>
    <n v="1"/>
    <d v="2024-08-0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F3"/>
    <x v="2"/>
    <s v="EGG"/>
    <b v="0"/>
    <s v="EGG"/>
    <n v="101"/>
    <s v=""/>
    <s v="101"/>
    <s v="THA"/>
    <e v="#N/A"/>
    <x v="1"/>
    <s v="01298385"/>
    <d v="2024-08-05T00:00:00"/>
    <m/>
    <n v="1"/>
    <d v="2024-08-05T00:00:00"/>
    <n v="32"/>
    <n v="7"/>
    <s v="Lot 6"/>
    <n v="1"/>
    <d v="2024-08-0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F12"/>
    <x v="2"/>
    <s v="EGG"/>
    <b v="0"/>
    <s v="EGG"/>
    <n v="101"/>
    <s v=""/>
    <s v="101"/>
    <s v="THA"/>
    <e v="#N/A"/>
    <x v="1"/>
    <s v="01298394"/>
    <d v="2024-08-05T00:00:00"/>
    <m/>
    <n v="1"/>
    <d v="2024-08-05T00:00:00"/>
    <n v="32"/>
    <n v="7"/>
    <s v="Lot 6"/>
    <n v="1"/>
    <d v="2024-08-0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G5"/>
    <x v="2"/>
    <s v="EGG"/>
    <b v="0"/>
    <s v="EGG"/>
    <n v="101"/>
    <s v=""/>
    <s v="101"/>
    <s v="THA"/>
    <e v="#N/A"/>
    <x v="1"/>
    <s v="01298399"/>
    <d v="2024-08-05T00:00:00"/>
    <m/>
    <n v="1"/>
    <d v="2024-08-05T00:00:00"/>
    <n v="32"/>
    <n v="7"/>
    <s v="Lot 6"/>
    <n v="1"/>
    <d v="2024-08-07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NBH"/>
    <s v="EGG"/>
    <s v="107187"/>
    <s v="G7"/>
    <x v="2"/>
    <s v="EGG"/>
    <b v="0"/>
    <s v="EGG"/>
    <n v="101"/>
    <s v=""/>
    <s v="101"/>
    <s v="THA"/>
    <e v="#N/A"/>
    <x v="1"/>
    <s v="01298401"/>
    <d v="2024-08-05T00:00:00"/>
    <m/>
    <n v="1"/>
    <d v="2024-08-05T00:00:00"/>
    <n v="32"/>
    <n v="7"/>
    <s v="Lot 6"/>
    <n v="1"/>
    <d v="2024-08-0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G8"/>
    <x v="2"/>
    <s v="EGG"/>
    <b v="0"/>
    <s v="EGG"/>
    <n v="101"/>
    <s v=""/>
    <s v="101"/>
    <s v="THA"/>
    <e v="#N/A"/>
    <x v="1"/>
    <s v="01298402"/>
    <d v="2024-08-05T00:00:00"/>
    <m/>
    <n v="1"/>
    <d v="2024-08-05T00:00:00"/>
    <n v="32"/>
    <n v="7"/>
    <s v="Lot 6"/>
    <n v="1"/>
    <d v="2024-08-07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7"/>
    <s v="H1"/>
    <x v="2"/>
    <s v="EGG"/>
    <b v="0"/>
    <s v="EGG"/>
    <n v="101"/>
    <s v=""/>
    <s v="101"/>
    <s v="THA"/>
    <e v="#N/A"/>
    <x v="1"/>
    <s v="01298407"/>
    <d v="2024-08-05T00:00:00"/>
    <m/>
    <n v="1"/>
    <d v="2024-08-05T00:00:00"/>
    <n v="32"/>
    <n v="7"/>
    <s v="Lot 6"/>
    <n v="1"/>
    <d v="2024-08-0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7"/>
    <s v="H3"/>
    <x v="2"/>
    <s v="EGG"/>
    <b v="0"/>
    <s v="EGG"/>
    <n v="101"/>
    <s v=""/>
    <s v="101"/>
    <s v="THA"/>
    <e v="#N/A"/>
    <x v="1"/>
    <s v="01298409"/>
    <d v="2024-08-05T00:00:00"/>
    <m/>
    <n v="1"/>
    <d v="2024-08-05T00:00:00"/>
    <n v="32"/>
    <n v="7"/>
    <s v="Lot 6"/>
    <n v="1"/>
    <d v="2024-08-07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NBH"/>
    <s v="EGG"/>
    <s v="107187"/>
    <s v="H8"/>
    <x v="2"/>
    <s v="EGG"/>
    <b v="0"/>
    <s v="EGG"/>
    <n v="101"/>
    <s v=""/>
    <s v="101"/>
    <s v="THA"/>
    <e v="#N/A"/>
    <x v="1"/>
    <s v="01298414"/>
    <d v="2024-08-05T00:00:00"/>
    <m/>
    <n v="1"/>
    <d v="2024-08-05T00:00:00"/>
    <n v="32"/>
    <n v="7"/>
    <s v="Lot 6"/>
    <n v="1"/>
    <d v="2024-08-07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NBH"/>
    <s v="EGG"/>
    <s v="107187"/>
    <s v="H12"/>
    <x v="2"/>
    <s v="EGG"/>
    <b v="0"/>
    <s v="EGG"/>
    <n v="101"/>
    <s v=""/>
    <s v="101"/>
    <s v="THA"/>
    <e v="#N/A"/>
    <x v="1"/>
    <s v="01298418"/>
    <d v="2024-08-05T00:00:00"/>
    <m/>
    <n v="1"/>
    <d v="2024-08-05T00:00:00"/>
    <n v="32"/>
    <n v="7"/>
    <s v="Lot 6"/>
    <n v="1"/>
    <d v="2024-08-0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NBH"/>
    <s v="EGG"/>
    <s v="107186"/>
    <s v="A3"/>
    <x v="2"/>
    <s v="EGG"/>
    <b v="0"/>
    <s v="EGG"/>
    <n v="101"/>
    <s v="95"/>
    <s v="10195"/>
    <s v="THA"/>
    <s v="Neets Bay"/>
    <x v="1"/>
    <s v="01299491"/>
    <d v="2024-08-02T00:00:00"/>
    <m/>
    <n v="1"/>
    <d v="2024-08-02T00:00:00"/>
    <n v="31"/>
    <n v="6"/>
    <s v="Lot 3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A10"/>
    <x v="2"/>
    <s v="EGG"/>
    <b v="0"/>
    <s v="EGG"/>
    <n v="101"/>
    <s v="95"/>
    <s v="10195"/>
    <s v="THA"/>
    <s v="Neets Bay"/>
    <x v="1"/>
    <s v="01299498"/>
    <d v="2024-08-02T00:00:00"/>
    <m/>
    <n v="1"/>
    <d v="2024-08-02T00:00:00"/>
    <n v="31"/>
    <n v="6"/>
    <s v="Lot 3"/>
    <n v="1"/>
    <d v="2024-08-22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NBH"/>
    <s v="EGG"/>
    <s v="107186"/>
    <s v="B1"/>
    <x v="2"/>
    <s v="EGG"/>
    <b v="0"/>
    <s v="EGG"/>
    <n v="101"/>
    <s v="95"/>
    <s v="10195"/>
    <s v="THA"/>
    <s v="Neets Bay"/>
    <x v="1"/>
    <s v="01299501"/>
    <d v="2024-08-02T00:00:00"/>
    <m/>
    <n v="1"/>
    <d v="2024-08-02T00:00:00"/>
    <n v="31"/>
    <n v="6"/>
    <s v="Lot 3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NBH"/>
    <s v="EGG"/>
    <s v="107186"/>
    <s v="B9"/>
    <x v="2"/>
    <s v="EGG"/>
    <b v="0"/>
    <s v="EGG"/>
    <n v="101"/>
    <s v="95"/>
    <s v="10195"/>
    <s v="THA"/>
    <s v="Neets Bay"/>
    <x v="1"/>
    <s v="01299509"/>
    <d v="2024-08-02T00:00:00"/>
    <m/>
    <n v="1"/>
    <d v="2024-08-02T00:00:00"/>
    <n v="31"/>
    <n v="6"/>
    <s v="Lot 3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C3"/>
    <x v="2"/>
    <s v="EGG"/>
    <b v="0"/>
    <s v="EGG"/>
    <n v="101"/>
    <s v="95"/>
    <s v="10195"/>
    <s v="THA"/>
    <s v="Neets Bay"/>
    <x v="1"/>
    <s v="01299515"/>
    <d v="2024-08-02T00:00:00"/>
    <m/>
    <n v="1"/>
    <d v="2024-08-02T00:00:00"/>
    <n v="31"/>
    <n v="6"/>
    <s v="Lot 3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NBH"/>
    <s v="EGG"/>
    <s v="107186"/>
    <s v="C6"/>
    <x v="2"/>
    <s v="EGG"/>
    <b v="0"/>
    <s v="EGG"/>
    <n v="101"/>
    <s v="95"/>
    <s v="10195"/>
    <s v="THA"/>
    <s v="Neets Bay"/>
    <x v="1"/>
    <s v="01299518"/>
    <d v="2024-08-02T00:00:00"/>
    <m/>
    <n v="1"/>
    <d v="2024-08-02T00:00:00"/>
    <n v="31"/>
    <n v="6"/>
    <s v="Lot 3"/>
    <n v="1"/>
    <d v="2024-08-23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C7"/>
    <x v="2"/>
    <s v="EGG"/>
    <b v="0"/>
    <s v="EGG"/>
    <n v="101"/>
    <s v="95"/>
    <s v="10195"/>
    <s v="THA"/>
    <s v="Neets Bay"/>
    <x v="1"/>
    <s v="01299519"/>
    <d v="2024-08-02T00:00:00"/>
    <m/>
    <n v="1"/>
    <d v="2024-08-02T00:00:00"/>
    <n v="31"/>
    <n v="6"/>
    <s v="Lot 3"/>
    <n v="1"/>
    <d v="2024-08-23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NBH"/>
    <s v="EGG"/>
    <s v="107186"/>
    <s v="D5"/>
    <x v="2"/>
    <s v="EGG"/>
    <b v="0"/>
    <s v="EGG"/>
    <n v="101"/>
    <s v="95"/>
    <s v="10195"/>
    <s v="THA"/>
    <s v="Neets Bay"/>
    <x v="1"/>
    <s v="01299529"/>
    <d v="2024-08-02T00:00:00"/>
    <m/>
    <n v="1"/>
    <d v="2024-08-02T00:00:00"/>
    <n v="31"/>
    <n v="6"/>
    <s v="Lot 3"/>
    <n v="1"/>
    <d v="2024-08-23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NBH"/>
    <s v="EGG"/>
    <s v="107186"/>
    <s v="D8"/>
    <x v="2"/>
    <s v="EGG"/>
    <b v="0"/>
    <s v="EGG"/>
    <n v="101"/>
    <s v="95"/>
    <s v="10195"/>
    <s v="THA"/>
    <s v="Neets Bay"/>
    <x v="1"/>
    <s v="01299532"/>
    <d v="2024-08-02T00:00:00"/>
    <m/>
    <n v="1"/>
    <d v="2024-08-02T00:00:00"/>
    <n v="31"/>
    <n v="6"/>
    <s v="Lot 3"/>
    <n v="1"/>
    <d v="2024-08-23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NBH"/>
    <s v="EGG"/>
    <s v="107186"/>
    <s v="D12"/>
    <x v="2"/>
    <s v="EGG"/>
    <b v="0"/>
    <s v="EGG"/>
    <n v="101"/>
    <s v="95"/>
    <s v="10195"/>
    <s v="THA"/>
    <s v="Neets Bay"/>
    <x v="1"/>
    <s v="01299536"/>
    <d v="2024-08-02T00:00:00"/>
    <m/>
    <n v="1"/>
    <d v="2024-08-02T00:00:00"/>
    <n v="31"/>
    <n v="6"/>
    <s v="Lot 3"/>
    <n v="1"/>
    <d v="2024-08-23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E6"/>
    <x v="2"/>
    <s v="EGG"/>
    <b v="0"/>
    <s v="EGG"/>
    <n v="101"/>
    <s v="95"/>
    <s v="10195"/>
    <s v="THA"/>
    <s v="Neets Bay"/>
    <x v="1"/>
    <s v="01299542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E11"/>
    <x v="2"/>
    <s v="EGG"/>
    <b v="0"/>
    <s v="EGG"/>
    <n v="101"/>
    <s v="95"/>
    <s v="10195"/>
    <s v="THA"/>
    <s v="Neets Bay"/>
    <x v="1"/>
    <s v="01299547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F3"/>
    <x v="2"/>
    <s v="EGG"/>
    <b v="0"/>
    <s v="EGG"/>
    <n v="101"/>
    <s v="95"/>
    <s v="10195"/>
    <s v="THA"/>
    <s v="Neets Bay"/>
    <x v="1"/>
    <s v="01299551"/>
    <d v="2024-08-03T00:00:00"/>
    <m/>
    <n v="1"/>
    <d v="2024-08-03T00:00:00"/>
    <n v="31"/>
    <n v="6"/>
    <s v="Lot 4"/>
    <n v="1"/>
    <d v="2024-08-26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NBH"/>
    <s v="EGG"/>
    <s v="107186"/>
    <s v="F4"/>
    <x v="2"/>
    <s v="EGG"/>
    <b v="0"/>
    <s v="EGG"/>
    <n v="101"/>
    <s v="95"/>
    <s v="10195"/>
    <s v="THA"/>
    <s v="Neets Bay"/>
    <x v="1"/>
    <s v="01299552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F11"/>
    <x v="2"/>
    <s v="EGG"/>
    <b v="0"/>
    <s v="EGG"/>
    <n v="101"/>
    <s v="95"/>
    <s v="10195"/>
    <s v="THA"/>
    <s v="Neets Bay"/>
    <x v="1"/>
    <s v="01299559"/>
    <d v="2024-08-03T00:00:00"/>
    <m/>
    <n v="1"/>
    <d v="2024-08-03T00:00:00"/>
    <n v="31"/>
    <n v="6"/>
    <s v="Lot 4"/>
    <n v="1"/>
    <d v="2024-08-26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NBH"/>
    <s v="EGG"/>
    <s v="107186"/>
    <s v="G4"/>
    <x v="2"/>
    <s v="EGG"/>
    <b v="0"/>
    <s v="EGG"/>
    <n v="101"/>
    <s v="95"/>
    <s v="10195"/>
    <s v="THA"/>
    <s v="Neets Bay"/>
    <x v="1"/>
    <s v="01299564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G5"/>
    <x v="2"/>
    <s v="EGG"/>
    <b v="0"/>
    <s v="EGG"/>
    <n v="101"/>
    <s v="95"/>
    <s v="10195"/>
    <s v="THA"/>
    <s v="Neets Bay"/>
    <x v="1"/>
    <s v="01299565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G7"/>
    <x v="2"/>
    <s v="EGG"/>
    <b v="0"/>
    <s v="EGG"/>
    <n v="101"/>
    <s v="95"/>
    <s v="10195"/>
    <s v="THA"/>
    <s v="Neets Bay"/>
    <x v="1"/>
    <s v="01299567"/>
    <d v="2024-08-03T00:00:00"/>
    <m/>
    <n v="1"/>
    <d v="2024-08-03T00:00:00"/>
    <n v="31"/>
    <n v="6"/>
    <s v="Lot 4"/>
    <n v="1"/>
    <d v="2024-08-26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NBH"/>
    <s v="EGG"/>
    <s v="107186"/>
    <s v="H7"/>
    <x v="2"/>
    <s v="EGG"/>
    <b v="0"/>
    <s v="EGG"/>
    <n v="101"/>
    <s v="95"/>
    <s v="10195"/>
    <s v="THA"/>
    <s v="Neets Bay"/>
    <x v="1"/>
    <s v="01299579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NBH"/>
    <s v="EGG"/>
    <s v="107186"/>
    <s v="H11"/>
    <x v="2"/>
    <s v="EGG"/>
    <b v="0"/>
    <s v="EGG"/>
    <n v="101"/>
    <s v="95"/>
    <s v="10195"/>
    <s v="THA"/>
    <s v="Neets Bay"/>
    <x v="1"/>
    <s v="01299583"/>
    <d v="2024-08-03T00:00:00"/>
    <m/>
    <n v="1"/>
    <d v="2024-08-03T00:00:00"/>
    <n v="31"/>
    <n v="6"/>
    <s v="Lot 4"/>
    <n v="1"/>
    <d v="2024-08-26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KTN"/>
    <s v="AGS"/>
    <s v="DGK"/>
    <s v="TNDR"/>
    <s v="107309"/>
    <s v="A3"/>
    <x v="2"/>
    <s v="CR"/>
    <b v="1"/>
    <s v="SN"/>
    <n v="101"/>
    <s v="95"/>
    <s v="10195"/>
    <s v="THA"/>
    <s v="Neets Bay"/>
    <x v="1"/>
    <s v="01298421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5.9"/>
  </r>
  <r>
    <n v="2024"/>
    <s v="CHUM"/>
    <s v="KTN"/>
    <s v="AGS"/>
    <s v="DGK"/>
    <s v="TNDR"/>
    <s v="107309"/>
    <s v="A4"/>
    <x v="2"/>
    <s v="CR"/>
    <b v="1"/>
    <s v="SN"/>
    <n v="101"/>
    <s v="95"/>
    <s v="10195"/>
    <s v="THA"/>
    <s v="Neets Bay"/>
    <x v="1"/>
    <s v="01298422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THIN FOR AGING"/>
    <s v="5,5H5"/>
    <s v="SKS"/>
    <s v=""/>
    <s v=""/>
    <s v="U"/>
    <n v="4.7"/>
  </r>
  <r>
    <n v="2024"/>
    <s v="CHUM"/>
    <s v="KTN"/>
    <s v="AGS"/>
    <s v="DGK"/>
    <s v="TNDR"/>
    <s v="107309"/>
    <s v="A5"/>
    <x v="2"/>
    <s v="CR"/>
    <b v="1"/>
    <s v="SN"/>
    <n v="101"/>
    <s v="95"/>
    <s v="10195"/>
    <s v="THA"/>
    <s v="Neets Bay"/>
    <x v="1"/>
    <s v="01298423"/>
    <d v="2024-08-06T00:00:00"/>
    <m/>
    <n v="1"/>
    <d v="2024-08-07T00:00:00"/>
    <n v="32"/>
    <n v="7"/>
    <s v=""/>
    <n v="1"/>
    <d v="2024-08-07T00:00:00"/>
    <s v="SKS"/>
    <s v="5H5"/>
    <x v="3"/>
    <s v="Neets Bay"/>
    <s v="Summer"/>
    <s v="2021"/>
    <s v="SSRAA"/>
    <s v="BY21"/>
    <s v="5H5"/>
    <s v="SKS"/>
    <s v=""/>
    <s v=""/>
    <s v="U"/>
    <n v="4"/>
  </r>
  <r>
    <n v="2024"/>
    <s v="CHUM"/>
    <s v="KTN"/>
    <s v="AGS"/>
    <s v="DGK"/>
    <s v="TNDR"/>
    <s v="107309"/>
    <s v="A7"/>
    <x v="2"/>
    <s v="CR"/>
    <b v="1"/>
    <s v="SN"/>
    <n v="101"/>
    <s v="95"/>
    <s v="10195"/>
    <s v="THA"/>
    <s v="Neets Bay"/>
    <x v="1"/>
    <s v="01298425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4.8"/>
  </r>
  <r>
    <n v="2024"/>
    <s v="CHUM"/>
    <s v="KTN"/>
    <s v="AGS"/>
    <s v="DGK"/>
    <s v="TNDR"/>
    <s v="107309"/>
    <s v="A8"/>
    <x v="2"/>
    <s v="CR"/>
    <b v="1"/>
    <s v="SN"/>
    <n v="101"/>
    <s v="95"/>
    <s v="10195"/>
    <s v="THA"/>
    <s v="Neets Bay"/>
    <x v="1"/>
    <s v="01298426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5.2"/>
  </r>
  <r>
    <n v="2024"/>
    <s v="CHUM"/>
    <s v="KTN"/>
    <s v="AGS"/>
    <s v="DGK"/>
    <s v="TNDR"/>
    <s v="107309"/>
    <s v="A10"/>
    <x v="2"/>
    <s v="CR"/>
    <b v="1"/>
    <s v="SN"/>
    <n v="101"/>
    <s v="95"/>
    <s v="10195"/>
    <s v="THA"/>
    <s v="Neets Bay"/>
    <x v="1"/>
    <s v="01298428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4.8"/>
  </r>
  <r>
    <n v="2024"/>
    <s v="CHUM"/>
    <s v="KTN"/>
    <s v="AGS"/>
    <s v="DGK"/>
    <s v="TNDR"/>
    <s v="107309"/>
    <s v="A11"/>
    <x v="2"/>
    <s v="CR"/>
    <b v="1"/>
    <s v="SN"/>
    <n v="101"/>
    <s v="95"/>
    <s v="10195"/>
    <s v="THA"/>
    <s v="Neets Bay"/>
    <x v="1"/>
    <s v="01298429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5.8"/>
  </r>
  <r>
    <n v="2024"/>
    <s v="CHUM"/>
    <s v="KTN"/>
    <s v="AGS"/>
    <s v="DGK"/>
    <s v="TNDR"/>
    <s v="107309"/>
    <s v="B2"/>
    <x v="2"/>
    <s v="CR"/>
    <b v="1"/>
    <s v="SN"/>
    <n v="101"/>
    <s v="95"/>
    <s v="10195"/>
    <s v="THA"/>
    <s v="Neets Bay"/>
    <x v="1"/>
    <s v="01298432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4.8"/>
  </r>
  <r>
    <n v="2024"/>
    <s v="CHUM"/>
    <s v="KTN"/>
    <s v="AGS"/>
    <s v="DGK"/>
    <s v="TNDR"/>
    <s v="107309"/>
    <s v="B4"/>
    <x v="2"/>
    <s v="CR"/>
    <b v="1"/>
    <s v="SN"/>
    <n v="101"/>
    <s v="95"/>
    <s v="10195"/>
    <s v="THA"/>
    <s v="Neets Bay"/>
    <x v="1"/>
    <s v="01298434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4.4000000000000004"/>
  </r>
  <r>
    <n v="2024"/>
    <s v="CHUM"/>
    <s v="KTN"/>
    <s v="AGS"/>
    <s v="DGK"/>
    <s v="TNDR"/>
    <s v="107309"/>
    <s v="B6"/>
    <x v="2"/>
    <s v="CR"/>
    <b v="1"/>
    <s v="SN"/>
    <n v="101"/>
    <s v="95"/>
    <s v="10195"/>
    <s v="THA"/>
    <s v="Neets Bay"/>
    <x v="1"/>
    <s v="01298436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4.3"/>
  </r>
  <r>
    <n v="2024"/>
    <s v="CHUM"/>
    <s v="KTN"/>
    <s v="AGS"/>
    <s v="DGK"/>
    <s v="TNDR"/>
    <s v="107309"/>
    <s v="B7"/>
    <x v="2"/>
    <s v="CR"/>
    <b v="1"/>
    <s v="SN"/>
    <n v="101"/>
    <s v="95"/>
    <s v="10195"/>
    <s v="THA"/>
    <s v="Neets Bay"/>
    <x v="1"/>
    <s v="01298437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6.3"/>
  </r>
  <r>
    <n v="2024"/>
    <s v="CHUM"/>
    <s v="KTN"/>
    <s v="AGS"/>
    <s v="DGK"/>
    <s v="TNDR"/>
    <s v="107309"/>
    <s v="B10"/>
    <x v="2"/>
    <s v="CR"/>
    <b v="1"/>
    <s v="SN"/>
    <n v="101"/>
    <s v="95"/>
    <s v="10195"/>
    <s v="THA"/>
    <s v="Neets Bay"/>
    <x v="1"/>
    <s v="01298440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6.3"/>
  </r>
  <r>
    <n v="2024"/>
    <s v="CHUM"/>
    <s v="KTN"/>
    <s v="AGS"/>
    <s v="DGK"/>
    <s v="TNDR"/>
    <s v="107309"/>
    <s v="B11"/>
    <x v="2"/>
    <s v="CR"/>
    <b v="1"/>
    <s v="SN"/>
    <n v="101"/>
    <s v="95"/>
    <s v="10195"/>
    <s v="THA"/>
    <s v="Neets Bay"/>
    <x v="1"/>
    <s v="01298441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4.3"/>
  </r>
  <r>
    <n v="2024"/>
    <s v="CHUM"/>
    <s v="KTN"/>
    <s v="AGS"/>
    <s v="DGK"/>
    <s v="TNDR"/>
    <s v="107309"/>
    <s v="C3"/>
    <x v="2"/>
    <s v="CR"/>
    <b v="1"/>
    <s v="SN"/>
    <n v="101"/>
    <s v="95"/>
    <s v="10195"/>
    <s v="THA"/>
    <s v="Neets Bay"/>
    <x v="1"/>
    <s v="01298445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8.5"/>
  </r>
  <r>
    <n v="2024"/>
    <s v="CHUM"/>
    <s v="KTN"/>
    <s v="AGS"/>
    <s v="DGK"/>
    <s v="TNDR"/>
    <s v="107309"/>
    <s v="C7"/>
    <x v="2"/>
    <s v="CR"/>
    <b v="1"/>
    <s v="SN"/>
    <n v="101"/>
    <s v="95"/>
    <s v="10195"/>
    <s v="THA"/>
    <s v="Neets Bay"/>
    <x v="1"/>
    <s v="01298449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THIN FOR AGING"/>
    <s v="4,4H"/>
    <s v="SKS"/>
    <s v=""/>
    <s v=""/>
    <s v="U"/>
    <n v="7.6"/>
  </r>
  <r>
    <n v="2024"/>
    <s v="CHUM"/>
    <s v="KTN"/>
    <s v="AGS"/>
    <s v="DGK"/>
    <s v="TNDR"/>
    <s v="107309"/>
    <s v="C10"/>
    <x v="2"/>
    <s v="CR"/>
    <b v="1"/>
    <s v="SN"/>
    <n v="101"/>
    <s v="95"/>
    <s v="10195"/>
    <s v="THA"/>
    <s v="Neets Bay"/>
    <x v="1"/>
    <s v="01298452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7.7"/>
  </r>
  <r>
    <n v="2024"/>
    <s v="CHUM"/>
    <s v="KTN"/>
    <s v="AGS"/>
    <s v="DGK"/>
    <s v="TNDR"/>
    <s v="107309"/>
    <s v="C12"/>
    <x v="2"/>
    <s v="CR"/>
    <b v="1"/>
    <s v="SN"/>
    <n v="101"/>
    <s v="95"/>
    <s v="10195"/>
    <s v="THA"/>
    <s v="Neets Bay"/>
    <x v="1"/>
    <s v="01298454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AGS"/>
    <s v="DGK"/>
    <s v="TNDR"/>
    <s v="107309"/>
    <s v="D2"/>
    <x v="2"/>
    <s v="CR"/>
    <b v="1"/>
    <s v="SN"/>
    <n v="101"/>
    <s v="95"/>
    <s v="10195"/>
    <s v="THA"/>
    <s v="Neets Bay"/>
    <x v="1"/>
    <s v="01298456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4.3"/>
  </r>
  <r>
    <n v="2024"/>
    <s v="CHUM"/>
    <s v="KTN"/>
    <s v="AGS"/>
    <s v="DGK"/>
    <s v="TNDR"/>
    <s v="107309"/>
    <s v="D3"/>
    <x v="2"/>
    <s v="CR"/>
    <b v="1"/>
    <s v="SN"/>
    <n v="101"/>
    <s v="95"/>
    <s v="10195"/>
    <s v="THA"/>
    <s v="Neets Bay"/>
    <x v="1"/>
    <s v="01298457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4"/>
  </r>
  <r>
    <n v="2024"/>
    <s v="CHUM"/>
    <s v="KTN"/>
    <s v="AGS"/>
    <s v="DGK"/>
    <s v="TNDR"/>
    <s v="107309"/>
    <s v="D6"/>
    <x v="2"/>
    <s v="CR"/>
    <b v="1"/>
    <s v="SN"/>
    <n v="101"/>
    <s v="95"/>
    <s v="10195"/>
    <s v="THA"/>
    <s v="Neets Bay"/>
    <x v="1"/>
    <s v="01298460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4.7"/>
  </r>
  <r>
    <n v="2024"/>
    <s v="CHUM"/>
    <s v="KTN"/>
    <s v="AGS"/>
    <s v="DGK"/>
    <s v="TNDR"/>
    <s v="107309"/>
    <s v="D7"/>
    <x v="2"/>
    <s v="CR"/>
    <b v="1"/>
    <s v="SN"/>
    <n v="101"/>
    <s v="95"/>
    <s v="10195"/>
    <s v="THA"/>
    <s v="Neets Bay"/>
    <x v="1"/>
    <s v="01298461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4.3"/>
  </r>
  <r>
    <n v="2024"/>
    <s v="CHUM"/>
    <s v="KTN"/>
    <s v="AGS"/>
    <s v="DGK"/>
    <s v="TNDR"/>
    <s v="107309"/>
    <s v="D8"/>
    <x v="2"/>
    <s v="CR"/>
    <b v="1"/>
    <s v="SN"/>
    <n v="101"/>
    <s v="95"/>
    <s v="10195"/>
    <s v="THA"/>
    <s v="Neets Bay"/>
    <x v="1"/>
    <s v="01298462"/>
    <d v="2024-08-06T00:00:00"/>
    <m/>
    <n v="1"/>
    <d v="2024-08-07T00:00:00"/>
    <n v="32"/>
    <n v="7"/>
    <s v=""/>
    <n v="1"/>
    <d v="2024-08-07T00:00:00"/>
    <s v="SKS"/>
    <s v="5H5"/>
    <x v="3"/>
    <s v="Neets Bay"/>
    <s v="Summer"/>
    <s v="2021"/>
    <s v="SSRAA"/>
    <s v="BY21"/>
    <s v="5H5"/>
    <s v="SKS"/>
    <s v=""/>
    <s v=""/>
    <s v="U"/>
    <n v="5.9"/>
  </r>
  <r>
    <n v="2024"/>
    <s v="CHUM"/>
    <s v="KTN"/>
    <s v="AGS"/>
    <s v="DGK"/>
    <s v="TNDR"/>
    <s v="107309"/>
    <s v="D9"/>
    <x v="2"/>
    <s v="CR"/>
    <b v="1"/>
    <s v="SN"/>
    <n v="101"/>
    <s v="95"/>
    <s v="10195"/>
    <s v="THA"/>
    <s v="Neets Bay"/>
    <x v="1"/>
    <s v="01298463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7.1"/>
  </r>
  <r>
    <n v="2024"/>
    <s v="CHUM"/>
    <s v="KTN"/>
    <s v="AGS"/>
    <s v="DGK"/>
    <s v="TNDR"/>
    <s v="107309"/>
    <s v="D10"/>
    <x v="2"/>
    <s v="CR"/>
    <b v="1"/>
    <s v="SN"/>
    <n v="101"/>
    <s v="95"/>
    <s v="10195"/>
    <s v="THA"/>
    <s v="Neets Bay"/>
    <x v="1"/>
    <s v="01298464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5.5"/>
  </r>
  <r>
    <n v="2024"/>
    <s v="CHUM"/>
    <s v="KTN"/>
    <s v="AGS"/>
    <s v="DGK"/>
    <s v="TNDR"/>
    <s v="107309"/>
    <s v="D11"/>
    <x v="2"/>
    <s v="CR"/>
    <b v="1"/>
    <s v="SN"/>
    <n v="101"/>
    <s v="95"/>
    <s v="10195"/>
    <s v="THA"/>
    <s v="Neets Bay"/>
    <x v="1"/>
    <s v="01298465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6.3"/>
  </r>
  <r>
    <n v="2024"/>
    <s v="CHUM"/>
    <s v="KTN"/>
    <s v="AGS"/>
    <s v="DGK"/>
    <s v="TNDR"/>
    <s v="107309"/>
    <s v="E1"/>
    <x v="2"/>
    <s v="CR"/>
    <b v="1"/>
    <s v="SN"/>
    <n v="101"/>
    <s v="95"/>
    <s v="10195"/>
    <s v="THA"/>
    <s v="Neets Bay"/>
    <x v="1"/>
    <s v="01298467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5.7"/>
  </r>
  <r>
    <n v="2024"/>
    <s v="CHUM"/>
    <s v="KTN"/>
    <s v="AGS"/>
    <s v="DGK"/>
    <s v="TNDR"/>
    <s v="107309"/>
    <s v="E2"/>
    <x v="2"/>
    <s v="CR"/>
    <b v="1"/>
    <s v="SN"/>
    <n v="101"/>
    <s v="95"/>
    <s v="10195"/>
    <s v="THA"/>
    <s v="Neets Bay"/>
    <x v="1"/>
    <s v="01298468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5"/>
  </r>
  <r>
    <n v="2024"/>
    <s v="CHUM"/>
    <s v="KTN"/>
    <s v="AGS"/>
    <s v="DGK"/>
    <s v="TNDR"/>
    <s v="107309"/>
    <s v="E3"/>
    <x v="2"/>
    <s v="CR"/>
    <b v="1"/>
    <s v="SN"/>
    <n v="101"/>
    <s v="95"/>
    <s v="10195"/>
    <s v="THA"/>
    <s v="Neets Bay"/>
    <x v="1"/>
    <s v="01298469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5.2"/>
  </r>
  <r>
    <n v="2024"/>
    <s v="CHUM"/>
    <s v="KTN"/>
    <s v="AGS"/>
    <s v="DGK"/>
    <s v="TNDR"/>
    <s v="107309"/>
    <s v="E5"/>
    <x v="2"/>
    <s v="CR"/>
    <b v="1"/>
    <s v="SN"/>
    <n v="101"/>
    <s v="95"/>
    <s v="10195"/>
    <s v="THA"/>
    <s v="Neets Bay"/>
    <x v="1"/>
    <s v="01298471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AGS"/>
    <s v="DGK"/>
    <s v="TNDR"/>
    <s v="107309"/>
    <s v="E6"/>
    <x v="2"/>
    <s v="CR"/>
    <b v="1"/>
    <s v="SN"/>
    <n v="101"/>
    <s v="95"/>
    <s v="10195"/>
    <s v="THA"/>
    <s v="Neets Bay"/>
    <x v="1"/>
    <s v="01298472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5.4"/>
  </r>
  <r>
    <n v="2024"/>
    <s v="CHUM"/>
    <s v="KTN"/>
    <s v="AGS"/>
    <s v="DGK"/>
    <s v="TNDR"/>
    <s v="107309"/>
    <s v="E7"/>
    <x v="2"/>
    <s v="CR"/>
    <b v="1"/>
    <s v="SN"/>
    <n v="101"/>
    <s v="95"/>
    <s v="10195"/>
    <s v="THA"/>
    <s v="Neets Bay"/>
    <x v="1"/>
    <s v="01298473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5.7"/>
  </r>
  <r>
    <n v="2024"/>
    <s v="CHUM"/>
    <s v="KTN"/>
    <s v="AGS"/>
    <s v="DGK"/>
    <s v="TNDR"/>
    <s v="107309"/>
    <s v="E12"/>
    <x v="2"/>
    <s v="CR"/>
    <b v="1"/>
    <s v="SN"/>
    <n v="101"/>
    <s v="95"/>
    <s v="10195"/>
    <s v="THA"/>
    <s v="Neets Bay"/>
    <x v="1"/>
    <s v="01298478"/>
    <d v="2024-08-06T00:00:00"/>
    <m/>
    <n v="1"/>
    <d v="2024-08-07T00:00:00"/>
    <n v="32"/>
    <n v="7"/>
    <s v=""/>
    <n v="1"/>
    <d v="2024-08-07T00:00:00"/>
    <s v="SKS"/>
    <s v="5H5"/>
    <x v="3"/>
    <s v="Neets Bay"/>
    <s v="Summer"/>
    <s v="2021"/>
    <s v="SSRAA"/>
    <s v="BY21"/>
    <s v="5H5"/>
    <s v="SKS"/>
    <s v=""/>
    <s v=""/>
    <s v="U"/>
    <n v="6.3"/>
  </r>
  <r>
    <n v="2024"/>
    <s v="CHUM"/>
    <s v="KTN"/>
    <s v="AGS"/>
    <s v="DGK"/>
    <s v="TNDR"/>
    <s v="107309"/>
    <s v="F3"/>
    <x v="2"/>
    <s v="CR"/>
    <b v="1"/>
    <s v="SN"/>
    <n v="101"/>
    <s v="95"/>
    <s v="10195"/>
    <s v="THA"/>
    <s v="Neets Bay"/>
    <x v="1"/>
    <s v="01298481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THIN FOR AGING"/>
    <s v="4,4H"/>
    <s v="SKS"/>
    <s v=""/>
    <s v=""/>
    <s v="U"/>
    <n v="4.8"/>
  </r>
  <r>
    <n v="2024"/>
    <s v="CHUM"/>
    <s v="KTN"/>
    <s v="AGS"/>
    <s v="DGK"/>
    <s v="TNDR"/>
    <s v="107309"/>
    <s v="F6"/>
    <x v="2"/>
    <s v="CR"/>
    <b v="1"/>
    <s v="SN"/>
    <n v="101"/>
    <s v="95"/>
    <s v="10195"/>
    <s v="THA"/>
    <s v="Neets Bay"/>
    <x v="1"/>
    <s v="01298484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6.1"/>
  </r>
  <r>
    <n v="2024"/>
    <s v="CHUM"/>
    <s v="KTN"/>
    <s v="AGS"/>
    <s v="DGK"/>
    <s v="TNDR"/>
    <s v="107309"/>
    <s v="F8"/>
    <x v="2"/>
    <s v="CR"/>
    <b v="1"/>
    <s v="SN"/>
    <n v="101"/>
    <s v="95"/>
    <s v="10195"/>
    <s v="THA"/>
    <s v="Neets Bay"/>
    <x v="1"/>
    <s v="01298486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4.5"/>
  </r>
  <r>
    <n v="2024"/>
    <s v="CHUM"/>
    <s v="KTN"/>
    <s v="AGS"/>
    <s v="DGK"/>
    <s v="TNDR"/>
    <s v="107309"/>
    <s v="F9"/>
    <x v="2"/>
    <s v="CR"/>
    <b v="1"/>
    <s v="SN"/>
    <n v="101"/>
    <s v="95"/>
    <s v="10195"/>
    <s v="THA"/>
    <s v="Neets Bay"/>
    <x v="1"/>
    <s v="01298487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6.7"/>
  </r>
  <r>
    <n v="2024"/>
    <s v="CHUM"/>
    <s v="KTN"/>
    <s v="AGS"/>
    <s v="DGK"/>
    <s v="TNDR"/>
    <s v="107309"/>
    <s v="F10"/>
    <x v="2"/>
    <s v="CR"/>
    <b v="1"/>
    <s v="SN"/>
    <n v="101"/>
    <s v="95"/>
    <s v="10195"/>
    <s v="THA"/>
    <s v="Neets Bay"/>
    <x v="1"/>
    <s v="01298488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4.8"/>
  </r>
  <r>
    <n v="2024"/>
    <s v="CHUM"/>
    <s v="KTN"/>
    <s v="AGS"/>
    <s v="DGK"/>
    <s v="TNDR"/>
    <s v="107309"/>
    <s v="F11"/>
    <x v="2"/>
    <s v="CR"/>
    <b v="1"/>
    <s v="SN"/>
    <n v="101"/>
    <s v="95"/>
    <s v="10195"/>
    <s v="THA"/>
    <s v="Neets Bay"/>
    <x v="1"/>
    <s v="01298489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BY21"/>
    <s v="4,2,2H"/>
    <s v="SKS"/>
    <s v=""/>
    <s v=""/>
    <s v="U"/>
    <n v="5.8"/>
  </r>
  <r>
    <n v="2024"/>
    <s v="CHUM"/>
    <s v="KTN"/>
    <s v="AGS"/>
    <s v="DGK"/>
    <s v="TNDR"/>
    <s v="107309"/>
    <s v="G1"/>
    <x v="2"/>
    <s v="CR"/>
    <b v="1"/>
    <s v="SN"/>
    <n v="101"/>
    <s v="95"/>
    <s v="10195"/>
    <s v="THA"/>
    <s v="Neets Bay"/>
    <x v="1"/>
    <s v="01298491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8"/>
  </r>
  <r>
    <n v="2024"/>
    <s v="CHUM"/>
    <s v="KTN"/>
    <s v="AGS"/>
    <s v="DGK"/>
    <s v="TNDR"/>
    <s v="107309"/>
    <s v="G6"/>
    <x v="2"/>
    <s v="CR"/>
    <b v="1"/>
    <s v="SN"/>
    <n v="101"/>
    <s v="95"/>
    <s v="10195"/>
    <s v="THA"/>
    <s v="Neets Bay"/>
    <x v="1"/>
    <s v="01298496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8.6999999999999993"/>
  </r>
  <r>
    <n v="2024"/>
    <s v="CHUM"/>
    <s v="KTN"/>
    <s v="AGS"/>
    <s v="DGK"/>
    <s v="TNDR"/>
    <s v="107309"/>
    <s v="G10"/>
    <x v="2"/>
    <s v="CR"/>
    <b v="1"/>
    <s v="SN"/>
    <n v="101"/>
    <s v="95"/>
    <s v="10195"/>
    <s v="THA"/>
    <s v="Neets Bay"/>
    <x v="1"/>
    <s v="01298500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10.3"/>
  </r>
  <r>
    <n v="2024"/>
    <s v="CHUM"/>
    <s v="KTN"/>
    <s v="AGS"/>
    <s v="DGK"/>
    <s v="TNDR"/>
    <s v="107309"/>
    <s v="H1"/>
    <x v="2"/>
    <s v="CR"/>
    <b v="1"/>
    <s v="SN"/>
    <n v="101"/>
    <s v="95"/>
    <s v="10195"/>
    <s v="THA"/>
    <s v="Neets Bay"/>
    <x v="1"/>
    <s v="01298503"/>
    <d v="2024-08-06T00:00:00"/>
    <m/>
    <n v="1"/>
    <d v="2024-08-07T00:00:00"/>
    <n v="32"/>
    <n v="7"/>
    <s v=""/>
    <n v="1"/>
    <d v="2024-08-07T00:00:00"/>
    <s v="SKS"/>
    <s v="4,4H"/>
    <x v="1"/>
    <s v="Neets Bay"/>
    <s v="Summer"/>
    <s v="2021"/>
    <s v="SSRAA"/>
    <s v="BY21"/>
    <s v="4,4H"/>
    <s v="SKS"/>
    <s v=""/>
    <s v=""/>
    <s v="U"/>
    <n v="8.4"/>
  </r>
  <r>
    <n v="2024"/>
    <s v="CHUM"/>
    <s v="KTN"/>
    <s v="AGS"/>
    <s v="DGK"/>
    <s v="TNDR"/>
    <s v="107309"/>
    <s v="H2"/>
    <x v="2"/>
    <s v="CR"/>
    <b v="1"/>
    <s v="SN"/>
    <n v="101"/>
    <s v="95"/>
    <s v="10195"/>
    <s v="THA"/>
    <s v="Neets Bay"/>
    <x v="1"/>
    <s v="01298504"/>
    <d v="2024-08-06T00:00:00"/>
    <m/>
    <n v="1"/>
    <d v="2024-08-07T00:00:00"/>
    <n v="32"/>
    <n v="7"/>
    <s v=""/>
    <n v="1"/>
    <d v="2024-08-07T00:00:00"/>
    <s v="SKS"/>
    <s v="5,5H5"/>
    <x v="2"/>
    <s v="Neets Bay"/>
    <s v="Summer"/>
    <s v="2021"/>
    <s v="SSRAA"/>
    <s v="BY21"/>
    <s v="5,5H5"/>
    <s v="SKS"/>
    <s v=""/>
    <s v=""/>
    <s v="U"/>
    <n v="7.8"/>
  </r>
  <r>
    <n v="2024"/>
    <s v="CHUM"/>
    <s v="KTN"/>
    <s v="AGS"/>
    <s v="DGK"/>
    <s v="TNDR"/>
    <s v="107309"/>
    <s v="H9"/>
    <x v="2"/>
    <s v="CR"/>
    <b v="1"/>
    <s v="SN"/>
    <n v="101"/>
    <s v="95"/>
    <s v="10195"/>
    <s v="THA"/>
    <s v="Neets Bay"/>
    <x v="1"/>
    <s v="01298511"/>
    <d v="2024-08-06T00:00:00"/>
    <m/>
    <n v="1"/>
    <d v="2024-08-07T00:00:00"/>
    <n v="32"/>
    <n v="7"/>
    <s v=""/>
    <n v="1"/>
    <d v="2024-08-07T00:00:00"/>
    <s v="SKS"/>
    <s v="4,2,2H"/>
    <x v="0"/>
    <s v="Neets Bay"/>
    <s v="Summer"/>
    <s v="2021"/>
    <s v="SSRAA"/>
    <s v="THIN FOR AGING"/>
    <s v="4,2,2H"/>
    <s v="SKS"/>
    <s v=""/>
    <s v=""/>
    <s v="U"/>
    <n v="7.3"/>
  </r>
  <r>
    <n v="2024"/>
    <s v="CHUM"/>
    <s v="KTN"/>
    <s v="AGS"/>
    <s v="DGK"/>
    <s v="TNDR"/>
    <s v="107309"/>
    <s v="H10"/>
    <x v="2"/>
    <s v="CR"/>
    <b v="1"/>
    <s v="SN"/>
    <n v="101"/>
    <s v="95"/>
    <s v="10195"/>
    <s v="THA"/>
    <s v="Neets Bay"/>
    <x v="1"/>
    <s v="01298512"/>
    <d v="2024-08-06T00:00:00"/>
    <m/>
    <n v="1"/>
    <d v="2024-08-07T00:00:00"/>
    <n v="32"/>
    <n v="7"/>
    <s v=""/>
    <n v="1"/>
    <d v="2024-08-07T00:00:00"/>
    <s v="SKS"/>
    <s v="5H5"/>
    <x v="3"/>
    <s v="Neets Bay"/>
    <s v="Summer"/>
    <s v="2021"/>
    <s v="SSRAA"/>
    <s v="BY21"/>
    <s v="5H5"/>
    <s v="SKS"/>
    <s v=""/>
    <s v=""/>
    <s v="U"/>
    <n v="9.9"/>
  </r>
  <r>
    <n v="2024"/>
    <s v="CHUM"/>
    <s v="KTN"/>
    <s v="ECP"/>
    <s v="AWE"/>
    <s v="TNDR"/>
    <s v="107298"/>
    <s v="B5"/>
    <x v="1"/>
    <s v=""/>
    <b v="1"/>
    <s v="SN"/>
    <n v="104"/>
    <s v="10"/>
    <s v="10410"/>
    <n v="0"/>
    <n v="0"/>
    <x v="0"/>
    <s v="01298675"/>
    <d v="2024-08-05T00:00:00"/>
    <m/>
    <n v="1"/>
    <d v="2024-08-07T00:00:00"/>
    <n v="32"/>
    <m/>
    <s v=""/>
    <n v="1"/>
    <d v="2024-08-09T00:00:00"/>
    <s v="SAW"/>
    <s v="4,2,2H"/>
    <x v="0"/>
    <s v="Neets Bay"/>
    <s v="Summer"/>
    <s v="2021"/>
    <s v="SSRAA"/>
    <s v="BY21"/>
    <s v="4,2,2H"/>
    <s v="SAW"/>
    <s v=""/>
    <s v=""/>
    <s v="U"/>
    <n v="8.3000000000000007"/>
  </r>
  <r>
    <n v="2024"/>
    <s v="CHUM"/>
    <s v="KTN"/>
    <s v="ECP"/>
    <s v="JJM"/>
    <s v="TNDR"/>
    <s v="107266"/>
    <s v="C12"/>
    <x v="1"/>
    <s v=""/>
    <b v="1"/>
    <s v="GN"/>
    <n v="101"/>
    <s v="11"/>
    <s v="10111"/>
    <n v="0"/>
    <n v="0"/>
    <x v="0"/>
    <s v="01298550"/>
    <d v="2024-08-04T00:00:00"/>
    <d v="2024-08-06T00:00:00"/>
    <n v="3"/>
    <d v="2024-08-07T00:00:00"/>
    <n v="32"/>
    <m/>
    <s v="Offload also contained Nakat fish. Total offload had 25 total deliveries and total 50,633 lbs of chum."/>
    <n v="1"/>
    <d v="2024-08-07T00:00:00"/>
    <s v="SAW"/>
    <s v="4,2,2H"/>
    <x v="0"/>
    <s v="Neets Bay"/>
    <s v="Summer"/>
    <s v="2021"/>
    <s v="SSRAA"/>
    <s v="BY21"/>
    <s v="4,2,2H"/>
    <s v="SAW"/>
    <s v=""/>
    <s v=""/>
    <s v="U"/>
    <n v="5"/>
  </r>
  <r>
    <n v="2024"/>
    <s v="CHUM"/>
    <s v="KTN"/>
    <s v="ECP"/>
    <s v="JJM"/>
    <s v="TNDR"/>
    <s v="107266"/>
    <s v="E6"/>
    <x v="1"/>
    <s v=""/>
    <b v="1"/>
    <s v="GN"/>
    <n v="101"/>
    <s v="11"/>
    <s v="10111"/>
    <n v="0"/>
    <n v="0"/>
    <x v="0"/>
    <s v="01298568"/>
    <d v="2024-08-04T00:00:00"/>
    <d v="2024-08-06T00:00:00"/>
    <n v="3"/>
    <d v="2024-08-07T00:00:00"/>
    <n v="32"/>
    <m/>
    <s v="Offload also contained Nakat fish. Total offload had 25 total deliveries and total 50,633 lbs of chum."/>
    <n v="1"/>
    <d v="2024-08-08T00:00:00"/>
    <s v="SAW"/>
    <s v="4,2,2H"/>
    <x v="0"/>
    <s v="Neets Bay"/>
    <s v="Summer"/>
    <s v="2021"/>
    <s v="SSRAA"/>
    <s v="BY21"/>
    <s v="4,2,2H"/>
    <s v="SAW"/>
    <s v=""/>
    <s v=""/>
    <s v="U"/>
    <n v="5.7"/>
  </r>
  <r>
    <n v="2024"/>
    <s v="CHUM"/>
    <s v="KTN"/>
    <s v="ECP"/>
    <s v="JJM"/>
    <s v="TNDR"/>
    <s v="107266"/>
    <s v="H2"/>
    <x v="1"/>
    <s v=""/>
    <b v="1"/>
    <s v="GN"/>
    <n v="101"/>
    <s v="11"/>
    <s v="10111"/>
    <n v="0"/>
    <n v="0"/>
    <x v="0"/>
    <s v="01298600"/>
    <d v="2024-08-04T00:00:00"/>
    <d v="2024-08-06T00:00:00"/>
    <n v="3"/>
    <d v="2024-08-07T00:00:00"/>
    <n v="32"/>
    <m/>
    <s v="Offload also contained Nakat fish. Total offload had 25 total deliveries and total 50,633 lbs of chum."/>
    <n v="1"/>
    <d v="2024-08-08T00:00:00"/>
    <s v="SAW"/>
    <s v="4,2,2H"/>
    <x v="0"/>
    <s v="Neets Bay"/>
    <s v="Summer"/>
    <s v="2021"/>
    <s v="SSRAA"/>
    <s v="BY21"/>
    <s v="4,2,2H"/>
    <s v="SAW"/>
    <s v=""/>
    <s v=""/>
    <s v="U"/>
    <n v="8.4"/>
  </r>
  <r>
    <n v="2024"/>
    <s v="CHUM"/>
    <s v="KTN"/>
    <s v="AGS"/>
    <s v="DGK"/>
    <s v="TNDR"/>
    <s v="107310"/>
    <s v="B4"/>
    <x v="1"/>
    <s v=""/>
    <b v="1"/>
    <s v="SN"/>
    <n v="101"/>
    <s v="29"/>
    <s v="10129"/>
    <n v="0"/>
    <n v="0"/>
    <x v="0"/>
    <s v="01298746"/>
    <d v="2024-08-04T00:00:00"/>
    <d v="2024-08-05T00:00:00"/>
    <n v="2"/>
    <d v="2024-08-07T00:00:00"/>
    <n v="32"/>
    <m/>
    <s v=""/>
    <n v="1"/>
    <d v="2024-08-09T00:00:00"/>
    <s v="SKS"/>
    <s v="4,2,2H"/>
    <x v="0"/>
    <s v="Neets Bay"/>
    <s v="Summer"/>
    <s v="2021"/>
    <s v="SSRAA"/>
    <s v="THIN FOR AGING"/>
    <s v="4,2,2H"/>
    <s v="SKS"/>
    <s v=""/>
    <s v=""/>
    <s v="U"/>
    <n v="5.2"/>
  </r>
  <r>
    <n v="2024"/>
    <s v="CHUM"/>
    <s v="KTN"/>
    <s v="AGS"/>
    <s v="DGK"/>
    <s v="TNDR"/>
    <s v="107310"/>
    <s v="B8"/>
    <x v="1"/>
    <s v=""/>
    <b v="1"/>
    <s v="SN"/>
    <n v="101"/>
    <s v="29"/>
    <s v="10129"/>
    <n v="0"/>
    <n v="0"/>
    <x v="0"/>
    <s v="01298750"/>
    <d v="2024-08-04T00:00:00"/>
    <d v="2024-08-05T00:00:00"/>
    <n v="2"/>
    <d v="2024-08-07T00:00:00"/>
    <n v="32"/>
    <m/>
    <s v=""/>
    <n v="1"/>
    <d v="2024-08-09T00:00:00"/>
    <s v="SKS"/>
    <s v="5,5H5"/>
    <x v="2"/>
    <s v="Neets Bay"/>
    <s v="Summer"/>
    <s v="2021"/>
    <s v="SSRAA"/>
    <s v="BY21"/>
    <s v="5,5H5"/>
    <s v="SKS"/>
    <s v=""/>
    <s v=""/>
    <s v="U"/>
    <n v="5.7"/>
  </r>
  <r>
    <n v="2024"/>
    <s v="CHUM"/>
    <s v="KTN"/>
    <s v="AGS"/>
    <s v="DGK"/>
    <s v="TNDR"/>
    <s v="107310"/>
    <s v="C1"/>
    <x v="1"/>
    <s v=""/>
    <b v="1"/>
    <s v="SN"/>
    <n v="101"/>
    <s v="29"/>
    <s v="10129"/>
    <n v="0"/>
    <n v="0"/>
    <x v="0"/>
    <s v="01298755"/>
    <d v="2024-08-04T00:00:00"/>
    <d v="2024-08-05T00:00:00"/>
    <n v="2"/>
    <d v="2024-08-07T00:00:00"/>
    <n v="32"/>
    <m/>
    <s v=""/>
    <n v="1"/>
    <d v="2024-08-09T00:00:00"/>
    <s v="SKS"/>
    <s v="4,2,2H"/>
    <x v="0"/>
    <s v="Neets Bay"/>
    <s v="Summer"/>
    <s v="2021"/>
    <s v="SSRAA"/>
    <s v="BY21"/>
    <s v="4,2,2H"/>
    <s v="SKS"/>
    <s v=""/>
    <s v=""/>
    <s v="U"/>
    <n v="6"/>
  </r>
  <r>
    <n v="2024"/>
    <s v="CHUM"/>
    <s v="KTN"/>
    <s v="AGS"/>
    <s v="DGK"/>
    <s v="TNDR"/>
    <s v="107310"/>
    <s v="C5"/>
    <x v="1"/>
    <s v=""/>
    <b v="1"/>
    <s v="SN"/>
    <n v="101"/>
    <s v="29"/>
    <s v="10129"/>
    <n v="0"/>
    <n v="0"/>
    <x v="0"/>
    <s v="01298759"/>
    <d v="2024-08-04T00:00:00"/>
    <d v="2024-08-05T00:00:00"/>
    <n v="2"/>
    <d v="2024-08-07T00:00:00"/>
    <n v="32"/>
    <m/>
    <s v=""/>
    <n v="1"/>
    <d v="2024-08-09T00:00:00"/>
    <s v="SKS"/>
    <s v="4,4H"/>
    <x v="1"/>
    <s v="Neets Bay"/>
    <s v="Summer"/>
    <s v="2021"/>
    <s v="SSRAA"/>
    <s v="BY21"/>
    <s v="4,4H"/>
    <s v="SKS"/>
    <s v=""/>
    <s v=""/>
    <s v="U"/>
    <n v="5.9"/>
  </r>
  <r>
    <n v="2024"/>
    <s v="CHUM"/>
    <s v="KTN"/>
    <s v="AGS"/>
    <s v="DGK"/>
    <s v="TNDR"/>
    <s v="107310"/>
    <s v="C10"/>
    <x v="1"/>
    <s v=""/>
    <b v="1"/>
    <s v="SN"/>
    <n v="101"/>
    <s v="29"/>
    <s v="10129"/>
    <n v="0"/>
    <n v="0"/>
    <x v="0"/>
    <s v="01298764"/>
    <d v="2024-08-04T00:00:00"/>
    <d v="2024-08-05T00:00:00"/>
    <n v="2"/>
    <d v="2024-08-07T00:00:00"/>
    <n v="32"/>
    <m/>
    <s v=""/>
    <n v="1"/>
    <d v="2024-08-09T00:00:00"/>
    <s v="SKS"/>
    <s v="4,4H"/>
    <x v="1"/>
    <s v="Neets Bay"/>
    <s v="Summer"/>
    <s v="2021"/>
    <s v="SSRAA"/>
    <s v="BY21"/>
    <s v="4,4H"/>
    <s v="SKS"/>
    <s v=""/>
    <s v=""/>
    <s v="U"/>
    <n v="6.1"/>
  </r>
  <r>
    <n v="2024"/>
    <s v="CHUM"/>
    <s v="KTN"/>
    <s v="SBS"/>
    <s v="LML"/>
    <s v="BOAT"/>
    <s v="107255"/>
    <s v="D8"/>
    <x v="1"/>
    <s v=""/>
    <b v="1"/>
    <s v="SN"/>
    <n v="102"/>
    <s v="60"/>
    <s v="10260"/>
    <n v="0"/>
    <n v="0"/>
    <x v="0"/>
    <s v="01298886"/>
    <d v="2024-08-05T00:00:00"/>
    <m/>
    <n v="1"/>
    <d v="2024-08-06T00:00:00"/>
    <n v="32"/>
    <m/>
    <s v=""/>
    <n v="1"/>
    <d v="2024-08-09T00:00:00"/>
    <s v="SKS"/>
    <s v="5H5"/>
    <x v="3"/>
    <s v="Neets Bay"/>
    <s v="Summer"/>
    <s v="2021"/>
    <s v="SSRAA"/>
    <s v="BY21"/>
    <s v="5H5"/>
    <s v="SKS"/>
    <s v=""/>
    <s v=""/>
    <s v="U"/>
    <n v="5.7"/>
  </r>
  <r>
    <n v="2024"/>
    <s v="CHUM"/>
    <s v="KTN"/>
    <s v="SBS"/>
    <s v="LML"/>
    <s v="BOAT"/>
    <s v="107255"/>
    <s v="D12"/>
    <x v="1"/>
    <s v=""/>
    <b v="1"/>
    <s v="SN"/>
    <n v="102"/>
    <s v="60"/>
    <s v="10260"/>
    <n v="0"/>
    <n v="0"/>
    <x v="0"/>
    <s v="01298890"/>
    <d v="2024-08-05T00:00:00"/>
    <m/>
    <n v="1"/>
    <d v="2024-08-06T00:00:00"/>
    <n v="32"/>
    <m/>
    <s v=""/>
    <n v="1"/>
    <d v="2024-08-09T00:00:00"/>
    <s v="SKS"/>
    <s v="4,2,2H"/>
    <x v="0"/>
    <s v="Neets Bay"/>
    <s v="Summer"/>
    <s v="2021"/>
    <s v="SSRAA"/>
    <s v="BY21"/>
    <s v="4,2,2H"/>
    <s v="SKS"/>
    <s v=""/>
    <s v=""/>
    <s v="U"/>
    <n v="4.0999999999999996"/>
  </r>
  <r>
    <n v="2024"/>
    <s v="CHUM"/>
    <s v="KTN"/>
    <s v="SBS"/>
    <s v="LML"/>
    <s v="TNDR"/>
    <s v="107334"/>
    <s v="A8"/>
    <x v="1"/>
    <s v=""/>
    <b v="1"/>
    <s v="SN"/>
    <n v="101"/>
    <s v="4145"/>
    <s v="1014145"/>
    <n v="0"/>
    <n v="0"/>
    <x v="0"/>
    <s v="01298714"/>
    <d v="2024-08-05T00:00:00"/>
    <d v="2024-08-06T00:00:00"/>
    <n v="2"/>
    <d v="2024-08-07T00:00:00"/>
    <n v="32"/>
    <m/>
    <s v=""/>
    <n v="1"/>
    <d v="2024-08-09T00:00:00"/>
    <s v="SKS"/>
    <s v="5,5H5"/>
    <x v="2"/>
    <s v="Neets Bay"/>
    <s v="Summer"/>
    <s v="2021"/>
    <s v="SSRAA"/>
    <s v="BY21"/>
    <s v="5,5H5"/>
    <s v="SKS"/>
    <s v=""/>
    <s v=""/>
    <s v="U"/>
    <n v="6.2"/>
  </r>
  <r>
    <n v="2024"/>
    <s v="CHUM"/>
    <s v="KTN"/>
    <s v="SBS"/>
    <s v="LML"/>
    <s v="TNDR"/>
    <s v="107334"/>
    <s v="B6"/>
    <x v="1"/>
    <s v=""/>
    <b v="1"/>
    <s v="SN"/>
    <n v="101"/>
    <s v="4145"/>
    <s v="1014145"/>
    <n v="0"/>
    <n v="0"/>
    <x v="0"/>
    <s v="01298724"/>
    <d v="2024-08-05T00:00:00"/>
    <d v="2024-08-06T00:00:00"/>
    <n v="2"/>
    <d v="2024-08-07T00:00:00"/>
    <n v="32"/>
    <m/>
    <s v=""/>
    <n v="1"/>
    <d v="2024-08-09T00:00:00"/>
    <s v="SKS"/>
    <s v="4,4H"/>
    <x v="1"/>
    <s v="Neets Bay"/>
    <s v="Summer"/>
    <s v="2021"/>
    <s v="SSRAA"/>
    <s v="BY21"/>
    <s v="4,4H"/>
    <s v="SKS"/>
    <s v=""/>
    <s v=""/>
    <s v="U"/>
    <n v="5.9"/>
  </r>
  <r>
    <n v="2024"/>
    <s v="CHUM"/>
    <s v="KTN"/>
    <s v="ECP"/>
    <s v="AWE"/>
    <s v="TNDR"/>
    <s v="107299"/>
    <s v="C5"/>
    <x v="1"/>
    <s v=""/>
    <b v="1"/>
    <s v="GN"/>
    <n v="106"/>
    <s v="30"/>
    <s v="10630"/>
    <n v="0"/>
    <n v="0"/>
    <x v="0"/>
    <s v="01299205"/>
    <d v="2024-08-06T00:00:00"/>
    <d v="2024-08-07T00:00:00"/>
    <n v="2"/>
    <d v="2024-08-08T00:00:00"/>
    <n v="32"/>
    <m/>
    <s v=""/>
    <n v="1"/>
    <d v="2024-08-08T00:00:00"/>
    <s v="SKS"/>
    <s v="5H5"/>
    <x v="3"/>
    <s v="Neets Bay"/>
    <s v="Summer"/>
    <s v="2021"/>
    <s v="SSRAA"/>
    <s v="BY21"/>
    <s v="5H5"/>
    <s v="SKS"/>
    <s v=""/>
    <s v=""/>
    <s v="U"/>
    <n v="5.6"/>
  </r>
  <r>
    <n v="2024"/>
    <s v="CHUM"/>
    <s v="KTN"/>
    <s v="ECP"/>
    <s v="AWE"/>
    <s v="TNDR"/>
    <s v="107299"/>
    <s v="D2"/>
    <x v="1"/>
    <s v=""/>
    <b v="1"/>
    <s v="GN"/>
    <n v="106"/>
    <s v="30"/>
    <s v="10630"/>
    <n v="0"/>
    <n v="0"/>
    <x v="0"/>
    <s v="01299214"/>
    <d v="2024-08-06T00:00:00"/>
    <d v="2024-08-07T00:00:00"/>
    <n v="2"/>
    <d v="2024-08-08T00:00:00"/>
    <n v="32"/>
    <m/>
    <s v=""/>
    <n v="1"/>
    <d v="2024-08-08T00:00:00"/>
    <s v="SKS"/>
    <s v="4,4H"/>
    <x v="1"/>
    <s v="Neets Bay"/>
    <s v="Summer"/>
    <s v="2021"/>
    <s v="SSRAA"/>
    <s v="BY21"/>
    <s v="4,4H"/>
    <s v="SKS"/>
    <s v=""/>
    <s v=""/>
    <s v="U"/>
    <n v="5.7"/>
  </r>
  <r>
    <n v="2024"/>
    <s v="CHUM"/>
    <s v="KTN"/>
    <s v="ECP"/>
    <s v="AWE"/>
    <s v="TNDR"/>
    <s v="107299"/>
    <s v="D3"/>
    <x v="1"/>
    <s v=""/>
    <b v="1"/>
    <s v="GN"/>
    <n v="106"/>
    <s v="30"/>
    <s v="10630"/>
    <n v="0"/>
    <n v="0"/>
    <x v="0"/>
    <s v="01299215"/>
    <d v="2024-08-06T00:00:00"/>
    <d v="2024-08-07T00:00:00"/>
    <n v="2"/>
    <d v="2024-08-08T00:00:00"/>
    <n v="32"/>
    <m/>
    <s v=""/>
    <n v="1"/>
    <d v="2024-08-08T00:00:00"/>
    <s v="SKS"/>
    <s v="5,5H5"/>
    <x v="2"/>
    <s v="Neets Bay"/>
    <s v="Summer"/>
    <s v="2021"/>
    <s v="SSRAA"/>
    <s v="BY21"/>
    <s v="5,5H5"/>
    <s v="SKS"/>
    <s v=""/>
    <s v=""/>
    <s v="U"/>
    <n v="6"/>
  </r>
  <r>
    <n v="2024"/>
    <s v="CHUM"/>
    <s v="KTN"/>
    <s v="ECP"/>
    <s v="AWE"/>
    <s v="TNDR"/>
    <s v="107300"/>
    <s v="A10"/>
    <x v="0"/>
    <s v=""/>
    <b v="1"/>
    <s v="GN"/>
    <n v="101"/>
    <s v="2428"/>
    <s v="1012428"/>
    <n v="0"/>
    <n v="0"/>
    <x v="0"/>
    <s v="01300303"/>
    <d v="2024-08-05T00:00:00"/>
    <d v="2024-08-07T00:00:00"/>
    <n v="3"/>
    <d v="2024-08-08T00:00:00"/>
    <n v="32"/>
    <m/>
    <s v=""/>
    <n v="1"/>
    <d v="2024-09-25T00:00:00"/>
    <s v="SKS"/>
    <s v="4,2,2H"/>
    <x v="0"/>
    <s v="Neets Bay"/>
    <s v="Summer"/>
    <s v="2021"/>
    <s v="SSRAA"/>
    <s v="BY21"/>
    <s v="4,2,2H"/>
    <s v="SKS"/>
    <s v=""/>
    <s v=""/>
    <s v="U"/>
    <n v="6.2"/>
  </r>
  <r>
    <n v="2024"/>
    <s v="CHUM"/>
    <s v="KTN"/>
    <s v="ECP"/>
    <s v="AWE"/>
    <s v="TNDR"/>
    <s v="107300"/>
    <s v="B2"/>
    <x v="0"/>
    <s v=""/>
    <b v="1"/>
    <s v="GN"/>
    <n v="101"/>
    <s v="2428"/>
    <s v="1012428"/>
    <n v="0"/>
    <n v="0"/>
    <x v="0"/>
    <s v="01300307"/>
    <d v="2024-08-05T00:00:00"/>
    <d v="2024-08-07T00:00:00"/>
    <n v="3"/>
    <d v="2024-08-08T00:00:00"/>
    <n v="32"/>
    <m/>
    <s v=""/>
    <n v="1"/>
    <d v="2024-09-25T00:00:00"/>
    <s v="SKS"/>
    <s v="5H5"/>
    <x v="3"/>
    <s v="Neets Bay"/>
    <s v="Summer"/>
    <s v="2021"/>
    <s v="SSRAA"/>
    <s v="BY21"/>
    <s v="5H5"/>
    <s v="SKS"/>
    <s v=""/>
    <s v=""/>
    <s v="U"/>
    <n v="5.8"/>
  </r>
  <r>
    <n v="2024"/>
    <s v="CHUM"/>
    <s v="KTN"/>
    <s v="ECP"/>
    <s v="AWE"/>
    <s v="TNDR"/>
    <s v="107300"/>
    <s v="B6"/>
    <x v="0"/>
    <s v=""/>
    <b v="1"/>
    <s v="GN"/>
    <n v="101"/>
    <s v="2428"/>
    <s v="1012428"/>
    <n v="0"/>
    <n v="0"/>
    <x v="0"/>
    <s v="01300311"/>
    <d v="2024-08-05T00:00:00"/>
    <d v="2024-08-07T00:00:00"/>
    <n v="3"/>
    <d v="2024-08-08T00:00:00"/>
    <n v="32"/>
    <m/>
    <s v=""/>
    <n v="1"/>
    <d v="2024-09-25T00:00:00"/>
    <s v="SKS"/>
    <s v="4,2,2H"/>
    <x v="0"/>
    <s v="Neets Bay"/>
    <s v="Summer"/>
    <s v="2021"/>
    <s v="SSRAA"/>
    <s v="BY21"/>
    <s v="4,2,2H"/>
    <s v="SKS"/>
    <s v=""/>
    <s v=""/>
    <s v="U"/>
    <n v="6.4"/>
  </r>
  <r>
    <n v="2024"/>
    <s v="CHUM"/>
    <s v="KTN"/>
    <s v="ECP"/>
    <s v="AWE"/>
    <s v="TNDR"/>
    <s v="107300"/>
    <s v="B9"/>
    <x v="0"/>
    <s v=""/>
    <b v="1"/>
    <s v="GN"/>
    <n v="101"/>
    <s v="2428"/>
    <s v="1012428"/>
    <n v="0"/>
    <n v="0"/>
    <x v="0"/>
    <s v="01300314"/>
    <d v="2024-08-05T00:00:00"/>
    <d v="2024-08-07T00:00:00"/>
    <n v="3"/>
    <d v="2024-08-08T00:00:00"/>
    <n v="32"/>
    <m/>
    <s v=""/>
    <n v="1"/>
    <d v="2024-09-25T00:00:00"/>
    <s v="SKS"/>
    <s v="5,5H5"/>
    <x v="2"/>
    <s v="Neets Bay"/>
    <s v="Summer"/>
    <s v="2021"/>
    <s v="SSRAA"/>
    <s v="BY21"/>
    <s v="5,5H5"/>
    <s v="SKS"/>
    <s v=""/>
    <s v=""/>
    <s v="U"/>
    <n v="6.3"/>
  </r>
  <r>
    <n v="2024"/>
    <s v="CHUM"/>
    <s v="PSG"/>
    <s v="OBI"/>
    <s v="JAM"/>
    <s v="TNDR"/>
    <s v="106158"/>
    <s v="A2"/>
    <x v="1"/>
    <s v=""/>
    <b v="0"/>
    <s v="GN"/>
    <n v="106"/>
    <s v="41"/>
    <s v="10641"/>
    <n v="0"/>
    <n v="0"/>
    <x v="0"/>
    <s v="01301634"/>
    <d v="2024-07-21T00:00:00"/>
    <d v="2024-07-23T00:00:00"/>
    <n v="3"/>
    <d v="2024-07-24T00:00:00"/>
    <n v="30"/>
    <m/>
    <s v=""/>
    <n v="1"/>
    <d v="2024-08-14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OBI"/>
    <s v="JAM"/>
    <s v="TNDR"/>
    <s v="106158"/>
    <s v="A7"/>
    <x v="1"/>
    <s v=""/>
    <b v="0"/>
    <s v="GN"/>
    <n v="106"/>
    <s v="41"/>
    <s v="10641"/>
    <n v="0"/>
    <n v="0"/>
    <x v="0"/>
    <s v="01301639"/>
    <d v="2024-07-21T00:00:00"/>
    <d v="2024-07-23T00:00:00"/>
    <n v="3"/>
    <d v="2024-07-24T00:00:00"/>
    <n v="30"/>
    <m/>
    <s v=""/>
    <n v="1"/>
    <d v="2024-08-14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158"/>
    <s v="B3"/>
    <x v="1"/>
    <s v=""/>
    <b v="0"/>
    <s v="GN"/>
    <n v="106"/>
    <s v="41"/>
    <s v="10641"/>
    <n v="0"/>
    <n v="0"/>
    <x v="0"/>
    <s v="01301647"/>
    <d v="2024-07-21T00:00:00"/>
    <d v="2024-07-23T00:00:00"/>
    <n v="3"/>
    <d v="2024-07-24T00:00:00"/>
    <n v="30"/>
    <m/>
    <s v=""/>
    <n v="1"/>
    <d v="2024-08-14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158"/>
    <s v="B10"/>
    <x v="1"/>
    <s v=""/>
    <b v="0"/>
    <s v="GN"/>
    <n v="106"/>
    <s v="41"/>
    <s v="10641"/>
    <n v="0"/>
    <n v="0"/>
    <x v="0"/>
    <s v="01301654"/>
    <d v="2024-07-21T00:00:00"/>
    <d v="2024-07-23T00:00:00"/>
    <n v="3"/>
    <d v="2024-07-24T00:00:00"/>
    <n v="30"/>
    <m/>
    <s v=""/>
    <n v="1"/>
    <d v="2024-08-14T00:00:00"/>
    <s v="SAW"/>
    <s v="4,4H"/>
    <x v="1"/>
    <s v="Neets Bay"/>
    <s v="Summer"/>
    <s v="2021"/>
    <s v="SSRAA"/>
    <s v="BY21"/>
    <s v="4,4H"/>
    <s v="SAW"/>
    <s v=""/>
    <s v=""/>
    <s v=""/>
    <m/>
  </r>
  <r>
    <n v="2024"/>
    <s v="CHUM"/>
    <s v="PSG"/>
    <s v="OBI"/>
    <s v="JAM"/>
    <s v="TNDR"/>
    <s v="106158"/>
    <s v="C1"/>
    <x v="1"/>
    <s v=""/>
    <b v="0"/>
    <s v="GN"/>
    <n v="106"/>
    <s v="41"/>
    <s v="10641"/>
    <n v="0"/>
    <n v="0"/>
    <x v="0"/>
    <s v="01301657"/>
    <d v="2024-07-21T00:00:00"/>
    <d v="2024-07-23T00:00:00"/>
    <n v="3"/>
    <d v="2024-07-24T00:00:00"/>
    <n v="30"/>
    <m/>
    <s v=""/>
    <n v="1"/>
    <d v="2024-08-14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OBI"/>
    <s v="JAM"/>
    <s v="TNDR"/>
    <s v="106158"/>
    <s v="E6"/>
    <x v="1"/>
    <s v=""/>
    <b v="0"/>
    <s v="GN"/>
    <n v="106"/>
    <s v="41"/>
    <s v="10641"/>
    <n v="0"/>
    <n v="0"/>
    <x v="0"/>
    <s v="01301686"/>
    <d v="2024-07-21T00:00:00"/>
    <d v="2024-07-22T00:00:00"/>
    <n v="2"/>
    <d v="2024-07-23T00:00:00"/>
    <n v="30"/>
    <m/>
    <s v=""/>
    <n v="1"/>
    <d v="2024-08-14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OBI"/>
    <s v="JAM"/>
    <s v="TNDR"/>
    <s v="106158"/>
    <s v="E8"/>
    <x v="1"/>
    <s v=""/>
    <b v="0"/>
    <s v="GN"/>
    <n v="106"/>
    <s v="41"/>
    <s v="10641"/>
    <n v="0"/>
    <n v="0"/>
    <x v="0"/>
    <s v="01301688"/>
    <d v="2024-07-21T00:00:00"/>
    <d v="2024-07-22T00:00:00"/>
    <n v="2"/>
    <d v="2024-07-23T00:00:00"/>
    <n v="30"/>
    <m/>
    <s v=""/>
    <n v="1"/>
    <d v="2024-08-14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OBI"/>
    <s v="JAM"/>
    <s v="TNDR"/>
    <s v="106158"/>
    <s v="F8"/>
    <x v="1"/>
    <s v=""/>
    <b v="0"/>
    <s v="GN"/>
    <n v="106"/>
    <s v="41"/>
    <s v="10641"/>
    <n v="0"/>
    <n v="0"/>
    <x v="0"/>
    <s v="01301700"/>
    <d v="2024-07-21T00:00:00"/>
    <d v="2024-07-22T00:00:00"/>
    <n v="2"/>
    <d v="2024-07-23T00:00:00"/>
    <n v="30"/>
    <m/>
    <s v=""/>
    <n v="1"/>
    <d v="2024-08-14T00:00:00"/>
    <s v="SAW"/>
    <s v="4,4H"/>
    <x v="1"/>
    <s v="Neets Bay"/>
    <s v="Summer"/>
    <s v="2021"/>
    <s v="SSRAA"/>
    <s v="BY21"/>
    <s v="4,4H"/>
    <s v="SAW"/>
    <s v=""/>
    <s v=""/>
    <s v=""/>
    <m/>
  </r>
  <r>
    <n v="2024"/>
    <s v="CHUM"/>
    <s v="PSG"/>
    <s v="OBI"/>
    <s v="JAM"/>
    <s v="TNDR"/>
    <s v="106939"/>
    <s v="B2"/>
    <x v="1"/>
    <s v=""/>
    <b v="0"/>
    <s v="SN"/>
    <n v="107"/>
    <s v="20"/>
    <s v="10720"/>
    <n v="0"/>
    <n v="0"/>
    <x v="0"/>
    <s v="01301718"/>
    <d v="2024-07-21T00:00:00"/>
    <m/>
    <n v="1"/>
    <d v="2024-07-23T00:00:00"/>
    <n v="30"/>
    <m/>
    <s v=""/>
    <n v="1"/>
    <d v="2024-08-14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PSG"/>
    <s v="OBI"/>
    <s v="JAM"/>
    <s v="TNDR"/>
    <s v="106939"/>
    <s v="C2"/>
    <x v="1"/>
    <s v=""/>
    <b v="0"/>
    <s v="SN"/>
    <n v="107"/>
    <s v="20"/>
    <s v="10720"/>
    <n v="0"/>
    <n v="0"/>
    <x v="0"/>
    <s v="01301730"/>
    <d v="2024-07-21T00:00:00"/>
    <m/>
    <n v="1"/>
    <d v="2024-07-23T00:00:00"/>
    <n v="30"/>
    <m/>
    <s v=""/>
    <n v="1"/>
    <d v="2024-08-15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939"/>
    <s v="C11"/>
    <x v="1"/>
    <s v=""/>
    <b v="0"/>
    <s v="SN"/>
    <n v="107"/>
    <s v="20"/>
    <s v="10720"/>
    <n v="0"/>
    <n v="0"/>
    <x v="0"/>
    <s v="01301739"/>
    <d v="2024-07-21T00:00:00"/>
    <m/>
    <n v="1"/>
    <d v="2024-07-23T00:00:00"/>
    <n v="30"/>
    <m/>
    <s v=""/>
    <n v="1"/>
    <d v="2024-08-15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PSG"/>
    <s v="OBI"/>
    <s v="JAM"/>
    <s v="BOAT"/>
    <s v="106154"/>
    <s v="B6"/>
    <x v="1"/>
    <s v=""/>
    <b v="0"/>
    <s v="SN"/>
    <n v="107"/>
    <s v="20"/>
    <s v="10720"/>
    <n v="0"/>
    <n v="0"/>
    <x v="0"/>
    <s v="01304139"/>
    <d v="2024-07-21T00:00:00"/>
    <m/>
    <n v="1"/>
    <d v="2024-07-22T00:00:00"/>
    <n v="30"/>
    <m/>
    <s v=""/>
    <n v="1"/>
    <d v="2024-09-23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BOAT"/>
    <s v="106154"/>
    <s v="D4"/>
    <x v="1"/>
    <s v=""/>
    <b v="0"/>
    <s v="SN"/>
    <n v="107"/>
    <s v="20"/>
    <s v="10720"/>
    <n v="0"/>
    <n v="0"/>
    <x v="0"/>
    <s v="01304161"/>
    <d v="2024-07-21T00:00:00"/>
    <m/>
    <n v="1"/>
    <d v="2024-07-22T00:00:00"/>
    <n v="30"/>
    <m/>
    <s v=""/>
    <n v="1"/>
    <d v="2024-09-23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PSG"/>
    <s v="OBI"/>
    <s v="JAM"/>
    <s v="BOAT"/>
    <s v="106154"/>
    <s v="G1"/>
    <x v="1"/>
    <s v=""/>
    <b v="0"/>
    <s v="SN"/>
    <n v="107"/>
    <s v="20"/>
    <s v="10720"/>
    <n v="0"/>
    <n v="0"/>
    <x v="0"/>
    <s v="01304194"/>
    <d v="2024-07-21T00:00:00"/>
    <m/>
    <n v="1"/>
    <d v="2024-07-22T00:00:00"/>
    <n v="30"/>
    <m/>
    <s v=""/>
    <n v="1"/>
    <d v="2024-09-23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ECP"/>
    <s v="JAM"/>
    <s v="TNDR"/>
    <s v="106157"/>
    <s v="A2"/>
    <x v="1"/>
    <s v=""/>
    <b v="0"/>
    <s v="GN"/>
    <n v="106"/>
    <s v="41"/>
    <s v="10641"/>
    <n v="0"/>
    <n v="0"/>
    <x v="0"/>
    <s v="01300866"/>
    <d v="2024-07-28T00:00:00"/>
    <d v="2024-07-30T00:00:00"/>
    <n v="3"/>
    <d v="2024-07-30T00:00:00"/>
    <n v="31"/>
    <m/>
    <s v=""/>
    <n v="1"/>
    <d v="2024-08-14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ECP"/>
    <s v="JAM"/>
    <s v="TNDR"/>
    <s v="106157"/>
    <s v="B9"/>
    <x v="1"/>
    <s v=""/>
    <b v="0"/>
    <s v="GN"/>
    <n v="106"/>
    <s v="41"/>
    <s v="10641"/>
    <n v="0"/>
    <n v="0"/>
    <x v="0"/>
    <s v="01300885"/>
    <d v="2024-07-28T00:00:00"/>
    <d v="2024-07-30T00:00:00"/>
    <n v="3"/>
    <d v="2024-07-30T00:00:00"/>
    <n v="31"/>
    <m/>
    <s v=""/>
    <n v="1"/>
    <d v="2024-08-14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ECP"/>
    <s v="JAM"/>
    <s v="TNDR"/>
    <s v="106157"/>
    <s v="B10"/>
    <x v="1"/>
    <s v=""/>
    <b v="0"/>
    <s v="GN"/>
    <n v="106"/>
    <s v="41"/>
    <s v="10641"/>
    <n v="0"/>
    <n v="0"/>
    <x v="0"/>
    <s v="01300886"/>
    <d v="2024-07-28T00:00:00"/>
    <d v="2024-07-30T00:00:00"/>
    <n v="3"/>
    <d v="2024-07-30T00:00:00"/>
    <n v="31"/>
    <m/>
    <s v=""/>
    <n v="1"/>
    <d v="2024-08-14T00:00:00"/>
    <s v="SAW"/>
    <s v="5H5"/>
    <x v="3"/>
    <s v="Neets Bay"/>
    <s v="Summer"/>
    <s v="2021"/>
    <s v="SSRAA"/>
    <s v="BY21"/>
    <s v="5H5"/>
    <s v="SAW"/>
    <s v=""/>
    <s v=""/>
    <s v=""/>
    <m/>
  </r>
  <r>
    <n v="2024"/>
    <s v="CHUM"/>
    <s v="PSG"/>
    <s v="ECP"/>
    <s v="JAM"/>
    <s v="TNDR"/>
    <s v="106157"/>
    <s v="C9"/>
    <x v="1"/>
    <s v=""/>
    <b v="0"/>
    <s v="GN"/>
    <n v="106"/>
    <s v="41"/>
    <s v="10641"/>
    <n v="0"/>
    <n v="0"/>
    <x v="0"/>
    <s v="01300897"/>
    <d v="2024-07-28T00:00:00"/>
    <d v="2024-07-30T00:00:00"/>
    <n v="3"/>
    <d v="2024-07-30T00:00:00"/>
    <n v="31"/>
    <m/>
    <s v=""/>
    <n v="1"/>
    <d v="2024-08-14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157"/>
    <s v="D9"/>
    <x v="1"/>
    <s v=""/>
    <b v="0"/>
    <s v="GN"/>
    <n v="106"/>
    <s v="41"/>
    <s v="10641"/>
    <n v="0"/>
    <n v="0"/>
    <x v="0"/>
    <s v="01300909"/>
    <d v="2024-07-28T00:00:00"/>
    <d v="2024-07-30T00:00:00"/>
    <n v="3"/>
    <d v="2024-07-30T00:00:00"/>
    <n v="31"/>
    <m/>
    <s v=""/>
    <n v="1"/>
    <d v="2024-08-14T00:00:00"/>
    <s v="SAW"/>
    <s v="5,5H5"/>
    <x v="2"/>
    <s v="Neets Bay"/>
    <s v="Summer"/>
    <s v="2021"/>
    <s v="SSRAA"/>
    <s v="BY21"/>
    <s v="5,5H5"/>
    <s v="SAW"/>
    <s v=""/>
    <s v=""/>
    <s v=""/>
    <m/>
  </r>
  <r>
    <n v="2024"/>
    <s v="CHUM"/>
    <s v="PSG"/>
    <s v="OBI"/>
    <s v="JAM"/>
    <s v="TNDR"/>
    <s v="106157"/>
    <s v="F1"/>
    <x v="1"/>
    <s v=""/>
    <b v="0"/>
    <s v="GN"/>
    <n v="106"/>
    <s v="41"/>
    <s v="10641"/>
    <n v="0"/>
    <n v="0"/>
    <x v="0"/>
    <s v="01300925"/>
    <d v="2024-07-28T00:00:00"/>
    <d v="2024-07-30T00:00:00"/>
    <n v="3"/>
    <d v="2024-07-30T00:00:00"/>
    <n v="31"/>
    <m/>
    <s v=""/>
    <n v="1"/>
    <d v="2024-08-14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157"/>
    <s v="F12"/>
    <x v="1"/>
    <s v=""/>
    <b v="0"/>
    <s v="GN"/>
    <n v="106"/>
    <s v="41"/>
    <s v="10641"/>
    <n v="0"/>
    <n v="0"/>
    <x v="0"/>
    <s v="01300936"/>
    <d v="2024-07-28T00:00:00"/>
    <d v="2024-07-30T00:00:00"/>
    <n v="3"/>
    <d v="2024-07-30T00:00:00"/>
    <n v="31"/>
    <m/>
    <s v=""/>
    <n v="1"/>
    <d v="2024-08-14T00:00:00"/>
    <s v="SAW"/>
    <s v="4,4H"/>
    <x v="1"/>
    <s v="Neets Bay"/>
    <s v="Summer"/>
    <s v="2021"/>
    <s v="SSRAA"/>
    <s v="BY21"/>
    <s v="4,4H"/>
    <s v="SAW"/>
    <s v=""/>
    <s v=""/>
    <s v=""/>
    <m/>
  </r>
  <r>
    <n v="2024"/>
    <s v="CHUM"/>
    <s v="PSG"/>
    <s v="ECP"/>
    <s v="JAM"/>
    <s v="TNDR"/>
    <s v="106570"/>
    <s v="B3"/>
    <x v="1"/>
    <s v=""/>
    <b v="0"/>
    <s v="GN"/>
    <n v="106"/>
    <s v="30"/>
    <s v="10630"/>
    <n v="0"/>
    <n v="0"/>
    <x v="0"/>
    <s v="01303416"/>
    <d v="2024-07-28T00:00:00"/>
    <d v="2024-07-30T00:00:00"/>
    <n v="3"/>
    <d v="2024-07-31T00:00:00"/>
    <n v="31"/>
    <m/>
    <s v=""/>
    <n v="1"/>
    <d v="2024-08-2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PSG"/>
    <s v="ECP"/>
    <s v="JAM"/>
    <s v="TNDR"/>
    <s v="106570"/>
    <s v="C2"/>
    <x v="1"/>
    <s v=""/>
    <b v="0"/>
    <s v="GN"/>
    <n v="106"/>
    <s v="30"/>
    <s v="10630"/>
    <n v="0"/>
    <n v="0"/>
    <x v="0"/>
    <s v="01303427"/>
    <d v="2024-07-28T00:00:00"/>
    <d v="2024-07-30T00:00:00"/>
    <n v="3"/>
    <d v="2024-07-31T00:00:00"/>
    <n v="31"/>
    <m/>
    <s v=""/>
    <n v="1"/>
    <d v="2024-08-2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ECP"/>
    <s v="JAM"/>
    <s v="TNDR"/>
    <s v="106570"/>
    <s v="C6"/>
    <x v="1"/>
    <s v=""/>
    <b v="0"/>
    <s v="GN"/>
    <n v="106"/>
    <s v="30"/>
    <s v="10630"/>
    <n v="0"/>
    <n v="0"/>
    <x v="0"/>
    <s v="01303431"/>
    <d v="2024-07-28T00:00:00"/>
    <d v="2024-07-30T00:00:00"/>
    <n v="3"/>
    <d v="2024-07-31T00:00:00"/>
    <n v="31"/>
    <m/>
    <s v=""/>
    <n v="1"/>
    <d v="2024-08-2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ECP"/>
    <s v="JAM"/>
    <s v="TNDR"/>
    <s v="106570"/>
    <s v="C8"/>
    <x v="1"/>
    <s v=""/>
    <b v="0"/>
    <s v="GN"/>
    <n v="106"/>
    <s v="30"/>
    <s v="10630"/>
    <n v="0"/>
    <n v="0"/>
    <x v="0"/>
    <s v="01303433"/>
    <d v="2024-07-28T00:00:00"/>
    <d v="2024-07-30T00:00:00"/>
    <n v="3"/>
    <d v="2024-07-31T00:00:00"/>
    <n v="31"/>
    <m/>
    <s v=""/>
    <n v="1"/>
    <d v="2024-08-2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PSG"/>
    <s v="ECP"/>
    <s v="JAM"/>
    <s v="TNDR"/>
    <s v="106570"/>
    <s v="D6"/>
    <x v="1"/>
    <s v=""/>
    <b v="0"/>
    <s v="GN"/>
    <n v="106"/>
    <s v="30"/>
    <s v="10630"/>
    <n v="0"/>
    <n v="0"/>
    <x v="0"/>
    <s v="01303443"/>
    <d v="2024-07-28T00:00:00"/>
    <d v="2024-07-30T00:00:00"/>
    <n v="3"/>
    <d v="2024-07-31T00:00:00"/>
    <n v="31"/>
    <m/>
    <s v=""/>
    <n v="1"/>
    <d v="2024-08-21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PSG"/>
    <s v="OBI"/>
    <s v="JAM"/>
    <s v="TNDR"/>
    <s v="106577"/>
    <s v="A2"/>
    <x v="1"/>
    <s v=""/>
    <b v="0"/>
    <s v="GN"/>
    <n v="106"/>
    <s v="41"/>
    <s v="10641"/>
    <n v="0"/>
    <n v="0"/>
    <x v="0"/>
    <s v="01303271"/>
    <d v="2024-07-28T00:00:00"/>
    <d v="2024-07-30T00:00:00"/>
    <n v="3"/>
    <d v="2024-07-31T00:00:00"/>
    <n v="31"/>
    <m/>
    <s v=""/>
    <n v="1"/>
    <d v="2024-08-21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PSG"/>
    <s v="OBI"/>
    <s v="JAM"/>
    <s v="TNDR"/>
    <s v="106577"/>
    <s v="B7"/>
    <x v="1"/>
    <s v=""/>
    <b v="0"/>
    <s v="GN"/>
    <n v="106"/>
    <s v="41"/>
    <s v="10641"/>
    <n v="0"/>
    <n v="0"/>
    <x v="0"/>
    <s v="01303288"/>
    <d v="2024-07-28T00:00:00"/>
    <d v="2024-07-30T00:00:00"/>
    <n v="3"/>
    <d v="2024-07-31T00:00:00"/>
    <n v="31"/>
    <m/>
    <s v=""/>
    <n v="1"/>
    <d v="2024-08-21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PSG"/>
    <s v="OBI"/>
    <s v="JAM"/>
    <s v="TNDR"/>
    <s v="106577"/>
    <s v="B8"/>
    <x v="1"/>
    <s v=""/>
    <b v="0"/>
    <s v="GN"/>
    <n v="106"/>
    <s v="41"/>
    <s v="10641"/>
    <n v="0"/>
    <n v="0"/>
    <x v="0"/>
    <s v="01303289"/>
    <d v="2024-07-28T00:00:00"/>
    <d v="2024-07-30T00:00:00"/>
    <n v="3"/>
    <d v="2024-07-31T00:00:00"/>
    <n v="31"/>
    <m/>
    <s v=""/>
    <n v="1"/>
    <d v="2024-08-21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TNDR"/>
    <s v="106577"/>
    <s v="B12"/>
    <x v="1"/>
    <s v=""/>
    <b v="0"/>
    <s v="GN"/>
    <n v="106"/>
    <s v="41"/>
    <s v="10641"/>
    <n v="0"/>
    <n v="0"/>
    <x v="0"/>
    <s v="01303293"/>
    <d v="2024-07-28T00:00:00"/>
    <d v="2024-07-30T00:00:00"/>
    <n v="3"/>
    <d v="2024-07-31T00:00:00"/>
    <n v="31"/>
    <m/>
    <s v=""/>
    <n v="1"/>
    <d v="2024-08-21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TNDR"/>
    <s v="106577"/>
    <s v="C1"/>
    <x v="1"/>
    <s v=""/>
    <b v="0"/>
    <s v="GN"/>
    <n v="106"/>
    <s v="41"/>
    <s v="10641"/>
    <n v="0"/>
    <n v="0"/>
    <x v="0"/>
    <s v="01303294"/>
    <d v="2024-07-28T00:00:00"/>
    <d v="2024-07-30T00:00:00"/>
    <n v="3"/>
    <d v="2024-07-31T00:00:00"/>
    <n v="31"/>
    <m/>
    <s v=""/>
    <n v="1"/>
    <d v="2024-08-21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PSG"/>
    <s v="OBI"/>
    <s v="JAM"/>
    <s v="TNDR"/>
    <s v="106577"/>
    <s v="C9"/>
    <x v="1"/>
    <s v=""/>
    <b v="0"/>
    <s v="GN"/>
    <n v="106"/>
    <s v="41"/>
    <s v="10641"/>
    <n v="0"/>
    <n v="0"/>
    <x v="0"/>
    <s v="01303302"/>
    <d v="2024-07-28T00:00:00"/>
    <d v="2024-07-30T00:00:00"/>
    <n v="3"/>
    <d v="2024-07-31T00:00:00"/>
    <n v="31"/>
    <m/>
    <s v=""/>
    <n v="1"/>
    <d v="2024-08-21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PSG"/>
    <s v="OBI"/>
    <s v="JAM"/>
    <s v="TNDR"/>
    <s v="106577"/>
    <s v="D10"/>
    <x v="1"/>
    <s v=""/>
    <b v="0"/>
    <s v="GN"/>
    <n v="106"/>
    <s v="41"/>
    <s v="10641"/>
    <n v="0"/>
    <n v="0"/>
    <x v="0"/>
    <s v="01303315"/>
    <d v="2024-07-28T00:00:00"/>
    <d v="2024-07-30T00:00:00"/>
    <n v="3"/>
    <d v="2024-07-31T00:00:00"/>
    <n v="31"/>
    <m/>
    <s v=""/>
    <n v="1"/>
    <d v="2024-08-21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PSG"/>
    <s v="ECP"/>
    <s v="JAM"/>
    <s v="TNDR"/>
    <s v="106578"/>
    <s v="C8"/>
    <x v="1"/>
    <s v=""/>
    <b v="0"/>
    <s v="GN"/>
    <n v="108"/>
    <s v="1020"/>
    <s v="1081020"/>
    <n v="0"/>
    <n v="0"/>
    <x v="0"/>
    <s v="01301784"/>
    <d v="2024-07-31T00:00:00"/>
    <d v="2024-08-01T00:00:00"/>
    <n v="2"/>
    <d v="2024-08-02T00:00:00"/>
    <n v="31"/>
    <m/>
    <s v=""/>
    <n v="1"/>
    <d v="2024-08-15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PSG"/>
    <s v="OBI"/>
    <s v="JAM"/>
    <s v="BOAT"/>
    <s v="106579"/>
    <s v="B2"/>
    <x v="1"/>
    <s v=""/>
    <b v="0"/>
    <s v="SN"/>
    <n v="104"/>
    <s v="40"/>
    <s v="10440"/>
    <n v="0"/>
    <n v="0"/>
    <x v="0"/>
    <s v="01303715"/>
    <d v="2024-08-01T00:00:00"/>
    <m/>
    <n v="1"/>
    <d v="2024-08-02T00:00:00"/>
    <n v="31"/>
    <m/>
    <s v=""/>
    <n v="1"/>
    <d v="2024-09-17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PSG"/>
    <s v="OBI"/>
    <s v="JAM"/>
    <s v="BOAT"/>
    <s v="106579"/>
    <s v="C5"/>
    <x v="1"/>
    <s v=""/>
    <b v="0"/>
    <s v="SN"/>
    <n v="104"/>
    <s v="40"/>
    <s v="10440"/>
    <n v="0"/>
    <n v="0"/>
    <x v="0"/>
    <s v="01303730"/>
    <d v="2024-08-01T00:00:00"/>
    <m/>
    <n v="1"/>
    <d v="2024-08-02T00:00:00"/>
    <n v="31"/>
    <m/>
    <s v=""/>
    <n v="1"/>
    <d v="2024-09-17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KTN"/>
    <s v="SBS"/>
    <s v="DGK"/>
    <s v="TNDR"/>
    <s v="107307"/>
    <s v="A7"/>
    <x v="0"/>
    <s v=""/>
    <b v="1"/>
    <s v="SN"/>
    <n v="101"/>
    <s v="28"/>
    <s v="10128"/>
    <n v="0"/>
    <n v="0"/>
    <x v="0"/>
    <s v="01309025"/>
    <d v="2024-08-07T00:00:00"/>
    <m/>
    <n v="1"/>
    <d v="2024-08-08T00:00:00"/>
    <n v="32"/>
    <m/>
    <s v=""/>
    <n v="1"/>
    <d v="2024-09-26T00:00:00"/>
    <s v="SKS"/>
    <s v="5,5H5"/>
    <x v="2"/>
    <s v="Neets Bay"/>
    <s v="Summer"/>
    <s v="2021"/>
    <s v="SSRAA"/>
    <s v="BY21"/>
    <s v="5,5H5"/>
    <s v="SKS"/>
    <s v=""/>
    <s v=""/>
    <s v="U"/>
    <n v="4.9000000000000004"/>
  </r>
  <r>
    <n v="2024"/>
    <s v="CHUM"/>
    <s v="KTN"/>
    <s v="SBS"/>
    <s v="DGK"/>
    <s v="TNDR"/>
    <s v="107307"/>
    <s v="B6"/>
    <x v="0"/>
    <s v=""/>
    <b v="1"/>
    <s v="SN"/>
    <n v="101"/>
    <s v="28"/>
    <s v="10128"/>
    <n v="0"/>
    <n v="0"/>
    <x v="0"/>
    <s v="01309036"/>
    <d v="2024-08-07T00:00:00"/>
    <m/>
    <n v="1"/>
    <d v="2024-08-08T00:00:00"/>
    <n v="32"/>
    <m/>
    <s v=""/>
    <n v="1"/>
    <d v="2024-09-26T00:00:00"/>
    <s v="SKS"/>
    <s v="4,4H"/>
    <x v="1"/>
    <s v="Neets Bay"/>
    <s v="Summer"/>
    <s v="2021"/>
    <s v="SSRAA"/>
    <s v="BY21"/>
    <s v="4,4H"/>
    <s v="SKS"/>
    <s v=""/>
    <s v=""/>
    <s v="U"/>
    <n v="6.2"/>
  </r>
  <r>
    <n v="2024"/>
    <s v="CHUM"/>
    <s v="PSG"/>
    <s v="OBI"/>
    <s v="JAM"/>
    <s v="TNDR"/>
    <s v="106929"/>
    <s v="B12"/>
    <x v="1"/>
    <s v=""/>
    <b v="0"/>
    <s v="SN"/>
    <n v="101"/>
    <s v="304146"/>
    <s v="101304146"/>
    <n v="0"/>
    <n v="0"/>
    <x v="0"/>
    <s v="01302729"/>
    <d v="2024-07-28T00:00:00"/>
    <m/>
    <n v="1"/>
    <d v="2024-07-30T00:00:00"/>
    <n v="31"/>
    <m/>
    <s v=""/>
    <n v="1"/>
    <d v="2024-08-26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929"/>
    <s v="C11"/>
    <x v="1"/>
    <s v=""/>
    <b v="0"/>
    <s v="SN"/>
    <n v="101"/>
    <s v="304146"/>
    <s v="101304146"/>
    <n v="0"/>
    <n v="0"/>
    <x v="0"/>
    <s v="01302740"/>
    <d v="2024-07-28T00:00:00"/>
    <m/>
    <n v="1"/>
    <d v="2024-07-30T00:00:00"/>
    <n v="31"/>
    <m/>
    <s v=""/>
    <n v="1"/>
    <d v="2024-08-26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929"/>
    <s v="C12"/>
    <x v="1"/>
    <s v=""/>
    <b v="0"/>
    <s v="SN"/>
    <n v="101"/>
    <s v="304146"/>
    <s v="101304146"/>
    <n v="0"/>
    <n v="0"/>
    <x v="0"/>
    <s v="01302741"/>
    <d v="2024-07-28T00:00:00"/>
    <m/>
    <n v="1"/>
    <d v="2024-07-30T00:00:00"/>
    <n v="31"/>
    <m/>
    <s v=""/>
    <n v="1"/>
    <d v="2024-08-26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PSG"/>
    <s v="OBI"/>
    <s v="JAM"/>
    <s v="TNDR"/>
    <s v="106156"/>
    <s v="A11"/>
    <x v="1"/>
    <s v=""/>
    <b v="0"/>
    <s v="SN"/>
    <n v="104"/>
    <s v="40"/>
    <s v="10440"/>
    <n v="0"/>
    <n v="0"/>
    <x v="0"/>
    <s v="01303196"/>
    <d v="2024-07-28T00:00:00"/>
    <m/>
    <n v="1"/>
    <d v="2024-07-30T00:00:00"/>
    <n v="31"/>
    <m/>
    <s v=""/>
    <n v="1"/>
    <d v="2024-09-17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KTN"/>
    <s v="AGS"/>
    <s v="JJM"/>
    <s v="TNDR"/>
    <s v="107310"/>
    <s v="G11"/>
    <x v="1"/>
    <s v=""/>
    <b v="1"/>
    <s v="SN"/>
    <n v="101"/>
    <s v="29"/>
    <s v="10129"/>
    <n v="0"/>
    <n v="0"/>
    <x v="0"/>
    <s v="01300460"/>
    <d v="2024-08-09T00:00:00"/>
    <m/>
    <n v="1"/>
    <d v="2024-08-10T00:00:00"/>
    <n v="32"/>
    <m/>
    <s v=""/>
    <n v="1"/>
    <d v="2024-08-22T00:00:00"/>
    <s v="SKS"/>
    <s v="4,4H"/>
    <x v="1"/>
    <s v="Neets Bay"/>
    <s v="Summer"/>
    <s v="2021"/>
    <s v="SSRAA"/>
    <s v="THIN FOR AGING"/>
    <s v="4,4H"/>
    <s v="SKS"/>
    <s v=""/>
    <s v=""/>
    <s v="U"/>
    <n v="4"/>
  </r>
  <r>
    <n v="2024"/>
    <s v="CHUM"/>
    <s v="KTN"/>
    <s v="AGS"/>
    <s v="JJM"/>
    <s v="TNDR"/>
    <s v="107310"/>
    <s v="H6"/>
    <x v="1"/>
    <s v=""/>
    <b v="1"/>
    <s v="SN"/>
    <n v="101"/>
    <s v="29"/>
    <s v="10129"/>
    <n v="0"/>
    <n v="0"/>
    <x v="0"/>
    <s v="01300467"/>
    <d v="2024-08-09T00:00:00"/>
    <m/>
    <n v="1"/>
    <d v="2024-08-10T00:00:00"/>
    <n v="32"/>
    <m/>
    <s v=""/>
    <n v="1"/>
    <d v="2024-08-22T00:00:00"/>
    <s v="SKS"/>
    <s v="5,5H5"/>
    <x v="2"/>
    <s v="Neets Bay"/>
    <s v="Summer"/>
    <s v="2021"/>
    <s v="SSRAA"/>
    <s v="THIN FOR AGING"/>
    <s v="5,5H5"/>
    <s v="SKS"/>
    <s v=""/>
    <s v=""/>
    <s v="U"/>
    <n v="5.3"/>
  </r>
  <r>
    <n v="2024"/>
    <s v="CHUM"/>
    <s v="KTN"/>
    <s v="AGS"/>
    <s v="JJM"/>
    <s v="TNDR"/>
    <s v="107310"/>
    <s v="H8"/>
    <x v="1"/>
    <s v=""/>
    <b v="1"/>
    <s v="SN"/>
    <n v="101"/>
    <s v="29"/>
    <s v="10129"/>
    <n v="0"/>
    <n v="0"/>
    <x v="0"/>
    <s v="01300469"/>
    <d v="2024-08-09T00:00:00"/>
    <m/>
    <n v="1"/>
    <d v="2024-08-10T00:00:00"/>
    <n v="32"/>
    <m/>
    <s v=""/>
    <n v="1"/>
    <d v="2024-08-22T00:00:00"/>
    <s v="SKS"/>
    <s v="4,2,2H"/>
    <x v="0"/>
    <s v="Neets Bay"/>
    <s v="Summer"/>
    <s v="2021"/>
    <s v="SSRAA"/>
    <s v="BY21"/>
    <s v="4,2,2H"/>
    <s v="SKS"/>
    <s v=""/>
    <s v=""/>
    <s v="U"/>
    <n v="4.8"/>
  </r>
  <r>
    <n v="2024"/>
    <s v="CHUM"/>
    <s v="KTN"/>
    <s v="AGS"/>
    <s v="JJM"/>
    <s v="TNDR"/>
    <s v="107310"/>
    <s v="H12"/>
    <x v="1"/>
    <s v=""/>
    <b v="1"/>
    <s v="SN"/>
    <n v="101"/>
    <s v="29"/>
    <s v="10129"/>
    <n v="0"/>
    <n v="0"/>
    <x v="0"/>
    <s v="01300473"/>
    <d v="2024-08-09T00:00:00"/>
    <m/>
    <n v="1"/>
    <d v="2024-08-10T00:00:00"/>
    <n v="32"/>
    <m/>
    <s v=""/>
    <n v="1"/>
    <d v="2024-08-22T00:00:00"/>
    <s v="SKS"/>
    <s v="5H5"/>
    <x v="3"/>
    <s v="Neets Bay"/>
    <s v="Summer"/>
    <s v="2021"/>
    <s v="SSRAA"/>
    <s v="BY21"/>
    <s v="5H5"/>
    <s v="SKS"/>
    <s v=""/>
    <s v=""/>
    <s v="U"/>
    <n v="7"/>
  </r>
  <r>
    <n v="2024"/>
    <s v="CHUM"/>
    <s v="KTN"/>
    <s v="AGS"/>
    <s v="JJM"/>
    <s v="TNDR"/>
    <s v="107270"/>
    <s v="A2"/>
    <x v="1"/>
    <s v=""/>
    <b v="1"/>
    <s v="SN"/>
    <n v="101"/>
    <s v="23"/>
    <s v="10123"/>
    <n v="0"/>
    <n v="0"/>
    <x v="0"/>
    <s v="01300475"/>
    <d v="2024-08-08T00:00:00"/>
    <d v="2024-08-09T00:00:00"/>
    <n v="2"/>
    <d v="2024-08-10T00:00:00"/>
    <n v="32"/>
    <m/>
    <s v=""/>
    <n v="1"/>
    <d v="2024-08-12T00:00:00"/>
    <s v="SKS"/>
    <s v="4,2,2H"/>
    <x v="0"/>
    <s v="Neets Bay"/>
    <s v="Summer"/>
    <s v="2021"/>
    <s v="SSRAA"/>
    <s v="BY21"/>
    <s v="4,2,2H"/>
    <s v="SKS"/>
    <s v=""/>
    <s v=""/>
    <s v="U"/>
    <n v="4.8"/>
  </r>
  <r>
    <n v="2024"/>
    <s v="CHUM"/>
    <s v="KTN"/>
    <s v="AGS"/>
    <s v="JJM"/>
    <s v="TNDR"/>
    <s v="107270"/>
    <s v="A10"/>
    <x v="1"/>
    <s v=""/>
    <b v="1"/>
    <s v="SN"/>
    <n v="101"/>
    <s v="23"/>
    <s v="10123"/>
    <n v="0"/>
    <n v="0"/>
    <x v="0"/>
    <s v="01300483"/>
    <d v="2024-08-08T00:00:00"/>
    <d v="2024-08-09T00:00:00"/>
    <n v="2"/>
    <d v="2024-08-10T00:00:00"/>
    <n v="32"/>
    <m/>
    <s v=""/>
    <n v="1"/>
    <d v="2024-08-12T00:00:00"/>
    <s v="SKS"/>
    <s v="5,5H5"/>
    <x v="2"/>
    <s v="Neets Bay"/>
    <s v="Summer"/>
    <s v="2021"/>
    <s v="SSRAA"/>
    <s v="BY21"/>
    <s v="5,5H5"/>
    <s v="SKS"/>
    <s v=""/>
    <s v=""/>
    <s v="U"/>
    <n v="2.8"/>
  </r>
  <r>
    <n v="2024"/>
    <s v="CHUM"/>
    <s v="KTN"/>
    <s v="AGS"/>
    <s v="JJM"/>
    <s v="TNDR"/>
    <s v="107270"/>
    <s v="B11"/>
    <x v="1"/>
    <s v=""/>
    <b v="1"/>
    <s v="SN"/>
    <n v="101"/>
    <s v="23"/>
    <s v="10123"/>
    <n v="0"/>
    <n v="0"/>
    <x v="0"/>
    <s v="01300496"/>
    <d v="2024-08-08T00:00:00"/>
    <d v="2024-08-09T00:00:00"/>
    <n v="2"/>
    <d v="2024-08-10T00:00:00"/>
    <n v="32"/>
    <m/>
    <s v=""/>
    <n v="1"/>
    <d v="2024-08-12T00:00:00"/>
    <s v="SKS"/>
    <s v="5H5"/>
    <x v="3"/>
    <s v="Neets Bay"/>
    <s v="Summer"/>
    <s v="2021"/>
    <s v="SSRAA"/>
    <s v="BY21"/>
    <s v="5H5"/>
    <s v="SKS"/>
    <s v=""/>
    <s v=""/>
    <s v="U"/>
    <n v="5.2"/>
  </r>
  <r>
    <n v="2024"/>
    <s v="CHUM"/>
    <s v="KTN"/>
    <s v="AGS"/>
    <s v="JJM"/>
    <s v="TNDR"/>
    <s v="107270"/>
    <s v="C5"/>
    <x v="1"/>
    <s v=""/>
    <b v="1"/>
    <s v="SN"/>
    <n v="101"/>
    <s v="23"/>
    <s v="10123"/>
    <n v="0"/>
    <n v="0"/>
    <x v="0"/>
    <s v="01300502"/>
    <d v="2024-08-08T00:00:00"/>
    <d v="2024-08-09T00:00:00"/>
    <n v="2"/>
    <d v="2024-08-10T00:00:00"/>
    <n v="32"/>
    <m/>
    <s v=""/>
    <n v="1"/>
    <d v="2024-08-12T00:00:00"/>
    <s v="SKS"/>
    <s v="5H5"/>
    <x v="3"/>
    <s v="Neets Bay"/>
    <s v="Summer"/>
    <s v="2021"/>
    <s v="SSRAA"/>
    <s v="BY21"/>
    <s v="5H5"/>
    <s v="SKS"/>
    <s v=""/>
    <s v=""/>
    <s v="U"/>
    <n v="4.7"/>
  </r>
  <r>
    <n v="2024"/>
    <s v="CHUM"/>
    <s v="KTN"/>
    <s v="AGS"/>
    <s v="JJM"/>
    <s v="TNDR"/>
    <s v="107270"/>
    <s v="H7"/>
    <x v="1"/>
    <s v=""/>
    <b v="1"/>
    <s v="SN"/>
    <n v="101"/>
    <s v="234145"/>
    <s v="101234145"/>
    <n v="0"/>
    <n v="0"/>
    <x v="0"/>
    <s v="01300564"/>
    <d v="2024-08-08T00:00:00"/>
    <d v="2024-08-09T00:00:00"/>
    <n v="2"/>
    <d v="2024-08-10T00:00:00"/>
    <n v="32"/>
    <m/>
    <s v=""/>
    <n v="1"/>
    <d v="2024-08-22T00:00:00"/>
    <s v="JJM"/>
    <s v="5,5H5"/>
    <x v="2"/>
    <s v="Neets Bay"/>
    <s v="Summer"/>
    <s v="2021"/>
    <s v="SSRAA"/>
    <s v="BY21"/>
    <s v="5,5H5"/>
    <s v="JJM"/>
    <s v=""/>
    <s v=""/>
    <s v="U"/>
    <n v="3.5"/>
  </r>
  <r>
    <n v="2024"/>
    <s v="CHUM"/>
    <s v="KTN"/>
    <s v="AGS"/>
    <s v="LML"/>
    <s v="TNDR"/>
    <s v="107339"/>
    <s v="A1"/>
    <x v="2"/>
    <s v="CR"/>
    <b v="1"/>
    <s v="SN"/>
    <n v="101"/>
    <s v="95"/>
    <s v="10195"/>
    <s v="THA"/>
    <s v="Neets Bay"/>
    <x v="1"/>
    <s v="01300618"/>
    <d v="2024-08-11T00:00:00"/>
    <m/>
    <n v="1"/>
    <d v="2024-08-11T00:00:00"/>
    <n v="33"/>
    <n v="7"/>
    <s v="67% M"/>
    <n v="1"/>
    <d v="2024-08-12T00:00:00"/>
    <s v="SAW"/>
    <s v="5H5"/>
    <x v="3"/>
    <s v="Neets Bay"/>
    <s v="Summer"/>
    <s v="2021"/>
    <s v="SSRAA"/>
    <s v="BY21"/>
    <s v="5H5"/>
    <s v="SAW"/>
    <s v=""/>
    <s v=""/>
    <s v="U"/>
    <n v="3.5"/>
  </r>
  <r>
    <n v="2024"/>
    <s v="CHUM"/>
    <s v="KTN"/>
    <s v="AGS"/>
    <s v="LML"/>
    <s v="TNDR"/>
    <s v="107339"/>
    <s v="A10"/>
    <x v="2"/>
    <s v="CR"/>
    <b v="1"/>
    <s v="SN"/>
    <n v="101"/>
    <s v="95"/>
    <s v="10195"/>
    <s v="THA"/>
    <s v="Neets Bay"/>
    <x v="1"/>
    <s v="01300627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"/>
    <s v=""/>
    <s v="U"/>
    <n v="4.5"/>
  </r>
  <r>
    <n v="2024"/>
    <s v="CHUM"/>
    <s v="KTN"/>
    <s v="AGS"/>
    <s v="LML"/>
    <s v="TNDR"/>
    <s v="107339"/>
    <s v="A12"/>
    <x v="2"/>
    <s v="CR"/>
    <b v="1"/>
    <s v="SN"/>
    <n v="101"/>
    <s v="95"/>
    <s v="10195"/>
    <s v="THA"/>
    <s v="Neets Bay"/>
    <x v="1"/>
    <s v="01300629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"/>
    <s v=""/>
    <s v="U"/>
    <n v="3.2"/>
  </r>
  <r>
    <n v="2024"/>
    <s v="CHUM"/>
    <s v="KTN"/>
    <s v="AGS"/>
    <s v="LML"/>
    <s v="TNDR"/>
    <s v="107339"/>
    <s v="B4"/>
    <x v="2"/>
    <s v="CR"/>
    <b v="1"/>
    <s v="SN"/>
    <n v="101"/>
    <s v="95"/>
    <s v="10195"/>
    <s v="THA"/>
    <s v="Neets Bay"/>
    <x v="1"/>
    <s v="01300633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6.3"/>
  </r>
  <r>
    <n v="2024"/>
    <s v="CHUM"/>
    <s v="KTN"/>
    <s v="AGS"/>
    <s v="LML"/>
    <s v="TNDR"/>
    <s v="107339"/>
    <s v="B5"/>
    <x v="2"/>
    <s v="CR"/>
    <b v="1"/>
    <s v="SN"/>
    <n v="101"/>
    <s v="95"/>
    <s v="10195"/>
    <s v="THA"/>
    <s v="Neets Bay"/>
    <x v="1"/>
    <s v="01300634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5.8"/>
  </r>
  <r>
    <n v="2024"/>
    <s v="CHUM"/>
    <s v="KTN"/>
    <s v="AGS"/>
    <s v="LML"/>
    <s v="TNDR"/>
    <s v="107339"/>
    <s v="B8"/>
    <x v="2"/>
    <s v="CR"/>
    <b v="1"/>
    <s v="SN"/>
    <n v="101"/>
    <s v="95"/>
    <s v="10195"/>
    <s v="THA"/>
    <s v="Neets Bay"/>
    <x v="1"/>
    <s v="01300637"/>
    <d v="2024-08-11T00:00:00"/>
    <m/>
    <n v="1"/>
    <d v="2024-08-11T00:00:00"/>
    <n v="33"/>
    <n v="7"/>
    <s v="67% M"/>
    <n v="1"/>
    <d v="2024-08-12T00:00:00"/>
    <s v="SAW"/>
    <s v="5H5"/>
    <x v="3"/>
    <s v="Neets Bay"/>
    <s v="Summer"/>
    <s v="2021"/>
    <s v="SSRAA"/>
    <s v="BY21"/>
    <s v="5H5"/>
    <s v="SAW"/>
    <s v=""/>
    <s v=""/>
    <s v="U"/>
    <n v="3"/>
  </r>
  <r>
    <n v="2024"/>
    <s v="CHUM"/>
    <s v="KTN"/>
    <s v="AGS"/>
    <s v="LML"/>
    <s v="TNDR"/>
    <s v="107339"/>
    <s v="B10"/>
    <x v="2"/>
    <s v="CR"/>
    <b v="1"/>
    <s v="SN"/>
    <n v="101"/>
    <s v="95"/>
    <s v="10195"/>
    <s v="THA"/>
    <s v="Neets Bay"/>
    <x v="1"/>
    <s v="01300639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5"/>
  </r>
  <r>
    <n v="2024"/>
    <s v="CHUM"/>
    <s v="KTN"/>
    <s v="AGS"/>
    <s v="LML"/>
    <s v="TNDR"/>
    <s v="107339"/>
    <s v="B12"/>
    <x v="2"/>
    <s v="CR"/>
    <b v="1"/>
    <s v="SN"/>
    <n v="101"/>
    <s v="95"/>
    <s v="10195"/>
    <s v="THA"/>
    <s v="Neets Bay"/>
    <x v="1"/>
    <s v="01300641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4,4H"/>
    <s v="JJM"/>
    <s v="U"/>
    <n v="4.0999999999999996"/>
  </r>
  <r>
    <n v="2024"/>
    <s v="CHUM"/>
    <s v="KTN"/>
    <s v="AGS"/>
    <s v="LML"/>
    <s v="TNDR"/>
    <s v="107339"/>
    <s v="C2"/>
    <x v="2"/>
    <s v="CR"/>
    <b v="1"/>
    <s v="SN"/>
    <n v="101"/>
    <s v="95"/>
    <s v="10195"/>
    <s v="THA"/>
    <s v="Neets Bay"/>
    <x v="1"/>
    <s v="01300643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3.4"/>
  </r>
  <r>
    <n v="2024"/>
    <s v="CHUM"/>
    <s v="KTN"/>
    <s v="AGS"/>
    <s v="LML"/>
    <s v="TNDR"/>
    <s v="107339"/>
    <s v="C4"/>
    <x v="2"/>
    <s v="CR"/>
    <b v="1"/>
    <s v="SN"/>
    <n v="101"/>
    <s v="95"/>
    <s v="10195"/>
    <s v="THA"/>
    <s v="Neets Bay"/>
    <x v="1"/>
    <s v="01300645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5.7"/>
  </r>
  <r>
    <n v="2024"/>
    <s v="CHUM"/>
    <s v="KTN"/>
    <s v="AGS"/>
    <s v="LML"/>
    <s v="TNDR"/>
    <s v="107339"/>
    <s v="C6"/>
    <x v="2"/>
    <s v="CR"/>
    <b v="1"/>
    <s v="SN"/>
    <n v="101"/>
    <s v="95"/>
    <s v="10195"/>
    <s v="THA"/>
    <s v="Neets Bay"/>
    <x v="1"/>
    <s v="01300647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"/>
    <s v=""/>
    <s v="U"/>
    <n v="4.0999999999999996"/>
  </r>
  <r>
    <n v="2024"/>
    <s v="CHUM"/>
    <s v="KTN"/>
    <s v="AGS"/>
    <s v="LML"/>
    <s v="TNDR"/>
    <s v="107339"/>
    <s v="C8"/>
    <x v="2"/>
    <s v="CR"/>
    <b v="1"/>
    <s v="SN"/>
    <n v="101"/>
    <s v="95"/>
    <s v="10195"/>
    <s v="THA"/>
    <s v="Neets Bay"/>
    <x v="1"/>
    <s v="01300649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4.8"/>
  </r>
  <r>
    <n v="2024"/>
    <s v="CHUM"/>
    <s v="KTN"/>
    <s v="AGS"/>
    <s v="LML"/>
    <s v="TNDR"/>
    <s v="107339"/>
    <s v="C11"/>
    <x v="2"/>
    <s v="CR"/>
    <b v="1"/>
    <s v="SN"/>
    <n v="101"/>
    <s v="95"/>
    <s v="10195"/>
    <s v="THA"/>
    <s v="Neets Bay"/>
    <x v="1"/>
    <s v="01300652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"/>
    <s v=""/>
    <s v="U"/>
    <n v="5.8"/>
  </r>
  <r>
    <n v="2024"/>
    <s v="CHUM"/>
    <s v="KTN"/>
    <s v="AGS"/>
    <s v="LML"/>
    <s v="TNDR"/>
    <s v="107339"/>
    <s v="D4"/>
    <x v="2"/>
    <s v="CR"/>
    <b v="1"/>
    <s v="SN"/>
    <n v="101"/>
    <s v="95"/>
    <s v="10195"/>
    <s v="THA"/>
    <s v="Neets Bay"/>
    <x v="1"/>
    <s v="01300657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2.6"/>
  </r>
  <r>
    <n v="2024"/>
    <s v="CHUM"/>
    <s v="KTN"/>
    <s v="AGS"/>
    <s v="LML"/>
    <s v="TNDR"/>
    <s v="107339"/>
    <s v="D6"/>
    <x v="2"/>
    <s v="CR"/>
    <b v="1"/>
    <s v="SN"/>
    <n v="101"/>
    <s v="95"/>
    <s v="10195"/>
    <s v="THA"/>
    <s v="Neets Bay"/>
    <x v="1"/>
    <s v="01300659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.8"/>
  </r>
  <r>
    <n v="2024"/>
    <s v="CHUM"/>
    <s v="KTN"/>
    <s v="AGS"/>
    <s v="LML"/>
    <s v="TNDR"/>
    <s v="107339"/>
    <s v="D10"/>
    <x v="2"/>
    <s v="CR"/>
    <b v="1"/>
    <s v="SN"/>
    <n v="101"/>
    <s v="95"/>
    <s v="10195"/>
    <s v="THA"/>
    <s v="Neets Bay"/>
    <x v="1"/>
    <s v="01300663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"/>
    <s v=""/>
    <s v="U"/>
    <n v="5.8"/>
  </r>
  <r>
    <n v="2024"/>
    <s v="CHUM"/>
    <s v="KTN"/>
    <s v="AGS"/>
    <s v="LML"/>
    <s v="TNDR"/>
    <s v="107339"/>
    <s v="D11"/>
    <x v="2"/>
    <s v="CR"/>
    <b v="1"/>
    <s v="SN"/>
    <n v="101"/>
    <s v="95"/>
    <s v="10195"/>
    <s v="THA"/>
    <s v="Neets Bay"/>
    <x v="1"/>
    <s v="01300664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10.1"/>
  </r>
  <r>
    <n v="2024"/>
    <s v="CHUM"/>
    <s v="KTN"/>
    <s v="AGS"/>
    <s v="LML"/>
    <s v="TNDR"/>
    <s v="107339"/>
    <s v="D12"/>
    <x v="2"/>
    <s v="CR"/>
    <b v="1"/>
    <s v="SN"/>
    <n v="101"/>
    <s v="95"/>
    <s v="10195"/>
    <s v="THA"/>
    <s v="Neets Bay"/>
    <x v="1"/>
    <s v="01300665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"/>
  </r>
  <r>
    <n v="2024"/>
    <s v="CHUM"/>
    <s v="KTN"/>
    <s v="AGS"/>
    <s v="LML"/>
    <s v="TNDR"/>
    <s v="107339"/>
    <s v="E1"/>
    <x v="2"/>
    <s v="CR"/>
    <b v="1"/>
    <s v="SN"/>
    <n v="101"/>
    <s v="95"/>
    <s v="10195"/>
    <s v="THA"/>
    <s v="Neets Bay"/>
    <x v="1"/>
    <s v="01300666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.5999999999999996"/>
  </r>
  <r>
    <n v="2024"/>
    <s v="CHUM"/>
    <s v="KTN"/>
    <s v="AGS"/>
    <s v="LML"/>
    <s v="TNDR"/>
    <s v="107339"/>
    <s v="E2"/>
    <x v="2"/>
    <s v="CR"/>
    <b v="1"/>
    <s v="SN"/>
    <n v="101"/>
    <s v="95"/>
    <s v="10195"/>
    <s v="THA"/>
    <s v="Neets Bay"/>
    <x v="1"/>
    <s v="01300667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8"/>
  </r>
  <r>
    <n v="2024"/>
    <s v="CHUM"/>
    <s v="KTN"/>
    <s v="AGS"/>
    <s v="LML"/>
    <s v="TNDR"/>
    <s v="107339"/>
    <s v="E3"/>
    <x v="2"/>
    <s v="CR"/>
    <b v="1"/>
    <s v="SN"/>
    <n v="101"/>
    <s v="95"/>
    <s v="10195"/>
    <s v="THA"/>
    <s v="Neets Bay"/>
    <x v="1"/>
    <s v="01300668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7.2"/>
  </r>
  <r>
    <n v="2024"/>
    <s v="CHUM"/>
    <s v="KTN"/>
    <s v="AGS"/>
    <s v="LML"/>
    <s v="TNDR"/>
    <s v="107339"/>
    <s v="E4"/>
    <x v="2"/>
    <s v="CR"/>
    <b v="1"/>
    <s v="SN"/>
    <n v="101"/>
    <s v="95"/>
    <s v="10195"/>
    <s v="THA"/>
    <s v="Neets Bay"/>
    <x v="1"/>
    <s v="01300669"/>
    <d v="2024-08-11T00:00:00"/>
    <m/>
    <n v="1"/>
    <d v="2024-08-11T00:00:00"/>
    <n v="33"/>
    <n v="7"/>
    <s v="67% M"/>
    <n v="1"/>
    <d v="2024-08-12T00:00:00"/>
    <s v="SAW"/>
    <s v="5H5"/>
    <x v="3"/>
    <s v="Neets Bay"/>
    <s v="Summer"/>
    <s v="2021"/>
    <s v="SSRAA"/>
    <s v="BY21"/>
    <s v="5H5"/>
    <s v="SAW"/>
    <s v=""/>
    <s v=""/>
    <s v="U"/>
    <n v="3.9"/>
  </r>
  <r>
    <n v="2024"/>
    <s v="CHUM"/>
    <s v="KTN"/>
    <s v="AGS"/>
    <s v="LML"/>
    <s v="TNDR"/>
    <s v="107339"/>
    <s v="E5"/>
    <x v="2"/>
    <s v="CR"/>
    <b v="1"/>
    <s v="SN"/>
    <n v="101"/>
    <s v="95"/>
    <s v="10195"/>
    <s v="THA"/>
    <s v="Neets Bay"/>
    <x v="1"/>
    <s v="01300670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3.6"/>
  </r>
  <r>
    <n v="2024"/>
    <s v="CHUM"/>
    <s v="KTN"/>
    <s v="AGS"/>
    <s v="LML"/>
    <s v="TNDR"/>
    <s v="107339"/>
    <s v="E6"/>
    <x v="2"/>
    <s v="CR"/>
    <b v="1"/>
    <s v="SN"/>
    <n v="101"/>
    <s v="95"/>
    <s v="10195"/>
    <s v="THA"/>
    <s v="Neets Bay"/>
    <x v="1"/>
    <s v="01300671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7.2"/>
  </r>
  <r>
    <n v="2024"/>
    <s v="CHUM"/>
    <s v="KTN"/>
    <s v="AGS"/>
    <s v="LML"/>
    <s v="TNDR"/>
    <s v="107339"/>
    <s v="E10"/>
    <x v="2"/>
    <s v="CR"/>
    <b v="1"/>
    <s v="SN"/>
    <n v="101"/>
    <s v="95"/>
    <s v="10195"/>
    <s v="THA"/>
    <s v="Neets Bay"/>
    <x v="1"/>
    <s v="01300675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5.4"/>
  </r>
  <r>
    <n v="2024"/>
    <s v="CHUM"/>
    <s v="KTN"/>
    <s v="AGS"/>
    <s v="LML"/>
    <s v="TNDR"/>
    <s v="107339"/>
    <s v="F6"/>
    <x v="2"/>
    <s v="CR"/>
    <b v="1"/>
    <s v="SN"/>
    <n v="101"/>
    <s v="95"/>
    <s v="10195"/>
    <s v="THA"/>
    <s v="Neets Bay"/>
    <x v="1"/>
    <s v="01300683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6.4"/>
  </r>
  <r>
    <n v="2024"/>
    <s v="CHUM"/>
    <s v="KTN"/>
    <s v="AGS"/>
    <s v="LML"/>
    <s v="TNDR"/>
    <s v="107339"/>
    <s v="F9"/>
    <x v="2"/>
    <s v="CR"/>
    <b v="1"/>
    <s v="SN"/>
    <n v="101"/>
    <s v="95"/>
    <s v="10195"/>
    <s v="THA"/>
    <s v="Neets Bay"/>
    <x v="1"/>
    <s v="01300686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.3"/>
  </r>
  <r>
    <n v="2024"/>
    <s v="CHUM"/>
    <s v="KTN"/>
    <s v="AGS"/>
    <s v="LML"/>
    <s v="TNDR"/>
    <s v="107339"/>
    <s v="F10"/>
    <x v="2"/>
    <s v="CR"/>
    <b v="1"/>
    <s v="SN"/>
    <n v="101"/>
    <s v="95"/>
    <s v="10195"/>
    <s v="THA"/>
    <s v="Neets Bay"/>
    <x v="1"/>
    <s v="01300687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5.4"/>
  </r>
  <r>
    <n v="2024"/>
    <s v="CHUM"/>
    <s v="KTN"/>
    <s v="AGS"/>
    <s v="LML"/>
    <s v="TNDR"/>
    <s v="107339"/>
    <s v="G1"/>
    <x v="2"/>
    <s v="CR"/>
    <b v="1"/>
    <s v="SN"/>
    <n v="101"/>
    <s v="95"/>
    <s v="10195"/>
    <s v="THA"/>
    <s v="Neets Bay"/>
    <x v="1"/>
    <s v="01300690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5.2"/>
  </r>
  <r>
    <n v="2024"/>
    <s v="CHUM"/>
    <s v="KTN"/>
    <s v="AGS"/>
    <s v="LML"/>
    <s v="TNDR"/>
    <s v="107339"/>
    <s v="G3"/>
    <x v="2"/>
    <s v="CR"/>
    <b v="1"/>
    <s v="SN"/>
    <n v="101"/>
    <s v="95"/>
    <s v="10195"/>
    <s v="THA"/>
    <s v="Neets Bay"/>
    <x v="1"/>
    <s v="01300692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6.7"/>
  </r>
  <r>
    <n v="2024"/>
    <s v="CHUM"/>
    <s v="KTN"/>
    <s v="AGS"/>
    <s v="LML"/>
    <s v="TNDR"/>
    <s v="107339"/>
    <s v="G7"/>
    <x v="2"/>
    <s v="CR"/>
    <b v="1"/>
    <s v="SN"/>
    <n v="101"/>
    <s v="95"/>
    <s v="10195"/>
    <s v="THA"/>
    <s v="Neets Bay"/>
    <x v="1"/>
    <s v="01300696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7.4"/>
  </r>
  <r>
    <n v="2024"/>
    <s v="CHUM"/>
    <s v="KTN"/>
    <s v="AGS"/>
    <s v="LML"/>
    <s v="TNDR"/>
    <s v="107339"/>
    <s v="G10"/>
    <x v="2"/>
    <s v="CR"/>
    <b v="1"/>
    <s v="SN"/>
    <n v="101"/>
    <s v="95"/>
    <s v="10195"/>
    <s v="THA"/>
    <s v="Neets Bay"/>
    <x v="1"/>
    <s v="01300699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5"/>
  </r>
  <r>
    <n v="2024"/>
    <s v="CHUM"/>
    <s v="KTN"/>
    <s v="AGS"/>
    <s v="LML"/>
    <s v="TNDR"/>
    <s v="107339"/>
    <s v="G12"/>
    <x v="2"/>
    <s v="CR"/>
    <b v="1"/>
    <s v="SN"/>
    <n v="101"/>
    <s v="95"/>
    <s v="10195"/>
    <s v="THA"/>
    <s v="Neets Bay"/>
    <x v="1"/>
    <s v="01300701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4.3"/>
  </r>
  <r>
    <n v="2024"/>
    <s v="CHUM"/>
    <s v="KTN"/>
    <s v="AGS"/>
    <s v="LML"/>
    <s v="TNDR"/>
    <s v="107339"/>
    <s v="H3"/>
    <x v="2"/>
    <s v="CR"/>
    <b v="1"/>
    <s v="SN"/>
    <n v="101"/>
    <s v="95"/>
    <s v="10195"/>
    <s v="THA"/>
    <s v="Neets Bay"/>
    <x v="1"/>
    <s v="01300704"/>
    <d v="2024-08-11T00:00:00"/>
    <m/>
    <n v="1"/>
    <d v="2024-08-11T00:00:00"/>
    <n v="33"/>
    <n v="7"/>
    <s v="67% M"/>
    <n v="1"/>
    <d v="2024-08-12T00:00:00"/>
    <s v="SAW"/>
    <s v="4,4H"/>
    <x v="1"/>
    <s v="Neets Bay"/>
    <s v="Summer"/>
    <s v="2021"/>
    <s v="SSRAA"/>
    <s v="BY21"/>
    <s v="4,4H"/>
    <s v="SAW"/>
    <s v=""/>
    <s v=""/>
    <s v="U"/>
    <n v="7.1"/>
  </r>
  <r>
    <n v="2024"/>
    <s v="CHUM"/>
    <s v="KTN"/>
    <s v="AGS"/>
    <s v="LML"/>
    <s v="TNDR"/>
    <s v="107339"/>
    <s v="H4"/>
    <x v="2"/>
    <s v="CR"/>
    <b v="1"/>
    <s v="SN"/>
    <n v="101"/>
    <s v="95"/>
    <s v="10195"/>
    <s v="THA"/>
    <s v="Neets Bay"/>
    <x v="1"/>
    <s v="01300705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.0999999999999996"/>
  </r>
  <r>
    <n v="2024"/>
    <s v="CHUM"/>
    <s v="KTN"/>
    <s v="AGS"/>
    <s v="LML"/>
    <s v="TNDR"/>
    <s v="107339"/>
    <s v="H5"/>
    <x v="2"/>
    <s v="CR"/>
    <b v="1"/>
    <s v="SN"/>
    <n v="101"/>
    <s v="95"/>
    <s v="10195"/>
    <s v="THA"/>
    <s v="Neets Bay"/>
    <x v="1"/>
    <s v="01300706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7.7"/>
  </r>
  <r>
    <n v="2024"/>
    <s v="CHUM"/>
    <s v="KTN"/>
    <s v="AGS"/>
    <s v="LML"/>
    <s v="TNDR"/>
    <s v="107339"/>
    <s v="H7"/>
    <x v="2"/>
    <s v="CR"/>
    <b v="1"/>
    <s v="SN"/>
    <n v="101"/>
    <s v="95"/>
    <s v="10195"/>
    <s v="THA"/>
    <s v="Neets Bay"/>
    <x v="1"/>
    <s v="01300708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5.6"/>
  </r>
  <r>
    <n v="2024"/>
    <s v="CHUM"/>
    <s v="KTN"/>
    <s v="AGS"/>
    <s v="LML"/>
    <s v="TNDR"/>
    <s v="107339"/>
    <s v="H8"/>
    <x v="2"/>
    <s v="CR"/>
    <b v="1"/>
    <s v="SN"/>
    <n v="101"/>
    <s v="95"/>
    <s v="10195"/>
    <s v="THA"/>
    <s v="Neets Bay"/>
    <x v="1"/>
    <s v="01300709"/>
    <d v="2024-08-11T00:00:00"/>
    <m/>
    <n v="1"/>
    <d v="2024-08-11T00:00:00"/>
    <n v="33"/>
    <n v="7"/>
    <s v="67% M"/>
    <n v="1"/>
    <d v="2024-08-12T00:00:00"/>
    <s v="SAW"/>
    <s v="5H5"/>
    <x v="3"/>
    <s v="Neets Bay"/>
    <s v="Summer"/>
    <s v="2021"/>
    <s v="SSRAA"/>
    <s v="BY21"/>
    <s v="5H5"/>
    <s v="SAW"/>
    <s v=""/>
    <s v=""/>
    <s v="U"/>
    <n v="8.1"/>
  </r>
  <r>
    <n v="2024"/>
    <s v="CHUM"/>
    <s v="KTN"/>
    <s v="AGS"/>
    <s v="LML"/>
    <s v="TNDR"/>
    <s v="107339"/>
    <s v="H10"/>
    <x v="2"/>
    <s v="CR"/>
    <b v="1"/>
    <s v="SN"/>
    <n v="101"/>
    <s v="95"/>
    <s v="10195"/>
    <s v="THA"/>
    <s v="Neets Bay"/>
    <x v="1"/>
    <s v="01300711"/>
    <d v="2024-08-11T00:00:00"/>
    <m/>
    <n v="1"/>
    <d v="2024-08-11T00:00:00"/>
    <n v="33"/>
    <n v="7"/>
    <s v="67% M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3.8"/>
  </r>
  <r>
    <n v="2024"/>
    <s v="CHUM"/>
    <s v="KTN"/>
    <s v="AGS"/>
    <s v="LML"/>
    <s v="TNDR"/>
    <s v="107339"/>
    <s v="H11"/>
    <x v="2"/>
    <s v="CR"/>
    <b v="1"/>
    <s v="SN"/>
    <n v="101"/>
    <s v="95"/>
    <s v="10195"/>
    <s v="THA"/>
    <s v="Neets Bay"/>
    <x v="1"/>
    <s v="01300712"/>
    <d v="2024-08-11T00:00:00"/>
    <m/>
    <n v="1"/>
    <d v="2024-08-11T00:00:00"/>
    <n v="33"/>
    <n v="7"/>
    <s v="67% M"/>
    <n v="1"/>
    <d v="2024-08-12T00:00:00"/>
    <s v="SAW"/>
    <s v="5,5H5"/>
    <x v="2"/>
    <s v="Neets Bay"/>
    <s v="Summer"/>
    <s v="2021"/>
    <s v="SSRAA"/>
    <s v="BY21"/>
    <s v="5,5H5"/>
    <s v="SAW"/>
    <s v=""/>
    <s v=""/>
    <s v="U"/>
    <n v="7.1"/>
  </r>
  <r>
    <n v="2024"/>
    <s v="CHUM"/>
    <s v="KTN"/>
    <s v="ECP"/>
    <s v="AWE"/>
    <s v="TNDR"/>
    <s v="107334"/>
    <s v="C7"/>
    <x v="1"/>
    <s v=""/>
    <b v="1"/>
    <s v="SN"/>
    <n v="101"/>
    <s v="25"/>
    <s v="10125"/>
    <n v="0"/>
    <n v="0"/>
    <x v="0"/>
    <s v="01300859"/>
    <d v="2024-08-08T00:00:00"/>
    <d v="2024-08-09T00:00:00"/>
    <n v="2"/>
    <d v="2024-08-10T00:00:00"/>
    <n v="32"/>
    <m/>
    <s v=""/>
    <n v="1"/>
    <d v="2024-08-21T00:00:00"/>
    <s v="JJM"/>
    <s v="4,2,2H"/>
    <x v="0"/>
    <s v="Neets Bay"/>
    <s v="Summer"/>
    <s v="2021"/>
    <s v="SSRAA"/>
    <s v="BY21"/>
    <s v="4,2,2H"/>
    <s v="JJM"/>
    <s v=""/>
    <s v=""/>
    <s v="U"/>
    <n v="5.6"/>
  </r>
  <r>
    <n v="2024"/>
    <s v="CHUM"/>
    <s v="KTN"/>
    <s v="SBS"/>
    <s v="DGK"/>
    <s v="TNDR"/>
    <s v="107312"/>
    <s v="A7"/>
    <x v="1"/>
    <s v=""/>
    <b v="1"/>
    <s v="SN"/>
    <n v="101"/>
    <s v="45"/>
    <s v="10145"/>
    <n v="0"/>
    <n v="0"/>
    <x v="0"/>
    <s v="01309095"/>
    <d v="2024-08-09T00:00:00"/>
    <m/>
    <n v="1"/>
    <d v="2024-08-10T00:00:00"/>
    <n v="32"/>
    <m/>
    <s v=""/>
    <n v="1"/>
    <d v="2024-09-25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AGS"/>
    <s v="JJM"/>
    <s v="TNDR"/>
    <s v="107271"/>
    <s v="A8"/>
    <x v="0"/>
    <s v=""/>
    <b v="1"/>
    <s v="SN"/>
    <n v="101"/>
    <s v="24"/>
    <s v="10124"/>
    <n v="0"/>
    <n v="0"/>
    <x v="0"/>
    <s v="01309072"/>
    <d v="2024-08-11T00:00:00"/>
    <m/>
    <n v="1"/>
    <d v="2024-08-12T00:00:00"/>
    <n v="33"/>
    <m/>
    <s v=""/>
    <n v="1"/>
    <d v="2024-09-25T00:00:00"/>
    <s v="SKS"/>
    <s v="5,5H5"/>
    <x v="2"/>
    <s v="Neets Bay"/>
    <s v="Summer"/>
    <s v="2021"/>
    <s v="SSRAA"/>
    <s v="BY21"/>
    <s v="5,5H5"/>
    <s v="SKS"/>
    <s v=""/>
    <s v=""/>
    <s v="U"/>
    <n v="5.2"/>
  </r>
  <r>
    <n v="2024"/>
    <s v="CHUM"/>
    <s v="PSG"/>
    <s v="OBI"/>
    <s v="JAM"/>
    <s v="TNDR"/>
    <s v="106566"/>
    <s v="D12"/>
    <x v="1"/>
    <s v=""/>
    <b v="1"/>
    <s v="SN"/>
    <n v="102"/>
    <s v="10"/>
    <s v="10210"/>
    <n v="0"/>
    <n v="0"/>
    <x v="0"/>
    <s v="01301068"/>
    <d v="2024-08-05T00:00:00"/>
    <m/>
    <n v="1"/>
    <d v="2024-08-07T00:00:00"/>
    <n v="32"/>
    <m/>
    <s v=""/>
    <n v="1"/>
    <d v="2024-08-21T00:00:00"/>
    <s v="SKS"/>
    <s v="4,2,2H"/>
    <x v="0"/>
    <s v="Neets Bay"/>
    <s v="Summer"/>
    <s v="2021"/>
    <s v="SSRAA"/>
    <s v="BY21"/>
    <s v="4,2,2H"/>
    <s v="SKS"/>
    <s v=""/>
    <s v=""/>
    <s v="U"/>
    <n v="6.2"/>
  </r>
  <r>
    <n v="2024"/>
    <s v="CHUM"/>
    <s v="PSG"/>
    <s v="OBI"/>
    <s v="JAM"/>
    <s v="BOAT"/>
    <s v="106566"/>
    <s v="G3"/>
    <x v="1"/>
    <s v=""/>
    <b v="1"/>
    <s v="SN"/>
    <n v="102"/>
    <s v="70"/>
    <s v="10270"/>
    <n v="0"/>
    <n v="0"/>
    <x v="0"/>
    <s v="01301095"/>
    <d v="2024-08-08T00:00:00"/>
    <d v="2024-08-09T00:00:00"/>
    <n v="2"/>
    <d v="2024-08-10T00:00:00"/>
    <n v="32"/>
    <m/>
    <s v=""/>
    <n v="1"/>
    <d v="2024-08-21T00:00:00"/>
    <s v="SKS"/>
    <s v="4,2,2H"/>
    <x v="0"/>
    <s v="Neets Bay"/>
    <s v="Summer"/>
    <s v="2021"/>
    <s v="SSRAA"/>
    <s v="BY21"/>
    <s v="4,2,2H"/>
    <s v="SKS"/>
    <s v=""/>
    <s v=""/>
    <s v="U"/>
    <n v="6.1"/>
  </r>
  <r>
    <n v="2024"/>
    <s v="CHUM"/>
    <s v="PSG"/>
    <s v="OBI"/>
    <s v="JAM"/>
    <s v="BOAT"/>
    <s v="107385"/>
    <s v="A5"/>
    <x v="1"/>
    <s v=""/>
    <b v="1"/>
    <s v="SN"/>
    <n v="102"/>
    <s v="20"/>
    <s v="10220"/>
    <n v="0"/>
    <n v="0"/>
    <x v="0"/>
    <s v="01301181"/>
    <d v="2024-08-04T00:00:00"/>
    <d v="2024-08-05T00:00:00"/>
    <n v="2"/>
    <d v="2024-08-06T00:00:00"/>
    <n v="32"/>
    <m/>
    <s v=""/>
    <n v="1"/>
    <d v="2024-08-12T00:00:00"/>
    <s v="SAW"/>
    <s v="5H5"/>
    <x v="3"/>
    <s v="Neets Bay"/>
    <s v="Summer"/>
    <s v="2021"/>
    <s v="SSRAA"/>
    <s v="BY21"/>
    <s v="5H5"/>
    <s v="SAW"/>
    <s v=""/>
    <s v=""/>
    <s v="U"/>
    <n v="4.4000000000000004"/>
  </r>
  <r>
    <n v="2024"/>
    <s v="CHUM"/>
    <s v="PSG"/>
    <s v="OBI"/>
    <s v="JAM"/>
    <s v="BOAT"/>
    <s v="107385"/>
    <s v="A9"/>
    <x v="1"/>
    <s v=""/>
    <b v="1"/>
    <s v="SN"/>
    <n v="102"/>
    <s v="20"/>
    <s v="10220"/>
    <n v="0"/>
    <n v="0"/>
    <x v="0"/>
    <s v="01301185"/>
    <d v="2024-08-04T00:00:00"/>
    <d v="2024-08-05T00:00:00"/>
    <n v="2"/>
    <d v="2024-08-06T00:00:00"/>
    <n v="32"/>
    <m/>
    <s v="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.9000000000000004"/>
  </r>
  <r>
    <n v="2024"/>
    <s v="CHUM"/>
    <s v="PSG"/>
    <s v="OBI"/>
    <s v="JAM"/>
    <s v="BOAT"/>
    <s v="107385"/>
    <s v="B3"/>
    <x v="1"/>
    <s v=""/>
    <b v="1"/>
    <s v="SN"/>
    <n v="102"/>
    <s v="70"/>
    <s v="10270"/>
    <n v="0"/>
    <n v="0"/>
    <x v="0"/>
    <s v="01301191"/>
    <d v="2024-08-04T00:00:00"/>
    <d v="2024-08-05T00:00:00"/>
    <n v="2"/>
    <d v="2024-08-06T00:00:00"/>
    <n v="32"/>
    <m/>
    <s v="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6.3"/>
  </r>
  <r>
    <n v="2024"/>
    <s v="CHUM"/>
    <s v="PSG"/>
    <s v="OBI"/>
    <s v="JAM"/>
    <s v="BOAT"/>
    <s v="107385"/>
    <s v="B4"/>
    <x v="1"/>
    <s v=""/>
    <b v="1"/>
    <s v="SN"/>
    <n v="102"/>
    <s v="70"/>
    <s v="10270"/>
    <n v="0"/>
    <n v="0"/>
    <x v="0"/>
    <s v="01301192"/>
    <d v="2024-08-04T00:00:00"/>
    <d v="2024-08-05T00:00:00"/>
    <n v="2"/>
    <d v="2024-08-06T00:00:00"/>
    <n v="32"/>
    <m/>
    <s v=""/>
    <n v="1"/>
    <d v="2024-08-12T00:00:00"/>
    <s v="SAW"/>
    <s v="5,5H5"/>
    <x v="2"/>
    <s v="Neets Bay"/>
    <s v="Summer"/>
    <s v="2021"/>
    <s v="SSRAA"/>
    <s v="BY21; BASE MARK FAINT"/>
    <s v="5,5H5"/>
    <s v="SAW"/>
    <s v=""/>
    <s v=""/>
    <s v="U"/>
    <n v="5.4"/>
  </r>
  <r>
    <n v="2024"/>
    <s v="CHUM"/>
    <s v="PSG"/>
    <s v="OBI"/>
    <s v="JAM"/>
    <s v="BOAT"/>
    <s v="107385"/>
    <s v="B11"/>
    <x v="1"/>
    <s v=""/>
    <b v="1"/>
    <s v="SN"/>
    <n v="102"/>
    <s v="70"/>
    <s v="10270"/>
    <n v="0"/>
    <n v="0"/>
    <x v="0"/>
    <s v="01301199"/>
    <d v="2024-08-04T00:00:00"/>
    <d v="2024-08-05T00:00:00"/>
    <n v="2"/>
    <d v="2024-08-06T00:00:00"/>
    <n v="32"/>
    <m/>
    <s v=""/>
    <n v="1"/>
    <d v="2024-08-12T00:00:00"/>
    <s v="SAW"/>
    <s v="4,2,2H"/>
    <x v="0"/>
    <s v="Neets Bay"/>
    <s v="Summer"/>
    <s v="2021"/>
    <s v="SSRAA"/>
    <s v="BY21"/>
    <s v="4,2,2H"/>
    <s v="SAW"/>
    <s v=""/>
    <s v=""/>
    <s v="U"/>
    <n v="4.5999999999999996"/>
  </r>
  <r>
    <n v="2024"/>
    <s v="CHUM"/>
    <s v="KTN"/>
    <s v="ECP"/>
    <s v="JJM"/>
    <s v="TNDR"/>
    <s v="107340"/>
    <s v="A12"/>
    <x v="1"/>
    <s v=""/>
    <b v="1"/>
    <s v="GN"/>
    <n v="101"/>
    <s v="11"/>
    <s v="10111"/>
    <n v="0"/>
    <n v="0"/>
    <x v="0"/>
    <s v="01301416"/>
    <d v="2024-08-11T00:00:00"/>
    <d v="2024-08-12T00:00:00"/>
    <n v="2"/>
    <d v="2024-08-13T00:00:00"/>
    <n v="33"/>
    <m/>
    <s v=""/>
    <n v="1"/>
    <d v="2024-08-13T00:00:00"/>
    <s v="JJM"/>
    <s v="4,2,2H"/>
    <x v="0"/>
    <s v="Neets Bay"/>
    <s v="Summer"/>
    <s v="2021"/>
    <s v="SSRAA"/>
    <s v="BY20"/>
    <s v="4,2,2H"/>
    <s v="JJM"/>
    <s v=""/>
    <s v=""/>
    <s v="U"/>
    <n v="8.6"/>
  </r>
  <r>
    <n v="2024"/>
    <s v="CHUM"/>
    <s v="KTN"/>
    <s v="ECP"/>
    <s v="JJM"/>
    <s v="TNDR"/>
    <s v="107340"/>
    <s v="E7"/>
    <x v="1"/>
    <s v=""/>
    <b v="1"/>
    <s v="GN"/>
    <n v="101"/>
    <s v="11"/>
    <s v="10111"/>
    <n v="0"/>
    <n v="0"/>
    <x v="0"/>
    <s v="01301459"/>
    <d v="2024-08-11T00:00:00"/>
    <d v="2024-08-12T00:00:00"/>
    <n v="2"/>
    <d v="2024-08-13T00:00:00"/>
    <n v="33"/>
    <m/>
    <s v=""/>
    <n v="1"/>
    <d v="2024-08-13T00:00:00"/>
    <s v="JJM"/>
    <s v="4,4H"/>
    <x v="1"/>
    <s v="Neets Bay"/>
    <s v="Summer"/>
    <s v="2021"/>
    <s v="SSRAA"/>
    <s v="BY21"/>
    <s v="4,4H"/>
    <s v="JJM"/>
    <s v=""/>
    <s v=""/>
    <s v="U"/>
    <n v="5.9"/>
  </r>
  <r>
    <n v="2024"/>
    <s v="CHUM"/>
    <s v="WRG"/>
    <s v="TRI"/>
    <s v="SLM"/>
    <s v="BOAT"/>
    <s v="106507"/>
    <s v="B7"/>
    <x v="1"/>
    <s v=""/>
    <b v="1"/>
    <s v="SN"/>
    <n v="104"/>
    <s v="40"/>
    <s v="10440"/>
    <n v="0"/>
    <n v="0"/>
    <x v="0"/>
    <s v="01301327"/>
    <d v="2024-08-08T00:00:00"/>
    <d v="2024-08-09T00:00:00"/>
    <n v="2"/>
    <d v="2024-08-12T00:00:00"/>
    <n v="32"/>
    <m/>
    <s v="Trident toted the samples for us; Miss Danica offloaded to the Controller Bay which then transferred the tote of chum to the Lady Rosemary."/>
    <n v="1"/>
    <d v="2024-08-13T00:00:00"/>
    <s v="SAW"/>
    <s v="4,2,2H"/>
    <x v="0"/>
    <s v="Neets Bay"/>
    <s v="Summer"/>
    <s v="2021"/>
    <s v="SSRAA"/>
    <s v="BY21"/>
    <s v="4,2,2H"/>
    <s v="SAW"/>
    <s v=""/>
    <s v=""/>
    <s v="U"/>
    <n v="4.9000000000000004"/>
  </r>
  <r>
    <n v="2024"/>
    <s v="CHUM"/>
    <s v="WRG"/>
    <s v="TRI"/>
    <s v="SLM"/>
    <s v="BOAT"/>
    <s v="106507"/>
    <s v="C9"/>
    <x v="1"/>
    <s v=""/>
    <b v="1"/>
    <s v="SN"/>
    <n v="104"/>
    <s v="40"/>
    <s v="10440"/>
    <n v="0"/>
    <n v="0"/>
    <x v="0"/>
    <s v="01301341"/>
    <d v="2024-08-08T00:00:00"/>
    <d v="2024-08-09T00:00:00"/>
    <n v="2"/>
    <d v="2024-08-12T00:00:00"/>
    <n v="32"/>
    <m/>
    <s v="Trident toted the samples for us; Miss Danica offloaded to the Controller Bay which then transferred the tote of chum to the Lady Rosemary."/>
    <n v="1"/>
    <d v="2024-08-13T00:00:00"/>
    <s v="SAW"/>
    <s v="4,2,2H"/>
    <x v="0"/>
    <s v="Neets Bay"/>
    <s v="Summer"/>
    <s v="2021"/>
    <s v="SSRAA"/>
    <s v="BY21"/>
    <s v="4,2,2H"/>
    <s v="SAW"/>
    <s v=""/>
    <s v=""/>
    <s v="U"/>
    <n v="4.5"/>
  </r>
  <r>
    <n v="2024"/>
    <s v="CHUM"/>
    <s v="WRG"/>
    <s v="TRI"/>
    <s v="SLM"/>
    <s v="BOAT"/>
    <s v="106507"/>
    <s v="C11"/>
    <x v="1"/>
    <s v=""/>
    <b v="1"/>
    <s v="SN"/>
    <n v="104"/>
    <s v="40"/>
    <s v="10440"/>
    <n v="0"/>
    <n v="0"/>
    <x v="0"/>
    <s v="01301343"/>
    <d v="2024-08-08T00:00:00"/>
    <d v="2024-08-09T00:00:00"/>
    <n v="2"/>
    <d v="2024-08-12T00:00:00"/>
    <n v="32"/>
    <m/>
    <s v="Trident toted the samples for us; Miss Danica offloaded to the Controller Bay which then transferred the tote of chum to the Lady Rosemary."/>
    <n v="1"/>
    <d v="2024-08-13T00:00:00"/>
    <s v="SAW"/>
    <s v="4,2,2H"/>
    <x v="0"/>
    <s v="Neets Bay"/>
    <s v="Summer"/>
    <s v="2021"/>
    <s v="SSRAA"/>
    <s v="BY21"/>
    <s v="4,2,2H"/>
    <s v="SAW"/>
    <s v=""/>
    <s v=""/>
    <s v="U"/>
    <n v="5.6"/>
  </r>
  <r>
    <n v="2024"/>
    <s v="CHUM"/>
    <s v="WRG"/>
    <s v="TRI"/>
    <s v="SLM"/>
    <s v="TNDR"/>
    <s v="107121"/>
    <s v="B12"/>
    <x v="1"/>
    <s v=""/>
    <b v="1"/>
    <s v="SN"/>
    <n v="101"/>
    <s v="41"/>
    <s v="10141"/>
    <n v="0"/>
    <n v="0"/>
    <x v="0"/>
    <s v="01303137"/>
    <d v="2024-08-05T00:00:00"/>
    <m/>
    <n v="1"/>
    <d v="2024-08-06T00:00:00"/>
    <n v="32"/>
    <m/>
    <s v=""/>
    <n v="1"/>
    <d v="2024-08-21T00:00:00"/>
    <s v="JJM"/>
    <s v="4,2,2H"/>
    <x v="0"/>
    <s v="Neets Bay"/>
    <s v="Summer"/>
    <s v="2021"/>
    <s v="SSRAA"/>
    <s v="BY21"/>
    <s v="4,2,2H"/>
    <s v="JJM"/>
    <s v=""/>
    <s v=""/>
    <s v="U"/>
    <n v="7.8"/>
  </r>
  <r>
    <n v="2024"/>
    <s v="CHUM"/>
    <s v="WRG"/>
    <s v="TRI"/>
    <s v="SLM"/>
    <s v="TNDR"/>
    <s v="107121"/>
    <s v="C4"/>
    <x v="1"/>
    <s v=""/>
    <b v="1"/>
    <s v="SN"/>
    <n v="101"/>
    <s v="41"/>
    <s v="10141"/>
    <n v="0"/>
    <n v="0"/>
    <x v="0"/>
    <s v="01303141"/>
    <d v="2024-08-05T00:00:00"/>
    <m/>
    <n v="1"/>
    <d v="2024-08-06T00:00:00"/>
    <n v="32"/>
    <m/>
    <s v=""/>
    <n v="1"/>
    <d v="2024-08-21T00:00:00"/>
    <s v="JJM"/>
    <s v="5,5H5"/>
    <x v="2"/>
    <s v="Neets Bay"/>
    <s v="Summer"/>
    <s v="2021"/>
    <s v="SSRAA"/>
    <s v="BY21"/>
    <s v="5,5H5"/>
    <s v="JJM"/>
    <s v=""/>
    <s v=""/>
    <s v="U"/>
    <n v="5"/>
  </r>
  <r>
    <n v="2024"/>
    <s v="CHUM"/>
    <s v="WRG"/>
    <s v="TRI"/>
    <s v="SLM"/>
    <s v="TNDR"/>
    <s v="107121"/>
    <s v="C6"/>
    <x v="1"/>
    <s v=""/>
    <b v="1"/>
    <s v="SN"/>
    <n v="101"/>
    <s v="41"/>
    <s v="10141"/>
    <n v="0"/>
    <n v="0"/>
    <x v="0"/>
    <s v="01303143"/>
    <d v="2024-08-05T00:00:00"/>
    <m/>
    <n v="1"/>
    <d v="2024-08-06T00:00:00"/>
    <n v="32"/>
    <m/>
    <s v=""/>
    <n v="1"/>
    <d v="2024-08-21T00:00:00"/>
    <s v="JJM"/>
    <s v="5H5"/>
    <x v="3"/>
    <s v="Neets Bay"/>
    <s v="Summer"/>
    <s v="2021"/>
    <s v="SSRAA"/>
    <s v="BY21"/>
    <s v="5H5"/>
    <s v="JJM"/>
    <s v=""/>
    <s v=""/>
    <s v="U"/>
    <n v="6.8"/>
  </r>
  <r>
    <n v="2024"/>
    <s v="CHUM"/>
    <s v="WRG"/>
    <s v="TRI"/>
    <s v="SLM"/>
    <s v="TNDR"/>
    <s v="107121"/>
    <s v="C8"/>
    <x v="1"/>
    <s v=""/>
    <b v="1"/>
    <s v="SN"/>
    <n v="101"/>
    <s v="41"/>
    <s v="10141"/>
    <n v="0"/>
    <n v="0"/>
    <x v="0"/>
    <s v="01303145"/>
    <d v="2024-08-05T00:00:00"/>
    <m/>
    <n v="1"/>
    <d v="2024-08-06T00:00:00"/>
    <n v="32"/>
    <m/>
    <s v=""/>
    <n v="1"/>
    <d v="2024-08-21T00:00:00"/>
    <s v="JJM"/>
    <s v="5,5H5"/>
    <x v="2"/>
    <s v="Neets Bay"/>
    <s v="Summer"/>
    <s v="2021"/>
    <s v="SSRAA"/>
    <s v="BY21"/>
    <s v="5,5H5"/>
    <s v="JJM"/>
    <s v=""/>
    <s v=""/>
    <s v="U"/>
    <n v="4.5999999999999996"/>
  </r>
  <r>
    <n v="2024"/>
    <s v="CHUM"/>
    <s v="KTN"/>
    <s v="TRI"/>
    <s v="SLM"/>
    <s v="TNDR"/>
    <s v="106509"/>
    <s v="A5"/>
    <x v="1"/>
    <s v=""/>
    <b v="1"/>
    <s v="SN"/>
    <n v="101"/>
    <s v="294548"/>
    <s v="101294548"/>
    <n v="0"/>
    <n v="0"/>
    <x v="0"/>
    <s v="01303922"/>
    <d v="2024-07-27T00:00:00"/>
    <d v="2024-07-28T00:00:00"/>
    <n v="2"/>
    <d v="2024-07-29T00:00:00"/>
    <n v="31"/>
    <m/>
    <s v=""/>
    <n v="1"/>
    <d v="2024-09-20T00:00:00"/>
    <s v="SKS"/>
    <s v="5H5"/>
    <x v="3"/>
    <s v="Neets Bay"/>
    <s v="Summer"/>
    <s v="2021"/>
    <s v="SSRAA"/>
    <s v="BY21"/>
    <s v="5H5"/>
    <s v="SKS"/>
    <s v=""/>
    <s v=""/>
    <s v="U"/>
    <n v="3.3"/>
  </r>
  <r>
    <n v="2024"/>
    <s v="CHUM"/>
    <s v="KTN"/>
    <s v="TRI"/>
    <s v="SLM"/>
    <s v="TNDR"/>
    <s v="106509"/>
    <s v="A9"/>
    <x v="1"/>
    <s v=""/>
    <b v="1"/>
    <s v="SN"/>
    <n v="101"/>
    <s v="294548"/>
    <s v="101294548"/>
    <n v="0"/>
    <n v="0"/>
    <x v="0"/>
    <s v="01303926"/>
    <d v="2024-07-27T00:00:00"/>
    <d v="2024-07-28T00:00:00"/>
    <n v="2"/>
    <d v="2024-07-29T00:00:00"/>
    <n v="31"/>
    <m/>
    <s v=""/>
    <n v="1"/>
    <d v="2024-09-20T00:00:00"/>
    <s v="SKS"/>
    <s v="4,2,2H"/>
    <x v="0"/>
    <s v="Neets Bay"/>
    <s v="Summer"/>
    <s v="2021"/>
    <s v="SSRAA"/>
    <s v="THIN FOR AGING"/>
    <s v="4,2,2H"/>
    <s v="SKS"/>
    <s v=""/>
    <s v=""/>
    <s v="U"/>
    <n v="5.8"/>
  </r>
  <r>
    <n v="2024"/>
    <s v="CHUM"/>
    <s v="KTN"/>
    <s v="TRI"/>
    <s v="SLM"/>
    <s v="TNDR"/>
    <s v="106509"/>
    <s v="B7"/>
    <x v="1"/>
    <s v=""/>
    <b v="1"/>
    <s v="SN"/>
    <n v="101"/>
    <s v="294548"/>
    <s v="101294548"/>
    <n v="0"/>
    <n v="0"/>
    <x v="0"/>
    <s v="01303936"/>
    <d v="2024-07-27T00:00:00"/>
    <d v="2024-07-28T00:00:00"/>
    <n v="2"/>
    <d v="2024-07-29T00:00:00"/>
    <n v="31"/>
    <m/>
    <s v=""/>
    <n v="1"/>
    <d v="2024-09-20T00:00:00"/>
    <s v="SKS"/>
    <s v="4,2,2H"/>
    <x v="0"/>
    <s v="Neets Bay"/>
    <s v="Summer"/>
    <s v="2021"/>
    <s v="SSRAA"/>
    <s v="BY21"/>
    <s v="4,2,2H"/>
    <s v="SKS"/>
    <s v=""/>
    <s v=""/>
    <s v="U"/>
    <n v="4.5"/>
  </r>
  <r>
    <n v="2024"/>
    <s v="CHUM"/>
    <s v="KTN"/>
    <s v="TRI"/>
    <s v="SLM"/>
    <s v="TNDR"/>
    <s v="106509"/>
    <s v="C9"/>
    <x v="1"/>
    <s v=""/>
    <b v="1"/>
    <s v="SN"/>
    <n v="101"/>
    <s v="294548"/>
    <s v="101294548"/>
    <n v="0"/>
    <n v="0"/>
    <x v="0"/>
    <s v="01303950"/>
    <d v="2024-07-27T00:00:00"/>
    <d v="2024-07-28T00:00:00"/>
    <n v="2"/>
    <d v="2024-07-29T00:00:00"/>
    <n v="31"/>
    <m/>
    <s v=""/>
    <n v="1"/>
    <d v="2024-09-20T00:00:00"/>
    <s v="SKS"/>
    <s v="4,2,2H"/>
    <x v="0"/>
    <s v="Neets Bay"/>
    <s v="Summer"/>
    <s v="2021"/>
    <s v="SSRAA"/>
    <s v="THIN FOR AGING"/>
    <s v="4,2,2H"/>
    <s v="SKS"/>
    <s v=""/>
    <s v=""/>
    <s v="U"/>
    <n v="2.5"/>
  </r>
  <r>
    <n v="2024"/>
    <s v="CHUM"/>
    <s v="KTN"/>
    <s v="TRI"/>
    <s v="SLM"/>
    <s v="TNDR"/>
    <s v="106509"/>
    <s v="D10"/>
    <x v="1"/>
    <s v=""/>
    <b v="1"/>
    <s v="SN"/>
    <n v="101"/>
    <s v="294548"/>
    <s v="101294548"/>
    <n v="0"/>
    <n v="0"/>
    <x v="0"/>
    <s v="01303963"/>
    <d v="2024-07-27T00:00:00"/>
    <d v="2024-07-28T00:00:00"/>
    <n v="2"/>
    <d v="2024-07-29T00:00:00"/>
    <n v="31"/>
    <m/>
    <s v=""/>
    <n v="1"/>
    <d v="2024-09-20T00:00:00"/>
    <s v="SKS"/>
    <s v="5H5"/>
    <x v="3"/>
    <s v="Neets Bay"/>
    <s v="Summer"/>
    <s v="2021"/>
    <s v="SSRAA"/>
    <s v="BY21"/>
    <s v="5H5"/>
    <s v="SKS"/>
    <s v=""/>
    <s v=""/>
    <s v="U"/>
    <n v="4.2"/>
  </r>
  <r>
    <n v="2024"/>
    <s v="CHUM"/>
    <s v="KTN"/>
    <s v="TRI"/>
    <s v="SLM"/>
    <s v="TNDR"/>
    <s v="106509"/>
    <s v="D12"/>
    <x v="1"/>
    <s v=""/>
    <b v="1"/>
    <s v="SN"/>
    <n v="101"/>
    <s v="294548"/>
    <s v="101294548"/>
    <n v="0"/>
    <n v="0"/>
    <x v="0"/>
    <s v="01303965"/>
    <d v="2024-07-27T00:00:00"/>
    <d v="2024-07-28T00:00:00"/>
    <n v="2"/>
    <d v="2024-07-29T00:00:00"/>
    <n v="31"/>
    <m/>
    <s v=""/>
    <n v="1"/>
    <d v="2024-09-20T00:00:00"/>
    <s v="SKS"/>
    <s v="5,5H5"/>
    <x v="2"/>
    <s v="Neets Bay"/>
    <s v="Summer"/>
    <s v="2021"/>
    <s v="SSRAA"/>
    <s v="BY21"/>
    <s v="5,5H5"/>
    <s v="SKS"/>
    <s v=""/>
    <s v=""/>
    <s v="U"/>
    <n v="3.9"/>
  </r>
  <r>
    <n v="2024"/>
    <s v="CHUM"/>
    <s v="KTN"/>
    <s v="TRI"/>
    <s v="SLM"/>
    <s v="TNDR"/>
    <s v="106509"/>
    <s v="E2"/>
    <x v="1"/>
    <s v=""/>
    <b v="1"/>
    <s v="SN"/>
    <n v="101"/>
    <s v="294548"/>
    <s v="101294548"/>
    <n v="0"/>
    <n v="0"/>
    <x v="0"/>
    <s v="01303967"/>
    <d v="2024-07-27T00:00:00"/>
    <d v="2024-07-28T00:00:00"/>
    <n v="2"/>
    <d v="2024-07-29T00:00:00"/>
    <n v="31"/>
    <m/>
    <s v=""/>
    <n v="1"/>
    <d v="2024-09-20T00:00:00"/>
    <s v="SKS"/>
    <s v="4,2,2H"/>
    <x v="0"/>
    <s v="Neets Bay"/>
    <s v="Summer"/>
    <s v="2021"/>
    <s v="SSRAA"/>
    <s v="BY21"/>
    <s v="4,2,2H"/>
    <s v="SKS"/>
    <s v=""/>
    <s v=""/>
    <s v="U"/>
    <n v="3.6"/>
  </r>
  <r>
    <n v="2024"/>
    <s v="CHUM"/>
    <s v="KTN"/>
    <s v="TRI"/>
    <s v="SLM"/>
    <s v="TNDR"/>
    <s v="106509"/>
    <s v="E4"/>
    <x v="1"/>
    <s v=""/>
    <b v="1"/>
    <s v="SN"/>
    <n v="101"/>
    <s v="294548"/>
    <s v="101294548"/>
    <n v="0"/>
    <n v="0"/>
    <x v="0"/>
    <s v="01303969"/>
    <d v="2024-07-27T00:00:00"/>
    <d v="2024-07-28T00:00:00"/>
    <n v="2"/>
    <d v="2024-07-29T00:00:00"/>
    <n v="31"/>
    <m/>
    <s v=""/>
    <n v="1"/>
    <d v="2024-09-20T00:00:00"/>
    <s v="SKS"/>
    <s v="5,5H5"/>
    <x v="2"/>
    <s v="Neets Bay"/>
    <s v="Summer"/>
    <s v="2021"/>
    <s v="SSRAA"/>
    <s v="BY21"/>
    <s v="5,5H5"/>
    <s v="SKS"/>
    <s v=""/>
    <s v=""/>
    <s v="U"/>
    <n v="5.4"/>
  </r>
  <r>
    <n v="2024"/>
    <s v="CHUM"/>
    <s v="KTN"/>
    <s v="TRI"/>
    <s v="SLM"/>
    <s v="TNDR"/>
    <s v="106509"/>
    <s v="E5"/>
    <x v="1"/>
    <s v=""/>
    <b v="1"/>
    <s v="SN"/>
    <n v="101"/>
    <s v="294548"/>
    <s v="101294548"/>
    <n v="0"/>
    <n v="0"/>
    <x v="0"/>
    <s v="01303970"/>
    <d v="2024-07-27T00:00:00"/>
    <d v="2024-07-28T00:00:00"/>
    <n v="2"/>
    <d v="2024-07-29T00:00:00"/>
    <n v="31"/>
    <m/>
    <s v=""/>
    <n v="1"/>
    <d v="2024-09-20T00:00:00"/>
    <s v="SKS"/>
    <s v="4,2,2H"/>
    <x v="0"/>
    <s v="Neets Bay"/>
    <s v="Summer"/>
    <s v="2021"/>
    <s v="SSRAA"/>
    <s v="BY21"/>
    <s v="4,2,2H"/>
    <s v="SKS"/>
    <s v=""/>
    <s v=""/>
    <s v="U"/>
    <n v="5.5"/>
  </r>
  <r>
    <n v="2024"/>
    <s v="CHUM"/>
    <s v="KTN"/>
    <s v="TRI"/>
    <s v="SLM"/>
    <s v="TNDR"/>
    <s v="106509"/>
    <s v="E11"/>
    <x v="1"/>
    <s v=""/>
    <b v="1"/>
    <s v="SN"/>
    <n v="101"/>
    <s v="294548"/>
    <s v="101294548"/>
    <n v="0"/>
    <n v="0"/>
    <x v="0"/>
    <s v="01303976"/>
    <d v="2024-07-27T00:00:00"/>
    <d v="2024-07-28T00:00:00"/>
    <n v="2"/>
    <d v="2024-07-29T00:00:00"/>
    <n v="31"/>
    <m/>
    <s v=""/>
    <n v="1"/>
    <d v="2024-09-20T00:00:00"/>
    <s v="SKS"/>
    <s v="4,2,2H"/>
    <x v="0"/>
    <s v="Neets Bay"/>
    <s v="Summer"/>
    <s v="2021"/>
    <s v="SSRAA"/>
    <s v="BY21"/>
    <s v="4,2,2H"/>
    <s v="SKS"/>
    <s v=""/>
    <s v=""/>
    <s v="U"/>
    <n v="3"/>
  </r>
  <r>
    <n v="2024"/>
    <s v="CHUM"/>
    <s v="WRG"/>
    <s v="TRI"/>
    <s v="SLM"/>
    <s v="TNDR"/>
    <s v="106506"/>
    <s v="B6"/>
    <x v="1"/>
    <s v=""/>
    <b v="1"/>
    <s v="SN"/>
    <n v="101"/>
    <s v="1525294145"/>
    <s v="1011525294145"/>
    <n v="0"/>
    <n v="0"/>
    <x v="0"/>
    <s v="01303251"/>
    <d v="2024-08-04T00:00:00"/>
    <d v="2024-08-05T00:00:00"/>
    <n v="2"/>
    <d v="2024-08-06T00:00:00"/>
    <n v="32"/>
    <m/>
    <s v=""/>
    <n v="1"/>
    <d v="2024-08-21T00:00:00"/>
    <s v="SKS"/>
    <s v="5H5"/>
    <x v="3"/>
    <s v="Neets Bay"/>
    <s v="Summer"/>
    <s v="2021"/>
    <s v="SSRAA"/>
    <s v="BY21"/>
    <s v="5H5"/>
    <s v="SKS"/>
    <s v=""/>
    <s v=""/>
    <s v="U"/>
    <n v="6.8"/>
  </r>
  <r>
    <n v="2024"/>
    <s v="CHUM"/>
    <s v="WRG"/>
    <s v="TRI"/>
    <s v="SLM"/>
    <s v="TNDR"/>
    <s v="106506"/>
    <s v="C6"/>
    <x v="1"/>
    <s v=""/>
    <b v="1"/>
    <s v="SN"/>
    <n v="101"/>
    <s v="1525294145"/>
    <s v="1011525294145"/>
    <n v="0"/>
    <n v="0"/>
    <x v="0"/>
    <s v="01303263"/>
    <d v="2024-08-04T00:00:00"/>
    <d v="2024-08-05T00:00:00"/>
    <n v="2"/>
    <d v="2024-08-06T00:00:00"/>
    <n v="32"/>
    <m/>
    <s v=""/>
    <n v="1"/>
    <d v="2024-08-21T00:00:00"/>
    <s v="SKS"/>
    <s v="4,2,2H"/>
    <x v="0"/>
    <s v="Neets Bay"/>
    <s v="Summer"/>
    <s v="2021"/>
    <s v="SSRAA"/>
    <s v="BY21"/>
    <s v="4,2,2H"/>
    <s v="SKS"/>
    <s v=""/>
    <s v=""/>
    <s v="U"/>
    <n v="7.3"/>
  </r>
  <r>
    <n v="2024"/>
    <s v="CHUM"/>
    <s v="WRG"/>
    <s v="TRI"/>
    <s v="SLM"/>
    <s v="TNDR"/>
    <s v="106506"/>
    <s v="C9"/>
    <x v="1"/>
    <s v=""/>
    <b v="1"/>
    <s v="SN"/>
    <n v="101"/>
    <s v="1525294145"/>
    <s v="1011525294145"/>
    <n v="0"/>
    <n v="0"/>
    <x v="0"/>
    <s v="01303266"/>
    <d v="2024-08-04T00:00:00"/>
    <d v="2024-08-05T00:00:00"/>
    <n v="2"/>
    <d v="2024-08-06T00:00:00"/>
    <n v="32"/>
    <m/>
    <s v=""/>
    <n v="1"/>
    <d v="2024-08-21T00:00:00"/>
    <s v="SKS"/>
    <s v="4,2,2H"/>
    <x v="0"/>
    <s v="Neets Bay"/>
    <s v="Summer"/>
    <s v="2021"/>
    <s v="SSRAA"/>
    <s v="BY21"/>
    <s v="4,2,2H"/>
    <s v="SKS"/>
    <s v=""/>
    <s v=""/>
    <s v="U"/>
    <n v="7.2"/>
  </r>
  <r>
    <n v="2024"/>
    <s v="CHUM"/>
    <s v="WRG"/>
    <s v="TRI"/>
    <s v="SLM"/>
    <s v="TNDR"/>
    <s v="106508"/>
    <s v="A1"/>
    <x v="1"/>
    <s v=""/>
    <b v="1"/>
    <s v="SN"/>
    <n v="101"/>
    <s v="41"/>
    <s v="10141"/>
    <n v="0"/>
    <n v="0"/>
    <x v="0"/>
    <s v="01303810"/>
    <d v="2024-07-28T00:00:00"/>
    <m/>
    <n v="1"/>
    <d v="2024-07-29T00:00:00"/>
    <n v="31"/>
    <m/>
    <s v=""/>
    <n v="1"/>
    <d v="2024-09-17T00:00:00"/>
    <s v="SKS"/>
    <s v="5H5"/>
    <x v="3"/>
    <s v="Neets Bay"/>
    <s v="Summer"/>
    <s v="2021"/>
    <s v="SSRAA"/>
    <s v="BY21"/>
    <s v="5H5"/>
    <s v="SKS"/>
    <s v=""/>
    <s v=""/>
    <s v="U"/>
    <n v="10.6"/>
  </r>
  <r>
    <n v="2024"/>
    <s v="CHUM"/>
    <s v="WRG"/>
    <s v="TRI"/>
    <s v="SLM"/>
    <s v="TNDR"/>
    <s v="106508"/>
    <s v="A4"/>
    <x v="1"/>
    <s v=""/>
    <b v="1"/>
    <s v="SN"/>
    <n v="101"/>
    <s v="41"/>
    <s v="10141"/>
    <n v="0"/>
    <n v="0"/>
    <x v="0"/>
    <s v="01303813"/>
    <d v="2024-07-28T00:00:00"/>
    <m/>
    <n v="1"/>
    <d v="2024-07-29T00:00:00"/>
    <n v="31"/>
    <m/>
    <s v=""/>
    <n v="1"/>
    <d v="2024-09-17T00:00:00"/>
    <s v="SKS"/>
    <s v="4,4H"/>
    <x v="1"/>
    <s v="Neets Bay"/>
    <s v="Summer"/>
    <s v="2021"/>
    <s v="SSRAA"/>
    <s v="BY21"/>
    <s v="4,4H"/>
    <s v="SKS"/>
    <s v=""/>
    <s v=""/>
    <s v="U"/>
    <n v="7.2"/>
  </r>
  <r>
    <n v="2024"/>
    <s v="CHUM"/>
    <s v="WRG"/>
    <s v="TRI"/>
    <s v="SLM"/>
    <s v="TNDR"/>
    <s v="106508"/>
    <s v="A12"/>
    <x v="1"/>
    <s v=""/>
    <b v="1"/>
    <s v="SN"/>
    <n v="101"/>
    <s v="41"/>
    <s v="10141"/>
    <n v="0"/>
    <n v="0"/>
    <x v="0"/>
    <s v="01303821"/>
    <d v="2024-07-28T00:00:00"/>
    <m/>
    <n v="1"/>
    <d v="2024-07-29T00:00:00"/>
    <n v="31"/>
    <m/>
    <s v=""/>
    <n v="1"/>
    <d v="2024-09-17T00:00:00"/>
    <s v="SKS"/>
    <s v="4,4H"/>
    <x v="1"/>
    <s v="Neets Bay"/>
    <s v="Summer"/>
    <s v="2021"/>
    <s v="SSRAA"/>
    <s v="BY21"/>
    <s v="4,4H"/>
    <s v="SKS"/>
    <s v=""/>
    <s v=""/>
    <s v="U"/>
    <n v="6.8"/>
  </r>
  <r>
    <n v="2024"/>
    <s v="CHUM"/>
    <s v="WRG"/>
    <s v="TRI"/>
    <s v="SLM"/>
    <s v="TNDR"/>
    <s v="106508"/>
    <s v="B4"/>
    <x v="1"/>
    <s v=""/>
    <b v="1"/>
    <s v="SN"/>
    <n v="101"/>
    <s v="41"/>
    <s v="10141"/>
    <n v="0"/>
    <n v="0"/>
    <x v="0"/>
    <s v="01303825"/>
    <d v="2024-07-28T00:00:00"/>
    <m/>
    <n v="1"/>
    <d v="2024-07-29T00:00:00"/>
    <n v="31"/>
    <m/>
    <s v=""/>
    <n v="1"/>
    <d v="2024-09-17T00:00:00"/>
    <s v="SKS"/>
    <s v="4,2,2H"/>
    <x v="0"/>
    <s v="Neets Bay"/>
    <s v="Summer"/>
    <s v="2021"/>
    <s v="SSRAA"/>
    <s v="THIN FOR AGING"/>
    <s v="4,2,2H"/>
    <s v="SKS"/>
    <s v=""/>
    <s v=""/>
    <s v="U"/>
    <n v="4.3"/>
  </r>
  <r>
    <n v="2024"/>
    <s v="CHUM"/>
    <s v="WRG"/>
    <s v="TRI"/>
    <s v="SLM"/>
    <s v="TNDR"/>
    <s v="106508"/>
    <s v="B6"/>
    <x v="1"/>
    <s v=""/>
    <b v="1"/>
    <s v="SN"/>
    <n v="101"/>
    <s v="41"/>
    <s v="10141"/>
    <n v="0"/>
    <n v="0"/>
    <x v="0"/>
    <s v="01303827"/>
    <d v="2024-07-28T00:00:00"/>
    <m/>
    <n v="1"/>
    <d v="2024-07-29T00:00:00"/>
    <n v="31"/>
    <m/>
    <s v=""/>
    <n v="1"/>
    <d v="2024-09-17T00:00:00"/>
    <s v="SKS"/>
    <s v="5,5H5"/>
    <x v="2"/>
    <s v="Neets Bay"/>
    <s v="Summer"/>
    <s v="2021"/>
    <s v="SSRAA"/>
    <s v="THIN FOR AGING"/>
    <s v="5,5H5"/>
    <s v="SKS"/>
    <s v=""/>
    <s v=""/>
    <s v="U"/>
    <n v="7.6"/>
  </r>
  <r>
    <n v="2024"/>
    <s v="CHUM"/>
    <s v="WRG"/>
    <s v="TRI"/>
    <s v="SLM"/>
    <s v="TNDR"/>
    <s v="106508"/>
    <s v="C10"/>
    <x v="1"/>
    <s v=""/>
    <b v="1"/>
    <s v="SN"/>
    <n v="101"/>
    <s v="41"/>
    <s v="10141"/>
    <n v="0"/>
    <n v="0"/>
    <x v="0"/>
    <s v="01303843"/>
    <d v="2024-07-28T00:00:00"/>
    <m/>
    <n v="1"/>
    <d v="2024-07-29T00:00:00"/>
    <n v="31"/>
    <m/>
    <s v=""/>
    <n v="1"/>
    <d v="2024-09-17T00:00:00"/>
    <s v="SKS"/>
    <s v="4,2,2H"/>
    <x v="0"/>
    <s v="Neets Bay"/>
    <s v="Summer"/>
    <s v="2021"/>
    <s v="SSRAA"/>
    <s v="THIN FOR AGING"/>
    <s v="4,2,2H"/>
    <s v="SKS"/>
    <s v=""/>
    <s v=""/>
    <s v="U"/>
    <n v="4.4000000000000004"/>
  </r>
  <r>
    <n v="2024"/>
    <s v="CHUM"/>
    <s v="WRG"/>
    <s v="TRI"/>
    <s v="SLM"/>
    <s v="TNDR"/>
    <s v="106508"/>
    <s v="D12"/>
    <x v="1"/>
    <s v=""/>
    <b v="1"/>
    <s v="SN"/>
    <n v="101"/>
    <s v="41"/>
    <s v="10141"/>
    <n v="0"/>
    <n v="0"/>
    <x v="0"/>
    <s v="01303857"/>
    <d v="2024-07-28T00:00:00"/>
    <m/>
    <n v="1"/>
    <d v="2024-07-29T00:00:00"/>
    <n v="31"/>
    <m/>
    <s v=""/>
    <n v="1"/>
    <d v="2024-09-17T00:00:00"/>
    <s v="SKS"/>
    <s v="5,5H5"/>
    <x v="2"/>
    <s v="Neets Bay"/>
    <s v="Summer"/>
    <s v="2021"/>
    <s v="SSRAA"/>
    <s v="BY21"/>
    <s v="5,5H5"/>
    <s v="SKS"/>
    <s v=""/>
    <s v=""/>
    <s v="U"/>
    <n v="6.8"/>
  </r>
  <r>
    <n v="2024"/>
    <s v="CHUM"/>
    <s v="WRG"/>
    <s v="TRI"/>
    <s v="SLM"/>
    <s v="TNDR"/>
    <s v="106508"/>
    <s v="E4"/>
    <x v="1"/>
    <s v=""/>
    <b v="1"/>
    <s v="SN"/>
    <n v="101"/>
    <s v="41"/>
    <s v="10141"/>
    <n v="0"/>
    <n v="0"/>
    <x v="0"/>
    <s v="01303861"/>
    <d v="2024-07-28T00:00:00"/>
    <m/>
    <n v="1"/>
    <d v="2024-07-29T00:00:00"/>
    <n v="31"/>
    <m/>
    <s v=""/>
    <n v="1"/>
    <d v="2024-09-17T00:00:00"/>
    <s v="SKS"/>
    <s v="4,2,2H"/>
    <x v="0"/>
    <s v="Neets Bay"/>
    <s v="Summer"/>
    <s v="2021"/>
    <s v="SSRAA"/>
    <s v="BY21"/>
    <s v="4,2,2H"/>
    <s v="SKS"/>
    <s v=""/>
    <s v=""/>
    <s v="U"/>
    <n v="6.9"/>
  </r>
  <r>
    <n v="2024"/>
    <s v="CHUM"/>
    <s v="KTN"/>
    <s v="SBS"/>
    <s v="DGK"/>
    <s v="TNDR"/>
    <s v="107314"/>
    <s v="A8"/>
    <x v="1"/>
    <s v=""/>
    <b v="1"/>
    <s v="SN"/>
    <n v="101"/>
    <s v="2341"/>
    <s v="1012341"/>
    <n v="0"/>
    <n v="0"/>
    <x v="0"/>
    <s v="01301580"/>
    <d v="2024-08-12T00:00:00"/>
    <m/>
    <n v="1"/>
    <d v="2024-08-13T00:00:00"/>
    <n v="33"/>
    <m/>
    <s v=""/>
    <n v="1"/>
    <d v="2024-08-14T00:00:00"/>
    <s v="JJM"/>
    <s v="4,4H"/>
    <x v="1"/>
    <s v="Neets Bay"/>
    <s v="Summer"/>
    <s v="2021"/>
    <s v="SSRAA"/>
    <s v="BY21"/>
    <s v="4,4H"/>
    <s v="JJM"/>
    <s v=""/>
    <s v=""/>
    <s v="U"/>
    <n v="5"/>
  </r>
  <r>
    <n v="2024"/>
    <s v="CHUM"/>
    <s v="KTN"/>
    <s v="SBS"/>
    <s v="DGK"/>
    <s v="TNDR"/>
    <s v="107314"/>
    <s v="A12"/>
    <x v="1"/>
    <s v=""/>
    <b v="1"/>
    <s v="SN"/>
    <n v="101"/>
    <s v="2341"/>
    <s v="1012341"/>
    <n v="0"/>
    <n v="0"/>
    <x v="0"/>
    <s v="01301584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BY21"/>
    <s v="4,2,2H"/>
    <s v="JJM"/>
    <s v=""/>
    <s v=""/>
    <s v="U"/>
    <n v="4.8"/>
  </r>
  <r>
    <n v="2024"/>
    <s v="CHUM"/>
    <s v="KTN"/>
    <s v="SBS"/>
    <s v="DGK"/>
    <s v="TNDR"/>
    <s v="107314"/>
    <s v="B6"/>
    <x v="1"/>
    <s v=""/>
    <b v="1"/>
    <s v="SN"/>
    <n v="101"/>
    <s v="2341"/>
    <s v="1012341"/>
    <n v="0"/>
    <n v="0"/>
    <x v="0"/>
    <s v="01301590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BY21"/>
    <s v="4,2,2H"/>
    <s v="JJM"/>
    <s v="4,2,2H"/>
    <s v="SAW"/>
    <s v="U"/>
    <n v="8.6999999999999993"/>
  </r>
  <r>
    <n v="2024"/>
    <s v="CHUM"/>
    <s v="KTN"/>
    <s v="SBS"/>
    <s v="DGK"/>
    <s v="TNDR"/>
    <s v="107314"/>
    <s v="C5"/>
    <x v="1"/>
    <s v=""/>
    <b v="1"/>
    <s v="SN"/>
    <n v="101"/>
    <s v="2341"/>
    <s v="1012341"/>
    <n v="0"/>
    <n v="0"/>
    <x v="0"/>
    <s v="01301601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BY21"/>
    <s v="4,2,2H"/>
    <s v="JJM"/>
    <s v=""/>
    <s v=""/>
    <s v="U"/>
    <n v="3.3"/>
  </r>
  <r>
    <n v="2024"/>
    <s v="CHUM"/>
    <s v="KTN"/>
    <s v="SBS"/>
    <s v="DGK"/>
    <s v="TNDR"/>
    <s v="107314"/>
    <s v="D1"/>
    <x v="1"/>
    <s v=""/>
    <b v="1"/>
    <s v="SN"/>
    <n v="101"/>
    <s v="29"/>
    <s v="10129"/>
    <n v="0"/>
    <n v="0"/>
    <x v="0"/>
    <s v="01301609"/>
    <d v="2024-08-12T00:00:00"/>
    <m/>
    <n v="1"/>
    <d v="2024-08-13T00:00:00"/>
    <n v="33"/>
    <m/>
    <s v=""/>
    <n v="1"/>
    <d v="2024-08-14T00:00:00"/>
    <s v="JJM"/>
    <s v="5,5H5"/>
    <x v="2"/>
    <s v="Neets Bay"/>
    <s v="Summer"/>
    <s v="2021"/>
    <s v="SSRAA"/>
    <s v="BY21"/>
    <s v="5,5H5"/>
    <s v="JJM"/>
    <s v=""/>
    <s v=""/>
    <s v="U"/>
    <n v="6.5"/>
  </r>
  <r>
    <n v="2024"/>
    <s v="CHUM"/>
    <s v="KTN"/>
    <s v="SBS"/>
    <s v="DGK"/>
    <s v="TNDR"/>
    <s v="107314"/>
    <s v="D4"/>
    <x v="1"/>
    <s v=""/>
    <b v="1"/>
    <s v="SN"/>
    <n v="101"/>
    <s v="29"/>
    <s v="10129"/>
    <n v="0"/>
    <n v="0"/>
    <x v="0"/>
    <s v="01301612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BY21"/>
    <s v="4,2,2H"/>
    <s v="JJM"/>
    <s v=""/>
    <s v=""/>
    <s v="U"/>
    <n v="5.7"/>
  </r>
  <r>
    <n v="2024"/>
    <s v="CHUM"/>
    <s v="KTN"/>
    <s v="SBS"/>
    <s v="DGK"/>
    <s v="TNDR"/>
    <s v="107314"/>
    <s v="D6"/>
    <x v="1"/>
    <s v=""/>
    <b v="1"/>
    <s v="SN"/>
    <n v="101"/>
    <s v="29"/>
    <s v="10129"/>
    <n v="0"/>
    <n v="0"/>
    <x v="0"/>
    <s v="01301614"/>
    <d v="2024-08-12T00:00:00"/>
    <m/>
    <n v="1"/>
    <d v="2024-08-13T00:00:00"/>
    <n v="33"/>
    <m/>
    <s v=""/>
    <n v="1"/>
    <d v="2024-08-14T00:00:00"/>
    <s v="JJM"/>
    <s v="5,5H5"/>
    <x v="2"/>
    <s v="Neets Bay"/>
    <s v="Summer"/>
    <s v="2021"/>
    <s v="SSRAA"/>
    <s v="BY21"/>
    <s v="5,5H5"/>
    <s v="JJM"/>
    <s v=""/>
    <s v=""/>
    <s v="U"/>
    <n v="4.7"/>
  </r>
  <r>
    <n v="2024"/>
    <s v="CHUM"/>
    <s v="KTN"/>
    <s v="SBS"/>
    <s v="DGK"/>
    <s v="TNDR"/>
    <s v="107314"/>
    <s v="E1"/>
    <x v="1"/>
    <s v=""/>
    <b v="1"/>
    <s v="SN"/>
    <n v="101"/>
    <s v="29"/>
    <s v="10129"/>
    <n v="0"/>
    <n v="0"/>
    <x v="0"/>
    <s v="01301621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BY21"/>
    <s v="4,2,2H"/>
    <s v="JJM"/>
    <s v=""/>
    <s v=""/>
    <s v="U"/>
    <n v="4.0999999999999996"/>
  </r>
  <r>
    <n v="2024"/>
    <s v="CHUM"/>
    <s v="KTN"/>
    <s v="SBS"/>
    <s v="DGK"/>
    <s v="TNDR"/>
    <s v="107314"/>
    <s v="E4"/>
    <x v="1"/>
    <s v=""/>
    <b v="1"/>
    <s v="SN"/>
    <n v="101"/>
    <s v="29"/>
    <s v="10129"/>
    <n v="0"/>
    <n v="0"/>
    <x v="0"/>
    <s v="01301624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BY21"/>
    <s v="4,2,2H"/>
    <s v="JJM"/>
    <s v=""/>
    <s v=""/>
    <s v="U"/>
    <n v="3.2"/>
  </r>
  <r>
    <n v="2024"/>
    <s v="CHUM"/>
    <s v="KTN"/>
    <s v="SBS"/>
    <s v="DGK"/>
    <s v="TNDR"/>
    <s v="107314"/>
    <s v="E6"/>
    <x v="1"/>
    <s v=""/>
    <b v="1"/>
    <s v="SN"/>
    <n v="101"/>
    <s v="29"/>
    <s v="10129"/>
    <n v="0"/>
    <n v="0"/>
    <x v="0"/>
    <s v="01301626"/>
    <d v="2024-08-12T00:00:00"/>
    <m/>
    <n v="1"/>
    <d v="2024-08-13T00:00:00"/>
    <n v="33"/>
    <m/>
    <s v=""/>
    <n v="1"/>
    <d v="2024-08-14T00:00:00"/>
    <s v="JJM"/>
    <s v="5H5"/>
    <x v="3"/>
    <s v="Neets Bay"/>
    <s v="Summer"/>
    <s v="2021"/>
    <s v="SSRAA"/>
    <s v="BY21"/>
    <s v="5H5"/>
    <s v="JJM"/>
    <s v=""/>
    <s v=""/>
    <s v="U"/>
    <n v="4.5"/>
  </r>
  <r>
    <n v="2024"/>
    <s v="CHUM"/>
    <s v="KTN"/>
    <s v="SBS"/>
    <s v="DGK"/>
    <s v="TNDR"/>
    <s v="107314"/>
    <s v="E10"/>
    <x v="1"/>
    <s v=""/>
    <b v="1"/>
    <s v="SN"/>
    <n v="101"/>
    <s v="29"/>
    <s v="10129"/>
    <n v="0"/>
    <n v="0"/>
    <x v="0"/>
    <s v="01301630"/>
    <d v="2024-08-12T00:00:00"/>
    <m/>
    <n v="1"/>
    <d v="2024-08-13T00:00:00"/>
    <n v="33"/>
    <m/>
    <s v=""/>
    <n v="1"/>
    <d v="2024-08-14T00:00:00"/>
    <s v="JJM"/>
    <s v="4,2,2H"/>
    <x v="0"/>
    <s v="Neets Bay"/>
    <s v="Summer"/>
    <s v="2021"/>
    <s v="SSRAA"/>
    <s v="UNABLE TO AGE"/>
    <s v="4,2,2H"/>
    <s v="JJM"/>
    <s v=""/>
    <s v=""/>
    <s v="U"/>
    <n v="5.4"/>
  </r>
  <r>
    <n v="2024"/>
    <s v="CHUM"/>
    <s v="WRG"/>
    <s v="TRI"/>
    <s v="SLM"/>
    <s v="TNDR"/>
    <s v="106510"/>
    <s v="D1"/>
    <x v="1"/>
    <s v=""/>
    <b v="1"/>
    <s v="SN"/>
    <n v="104"/>
    <s v="3035"/>
    <s v="1043035"/>
    <n v="0"/>
    <n v="0"/>
    <x v="0"/>
    <s v="01304026"/>
    <d v="2024-07-28T00:00:00"/>
    <m/>
    <n v="1"/>
    <d v="2024-07-30T00:00:00"/>
    <n v="31"/>
    <m/>
    <s v=""/>
    <n v="1"/>
    <d v="2024-09-17T00:00:00"/>
    <s v="SKS"/>
    <s v="5H5"/>
    <x v="3"/>
    <s v="Neets Bay"/>
    <s v="Summer"/>
    <s v="2021"/>
    <s v="SSRAA"/>
    <s v="THIN FOR AGING"/>
    <s v="5H5"/>
    <s v="SKS"/>
    <s v=""/>
    <s v=""/>
    <s v="U"/>
    <n v="6.4"/>
  </r>
  <r>
    <n v="2024"/>
    <s v="CHUM"/>
    <s v="WRG"/>
    <s v="TRI"/>
    <s v="SLM"/>
    <s v="TNDR"/>
    <s v="106510"/>
    <s v="E11"/>
    <x v="1"/>
    <s v=""/>
    <b v="1"/>
    <s v="SN"/>
    <n v="104"/>
    <s v="3035"/>
    <s v="1043035"/>
    <n v="0"/>
    <n v="0"/>
    <x v="0"/>
    <s v="01304048"/>
    <d v="2024-07-28T00:00:00"/>
    <m/>
    <n v="1"/>
    <d v="2024-07-30T00:00:00"/>
    <n v="31"/>
    <m/>
    <s v=""/>
    <n v="1"/>
    <d v="2024-09-17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SBS"/>
    <s v="LML"/>
    <s v="BOAT"/>
    <s v="107335"/>
    <s v="A3"/>
    <x v="1"/>
    <s v=""/>
    <b v="1"/>
    <s v="SN"/>
    <n v="101"/>
    <s v="27"/>
    <s v="10127"/>
    <n v="0"/>
    <n v="0"/>
    <x v="0"/>
    <s v="01304088"/>
    <d v="2024-08-08T00:00:00"/>
    <d v="2024-08-09T00:00:00"/>
    <n v="2"/>
    <d v="2024-08-09T00:00:00"/>
    <n v="32"/>
    <m/>
    <s v=""/>
    <n v="1"/>
    <d v="2024-08-21T00:00:00"/>
    <s v="SKS"/>
    <s v="5,5H5"/>
    <x v="2"/>
    <s v="Neets Bay"/>
    <s v="Summer"/>
    <s v="2021"/>
    <s v="SSRAA"/>
    <s v="THIN FOR AGING"/>
    <s v="5,5H5"/>
    <s v="SKS"/>
    <s v=""/>
    <s v=""/>
    <s v="U"/>
    <n v="5.8"/>
  </r>
  <r>
    <n v="2024"/>
    <s v="CHUM"/>
    <s v="KTN"/>
    <s v="SBS"/>
    <s v="LML"/>
    <s v="BOAT"/>
    <s v="107335"/>
    <s v="C12"/>
    <x v="1"/>
    <s v=""/>
    <b v="1"/>
    <s v="SN"/>
    <n v="101"/>
    <s v="41"/>
    <s v="10141"/>
    <n v="0"/>
    <n v="0"/>
    <x v="0"/>
    <s v="01304109"/>
    <d v="2024-08-08T00:00:00"/>
    <d v="2024-08-09T00:00:00"/>
    <n v="2"/>
    <d v="2024-08-09T00:00:00"/>
    <n v="32"/>
    <m/>
    <s v=""/>
    <n v="1"/>
    <d v="2024-08-21T00:00:00"/>
    <s v="SKS"/>
    <s v="5,5H5"/>
    <x v="2"/>
    <s v="Neets Bay"/>
    <s v="Summer"/>
    <s v="2021"/>
    <s v="SSRAA"/>
    <s v="THIN FOR AGING"/>
    <s v="5,5H5"/>
    <s v="SKS"/>
    <s v=""/>
    <s v=""/>
    <s v="U"/>
    <n v="5.5"/>
  </r>
  <r>
    <n v="2024"/>
    <s v="CHUM"/>
    <s v="KTN"/>
    <s v="SBS"/>
    <s v="LML"/>
    <s v="BOAT"/>
    <s v="107335"/>
    <s v="E10"/>
    <x v="1"/>
    <s v=""/>
    <b v="1"/>
    <s v="SN"/>
    <n v="101"/>
    <s v="41"/>
    <s v="10141"/>
    <n v="0"/>
    <n v="0"/>
    <x v="0"/>
    <s v="01304119"/>
    <d v="2024-08-08T00:00:00"/>
    <d v="2024-08-09T00:00:00"/>
    <n v="2"/>
    <d v="2024-08-09T00:00:00"/>
    <n v="32"/>
    <m/>
    <s v=""/>
    <n v="1"/>
    <d v="2024-08-21T00:00:00"/>
    <s v="SKS"/>
    <s v="4,2,2H"/>
    <x v="0"/>
    <s v="Neets Bay"/>
    <s v="Summer"/>
    <s v="2021"/>
    <s v="SSRAA"/>
    <s v="THIN FOR AGING"/>
    <s v="4,2,2H"/>
    <s v="SKS"/>
    <s v=""/>
    <s v=""/>
    <s v="U"/>
    <n v="4.5999999999999996"/>
  </r>
  <r>
    <n v="2024"/>
    <s v="CHUM"/>
    <s v="KTN"/>
    <s v="SBS"/>
    <s v="LML"/>
    <s v="BOAT"/>
    <s v="107337"/>
    <s v="A6"/>
    <x v="1"/>
    <s v=""/>
    <b v="1"/>
    <s v="SN"/>
    <n v="101"/>
    <s v="25"/>
    <s v="10125"/>
    <n v="0"/>
    <n v="0"/>
    <x v="0"/>
    <s v="01303155"/>
    <d v="2024-08-08T00:00:00"/>
    <d v="2024-08-09T00:00:00"/>
    <n v="2"/>
    <d v="2024-08-09T00:00:00"/>
    <n v="32"/>
    <m/>
    <s v=""/>
    <n v="1"/>
    <d v="2024-08-21T00:00:00"/>
    <s v="JJM"/>
    <s v="4,2,2H"/>
    <x v="0"/>
    <s v="Neets Bay"/>
    <s v="Summer"/>
    <s v="2021"/>
    <s v="SSRAA"/>
    <s v="BY21"/>
    <s v="4,2,2H"/>
    <s v="JJM"/>
    <s v="4,2,2H"/>
    <s v="SKS"/>
    <s v="U"/>
    <n v="5.5"/>
  </r>
  <r>
    <n v="2024"/>
    <s v="CHUM"/>
    <s v="KTN"/>
    <s v="SBS"/>
    <s v="LML"/>
    <s v="BOAT"/>
    <s v="107337"/>
    <s v="B1"/>
    <x v="1"/>
    <s v=""/>
    <b v="1"/>
    <s v="SN"/>
    <n v="101"/>
    <s v="25"/>
    <s v="10125"/>
    <n v="0"/>
    <n v="0"/>
    <x v="0"/>
    <s v="01303162"/>
    <d v="2024-08-08T00:00:00"/>
    <d v="2024-08-09T00:00:00"/>
    <n v="2"/>
    <d v="2024-08-09T00:00:00"/>
    <n v="32"/>
    <m/>
    <s v=""/>
    <n v="1"/>
    <d v="2024-08-21T00:00:00"/>
    <s v="JJM"/>
    <s v="4,2,2H"/>
    <x v="0"/>
    <s v="Neets Bay"/>
    <s v="Summer"/>
    <s v="2021"/>
    <s v="SSRAA"/>
    <s v="BY21"/>
    <s v="4,2,2H"/>
    <s v="JJM"/>
    <s v=""/>
    <s v=""/>
    <s v="U"/>
    <n v="5.7"/>
  </r>
  <r>
    <n v="2024"/>
    <s v="CHUM"/>
    <s v="KTN"/>
    <s v="ECP"/>
    <s v="JJM"/>
    <s v="TNDR"/>
    <s v="107274"/>
    <s v="A2"/>
    <x v="1"/>
    <s v=""/>
    <b v="1"/>
    <s v="SN"/>
    <n v="101"/>
    <s v="25"/>
    <s v="10125"/>
    <n v="0"/>
    <n v="0"/>
    <x v="0"/>
    <s v="01301742"/>
    <d v="2024-08-13T00:00:00"/>
    <m/>
    <n v="1"/>
    <d v="2024-08-14T00:00:00"/>
    <n v="33"/>
    <m/>
    <s v=""/>
    <n v="1"/>
    <d v="2024-08-15T00:00:00"/>
    <s v="JJM"/>
    <s v="4,4H"/>
    <x v="1"/>
    <s v="Neets Bay"/>
    <s v="Summer"/>
    <s v="2021"/>
    <s v="SSRAA"/>
    <s v="BY21"/>
    <s v="4,4H"/>
    <s v="JJM"/>
    <s v=""/>
    <s v=""/>
    <s v="U"/>
    <n v="6.7"/>
  </r>
  <r>
    <n v="2024"/>
    <s v="CHUM"/>
    <s v="KTN"/>
    <s v="ECP"/>
    <s v="JJM"/>
    <s v="TNDR"/>
    <s v="107274"/>
    <s v="A5"/>
    <x v="1"/>
    <s v=""/>
    <b v="1"/>
    <s v="SN"/>
    <n v="101"/>
    <s v="25"/>
    <s v="10125"/>
    <n v="0"/>
    <n v="0"/>
    <x v="0"/>
    <s v="01301745"/>
    <d v="2024-08-13T00:00:00"/>
    <m/>
    <n v="1"/>
    <d v="2024-08-14T00:00:00"/>
    <n v="33"/>
    <m/>
    <s v=""/>
    <n v="1"/>
    <d v="2024-08-15T00:00:00"/>
    <s v="JJM"/>
    <s v="4,2,2H"/>
    <x v="0"/>
    <s v="Neets Bay"/>
    <s v="Summer"/>
    <s v="2021"/>
    <s v="SSRAA"/>
    <s v="BY21"/>
    <s v="4,2,2H"/>
    <s v="JJM"/>
    <s v=""/>
    <s v=""/>
    <s v="U"/>
    <n v="6.3"/>
  </r>
  <r>
    <n v="2024"/>
    <s v="CHUM"/>
    <s v="KTN"/>
    <s v="ECP"/>
    <s v="JJM"/>
    <s v="TNDR"/>
    <s v="107274"/>
    <s v="A6"/>
    <x v="1"/>
    <s v=""/>
    <b v="1"/>
    <s v="SN"/>
    <n v="101"/>
    <s v="25"/>
    <s v="10125"/>
    <n v="0"/>
    <n v="0"/>
    <x v="0"/>
    <s v="01301746"/>
    <d v="2024-08-13T00:00:00"/>
    <m/>
    <n v="1"/>
    <d v="2024-08-14T00:00:00"/>
    <n v="33"/>
    <m/>
    <s v=""/>
    <n v="1"/>
    <d v="2024-08-15T00:00:00"/>
    <s v="JJM"/>
    <s v="5H5"/>
    <x v="3"/>
    <s v="Neets Bay"/>
    <s v="Summer"/>
    <s v="2021"/>
    <s v="SSRAA"/>
    <s v="BY21"/>
    <s v="5H5"/>
    <s v="JJM"/>
    <s v=""/>
    <s v=""/>
    <s v="U"/>
    <n v="5.9"/>
  </r>
  <r>
    <n v="2024"/>
    <s v="CHUM"/>
    <s v="KTN"/>
    <s v="ECP"/>
    <s v="JJM"/>
    <s v="TNDR"/>
    <s v="107274"/>
    <s v="A10"/>
    <x v="1"/>
    <s v=""/>
    <b v="1"/>
    <s v="SN"/>
    <n v="101"/>
    <s v="25"/>
    <s v="10125"/>
    <n v="0"/>
    <n v="0"/>
    <x v="0"/>
    <s v="01301750"/>
    <d v="2024-08-13T00:00:00"/>
    <m/>
    <n v="1"/>
    <d v="2024-08-14T00:00:00"/>
    <n v="33"/>
    <m/>
    <s v=""/>
    <n v="1"/>
    <d v="2024-08-15T00:00:00"/>
    <s v="JJM"/>
    <s v="4,2,2H"/>
    <x v="0"/>
    <s v="Neets Bay"/>
    <s v="Summer"/>
    <s v="2021"/>
    <s v="SSRAA"/>
    <s v="BY21"/>
    <s v="4,2,2H"/>
    <s v="JJM"/>
    <s v=""/>
    <s v=""/>
    <s v="U"/>
    <n v="6.4"/>
  </r>
  <r>
    <n v="2024"/>
    <s v="CHUM"/>
    <s v="NB"/>
    <s v="Hatchery"/>
    <s v="TS"/>
    <s v="EGG"/>
    <s v="107182"/>
    <s v="A2"/>
    <x v="2"/>
    <s v="EGG"/>
    <b v="0"/>
    <s v="EGG"/>
    <n v="101"/>
    <s v="95"/>
    <s v="10195"/>
    <s v="THA"/>
    <s v="Neets Bay"/>
    <x v="1"/>
    <s v="01302083"/>
    <d v="2024-08-07T00:00:00"/>
    <m/>
    <n v="1"/>
    <d v="2024-08-07T00:00:00"/>
    <n v="32"/>
    <n v="7"/>
    <s v="LOT 7"/>
    <n v="1"/>
    <d v="2024-08-22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82"/>
    <s v="A4"/>
    <x v="2"/>
    <s v="EGG"/>
    <b v="0"/>
    <s v="EGG"/>
    <n v="101"/>
    <s v="95"/>
    <s v="10195"/>
    <s v="THA"/>
    <s v="Neets Bay"/>
    <x v="1"/>
    <s v="01302085"/>
    <d v="2024-08-07T00:00:00"/>
    <m/>
    <n v="1"/>
    <d v="2024-08-07T00:00:00"/>
    <n v="32"/>
    <n v="7"/>
    <s v="LOT 7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82"/>
    <s v="A9"/>
    <x v="2"/>
    <s v="EGG"/>
    <b v="0"/>
    <s v="EGG"/>
    <n v="101"/>
    <s v="95"/>
    <s v="10195"/>
    <s v="THA"/>
    <s v="Neets Bay"/>
    <x v="1"/>
    <s v="01302090"/>
    <d v="2024-08-07T00:00:00"/>
    <m/>
    <n v="1"/>
    <d v="2024-08-07T00:00:00"/>
    <n v="32"/>
    <n v="7"/>
    <s v="LOT 7"/>
    <n v="1"/>
    <d v="2024-08-22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82"/>
    <s v="A12"/>
    <x v="2"/>
    <s v="EGG"/>
    <b v="0"/>
    <s v="EGG"/>
    <n v="101"/>
    <s v="95"/>
    <s v="10195"/>
    <s v="THA"/>
    <s v="Neets Bay"/>
    <x v="1"/>
    <s v="01302093"/>
    <d v="2024-08-07T00:00:00"/>
    <m/>
    <n v="1"/>
    <d v="2024-08-07T00:00:00"/>
    <n v="32"/>
    <n v="7"/>
    <s v="LOT 7"/>
    <n v="1"/>
    <d v="2024-08-22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82"/>
    <s v="B4"/>
    <x v="2"/>
    <s v="EGG"/>
    <b v="0"/>
    <s v="EGG"/>
    <n v="101"/>
    <s v="95"/>
    <s v="10195"/>
    <s v="THA"/>
    <s v="Neets Bay"/>
    <x v="1"/>
    <s v="01302097"/>
    <d v="2024-08-07T00:00:00"/>
    <m/>
    <n v="1"/>
    <d v="2024-08-07T00:00:00"/>
    <n v="32"/>
    <n v="7"/>
    <s v="LOT 7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B5"/>
    <x v="2"/>
    <s v="EGG"/>
    <b v="0"/>
    <s v="EGG"/>
    <n v="101"/>
    <s v="95"/>
    <s v="10195"/>
    <s v="THA"/>
    <s v="Neets Bay"/>
    <x v="1"/>
    <s v="01302098"/>
    <d v="2024-08-07T00:00:00"/>
    <m/>
    <n v="1"/>
    <d v="2024-08-07T00:00:00"/>
    <n v="32"/>
    <n v="7"/>
    <s v="LOT 7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B7"/>
    <x v="2"/>
    <s v="EGG"/>
    <b v="0"/>
    <s v="EGG"/>
    <n v="101"/>
    <s v="95"/>
    <s v="10195"/>
    <s v="THA"/>
    <s v="Neets Bay"/>
    <x v="1"/>
    <s v="01302100"/>
    <d v="2024-08-07T00:00:00"/>
    <m/>
    <n v="1"/>
    <d v="2024-08-07T00:00:00"/>
    <n v="32"/>
    <n v="7"/>
    <s v="LOT 7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B12"/>
    <x v="2"/>
    <s v="EGG"/>
    <b v="0"/>
    <s v="EGG"/>
    <n v="101"/>
    <s v="95"/>
    <s v="10195"/>
    <s v="THA"/>
    <s v="Neets Bay"/>
    <x v="1"/>
    <s v="01302105"/>
    <d v="2024-08-07T00:00:00"/>
    <m/>
    <n v="1"/>
    <d v="2024-08-07T00:00:00"/>
    <n v="32"/>
    <n v="7"/>
    <s v="LOT 7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C3"/>
    <x v="2"/>
    <s v="EGG"/>
    <b v="0"/>
    <s v="EGG"/>
    <n v="101"/>
    <s v="95"/>
    <s v="10195"/>
    <s v="THA"/>
    <s v="Neets Bay"/>
    <x v="1"/>
    <s v="01302108"/>
    <d v="2024-08-07T00:00:00"/>
    <m/>
    <n v="1"/>
    <d v="2024-08-07T00:00:00"/>
    <n v="32"/>
    <n v="7"/>
    <s v="LOT 7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82"/>
    <s v="C12"/>
    <x v="2"/>
    <s v="EGG"/>
    <b v="0"/>
    <s v="EGG"/>
    <n v="101"/>
    <s v="95"/>
    <s v="10195"/>
    <s v="THA"/>
    <s v="Neets Bay"/>
    <x v="1"/>
    <s v="01302117"/>
    <d v="2024-08-07T00:00:00"/>
    <m/>
    <n v="1"/>
    <d v="2024-08-07T00:00:00"/>
    <n v="32"/>
    <n v="7"/>
    <s v="LOT 7"/>
    <n v="1"/>
    <d v="2024-08-22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82"/>
    <s v="D2"/>
    <x v="2"/>
    <s v="EGG"/>
    <b v="0"/>
    <s v="EGG"/>
    <n v="101"/>
    <s v="95"/>
    <s v="10195"/>
    <s v="THA"/>
    <s v="Neets Bay"/>
    <x v="1"/>
    <s v="01302119"/>
    <d v="2024-08-07T00:00:00"/>
    <m/>
    <n v="1"/>
    <d v="2024-08-07T00:00:00"/>
    <n v="32"/>
    <n v="7"/>
    <s v="LOT 7"/>
    <n v="1"/>
    <d v="2024-08-22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82"/>
    <s v="D3"/>
    <x v="2"/>
    <s v="EGG"/>
    <b v="0"/>
    <s v="EGG"/>
    <n v="101"/>
    <s v="95"/>
    <s v="10195"/>
    <s v="THA"/>
    <s v="Neets Bay"/>
    <x v="1"/>
    <s v="01302120"/>
    <d v="2024-08-07T00:00:00"/>
    <m/>
    <n v="1"/>
    <d v="2024-08-07T00:00:00"/>
    <n v="32"/>
    <n v="7"/>
    <s v="LOT 7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D7"/>
    <x v="2"/>
    <s v="EGG"/>
    <b v="0"/>
    <s v="EGG"/>
    <n v="101"/>
    <s v="95"/>
    <s v="10195"/>
    <s v="THA"/>
    <s v="Neets Bay"/>
    <x v="1"/>
    <s v="01302124"/>
    <d v="2024-08-07T00:00:00"/>
    <m/>
    <n v="1"/>
    <d v="2024-08-07T00:00:00"/>
    <n v="32"/>
    <n v="7"/>
    <s v="LOT 7"/>
    <n v="1"/>
    <d v="2024-08-22T00:00:00"/>
    <s v="JJM"/>
    <s v="5,5H5"/>
    <x v="2"/>
    <s v="Neets Bay"/>
    <s v="Summer"/>
    <s v="2021"/>
    <s v="SSRAA"/>
    <s v="BY21; POST HATCH LOOKS A LITTLE STRANGE FIRST RING DROPS OFF"/>
    <s v="5,5H5"/>
    <s v="JJM"/>
    <s v="5,5H5"/>
    <s v="SKS"/>
    <s v=""/>
    <m/>
  </r>
  <r>
    <n v="2024"/>
    <s v="CHUM"/>
    <s v="NB"/>
    <s v="Hatchery"/>
    <s v="TS"/>
    <s v="EGG"/>
    <s v="107182"/>
    <s v="D8"/>
    <x v="2"/>
    <s v="EGG"/>
    <b v="0"/>
    <s v="EGG"/>
    <n v="101"/>
    <s v="95"/>
    <s v="10195"/>
    <s v="THA"/>
    <s v="Neets Bay"/>
    <x v="1"/>
    <s v="01302125"/>
    <d v="2024-08-07T00:00:00"/>
    <m/>
    <n v="1"/>
    <d v="2024-08-07T00:00:00"/>
    <n v="32"/>
    <n v="7"/>
    <s v="LOT 7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82"/>
    <s v="D12"/>
    <x v="2"/>
    <s v="EGG"/>
    <b v="0"/>
    <s v="EGG"/>
    <n v="101"/>
    <s v="95"/>
    <s v="10195"/>
    <s v="THA"/>
    <s v="Neets Bay"/>
    <x v="1"/>
    <s v="01302129"/>
    <d v="2024-08-07T00:00:00"/>
    <m/>
    <n v="1"/>
    <d v="2024-08-07T00:00:00"/>
    <n v="32"/>
    <n v="7"/>
    <s v="LOT 7"/>
    <n v="1"/>
    <d v="2024-08-22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82"/>
    <s v="E8"/>
    <x v="2"/>
    <s v="EGG"/>
    <b v="0"/>
    <s v="EGG"/>
    <n v="101"/>
    <s v="95"/>
    <s v="10195"/>
    <s v="THA"/>
    <s v="Neets Bay"/>
    <x v="1"/>
    <s v="01302137"/>
    <d v="2024-08-08T00:00:00"/>
    <m/>
    <n v="1"/>
    <d v="2024-08-08T00:00:00"/>
    <n v="32"/>
    <n v="7"/>
    <s v="Lot 8"/>
    <n v="1"/>
    <d v="2024-08-22T00:00:00"/>
    <s v="JJM"/>
    <s v="5H5"/>
    <x v="3"/>
    <s v="Neets Bay"/>
    <s v="Summer"/>
    <s v="2021"/>
    <s v="SSRAA"/>
    <s v="UNABLE TO AGE"/>
    <s v="5H5"/>
    <s v="JJM"/>
    <s v=""/>
    <s v=""/>
    <s v=""/>
    <m/>
  </r>
  <r>
    <n v="2024"/>
    <s v="CHUM"/>
    <s v="NB"/>
    <s v="Hatchery"/>
    <s v="TS"/>
    <s v="EGG"/>
    <s v="107182"/>
    <s v="F5"/>
    <x v="2"/>
    <s v="EGG"/>
    <b v="0"/>
    <s v="EGG"/>
    <n v="101"/>
    <s v="95"/>
    <s v="10195"/>
    <s v="THA"/>
    <s v="Neets Bay"/>
    <x v="1"/>
    <s v="01302146"/>
    <d v="2024-08-08T00:00:00"/>
    <m/>
    <n v="1"/>
    <d v="2024-08-08T00:00:00"/>
    <n v="32"/>
    <n v="7"/>
    <s v="Lot 8"/>
    <n v="1"/>
    <d v="2024-08-22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82"/>
    <s v="F7"/>
    <x v="2"/>
    <s v="EGG"/>
    <b v="0"/>
    <s v="EGG"/>
    <n v="101"/>
    <s v="95"/>
    <s v="10195"/>
    <s v="THA"/>
    <s v="Neets Bay"/>
    <x v="1"/>
    <s v="01302148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F8"/>
    <x v="2"/>
    <s v="EGG"/>
    <b v="0"/>
    <s v="EGG"/>
    <n v="101"/>
    <s v="95"/>
    <s v="10195"/>
    <s v="THA"/>
    <s v="Neets Bay"/>
    <x v="1"/>
    <s v="01302149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F11"/>
    <x v="2"/>
    <s v="EGG"/>
    <b v="0"/>
    <s v="EGG"/>
    <n v="101"/>
    <s v="95"/>
    <s v="10195"/>
    <s v="THA"/>
    <s v="Neets Bay"/>
    <x v="1"/>
    <s v="01302152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G1"/>
    <x v="2"/>
    <s v="EGG"/>
    <b v="0"/>
    <s v="EGG"/>
    <n v="101"/>
    <s v="95"/>
    <s v="10195"/>
    <s v="THA"/>
    <s v="Neets Bay"/>
    <x v="1"/>
    <s v="01302154"/>
    <d v="2024-08-08T00:00:00"/>
    <m/>
    <n v="1"/>
    <d v="2024-08-08T00:00:00"/>
    <n v="32"/>
    <n v="7"/>
    <s v="Lot 8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82"/>
    <s v="G2"/>
    <x v="2"/>
    <s v="EGG"/>
    <b v="0"/>
    <s v="EGG"/>
    <n v="101"/>
    <s v="95"/>
    <s v="10195"/>
    <s v="THA"/>
    <s v="Neets Bay"/>
    <x v="1"/>
    <s v="01302155"/>
    <d v="2024-08-08T00:00:00"/>
    <m/>
    <n v="1"/>
    <d v="2024-08-08T00:00:00"/>
    <n v="32"/>
    <n v="7"/>
    <s v="Lot 8"/>
    <n v="1"/>
    <d v="2024-08-22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82"/>
    <s v="G4"/>
    <x v="2"/>
    <s v="EGG"/>
    <b v="0"/>
    <s v="EGG"/>
    <n v="101"/>
    <s v="95"/>
    <s v="10195"/>
    <s v="THA"/>
    <s v="Neets Bay"/>
    <x v="1"/>
    <s v="01302157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G6"/>
    <x v="2"/>
    <s v="EGG"/>
    <b v="0"/>
    <s v="EGG"/>
    <n v="101"/>
    <s v="95"/>
    <s v="10195"/>
    <s v="THA"/>
    <s v="Neets Bay"/>
    <x v="1"/>
    <s v="01302159"/>
    <d v="2024-08-08T00:00:00"/>
    <m/>
    <n v="1"/>
    <d v="2024-08-08T00:00:00"/>
    <n v="32"/>
    <n v="7"/>
    <s v="Lot 8"/>
    <n v="1"/>
    <d v="2024-08-22T00:00:00"/>
    <s v="JJM"/>
    <s v="4,4H"/>
    <x v="1"/>
    <s v="Neets Bay"/>
    <s v="Summer"/>
    <s v="2021"/>
    <s v="SSRAA"/>
    <s v="UNABLE TO AGE"/>
    <s v="4,4H"/>
    <s v="JJM"/>
    <s v="4,4H"/>
    <s v="SKS"/>
    <s v=""/>
    <m/>
  </r>
  <r>
    <n v="2024"/>
    <s v="CHUM"/>
    <s v="NB"/>
    <s v="Hatchery"/>
    <s v="TS"/>
    <s v="EGG"/>
    <s v="107182"/>
    <s v="G7"/>
    <x v="2"/>
    <s v="EGG"/>
    <b v="0"/>
    <s v="EGG"/>
    <n v="101"/>
    <s v="95"/>
    <s v="10195"/>
    <s v="THA"/>
    <s v="Neets Bay"/>
    <x v="1"/>
    <s v="01302160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G9"/>
    <x v="2"/>
    <s v="EGG"/>
    <b v="0"/>
    <s v="EGG"/>
    <n v="101"/>
    <s v="95"/>
    <s v="10195"/>
    <s v="THA"/>
    <s v="Neets Bay"/>
    <x v="1"/>
    <s v="01302162"/>
    <d v="2024-08-08T00:00:00"/>
    <m/>
    <n v="1"/>
    <d v="2024-08-08T00:00:00"/>
    <n v="32"/>
    <n v="7"/>
    <s v="Lot 8"/>
    <n v="1"/>
    <d v="2024-08-22T00:00:00"/>
    <s v="JJM"/>
    <s v="5,5H5"/>
    <x v="2"/>
    <s v="Neets Bay"/>
    <s v="Summer"/>
    <s v="2021"/>
    <s v="SSRAA"/>
    <s v="UNABLE TO AGE"/>
    <s v="5,5H5"/>
    <s v="JJM"/>
    <s v=""/>
    <s v=""/>
    <s v=""/>
    <m/>
  </r>
  <r>
    <n v="2024"/>
    <s v="CHUM"/>
    <s v="NB"/>
    <s v="Hatchery"/>
    <s v="TS"/>
    <s v="EGG"/>
    <s v="107182"/>
    <s v="G11"/>
    <x v="2"/>
    <s v="EGG"/>
    <b v="0"/>
    <s v="EGG"/>
    <n v="101"/>
    <s v="95"/>
    <s v="10195"/>
    <s v="THA"/>
    <s v="Neets Bay"/>
    <x v="1"/>
    <s v="01302164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82"/>
    <s v="H7"/>
    <x v="2"/>
    <s v="EGG"/>
    <b v="0"/>
    <s v="EGG"/>
    <n v="101"/>
    <s v="95"/>
    <s v="10195"/>
    <s v="THA"/>
    <s v="Neets Bay"/>
    <x v="1"/>
    <s v="01302172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H8"/>
    <x v="2"/>
    <s v="EGG"/>
    <b v="0"/>
    <s v="EGG"/>
    <n v="101"/>
    <s v="95"/>
    <s v="10195"/>
    <s v="THA"/>
    <s v="Neets Bay"/>
    <x v="1"/>
    <s v="01302173"/>
    <d v="2024-08-08T00:00:00"/>
    <m/>
    <n v="1"/>
    <d v="2024-08-08T00:00:00"/>
    <n v="32"/>
    <n v="7"/>
    <s v="Lot 8"/>
    <n v="1"/>
    <d v="2024-08-22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82"/>
    <s v="H9"/>
    <x v="2"/>
    <s v="EGG"/>
    <b v="0"/>
    <s v="EGG"/>
    <n v="101"/>
    <s v="95"/>
    <s v="10195"/>
    <s v="THA"/>
    <s v="Neets Bay"/>
    <x v="1"/>
    <s v="01302174"/>
    <d v="2024-08-08T00:00:00"/>
    <m/>
    <n v="1"/>
    <d v="2024-08-08T00:00:00"/>
    <n v="32"/>
    <n v="7"/>
    <s v="Lot 8"/>
    <n v="1"/>
    <d v="2024-08-22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82"/>
    <s v="H10"/>
    <x v="2"/>
    <s v="EGG"/>
    <b v="0"/>
    <s v="EGG"/>
    <n v="101"/>
    <s v="95"/>
    <s v="10195"/>
    <s v="THA"/>
    <s v="Neets Bay"/>
    <x v="1"/>
    <s v="01302175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82"/>
    <s v="H11"/>
    <x v="2"/>
    <s v="EGG"/>
    <b v="0"/>
    <s v="EGG"/>
    <n v="101"/>
    <s v="95"/>
    <s v="10195"/>
    <s v="THA"/>
    <s v="Neets Bay"/>
    <x v="1"/>
    <s v="01302176"/>
    <d v="2024-08-08T00:00:00"/>
    <m/>
    <n v="1"/>
    <d v="2024-08-08T00:00:00"/>
    <n v="32"/>
    <n v="7"/>
    <s v="Lot 8"/>
    <n v="1"/>
    <d v="2024-08-22T00:00:00"/>
    <s v="JJM"/>
    <s v="4,4H"/>
    <x v="1"/>
    <s v="Neets Bay"/>
    <s v="Summer"/>
    <s v="2021"/>
    <s v="SSRAA"/>
    <s v="UNABLE TO AGE"/>
    <s v="4,4H"/>
    <s v="JJM"/>
    <s v=""/>
    <s v=""/>
    <s v=""/>
    <m/>
  </r>
  <r>
    <n v="2024"/>
    <s v="CHUM"/>
    <s v="NB"/>
    <s v="Hatchery"/>
    <s v="TS"/>
    <s v="EGG"/>
    <s v="107182"/>
    <s v="H12"/>
    <x v="2"/>
    <s v="EGG"/>
    <b v="0"/>
    <s v="EGG"/>
    <n v="101"/>
    <s v="95"/>
    <s v="10195"/>
    <s v="THA"/>
    <s v="Neets Bay"/>
    <x v="1"/>
    <s v="01302177"/>
    <d v="2024-08-08T00:00:00"/>
    <m/>
    <n v="1"/>
    <d v="2024-08-08T00:00:00"/>
    <n v="32"/>
    <n v="7"/>
    <s v="Lot 8"/>
    <n v="1"/>
    <d v="2024-08-22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KTN"/>
    <s v="ECP"/>
    <s v="DGK"/>
    <s v="TNDR"/>
    <s v="107316"/>
    <s v="A11"/>
    <x v="1"/>
    <s v=""/>
    <b v="1"/>
    <s v="SN"/>
    <n v="104"/>
    <s v="10"/>
    <s v="10410"/>
    <n v="0"/>
    <n v="0"/>
    <x v="0"/>
    <s v="01301835"/>
    <d v="2024-08-13T00:00:00"/>
    <m/>
    <n v="1"/>
    <d v="2024-08-14T00:00:00"/>
    <n v="33"/>
    <m/>
    <s v=""/>
    <n v="1"/>
    <d v="2024-08-15T00:00:00"/>
    <s v="SAW"/>
    <s v="4,2,2H"/>
    <x v="0"/>
    <s v="Neets Bay"/>
    <s v="Summer"/>
    <s v="2021"/>
    <s v="SSRAA"/>
    <s v="BY21"/>
    <s v="4,2,2H"/>
    <s v="SAW"/>
    <s v=""/>
    <s v=""/>
    <s v="U"/>
    <n v="3.7"/>
  </r>
  <r>
    <n v="2024"/>
    <s v="CHUM"/>
    <s v="KTN"/>
    <s v="AGS"/>
    <s v="DGK"/>
    <s v="BOAT"/>
    <s v="107315"/>
    <s v="A6"/>
    <x v="1"/>
    <s v=""/>
    <b v="1"/>
    <s v="SN"/>
    <n v="101"/>
    <s v="41"/>
    <s v="10141"/>
    <n v="0"/>
    <n v="0"/>
    <x v="0"/>
    <s v="01301854"/>
    <d v="2024-08-12T00:00:00"/>
    <d v="2024-08-13T00:00:00"/>
    <n v="2"/>
    <d v="2024-08-14T00:00:00"/>
    <n v="33"/>
    <m/>
    <s v=""/>
    <n v="1"/>
    <d v="2024-08-15T00:00:00"/>
    <s v="SAW"/>
    <s v="5H5"/>
    <x v="3"/>
    <s v="Neets Bay"/>
    <s v="Summer"/>
    <s v="2021"/>
    <s v="SSRAA"/>
    <s v="BY21"/>
    <s v="5H5"/>
    <s v="SAW"/>
    <s v=""/>
    <s v=""/>
    <s v="U"/>
    <n v="4.9000000000000004"/>
  </r>
  <r>
    <n v="2024"/>
    <s v="CHUM"/>
    <s v="KTN"/>
    <s v="AGS"/>
    <s v="DGK"/>
    <s v="BOAT"/>
    <s v="107315"/>
    <s v="C3"/>
    <x v="1"/>
    <s v=""/>
    <b v="1"/>
    <s v="SN"/>
    <n v="101"/>
    <s v="23"/>
    <s v="10123"/>
    <n v="0"/>
    <n v="0"/>
    <x v="0"/>
    <s v="01301875"/>
    <d v="2024-08-12T00:00:00"/>
    <d v="2024-08-13T00:00:00"/>
    <n v="2"/>
    <d v="2024-08-14T00:00:00"/>
    <n v="33"/>
    <m/>
    <s v=""/>
    <n v="1"/>
    <d v="2024-08-16T00:00:00"/>
    <s v="SKS"/>
    <s v="5,5H5"/>
    <x v="2"/>
    <s v="Neets Bay"/>
    <s v="Summer"/>
    <s v="2021"/>
    <s v="SSRAA"/>
    <s v="BY21"/>
    <s v="5,5H5"/>
    <s v="SKS"/>
    <s v=""/>
    <s v=""/>
    <s v="U"/>
    <n v="8.3000000000000007"/>
  </r>
  <r>
    <n v="2024"/>
    <s v="CHUM"/>
    <s v="KTN"/>
    <s v="AGS"/>
    <s v="DGK"/>
    <s v="TNDR"/>
    <s v="107315"/>
    <s v="G6"/>
    <x v="1"/>
    <s v=""/>
    <b v="1"/>
    <s v="SN"/>
    <n v="101"/>
    <s v="2941"/>
    <s v="1012941"/>
    <n v="0"/>
    <n v="0"/>
    <x v="0"/>
    <s v="01301926"/>
    <d v="2024-08-12T00:00:00"/>
    <d v="2024-08-13T00:00:00"/>
    <n v="2"/>
    <d v="2024-08-14T00:00:00"/>
    <n v="33"/>
    <m/>
    <s v=""/>
    <n v="1"/>
    <d v="2024-08-16T00:00:00"/>
    <s v="SKS"/>
    <s v="5H5"/>
    <x v="3"/>
    <s v="Neets Bay"/>
    <s v="Summer"/>
    <s v="2021"/>
    <s v="SSRAA"/>
    <s v="BY21"/>
    <s v="5H5"/>
    <s v="SKS"/>
    <s v=""/>
    <s v=""/>
    <s v="U"/>
    <n v="6.1"/>
  </r>
  <r>
    <n v="2024"/>
    <s v="CHUM"/>
    <s v="KTN"/>
    <s v="SBS"/>
    <s v="AWE"/>
    <s v="BOAT"/>
    <s v="107405"/>
    <s v="A11"/>
    <x v="1"/>
    <s v=""/>
    <b v="0"/>
    <s v="SN"/>
    <n v="104"/>
    <s v="10"/>
    <s v="10410"/>
    <n v="0"/>
    <n v="0"/>
    <x v="0"/>
    <s v="01301955"/>
    <d v="2024-08-12T00:00:00"/>
    <d v="2024-08-13T00:00:00"/>
    <n v="2"/>
    <d v="2024-08-14T00:00:00"/>
    <n v="33"/>
    <m/>
    <s v=""/>
    <n v="1"/>
    <d v="2024-08-15T00:00:00"/>
    <s v="SAW"/>
    <s v="5H5"/>
    <x v="3"/>
    <s v="Neets Bay"/>
    <s v="Summer"/>
    <s v="2021"/>
    <s v="SSRAA"/>
    <s v="BY21"/>
    <s v="5H5"/>
    <s v="SAW"/>
    <s v=""/>
    <s v=""/>
    <s v=""/>
    <m/>
  </r>
  <r>
    <n v="2024"/>
    <s v="CHUM"/>
    <s v="KTN"/>
    <s v="SBS"/>
    <s v="AWE"/>
    <s v="BOAT"/>
    <s v="107403"/>
    <s v="A2"/>
    <x v="1"/>
    <s v=""/>
    <b v="1"/>
    <s v="SN"/>
    <n v="101"/>
    <s v="41"/>
    <s v="10141"/>
    <n v="0"/>
    <n v="0"/>
    <x v="0"/>
    <s v="01302031"/>
    <d v="2024-08-13T00:00:00"/>
    <m/>
    <n v="1"/>
    <d v="2024-08-13T00:00:00"/>
    <n v="33"/>
    <m/>
    <s v=""/>
    <n v="1"/>
    <d v="2024-08-15T00:00:00"/>
    <s v="SAW"/>
    <s v="5,5H5"/>
    <x v="2"/>
    <s v="Neets Bay"/>
    <s v="Summer"/>
    <s v="2021"/>
    <s v="SSRAA"/>
    <s v="BY21"/>
    <s v="5,5H5"/>
    <s v="SAW"/>
    <s v=""/>
    <s v=""/>
    <s v="U"/>
    <n v="4.0999999999999996"/>
  </r>
  <r>
    <n v="2024"/>
    <s v="CHUM"/>
    <s v="KTN"/>
    <s v="SBS"/>
    <s v="AWE"/>
    <s v="BOAT"/>
    <s v="107403"/>
    <s v="B6"/>
    <x v="1"/>
    <s v=""/>
    <b v="1"/>
    <s v="SN"/>
    <n v="101"/>
    <s v="53"/>
    <s v="10153"/>
    <n v="0"/>
    <n v="0"/>
    <x v="0"/>
    <s v="01301998"/>
    <d v="2024-08-13T00:00:00"/>
    <m/>
    <n v="1"/>
    <d v="2024-08-13T00:00:00"/>
    <n v="33"/>
    <m/>
    <s v=""/>
    <n v="1"/>
    <d v="2024-08-15T00:00:00"/>
    <s v="SAW"/>
    <s v="5H5"/>
    <x v="3"/>
    <s v="Neets Bay"/>
    <s v="Summer"/>
    <s v="2021"/>
    <s v="SSRAA"/>
    <s v="BY21"/>
    <s v="5H5"/>
    <s v="SAW"/>
    <s v=""/>
    <s v=""/>
    <s v="U"/>
    <n v="5.8"/>
  </r>
  <r>
    <n v="2024"/>
    <s v="CHUM"/>
    <s v="KTN"/>
    <s v="SBS"/>
    <s v="AWE"/>
    <s v="BOAT"/>
    <s v="107403"/>
    <s v="B7"/>
    <x v="1"/>
    <s v=""/>
    <b v="1"/>
    <s v="SN"/>
    <n v="101"/>
    <s v="53"/>
    <s v="10153"/>
    <n v="0"/>
    <n v="0"/>
    <x v="0"/>
    <s v="01301999"/>
    <d v="2024-08-13T00:00:00"/>
    <m/>
    <n v="1"/>
    <d v="2024-08-13T00:00:00"/>
    <n v="33"/>
    <m/>
    <s v=""/>
    <n v="1"/>
    <d v="2024-08-15T00:00:00"/>
    <s v="SAW"/>
    <s v="5,5H5"/>
    <x v="2"/>
    <s v="Neets Bay"/>
    <s v="Summer"/>
    <s v="2021"/>
    <s v="SSRAA"/>
    <s v="BY21"/>
    <s v="5,5H5"/>
    <s v="SAW"/>
    <s v=""/>
    <s v=""/>
    <s v="U"/>
    <n v="4.5999999999999996"/>
  </r>
  <r>
    <n v="2024"/>
    <s v="CHUM"/>
    <s v="KTN"/>
    <s v="SBS"/>
    <s v="AWE"/>
    <s v="BOAT"/>
    <s v="107404"/>
    <s v="A2"/>
    <x v="1"/>
    <s v=""/>
    <b v="1"/>
    <s v="SN"/>
    <n v="101"/>
    <s v="29"/>
    <s v="10129"/>
    <n v="0"/>
    <n v="0"/>
    <x v="0"/>
    <s v="01302063"/>
    <d v="2024-08-13T00:00:00"/>
    <m/>
    <n v="1"/>
    <d v="2024-08-13T00:00:00"/>
    <n v="33"/>
    <m/>
    <s v=""/>
    <n v="1"/>
    <d v="2024-08-15T00:00:00"/>
    <s v="JJM"/>
    <s v="4,2,2H"/>
    <x v="0"/>
    <s v="Neets Bay"/>
    <s v="Summer"/>
    <s v="2021"/>
    <s v="SSRAA"/>
    <s v="UNABLE TO AGE"/>
    <s v="4,2,2H"/>
    <s v="JJM"/>
    <s v=""/>
    <s v=""/>
    <s v="U"/>
    <n v="3.6"/>
  </r>
  <r>
    <n v="2024"/>
    <s v="CHUM"/>
    <s v="KTN"/>
    <s v="SBS"/>
    <s v="AWE"/>
    <s v="BOAT"/>
    <s v="107404"/>
    <s v="A5"/>
    <x v="1"/>
    <s v=""/>
    <b v="1"/>
    <s v="SN"/>
    <n v="101"/>
    <s v="29"/>
    <s v="10129"/>
    <n v="0"/>
    <n v="0"/>
    <x v="0"/>
    <s v="01302066"/>
    <d v="2024-08-13T00:00:00"/>
    <m/>
    <n v="1"/>
    <d v="2024-08-13T00:00:00"/>
    <n v="33"/>
    <m/>
    <s v=""/>
    <n v="1"/>
    <d v="2024-08-15T00:00:00"/>
    <s v="JJM"/>
    <s v="5,5H5"/>
    <x v="2"/>
    <s v="Neets Bay"/>
    <s v="Summer"/>
    <s v="2021"/>
    <s v="SSRAA"/>
    <s v="UNABLE TO AGE"/>
    <s v="5,5H5"/>
    <s v="JJM"/>
    <s v=""/>
    <s v=""/>
    <s v="U"/>
    <n v="4.9000000000000004"/>
  </r>
  <r>
    <n v="2024"/>
    <s v="CHUM"/>
    <s v="KTN"/>
    <s v="SBS"/>
    <s v="AWE"/>
    <s v="BOAT"/>
    <s v="107404"/>
    <s v="B2"/>
    <x v="1"/>
    <s v=""/>
    <b v="1"/>
    <s v="SN"/>
    <n v="101"/>
    <s v="29"/>
    <s v="10129"/>
    <n v="0"/>
    <n v="0"/>
    <x v="0"/>
    <s v="01302075"/>
    <d v="2024-08-13T00:00:00"/>
    <m/>
    <n v="1"/>
    <d v="2024-08-13T00:00:00"/>
    <n v="33"/>
    <m/>
    <s v=""/>
    <n v="1"/>
    <d v="2024-08-15T00:00:00"/>
    <s v="JJM"/>
    <s v="5H5"/>
    <x v="3"/>
    <s v="Neets Bay"/>
    <s v="Summer"/>
    <s v="2021"/>
    <s v="SSRAA"/>
    <s v="UNABLE TO AGE"/>
    <s v="5H5"/>
    <s v="JJM"/>
    <s v=""/>
    <s v=""/>
    <s v="U"/>
    <n v="6.3"/>
  </r>
  <r>
    <n v="2024"/>
    <s v="CHUM"/>
    <s v="KTN"/>
    <s v="SBS"/>
    <s v="AWE"/>
    <s v="TNDR"/>
    <s v="107407"/>
    <s v="B4"/>
    <x v="1"/>
    <s v=""/>
    <b v="1"/>
    <s v="SN"/>
    <n v="102"/>
    <s v="10"/>
    <s v="10210"/>
    <n v="0"/>
    <n v="0"/>
    <x v="0"/>
    <s v="01301984"/>
    <d v="2024-08-13T00:00:00"/>
    <m/>
    <n v="1"/>
    <d v="2024-08-14T00:00:00"/>
    <n v="33"/>
    <m/>
    <s v=""/>
    <n v="1"/>
    <d v="2024-08-15T00:00:00"/>
    <s v="JJM"/>
    <s v="5,5H5"/>
    <x v="2"/>
    <s v="Neets Bay"/>
    <s v="Summer"/>
    <s v="2021"/>
    <s v="SSRAA"/>
    <s v="BY21"/>
    <s v="5,5H5"/>
    <s v="JJM"/>
    <s v=""/>
    <s v=""/>
    <s v="U"/>
    <n v="7.3"/>
  </r>
  <r>
    <n v="2024"/>
    <s v="CHUM"/>
    <s v="NB"/>
    <s v="Hatchery"/>
    <s v="TS"/>
    <s v="EGG"/>
    <s v="107183"/>
    <s v="A2"/>
    <x v="2"/>
    <s v="EGG"/>
    <b v="0"/>
    <s v="EGG"/>
    <n v="101"/>
    <s v="95"/>
    <s v="10195"/>
    <s v="THA"/>
    <s v="Neets Bay"/>
    <x v="1"/>
    <s v="01302227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A3"/>
    <x v="2"/>
    <s v="EGG"/>
    <b v="0"/>
    <s v="EGG"/>
    <n v="101"/>
    <s v="95"/>
    <s v="10195"/>
    <s v="THA"/>
    <s v="Neets Bay"/>
    <x v="1"/>
    <s v="01302228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A4"/>
    <x v="2"/>
    <s v="EGG"/>
    <b v="0"/>
    <s v="EGG"/>
    <n v="101"/>
    <s v="95"/>
    <s v="10195"/>
    <s v="THA"/>
    <s v="Neets Bay"/>
    <x v="1"/>
    <s v="01302229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A5"/>
    <x v="2"/>
    <s v="EGG"/>
    <b v="0"/>
    <s v="EGG"/>
    <n v="101"/>
    <s v="95"/>
    <s v="10195"/>
    <s v="THA"/>
    <s v="Neets Bay"/>
    <x v="1"/>
    <s v="01302230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A7"/>
    <x v="2"/>
    <s v="EGG"/>
    <b v="0"/>
    <s v="EGG"/>
    <n v="101"/>
    <s v="95"/>
    <s v="10195"/>
    <s v="THA"/>
    <s v="Neets Bay"/>
    <x v="1"/>
    <s v="01302232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A8"/>
    <x v="2"/>
    <s v="EGG"/>
    <b v="0"/>
    <s v="EGG"/>
    <n v="101"/>
    <s v="95"/>
    <s v="10195"/>
    <s v="THA"/>
    <s v="Neets Bay"/>
    <x v="1"/>
    <s v="01302233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A11"/>
    <x v="2"/>
    <s v="EGG"/>
    <b v="0"/>
    <s v="EGG"/>
    <n v="101"/>
    <s v="95"/>
    <s v="10195"/>
    <s v="THA"/>
    <s v="Neets Bay"/>
    <x v="1"/>
    <s v="01302236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B1"/>
    <x v="2"/>
    <s v="EGG"/>
    <b v="0"/>
    <s v="EGG"/>
    <n v="101"/>
    <s v="95"/>
    <s v="10195"/>
    <s v="THA"/>
    <s v="Neets Bay"/>
    <x v="1"/>
    <s v="01302238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3"/>
    <s v="B3"/>
    <x v="2"/>
    <s v="EGG"/>
    <b v="0"/>
    <s v="EGG"/>
    <n v="101"/>
    <s v="95"/>
    <s v="10195"/>
    <s v="THA"/>
    <s v="Neets Bay"/>
    <x v="1"/>
    <s v="01302240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B4"/>
    <x v="2"/>
    <s v="EGG"/>
    <b v="0"/>
    <s v="EGG"/>
    <n v="101"/>
    <s v="95"/>
    <s v="10195"/>
    <s v="THA"/>
    <s v="Neets Bay"/>
    <x v="1"/>
    <s v="01302241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3"/>
    <s v="B8"/>
    <x v="2"/>
    <s v="EGG"/>
    <b v="0"/>
    <s v="EGG"/>
    <n v="101"/>
    <s v="95"/>
    <s v="10195"/>
    <s v="THA"/>
    <s v="Neets Bay"/>
    <x v="1"/>
    <s v="01302245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B9"/>
    <x v="2"/>
    <s v="EGG"/>
    <b v="0"/>
    <s v="EGG"/>
    <n v="101"/>
    <s v="95"/>
    <s v="10195"/>
    <s v="THA"/>
    <s v="Neets Bay"/>
    <x v="1"/>
    <s v="01302246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B11"/>
    <x v="2"/>
    <s v="EGG"/>
    <b v="0"/>
    <s v="EGG"/>
    <n v="101"/>
    <s v="95"/>
    <s v="10195"/>
    <s v="THA"/>
    <s v="Neets Bay"/>
    <x v="1"/>
    <s v="01302248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B12"/>
    <x v="2"/>
    <s v="EGG"/>
    <b v="0"/>
    <s v="EGG"/>
    <n v="101"/>
    <s v="95"/>
    <s v="10195"/>
    <s v="THA"/>
    <s v="Neets Bay"/>
    <x v="1"/>
    <s v="01302249"/>
    <d v="2024-08-10T00:00:00"/>
    <m/>
    <n v="1"/>
    <d v="2024-08-10T00:00:00"/>
    <n v="32"/>
    <n v="7"/>
    <s v="LOT 9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3"/>
    <s v="C4"/>
    <x v="2"/>
    <s v="EGG"/>
    <b v="0"/>
    <s v="EGG"/>
    <n v="101"/>
    <s v="95"/>
    <s v="10195"/>
    <s v="THA"/>
    <s v="Neets Bay"/>
    <x v="1"/>
    <s v="01302253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3"/>
    <s v="C5"/>
    <x v="2"/>
    <s v="EGG"/>
    <b v="0"/>
    <s v="EGG"/>
    <n v="101"/>
    <s v="95"/>
    <s v="10195"/>
    <s v="THA"/>
    <s v="Neets Bay"/>
    <x v="1"/>
    <s v="01302254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3"/>
    <s v="C6"/>
    <x v="2"/>
    <s v="EGG"/>
    <b v="0"/>
    <s v="EGG"/>
    <n v="101"/>
    <s v="95"/>
    <s v="10195"/>
    <s v="THA"/>
    <s v="Neets Bay"/>
    <x v="1"/>
    <s v="01302255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C7"/>
    <x v="2"/>
    <s v="EGG"/>
    <b v="0"/>
    <s v="EGG"/>
    <n v="101"/>
    <s v="95"/>
    <s v="10195"/>
    <s v="THA"/>
    <s v="Neets Bay"/>
    <x v="1"/>
    <s v="01302256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C8"/>
    <x v="2"/>
    <s v="EGG"/>
    <b v="0"/>
    <s v="EGG"/>
    <n v="101"/>
    <s v="95"/>
    <s v="10195"/>
    <s v="THA"/>
    <s v="Neets Bay"/>
    <x v="1"/>
    <s v="01302257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C10"/>
    <x v="2"/>
    <s v="EGG"/>
    <b v="0"/>
    <s v="EGG"/>
    <n v="101"/>
    <s v="95"/>
    <s v="10195"/>
    <s v="THA"/>
    <s v="Neets Bay"/>
    <x v="1"/>
    <s v="01302259"/>
    <d v="2024-08-10T00:00:00"/>
    <m/>
    <n v="1"/>
    <d v="2024-08-10T00:00:00"/>
    <n v="32"/>
    <n v="7"/>
    <s v="LOT 9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C11"/>
    <x v="2"/>
    <s v="EGG"/>
    <b v="0"/>
    <s v="EGG"/>
    <n v="101"/>
    <s v="95"/>
    <s v="10195"/>
    <s v="THA"/>
    <s v="Neets Bay"/>
    <x v="1"/>
    <s v="01302260"/>
    <d v="2024-08-10T00:00:00"/>
    <m/>
    <n v="1"/>
    <d v="2024-08-10T00:00:00"/>
    <n v="32"/>
    <n v="7"/>
    <s v="LOT 9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3"/>
    <s v="C12"/>
    <x v="2"/>
    <s v="EGG"/>
    <b v="0"/>
    <s v="EGG"/>
    <n v="101"/>
    <s v="95"/>
    <s v="10195"/>
    <s v="THA"/>
    <s v="Neets Bay"/>
    <x v="1"/>
    <s v="01302261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D1"/>
    <x v="2"/>
    <s v="EGG"/>
    <b v="0"/>
    <s v="EGG"/>
    <n v="101"/>
    <s v="95"/>
    <s v="10195"/>
    <s v="THA"/>
    <s v="Neets Bay"/>
    <x v="1"/>
    <s v="01302262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D2"/>
    <x v="2"/>
    <s v="EGG"/>
    <b v="0"/>
    <s v="EGG"/>
    <n v="101"/>
    <s v="95"/>
    <s v="10195"/>
    <s v="THA"/>
    <s v="Neets Bay"/>
    <x v="1"/>
    <s v="01302263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D3"/>
    <x v="2"/>
    <s v="EGG"/>
    <b v="0"/>
    <s v="EGG"/>
    <n v="101"/>
    <s v="95"/>
    <s v="10195"/>
    <s v="THA"/>
    <s v="Neets Bay"/>
    <x v="1"/>
    <s v="01302264"/>
    <d v="2024-08-10T00:00:00"/>
    <m/>
    <n v="1"/>
    <d v="2024-08-10T00:00:00"/>
    <n v="32"/>
    <n v="7"/>
    <s v="LOT 9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D5"/>
    <x v="2"/>
    <s v="EGG"/>
    <b v="0"/>
    <s v="EGG"/>
    <n v="101"/>
    <s v="95"/>
    <s v="10195"/>
    <s v="THA"/>
    <s v="Neets Bay"/>
    <x v="1"/>
    <s v="01302266"/>
    <d v="2024-08-10T00:00:00"/>
    <m/>
    <n v="1"/>
    <d v="2024-08-10T00:00:00"/>
    <n v="32"/>
    <n v="7"/>
    <s v="LOT 9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D7"/>
    <x v="2"/>
    <s v="EGG"/>
    <b v="0"/>
    <s v="EGG"/>
    <n v="101"/>
    <s v="95"/>
    <s v="10195"/>
    <s v="THA"/>
    <s v="Neets Bay"/>
    <x v="1"/>
    <s v="01302268"/>
    <d v="2024-08-10T00:00:00"/>
    <m/>
    <n v="1"/>
    <d v="2024-08-10T00:00:00"/>
    <n v="32"/>
    <n v="7"/>
    <s v="LOT 9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D8"/>
    <x v="2"/>
    <s v="EGG"/>
    <b v="0"/>
    <s v="EGG"/>
    <n v="101"/>
    <s v="95"/>
    <s v="10195"/>
    <s v="THA"/>
    <s v="Neets Bay"/>
    <x v="1"/>
    <s v="01302269"/>
    <d v="2024-08-10T00:00:00"/>
    <m/>
    <n v="1"/>
    <d v="2024-08-10T00:00:00"/>
    <n v="32"/>
    <n v="7"/>
    <s v="LOT 9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3"/>
    <s v="D9"/>
    <x v="2"/>
    <s v="EGG"/>
    <b v="0"/>
    <s v="EGG"/>
    <n v="101"/>
    <s v="95"/>
    <s v="10195"/>
    <s v="THA"/>
    <s v="Neets Bay"/>
    <x v="1"/>
    <s v="01302270"/>
    <d v="2024-08-10T00:00:00"/>
    <m/>
    <n v="1"/>
    <d v="2024-08-10T00:00:00"/>
    <n v="32"/>
    <n v="7"/>
    <s v="LOT 9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D10"/>
    <x v="2"/>
    <s v="EGG"/>
    <b v="0"/>
    <s v="EGG"/>
    <n v="101"/>
    <s v="95"/>
    <s v="10195"/>
    <s v="THA"/>
    <s v="Neets Bay"/>
    <x v="1"/>
    <s v="01302271"/>
    <d v="2024-08-10T00:00:00"/>
    <m/>
    <n v="1"/>
    <d v="2024-08-10T00:00:00"/>
    <n v="32"/>
    <n v="7"/>
    <s v="LOT 9"/>
    <n v="1"/>
    <d v="2024-08-19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3"/>
    <s v="D12"/>
    <x v="2"/>
    <s v="EGG"/>
    <b v="0"/>
    <s v="EGG"/>
    <n v="101"/>
    <s v="95"/>
    <s v="10195"/>
    <s v="THA"/>
    <s v="Neets Bay"/>
    <x v="1"/>
    <s v="01302273"/>
    <d v="2024-08-10T00:00:00"/>
    <m/>
    <n v="1"/>
    <d v="2024-08-10T00:00:00"/>
    <n v="32"/>
    <n v="7"/>
    <s v="LOT 9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E4"/>
    <x v="2"/>
    <s v="EGG"/>
    <b v="0"/>
    <s v="EGG"/>
    <n v="101"/>
    <s v="95"/>
    <s v="10195"/>
    <s v="THA"/>
    <s v="Neets Bay"/>
    <x v="1"/>
    <s v="01302277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3"/>
    <s v="E5"/>
    <x v="2"/>
    <s v="EGG"/>
    <b v="0"/>
    <s v="EGG"/>
    <n v="101"/>
    <s v="95"/>
    <s v="10195"/>
    <s v="THA"/>
    <s v="Neets Bay"/>
    <x v="1"/>
    <s v="01302278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3"/>
    <s v="E7"/>
    <x v="2"/>
    <s v="EGG"/>
    <b v="0"/>
    <s v="EGG"/>
    <n v="101"/>
    <s v="95"/>
    <s v="10195"/>
    <s v="THA"/>
    <s v="Neets Bay"/>
    <x v="1"/>
    <s v="01302280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E8"/>
    <x v="2"/>
    <s v="EGG"/>
    <b v="0"/>
    <s v="EGG"/>
    <n v="101"/>
    <s v="95"/>
    <s v="10195"/>
    <s v="THA"/>
    <s v="Neets Bay"/>
    <x v="1"/>
    <s v="01302281"/>
    <d v="2024-08-11T00:00:00"/>
    <m/>
    <n v="1"/>
    <d v="2024-08-11T00:00:00"/>
    <n v="33"/>
    <n v="7"/>
    <s v="LOT 10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E9"/>
    <x v="2"/>
    <s v="EGG"/>
    <b v="0"/>
    <s v="EGG"/>
    <n v="101"/>
    <s v="95"/>
    <s v="10195"/>
    <s v="THA"/>
    <s v="Neets Bay"/>
    <x v="1"/>
    <s v="01302282"/>
    <d v="2024-08-11T00:00:00"/>
    <m/>
    <n v="1"/>
    <d v="2024-08-11T00:00:00"/>
    <n v="33"/>
    <n v="7"/>
    <s v="LOT 10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3"/>
    <s v="F1"/>
    <x v="2"/>
    <s v="EGG"/>
    <b v="0"/>
    <s v="EGG"/>
    <n v="101"/>
    <s v="95"/>
    <s v="10195"/>
    <s v="THA"/>
    <s v="Neets Bay"/>
    <x v="1"/>
    <s v="01302286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F6"/>
    <x v="2"/>
    <s v="EGG"/>
    <b v="0"/>
    <s v="EGG"/>
    <n v="101"/>
    <s v="95"/>
    <s v="10195"/>
    <s v="THA"/>
    <s v="Neets Bay"/>
    <x v="1"/>
    <s v="01302291"/>
    <d v="2024-08-11T00:00:00"/>
    <m/>
    <n v="1"/>
    <d v="2024-08-11T00:00:00"/>
    <n v="33"/>
    <n v="7"/>
    <s v="LOT 10"/>
    <n v="1"/>
    <d v="2024-08-19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3"/>
    <s v="F12"/>
    <x v="2"/>
    <s v="EGG"/>
    <b v="0"/>
    <s v="EGG"/>
    <n v="101"/>
    <s v="95"/>
    <s v="10195"/>
    <s v="THA"/>
    <s v="Neets Bay"/>
    <x v="1"/>
    <s v="01302297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G1"/>
    <x v="2"/>
    <s v="EGG"/>
    <b v="0"/>
    <s v="EGG"/>
    <n v="101"/>
    <s v="95"/>
    <s v="10195"/>
    <s v="THA"/>
    <s v="Neets Bay"/>
    <x v="1"/>
    <s v="01302298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3"/>
    <s v="G4"/>
    <x v="2"/>
    <s v="EGG"/>
    <b v="0"/>
    <s v="EGG"/>
    <n v="101"/>
    <s v="95"/>
    <s v="10195"/>
    <s v="THA"/>
    <s v="Neets Bay"/>
    <x v="1"/>
    <s v="01302301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G5"/>
    <x v="2"/>
    <s v="EGG"/>
    <b v="0"/>
    <s v="EGG"/>
    <n v="101"/>
    <s v="95"/>
    <s v="10195"/>
    <s v="THA"/>
    <s v="Neets Bay"/>
    <x v="1"/>
    <s v="01302302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G7"/>
    <x v="2"/>
    <s v="EGG"/>
    <b v="0"/>
    <s v="EGG"/>
    <n v="101"/>
    <s v="95"/>
    <s v="10195"/>
    <s v="THA"/>
    <s v="Neets Bay"/>
    <x v="1"/>
    <s v="01302304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G9"/>
    <x v="2"/>
    <s v="EGG"/>
    <b v="0"/>
    <s v="EGG"/>
    <n v="101"/>
    <s v="95"/>
    <s v="10195"/>
    <s v="THA"/>
    <s v="Neets Bay"/>
    <x v="1"/>
    <s v="01302306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3"/>
    <s v="G11"/>
    <x v="2"/>
    <s v="EGG"/>
    <b v="0"/>
    <s v="EGG"/>
    <n v="101"/>
    <s v="95"/>
    <s v="10195"/>
    <s v="THA"/>
    <s v="Neets Bay"/>
    <x v="1"/>
    <s v="01302308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H1"/>
    <x v="2"/>
    <s v="EGG"/>
    <b v="0"/>
    <s v="EGG"/>
    <n v="101"/>
    <s v="95"/>
    <s v="10195"/>
    <s v="THA"/>
    <s v="Neets Bay"/>
    <x v="1"/>
    <s v="01302310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3"/>
    <s v="H3"/>
    <x v="2"/>
    <s v="EGG"/>
    <b v="0"/>
    <s v="EGG"/>
    <n v="101"/>
    <s v="95"/>
    <s v="10195"/>
    <s v="THA"/>
    <s v="Neets Bay"/>
    <x v="1"/>
    <s v="01302312"/>
    <d v="2024-08-11T00:00:00"/>
    <m/>
    <n v="1"/>
    <d v="2024-08-11T00:00:00"/>
    <n v="33"/>
    <n v="7"/>
    <s v="LOT 10"/>
    <n v="1"/>
    <d v="2024-08-19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3"/>
    <s v="H4"/>
    <x v="2"/>
    <s v="EGG"/>
    <b v="0"/>
    <s v="EGG"/>
    <n v="101"/>
    <s v="95"/>
    <s v="10195"/>
    <s v="THA"/>
    <s v="Neets Bay"/>
    <x v="1"/>
    <s v="01302313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3"/>
    <s v="H8"/>
    <x v="2"/>
    <s v="EGG"/>
    <b v="0"/>
    <s v="EGG"/>
    <n v="101"/>
    <s v="95"/>
    <s v="10195"/>
    <s v="THA"/>
    <s v="Neets Bay"/>
    <x v="1"/>
    <s v="01302317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H9"/>
    <x v="2"/>
    <s v="EGG"/>
    <b v="0"/>
    <s v="EGG"/>
    <n v="101"/>
    <s v="95"/>
    <s v="10195"/>
    <s v="THA"/>
    <s v="Neets Bay"/>
    <x v="1"/>
    <s v="01302318"/>
    <d v="2024-08-11T00:00:00"/>
    <m/>
    <n v="1"/>
    <d v="2024-08-11T00:00:00"/>
    <n v="33"/>
    <n v="7"/>
    <s v="LOT 10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3"/>
    <s v="H10"/>
    <x v="2"/>
    <s v="EGG"/>
    <b v="0"/>
    <s v="EGG"/>
    <n v="101"/>
    <s v="95"/>
    <s v="10195"/>
    <s v="THA"/>
    <s v="Neets Bay"/>
    <x v="1"/>
    <s v="01302319"/>
    <d v="2024-08-11T00:00:00"/>
    <m/>
    <n v="1"/>
    <d v="2024-08-11T00:00:00"/>
    <n v="33"/>
    <n v="7"/>
    <s v="LOT 10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A6"/>
    <x v="2"/>
    <s v="EGG"/>
    <b v="0"/>
    <s v="EGG"/>
    <n v="101"/>
    <s v="95"/>
    <s v="10195"/>
    <s v="THA"/>
    <s v="Neets Bay"/>
    <x v="1"/>
    <s v="01302327"/>
    <d v="2024-08-12T00:00:00"/>
    <m/>
    <n v="1"/>
    <d v="2024-08-12T00:00:00"/>
    <n v="33"/>
    <n v="8"/>
    <s v="LOT 11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A8"/>
    <x v="2"/>
    <s v="EGG"/>
    <b v="0"/>
    <s v="EGG"/>
    <n v="101"/>
    <s v="95"/>
    <s v="10195"/>
    <s v="THA"/>
    <s v="Neets Bay"/>
    <x v="1"/>
    <s v="01302329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A9"/>
    <x v="2"/>
    <s v="EGG"/>
    <b v="0"/>
    <s v="EGG"/>
    <n v="101"/>
    <s v="95"/>
    <s v="10195"/>
    <s v="THA"/>
    <s v="Neets Bay"/>
    <x v="1"/>
    <s v="01302330"/>
    <d v="2024-08-12T00:00:00"/>
    <m/>
    <n v="1"/>
    <d v="2024-08-12T00:00:00"/>
    <n v="33"/>
    <n v="8"/>
    <s v="LOT 11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B1"/>
    <x v="2"/>
    <s v="EGG"/>
    <b v="0"/>
    <s v="EGG"/>
    <n v="101"/>
    <s v="95"/>
    <s v="10195"/>
    <s v="THA"/>
    <s v="Neets Bay"/>
    <x v="1"/>
    <s v="01302334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B2"/>
    <x v="2"/>
    <s v="EGG"/>
    <b v="0"/>
    <s v="EGG"/>
    <n v="101"/>
    <s v="95"/>
    <s v="10195"/>
    <s v="THA"/>
    <s v="Neets Bay"/>
    <x v="1"/>
    <s v="01302335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8"/>
    <s v="B5"/>
    <x v="2"/>
    <s v="EGG"/>
    <b v="0"/>
    <s v="EGG"/>
    <n v="101"/>
    <s v="95"/>
    <s v="10195"/>
    <s v="THA"/>
    <s v="Neets Bay"/>
    <x v="1"/>
    <s v="01302338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B8"/>
    <x v="2"/>
    <s v="EGG"/>
    <b v="0"/>
    <s v="EGG"/>
    <n v="101"/>
    <s v="95"/>
    <s v="10195"/>
    <s v="THA"/>
    <s v="Neets Bay"/>
    <x v="1"/>
    <s v="01302341"/>
    <d v="2024-08-12T00:00:00"/>
    <m/>
    <n v="1"/>
    <d v="2024-08-12T00:00:00"/>
    <n v="33"/>
    <n v="8"/>
    <s v="LOT 11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B12"/>
    <x v="2"/>
    <s v="EGG"/>
    <b v="0"/>
    <s v="EGG"/>
    <n v="101"/>
    <s v="95"/>
    <s v="10195"/>
    <s v="THA"/>
    <s v="Neets Bay"/>
    <x v="1"/>
    <s v="01302345"/>
    <d v="2024-08-12T00:00:00"/>
    <m/>
    <n v="1"/>
    <d v="2024-08-12T00:00:00"/>
    <n v="33"/>
    <n v="8"/>
    <s v="LOT 11"/>
    <n v="1"/>
    <d v="2024-08-1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8"/>
    <s v="C1"/>
    <x v="2"/>
    <s v="EGG"/>
    <b v="0"/>
    <s v="EGG"/>
    <n v="101"/>
    <s v="95"/>
    <s v="10195"/>
    <s v="THA"/>
    <s v="Neets Bay"/>
    <x v="1"/>
    <s v="01302346"/>
    <d v="2024-08-12T00:00:00"/>
    <m/>
    <n v="1"/>
    <d v="2024-08-12T00:00:00"/>
    <n v="33"/>
    <n v="8"/>
    <s v="LOT 11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C4"/>
    <x v="2"/>
    <s v="EGG"/>
    <b v="0"/>
    <s v="EGG"/>
    <n v="101"/>
    <s v="95"/>
    <s v="10195"/>
    <s v="THA"/>
    <s v="Neets Bay"/>
    <x v="1"/>
    <s v="01302349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C7"/>
    <x v="2"/>
    <s v="EGG"/>
    <b v="0"/>
    <s v="EGG"/>
    <n v="101"/>
    <s v="95"/>
    <s v="10195"/>
    <s v="THA"/>
    <s v="Neets Bay"/>
    <x v="1"/>
    <s v="01302352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8"/>
    <s v="C11"/>
    <x v="2"/>
    <s v="EGG"/>
    <b v="0"/>
    <s v="EGG"/>
    <n v="101"/>
    <s v="95"/>
    <s v="10195"/>
    <s v="THA"/>
    <s v="Neets Bay"/>
    <x v="1"/>
    <s v="01302356"/>
    <d v="2024-08-12T00:00:00"/>
    <m/>
    <n v="1"/>
    <d v="2024-08-12T00:00:00"/>
    <n v="33"/>
    <n v="8"/>
    <s v="LOT 11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C12"/>
    <x v="2"/>
    <s v="EGG"/>
    <b v="0"/>
    <s v="EGG"/>
    <n v="101"/>
    <s v="95"/>
    <s v="10195"/>
    <s v="THA"/>
    <s v="Neets Bay"/>
    <x v="1"/>
    <s v="01302357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D1"/>
    <x v="2"/>
    <s v="EGG"/>
    <b v="0"/>
    <s v="EGG"/>
    <n v="101"/>
    <s v="95"/>
    <s v="10195"/>
    <s v="THA"/>
    <s v="Neets Bay"/>
    <x v="1"/>
    <s v="01302358"/>
    <d v="2024-08-12T00:00:00"/>
    <m/>
    <n v="1"/>
    <d v="2024-08-12T00:00:00"/>
    <n v="33"/>
    <n v="8"/>
    <s v="LOT 11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D2"/>
    <x v="2"/>
    <s v="EGG"/>
    <b v="0"/>
    <s v="EGG"/>
    <n v="101"/>
    <s v="95"/>
    <s v="10195"/>
    <s v="THA"/>
    <s v="Neets Bay"/>
    <x v="1"/>
    <s v="01302359"/>
    <d v="2024-08-12T00:00:00"/>
    <m/>
    <n v="1"/>
    <d v="2024-08-12T00:00:00"/>
    <n v="33"/>
    <n v="8"/>
    <s v="LOT 11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D3"/>
    <x v="2"/>
    <s v="EGG"/>
    <b v="0"/>
    <s v="EGG"/>
    <n v="101"/>
    <s v="95"/>
    <s v="10195"/>
    <s v="THA"/>
    <s v="Neets Bay"/>
    <x v="1"/>
    <s v="01302360"/>
    <d v="2024-08-12T00:00:00"/>
    <m/>
    <n v="1"/>
    <d v="2024-08-12T00:00:00"/>
    <n v="33"/>
    <n v="8"/>
    <s v="LOT 11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D6"/>
    <x v="2"/>
    <s v="EGG"/>
    <b v="0"/>
    <s v="EGG"/>
    <n v="101"/>
    <s v="95"/>
    <s v="10195"/>
    <s v="THA"/>
    <s v="Neets Bay"/>
    <x v="1"/>
    <s v="01302363"/>
    <d v="2024-08-12T00:00:00"/>
    <m/>
    <n v="1"/>
    <d v="2024-08-12T00:00:00"/>
    <n v="33"/>
    <n v="8"/>
    <s v="LOT 11"/>
    <n v="1"/>
    <d v="2024-08-1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8"/>
    <s v="D7"/>
    <x v="2"/>
    <s v="EGG"/>
    <b v="0"/>
    <s v="EGG"/>
    <n v="101"/>
    <s v="95"/>
    <s v="10195"/>
    <s v="THA"/>
    <s v="Neets Bay"/>
    <x v="1"/>
    <s v="01302364"/>
    <d v="2024-08-12T00:00:00"/>
    <m/>
    <n v="1"/>
    <d v="2024-08-12T00:00:00"/>
    <n v="33"/>
    <n v="8"/>
    <s v="LOT 11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D9"/>
    <x v="2"/>
    <s v="EGG"/>
    <b v="0"/>
    <s v="EGG"/>
    <n v="101"/>
    <s v="95"/>
    <s v="10195"/>
    <s v="THA"/>
    <s v="Neets Bay"/>
    <x v="1"/>
    <s v="01302366"/>
    <d v="2024-08-12T00:00:00"/>
    <m/>
    <n v="1"/>
    <d v="2024-08-12T00:00:00"/>
    <n v="33"/>
    <n v="8"/>
    <s v="LOT 11"/>
    <n v="1"/>
    <d v="2024-08-1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8"/>
    <s v="D10"/>
    <x v="2"/>
    <s v="EGG"/>
    <b v="0"/>
    <s v="EGG"/>
    <n v="101"/>
    <s v="95"/>
    <s v="10195"/>
    <s v="THA"/>
    <s v="Neets Bay"/>
    <x v="1"/>
    <s v="01302367"/>
    <d v="2024-08-12T00:00:00"/>
    <m/>
    <n v="1"/>
    <d v="2024-08-12T00:00:00"/>
    <n v="33"/>
    <n v="8"/>
    <s v="LOT 11"/>
    <n v="1"/>
    <d v="2024-08-16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8"/>
    <s v="D11"/>
    <x v="2"/>
    <s v="EGG"/>
    <b v="0"/>
    <s v="EGG"/>
    <n v="101"/>
    <s v="95"/>
    <s v="10195"/>
    <s v="THA"/>
    <s v="Neets Bay"/>
    <x v="1"/>
    <s v="01302368"/>
    <d v="2024-08-12T00:00:00"/>
    <m/>
    <n v="1"/>
    <d v="2024-08-12T00:00:00"/>
    <n v="33"/>
    <n v="8"/>
    <s v="LOT 11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D12"/>
    <x v="2"/>
    <s v="EGG"/>
    <b v="0"/>
    <s v="EGG"/>
    <n v="101"/>
    <s v="95"/>
    <s v="10195"/>
    <s v="THA"/>
    <s v="Neets Bay"/>
    <x v="1"/>
    <s v="01302369"/>
    <d v="2024-08-12T00:00:00"/>
    <m/>
    <n v="1"/>
    <d v="2024-08-12T00:00:00"/>
    <n v="33"/>
    <n v="8"/>
    <s v="LOT 11"/>
    <n v="1"/>
    <d v="2024-08-16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8"/>
    <s v="E3"/>
    <x v="2"/>
    <s v="EGG"/>
    <b v="0"/>
    <s v="EGG"/>
    <n v="101"/>
    <s v="95"/>
    <s v="10195"/>
    <s v="THA"/>
    <s v="Neets Bay"/>
    <x v="1"/>
    <s v="01302372"/>
    <d v="2024-08-13T00:00:00"/>
    <m/>
    <n v="1"/>
    <d v="2024-08-13T00:00:00"/>
    <n v="33"/>
    <n v="8"/>
    <s v="LOT 12"/>
    <n v="1"/>
    <d v="2024-08-16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8"/>
    <s v="E4"/>
    <x v="2"/>
    <s v="EGG"/>
    <b v="0"/>
    <s v="EGG"/>
    <n v="101"/>
    <s v="95"/>
    <s v="10195"/>
    <s v="THA"/>
    <s v="Neets Bay"/>
    <x v="1"/>
    <s v="01302373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E5"/>
    <x v="2"/>
    <s v="EGG"/>
    <b v="0"/>
    <s v="EGG"/>
    <n v="101"/>
    <s v="95"/>
    <s v="10195"/>
    <s v="THA"/>
    <s v="Neets Bay"/>
    <x v="1"/>
    <s v="01302374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E7"/>
    <x v="2"/>
    <s v="EGG"/>
    <b v="0"/>
    <s v="EGG"/>
    <n v="101"/>
    <s v="95"/>
    <s v="10195"/>
    <s v="THA"/>
    <s v="Neets Bay"/>
    <x v="1"/>
    <s v="01302376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E8"/>
    <x v="2"/>
    <s v="EGG"/>
    <b v="0"/>
    <s v="EGG"/>
    <n v="101"/>
    <s v="95"/>
    <s v="10195"/>
    <s v="THA"/>
    <s v="Neets Bay"/>
    <x v="1"/>
    <s v="01302377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F3"/>
    <x v="2"/>
    <s v="EGG"/>
    <b v="0"/>
    <s v="EGG"/>
    <n v="101"/>
    <s v="95"/>
    <s v="10195"/>
    <s v="THA"/>
    <s v="Neets Bay"/>
    <x v="1"/>
    <s v="01302384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F6"/>
    <x v="2"/>
    <s v="EGG"/>
    <b v="0"/>
    <s v="EGG"/>
    <n v="101"/>
    <s v="95"/>
    <s v="10195"/>
    <s v="THA"/>
    <s v="Neets Bay"/>
    <x v="1"/>
    <s v="01302387"/>
    <d v="2024-08-13T00:00:00"/>
    <m/>
    <n v="1"/>
    <d v="2024-08-13T00:00:00"/>
    <n v="33"/>
    <n v="8"/>
    <s v="LOT 12"/>
    <n v="1"/>
    <d v="2024-08-1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8"/>
    <s v="F9"/>
    <x v="2"/>
    <s v="EGG"/>
    <b v="0"/>
    <s v="EGG"/>
    <n v="101"/>
    <s v="95"/>
    <s v="10195"/>
    <s v="THA"/>
    <s v="Neets Bay"/>
    <x v="1"/>
    <s v="01302390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8"/>
    <s v="F10"/>
    <x v="2"/>
    <s v="EGG"/>
    <b v="0"/>
    <s v="EGG"/>
    <n v="101"/>
    <s v="95"/>
    <s v="10195"/>
    <s v="THA"/>
    <s v="Neets Bay"/>
    <x v="1"/>
    <s v="01302391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F11"/>
    <x v="2"/>
    <s v="EGG"/>
    <b v="0"/>
    <s v="EGG"/>
    <n v="101"/>
    <s v="95"/>
    <s v="10195"/>
    <s v="THA"/>
    <s v="Neets Bay"/>
    <x v="1"/>
    <s v="01302392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G2"/>
    <x v="2"/>
    <s v="EGG"/>
    <b v="0"/>
    <s v="EGG"/>
    <n v="101"/>
    <s v="95"/>
    <s v="10195"/>
    <s v="THA"/>
    <s v="Neets Bay"/>
    <x v="1"/>
    <s v="01302395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G4"/>
    <x v="2"/>
    <s v="EGG"/>
    <b v="0"/>
    <s v="EGG"/>
    <n v="101"/>
    <s v="95"/>
    <s v="10195"/>
    <s v="THA"/>
    <s v="Neets Bay"/>
    <x v="1"/>
    <s v="01302397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G5"/>
    <x v="2"/>
    <s v="EGG"/>
    <b v="0"/>
    <s v="EGG"/>
    <n v="101"/>
    <s v="95"/>
    <s v="10195"/>
    <s v="THA"/>
    <s v="Neets Bay"/>
    <x v="1"/>
    <s v="01302398"/>
    <d v="2024-08-13T00:00:00"/>
    <m/>
    <n v="1"/>
    <d v="2024-08-13T00:00:00"/>
    <n v="33"/>
    <n v="8"/>
    <s v="LOT 12"/>
    <n v="1"/>
    <d v="2024-08-16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8"/>
    <s v="G7"/>
    <x v="2"/>
    <s v="EGG"/>
    <b v="0"/>
    <s v="EGG"/>
    <n v="101"/>
    <s v="95"/>
    <s v="10195"/>
    <s v="THA"/>
    <s v="Neets Bay"/>
    <x v="1"/>
    <s v="01302400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G12"/>
    <x v="2"/>
    <s v="EGG"/>
    <b v="0"/>
    <s v="EGG"/>
    <n v="101"/>
    <s v="95"/>
    <s v="10195"/>
    <s v="THA"/>
    <s v="Neets Bay"/>
    <x v="1"/>
    <s v="01302405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H1"/>
    <x v="2"/>
    <s v="EGG"/>
    <b v="0"/>
    <s v="EGG"/>
    <n v="101"/>
    <s v="95"/>
    <s v="10195"/>
    <s v="THA"/>
    <s v="Neets Bay"/>
    <x v="1"/>
    <s v="01302406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8"/>
    <s v="H3"/>
    <x v="2"/>
    <s v="EGG"/>
    <b v="0"/>
    <s v="EGG"/>
    <n v="101"/>
    <s v="95"/>
    <s v="10195"/>
    <s v="THA"/>
    <s v="Neets Bay"/>
    <x v="1"/>
    <s v="01302408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8"/>
    <s v="H4"/>
    <x v="2"/>
    <s v="EGG"/>
    <b v="0"/>
    <s v="EGG"/>
    <n v="101"/>
    <s v="95"/>
    <s v="10195"/>
    <s v="THA"/>
    <s v="Neets Bay"/>
    <x v="1"/>
    <s v="01302409"/>
    <d v="2024-08-13T00:00:00"/>
    <m/>
    <n v="1"/>
    <d v="2024-08-13T00:00:00"/>
    <n v="33"/>
    <n v="8"/>
    <s v="LOT 12"/>
    <n v="1"/>
    <d v="2024-08-1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8"/>
    <s v="H5"/>
    <x v="2"/>
    <s v="EGG"/>
    <b v="0"/>
    <s v="EGG"/>
    <n v="101"/>
    <s v="95"/>
    <s v="10195"/>
    <s v="THA"/>
    <s v="Neets Bay"/>
    <x v="1"/>
    <s v="01302410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H6"/>
    <x v="2"/>
    <s v="EGG"/>
    <b v="0"/>
    <s v="EGG"/>
    <n v="101"/>
    <s v="95"/>
    <s v="10195"/>
    <s v="THA"/>
    <s v="Neets Bay"/>
    <x v="1"/>
    <s v="01302411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H7"/>
    <x v="2"/>
    <s v="EGG"/>
    <b v="0"/>
    <s v="EGG"/>
    <n v="101"/>
    <s v="95"/>
    <s v="10195"/>
    <s v="THA"/>
    <s v="Neets Bay"/>
    <x v="1"/>
    <s v="01302412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H8"/>
    <x v="2"/>
    <s v="EGG"/>
    <b v="0"/>
    <s v="EGG"/>
    <n v="101"/>
    <s v="95"/>
    <s v="10195"/>
    <s v="THA"/>
    <s v="Neets Bay"/>
    <x v="1"/>
    <s v="01302413"/>
    <d v="2024-08-13T00:00:00"/>
    <m/>
    <n v="1"/>
    <d v="2024-08-13T00:00:00"/>
    <n v="33"/>
    <n v="8"/>
    <s v="LOT 12"/>
    <n v="1"/>
    <d v="2024-08-1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8"/>
    <s v="H9"/>
    <x v="2"/>
    <s v="EGG"/>
    <b v="0"/>
    <s v="EGG"/>
    <n v="101"/>
    <s v="95"/>
    <s v="10195"/>
    <s v="THA"/>
    <s v="Neets Bay"/>
    <x v="1"/>
    <s v="01302414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8"/>
    <s v="H11"/>
    <x v="2"/>
    <s v="EGG"/>
    <b v="0"/>
    <s v="EGG"/>
    <n v="101"/>
    <s v="95"/>
    <s v="10195"/>
    <s v="THA"/>
    <s v="Neets Bay"/>
    <x v="1"/>
    <s v="01302416"/>
    <d v="2024-08-13T00:00:00"/>
    <m/>
    <n v="1"/>
    <d v="2024-08-13T00:00:00"/>
    <n v="33"/>
    <n v="8"/>
    <s v="LOT 12"/>
    <n v="1"/>
    <d v="2024-08-1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8"/>
    <s v="H12"/>
    <x v="2"/>
    <s v="EGG"/>
    <b v="0"/>
    <s v="EGG"/>
    <n v="101"/>
    <s v="95"/>
    <s v="10195"/>
    <s v="THA"/>
    <s v="Neets Bay"/>
    <x v="1"/>
    <s v="01302417"/>
    <d v="2024-08-13T00:00:00"/>
    <m/>
    <n v="1"/>
    <d v="2024-08-13T00:00:00"/>
    <n v="33"/>
    <n v="8"/>
    <s v="LOT 12"/>
    <n v="1"/>
    <d v="2024-08-1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KTN"/>
    <s v="ECP"/>
    <s v="DGK"/>
    <s v="BOAT"/>
    <s v="107320"/>
    <s v="A9"/>
    <x v="1"/>
    <s v=""/>
    <b v="1"/>
    <s v="GN"/>
    <n v="101"/>
    <s v="11"/>
    <s v="10111"/>
    <n v="0"/>
    <n v="0"/>
    <x v="0"/>
    <s v="01303182"/>
    <d v="2024-08-15T00:00:00"/>
    <m/>
    <n v="1"/>
    <d v="2024-08-16T00:00:00"/>
    <n v="33"/>
    <m/>
    <s v=""/>
    <n v="1"/>
    <d v="2024-08-19T00:00:00"/>
    <s v="JJM"/>
    <s v="4,2,2H"/>
    <x v="0"/>
    <s v="Neets Bay"/>
    <s v="Summer"/>
    <s v="2021"/>
    <s v="SSRAA"/>
    <s v="UNABLE TO AGE"/>
    <s v="4,2,2H"/>
    <s v="JJM"/>
    <s v=""/>
    <s v=""/>
    <s v="U"/>
    <n v="4.5"/>
  </r>
  <r>
    <n v="2024"/>
    <s v="CHUM"/>
    <s v="KTN"/>
    <s v="ECP"/>
    <s v="DGK"/>
    <s v="BOAT"/>
    <s v="107320"/>
    <s v="A10"/>
    <x v="1"/>
    <s v=""/>
    <b v="1"/>
    <s v="GN"/>
    <n v="101"/>
    <s v="11"/>
    <s v="10111"/>
    <n v="0"/>
    <n v="0"/>
    <x v="0"/>
    <s v="01303183"/>
    <d v="2024-08-15T00:00:00"/>
    <m/>
    <n v="1"/>
    <d v="2024-08-16T00:00:00"/>
    <n v="33"/>
    <m/>
    <s v=""/>
    <n v="1"/>
    <d v="2024-08-19T00:00:00"/>
    <s v="JJM"/>
    <s v="5,5H5"/>
    <x v="2"/>
    <s v="Neets Bay"/>
    <s v="Summer"/>
    <s v="2021"/>
    <s v="SSRAA"/>
    <s v="BY21"/>
    <s v="5,5H5"/>
    <s v="JJM"/>
    <s v=""/>
    <s v=""/>
    <s v="U"/>
    <n v="6.3"/>
  </r>
  <r>
    <n v="2024"/>
    <s v="CHUM"/>
    <s v="KTN"/>
    <s v="ECP"/>
    <s v="DGK"/>
    <s v="BOAT"/>
    <s v="107320"/>
    <s v="A11"/>
    <x v="1"/>
    <s v=""/>
    <b v="1"/>
    <s v="GN"/>
    <n v="101"/>
    <s v="11"/>
    <s v="10111"/>
    <n v="0"/>
    <n v="0"/>
    <x v="0"/>
    <s v="01303184"/>
    <d v="2024-08-15T00:00:00"/>
    <m/>
    <n v="1"/>
    <d v="2024-08-16T00:00:00"/>
    <n v="33"/>
    <m/>
    <s v=""/>
    <n v="1"/>
    <d v="2024-08-19T00:00:00"/>
    <s v="JJM"/>
    <s v="4,4H"/>
    <x v="1"/>
    <s v="Neets Bay"/>
    <s v="Summer"/>
    <s v="2021"/>
    <s v="SSRAA"/>
    <s v="UNABLE TO AGE"/>
    <s v="4,4H"/>
    <s v="JJM"/>
    <s v=""/>
    <s v=""/>
    <s v="U"/>
    <n v="6.9"/>
  </r>
  <r>
    <n v="2024"/>
    <s v="CHUM"/>
    <s v="KTN"/>
    <s v="SBS"/>
    <s v="DGK"/>
    <s v="TNDR"/>
    <s v="107319"/>
    <s v="A3"/>
    <x v="1"/>
    <s v=""/>
    <b v="1"/>
    <s v="GN"/>
    <n v="101"/>
    <s v="11"/>
    <s v="10111"/>
    <n v="0"/>
    <n v="0"/>
    <x v="0"/>
    <s v="01302516"/>
    <d v="2024-08-13T00:00:00"/>
    <d v="2024-08-15T00:00:00"/>
    <n v="3"/>
    <d v="2024-08-16T00:00:00"/>
    <n v="33"/>
    <m/>
    <s v=""/>
    <n v="1"/>
    <d v="2024-08-16T00:00:00"/>
    <s v="SKS"/>
    <s v="4,2,2H"/>
    <x v="0"/>
    <s v="Neets Bay"/>
    <s v="Summer"/>
    <s v="2021"/>
    <s v="SSRAA"/>
    <s v="BY21"/>
    <s v="4,2,2H"/>
    <s v="SKS"/>
    <s v=""/>
    <s v=""/>
    <s v="U"/>
    <n v="4.8"/>
  </r>
  <r>
    <n v="2024"/>
    <s v="CHUM"/>
    <s v="KTN"/>
    <s v="SBS"/>
    <s v="DGK"/>
    <s v="TNDR"/>
    <s v="107319"/>
    <s v="F12"/>
    <x v="1"/>
    <s v=""/>
    <b v="1"/>
    <s v="GN"/>
    <n v="101"/>
    <s v="11"/>
    <s v="10111"/>
    <n v="0"/>
    <n v="0"/>
    <x v="0"/>
    <s v="01302585"/>
    <d v="2024-08-13T00:00:00"/>
    <d v="2024-08-15T00:00:00"/>
    <n v="3"/>
    <d v="2024-08-16T00:00:00"/>
    <n v="33"/>
    <m/>
    <s v=""/>
    <n v="1"/>
    <d v="2024-08-16T00:00:00"/>
    <s v="SKS"/>
    <s v="4,2,2H"/>
    <x v="0"/>
    <s v="Neets Bay"/>
    <s v="Summer"/>
    <s v="2021"/>
    <s v="SSRAA"/>
    <s v="BY21"/>
    <s v="4,2,2H"/>
    <s v="SKS"/>
    <s v=""/>
    <s v=""/>
    <s v="U"/>
    <n v="4.2"/>
  </r>
  <r>
    <n v="2024"/>
    <s v="CHUM"/>
    <s v="KTN"/>
    <s v="SBS"/>
    <s v="DGK"/>
    <s v="TNDR"/>
    <s v="107319"/>
    <s v="H2"/>
    <x v="1"/>
    <s v=""/>
    <b v="1"/>
    <s v="GN"/>
    <n v="101"/>
    <s v="11"/>
    <s v="10111"/>
    <n v="0"/>
    <n v="0"/>
    <x v="0"/>
    <s v="01302599"/>
    <d v="2024-08-13T00:00:00"/>
    <d v="2024-08-15T00:00:00"/>
    <n v="3"/>
    <d v="2024-08-16T00:00:00"/>
    <n v="33"/>
    <m/>
    <s v=""/>
    <n v="1"/>
    <d v="2024-08-16T00:00:00"/>
    <s v="SKS"/>
    <s v="4,2,2H"/>
    <x v="0"/>
    <s v="Neets Bay"/>
    <s v="Summer"/>
    <s v="2021"/>
    <s v="SSRAA"/>
    <s v="BY21"/>
    <s v="4,2,2H"/>
    <s v="SKS"/>
    <s v=""/>
    <s v=""/>
    <s v="U"/>
    <n v="8"/>
  </r>
  <r>
    <n v="2024"/>
    <s v="CHUM"/>
    <s v="KTN"/>
    <s v="SBS"/>
    <s v="DGK"/>
    <s v="BOAT"/>
    <s v="107404"/>
    <s v="C3"/>
    <x v="1"/>
    <s v=""/>
    <b v="1"/>
    <s v="SN"/>
    <n v="101"/>
    <s v="41"/>
    <s v="10141"/>
    <n v="0"/>
    <n v="0"/>
    <x v="0"/>
    <s v="01302864"/>
    <d v="2024-08-16T00:00:00"/>
    <d v="2024-08-17T00:00:00"/>
    <n v="2"/>
    <d v="2024-08-17T00:00:00"/>
    <n v="33"/>
    <m/>
    <s v=""/>
    <n v="1"/>
    <d v="2024-08-20T00:00:00"/>
    <s v="JJM"/>
    <s v="5,5H5"/>
    <x v="2"/>
    <s v="Neets Bay"/>
    <s v="Summer"/>
    <s v="2021"/>
    <s v="SSRAA"/>
    <s v="BY21"/>
    <s v="5,5H5"/>
    <s v="JJM"/>
    <s v=""/>
    <s v=""/>
    <s v="U"/>
    <n v="5.9"/>
  </r>
  <r>
    <n v="2024"/>
    <s v="CHUM"/>
    <s v="KTN"/>
    <s v="SBS"/>
    <s v="DGK"/>
    <s v="BOAT"/>
    <s v="107404"/>
    <s v="D6"/>
    <x v="1"/>
    <s v=""/>
    <b v="1"/>
    <s v="SN"/>
    <n v="101"/>
    <s v="41"/>
    <s v="10141"/>
    <n v="0"/>
    <n v="0"/>
    <x v="0"/>
    <s v="01302879"/>
    <d v="2024-08-16T00:00:00"/>
    <d v="2024-08-17T00:00:00"/>
    <n v="2"/>
    <d v="2024-08-17T00:00:00"/>
    <n v="33"/>
    <m/>
    <s v=""/>
    <n v="1"/>
    <d v="2024-08-20T00:00:00"/>
    <s v="JJM"/>
    <s v="4,2,2H"/>
    <x v="0"/>
    <s v="Neets Bay"/>
    <s v="Summer"/>
    <s v="2021"/>
    <s v="SSRAA"/>
    <s v="BY21"/>
    <s v="4,2,2H"/>
    <s v="JJM"/>
    <s v=""/>
    <s v=""/>
    <s v="U"/>
    <n v="5.8"/>
  </r>
  <r>
    <n v="2024"/>
    <s v="CHUM"/>
    <s v="KTN"/>
    <s v="AGS"/>
    <s v="LML"/>
    <s v="TNDR"/>
    <s v="107342"/>
    <s v="A1"/>
    <x v="1"/>
    <s v=""/>
    <b v="1"/>
    <s v="SN"/>
    <n v="101"/>
    <s v="4146"/>
    <s v="1014146"/>
    <n v="0"/>
    <n v="0"/>
    <x v="0"/>
    <s v="01302814"/>
    <d v="2024-08-17T00:00:00"/>
    <m/>
    <n v="1"/>
    <d v="2024-08-18T00:00:00"/>
    <n v="33"/>
    <m/>
    <s v=""/>
    <n v="1"/>
    <d v="2024-08-19T00:00:00"/>
    <s v="SKS"/>
    <s v="5H5"/>
    <x v="3"/>
    <s v="Neets Bay"/>
    <s v="Summer"/>
    <s v="2021"/>
    <s v="SSRAA"/>
    <s v="BY21"/>
    <s v="5H5"/>
    <s v="SKS"/>
    <s v=""/>
    <s v=""/>
    <s v="U"/>
    <n v="5.6"/>
  </r>
  <r>
    <n v="2024"/>
    <s v="CHUM"/>
    <s v="KTN"/>
    <s v="AGS"/>
    <s v="LML"/>
    <s v="TNDR"/>
    <s v="107342"/>
    <s v="A7"/>
    <x v="1"/>
    <s v=""/>
    <b v="1"/>
    <s v="SN"/>
    <n v="101"/>
    <s v="4146"/>
    <s v="1014146"/>
    <n v="0"/>
    <n v="0"/>
    <x v="0"/>
    <s v="01302820"/>
    <d v="2024-08-17T00:00:00"/>
    <m/>
    <n v="1"/>
    <d v="2024-08-18T00:00:00"/>
    <n v="33"/>
    <m/>
    <s v=""/>
    <n v="1"/>
    <d v="2024-08-19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AGS"/>
    <s v="LML"/>
    <s v="TNDR"/>
    <s v="107342"/>
    <s v="B5"/>
    <x v="1"/>
    <s v=""/>
    <b v="1"/>
    <s v="SN"/>
    <n v="101"/>
    <s v="4146"/>
    <s v="1014146"/>
    <n v="0"/>
    <n v="0"/>
    <x v="0"/>
    <s v="01302830"/>
    <d v="2024-08-17T00:00:00"/>
    <m/>
    <n v="1"/>
    <d v="2024-08-18T00:00:00"/>
    <n v="33"/>
    <m/>
    <s v=""/>
    <n v="1"/>
    <d v="2024-08-19T00:00:00"/>
    <s v="SKS"/>
    <s v="5H5"/>
    <x v="3"/>
    <s v="Neets Bay"/>
    <s v="Summer"/>
    <s v="2021"/>
    <s v="SSRAA"/>
    <s v="THIN FOR AGING"/>
    <s v="5H5"/>
    <s v="SKS"/>
    <s v=""/>
    <s v=""/>
    <s v="U"/>
    <n v="4.3"/>
  </r>
  <r>
    <n v="2024"/>
    <s v="CHUM"/>
    <s v="NB"/>
    <s v="Hatchery"/>
    <s v="MK"/>
    <s v="EGG"/>
    <s v="107189"/>
    <s v="A1"/>
    <x v="2"/>
    <s v="EGG"/>
    <b v="0"/>
    <s v="EGG"/>
    <n v="101"/>
    <s v="95"/>
    <s v="10195"/>
    <s v="THA"/>
    <s v="Neets Bay"/>
    <x v="1"/>
    <s v="01302970"/>
    <d v="2024-08-14T00:00:00"/>
    <m/>
    <n v="1"/>
    <d v="2024-08-14T00:00:00"/>
    <n v="33"/>
    <n v="8"/>
    <s v="LOT 13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MK"/>
    <s v="EGG"/>
    <s v="107189"/>
    <s v="A4"/>
    <x v="2"/>
    <s v="EGG"/>
    <b v="0"/>
    <s v="EGG"/>
    <n v="101"/>
    <s v="95"/>
    <s v="10195"/>
    <s v="THA"/>
    <s v="Neets Bay"/>
    <x v="1"/>
    <s v="01302973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MK"/>
    <s v="EGG"/>
    <s v="107189"/>
    <s v="A9"/>
    <x v="2"/>
    <s v="EGG"/>
    <b v="0"/>
    <s v="EGG"/>
    <n v="101"/>
    <s v="95"/>
    <s v="10195"/>
    <s v="THA"/>
    <s v="Neets Bay"/>
    <x v="1"/>
    <s v="01302978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MK"/>
    <s v="EGG"/>
    <s v="107189"/>
    <s v="A11"/>
    <x v="2"/>
    <s v="EGG"/>
    <b v="0"/>
    <s v="EGG"/>
    <n v="101"/>
    <s v="95"/>
    <s v="10195"/>
    <s v="THA"/>
    <s v="Neets Bay"/>
    <x v="1"/>
    <s v="01302980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B6"/>
    <x v="2"/>
    <s v="EGG"/>
    <b v="0"/>
    <s v="EGG"/>
    <n v="101"/>
    <s v="95"/>
    <s v="10195"/>
    <s v="THA"/>
    <s v="Neets Bay"/>
    <x v="1"/>
    <s v="01302987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B7"/>
    <x v="2"/>
    <s v="EGG"/>
    <b v="0"/>
    <s v="EGG"/>
    <n v="101"/>
    <s v="95"/>
    <s v="10195"/>
    <s v="THA"/>
    <s v="Neets Bay"/>
    <x v="1"/>
    <s v="01302988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MK"/>
    <s v="EGG"/>
    <s v="107189"/>
    <s v="B8"/>
    <x v="2"/>
    <s v="EGG"/>
    <b v="0"/>
    <s v="EGG"/>
    <n v="101"/>
    <s v="95"/>
    <s v="10195"/>
    <s v="THA"/>
    <s v="Neets Bay"/>
    <x v="1"/>
    <s v="01302989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B9"/>
    <x v="2"/>
    <s v="EGG"/>
    <b v="0"/>
    <s v="EGG"/>
    <n v="101"/>
    <s v="95"/>
    <s v="10195"/>
    <s v="THA"/>
    <s v="Neets Bay"/>
    <x v="1"/>
    <s v="01302990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MK"/>
    <s v="EGG"/>
    <s v="107189"/>
    <s v="B12"/>
    <x v="2"/>
    <s v="EGG"/>
    <b v="0"/>
    <s v="EGG"/>
    <n v="101"/>
    <s v="95"/>
    <s v="10195"/>
    <s v="THA"/>
    <s v="Neets Bay"/>
    <x v="1"/>
    <s v="01302993"/>
    <d v="2024-08-14T00:00:00"/>
    <m/>
    <n v="1"/>
    <d v="2024-08-14T00:00:00"/>
    <n v="33"/>
    <n v="8"/>
    <s v="LOT 13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MK"/>
    <s v="EGG"/>
    <s v="107189"/>
    <s v="C2"/>
    <x v="2"/>
    <s v="EGG"/>
    <b v="0"/>
    <s v="EGG"/>
    <n v="101"/>
    <s v="95"/>
    <s v="10195"/>
    <s v="THA"/>
    <s v="Neets Bay"/>
    <x v="1"/>
    <s v="01302995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C3"/>
    <x v="2"/>
    <s v="EGG"/>
    <b v="0"/>
    <s v="EGG"/>
    <n v="101"/>
    <s v="95"/>
    <s v="10195"/>
    <s v="THA"/>
    <s v="Neets Bay"/>
    <x v="1"/>
    <s v="01302996"/>
    <d v="2024-08-14T00:00:00"/>
    <m/>
    <n v="1"/>
    <d v="2024-08-14T00:00:00"/>
    <n v="33"/>
    <n v="8"/>
    <s v="LOT 13"/>
    <n v="1"/>
    <d v="2024-08-19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MK"/>
    <s v="EGG"/>
    <s v="107189"/>
    <s v="C4"/>
    <x v="2"/>
    <s v="EGG"/>
    <b v="0"/>
    <s v="EGG"/>
    <n v="101"/>
    <s v="95"/>
    <s v="10195"/>
    <s v="THA"/>
    <s v="Neets Bay"/>
    <x v="1"/>
    <s v="01302997"/>
    <d v="2024-08-14T00:00:00"/>
    <m/>
    <n v="1"/>
    <d v="2024-08-14T00:00:00"/>
    <n v="33"/>
    <n v="8"/>
    <s v="LOT 13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MK"/>
    <s v="EGG"/>
    <s v="107189"/>
    <s v="C5"/>
    <x v="2"/>
    <s v="EGG"/>
    <b v="0"/>
    <s v="EGG"/>
    <n v="101"/>
    <s v="95"/>
    <s v="10195"/>
    <s v="THA"/>
    <s v="Neets Bay"/>
    <x v="1"/>
    <s v="01302998"/>
    <d v="2024-08-14T00:00:00"/>
    <m/>
    <n v="1"/>
    <d v="2024-08-14T00:00:00"/>
    <n v="33"/>
    <n v="8"/>
    <s v="LOT 13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MK"/>
    <s v="EGG"/>
    <s v="107189"/>
    <s v="C7"/>
    <x v="2"/>
    <s v="EGG"/>
    <b v="0"/>
    <s v="EGG"/>
    <n v="101"/>
    <s v="95"/>
    <s v="10195"/>
    <s v="THA"/>
    <s v="Neets Bay"/>
    <x v="1"/>
    <s v="01303000"/>
    <d v="2024-08-14T00:00:00"/>
    <m/>
    <n v="1"/>
    <d v="2024-08-14T00:00:00"/>
    <n v="33"/>
    <n v="8"/>
    <s v="LOT 13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MK"/>
    <s v="EGG"/>
    <s v="107189"/>
    <s v="C9"/>
    <x v="2"/>
    <s v="EGG"/>
    <b v="0"/>
    <s v="EGG"/>
    <n v="101"/>
    <s v="95"/>
    <s v="10195"/>
    <s v="THA"/>
    <s v="Neets Bay"/>
    <x v="1"/>
    <s v="01303002"/>
    <d v="2024-08-14T00:00:00"/>
    <m/>
    <n v="1"/>
    <d v="2024-08-14T00:00:00"/>
    <n v="33"/>
    <n v="8"/>
    <s v="LOT 13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MK"/>
    <s v="EGG"/>
    <s v="107189"/>
    <s v="C10"/>
    <x v="2"/>
    <s v="EGG"/>
    <b v="0"/>
    <s v="EGG"/>
    <n v="101"/>
    <s v="95"/>
    <s v="10195"/>
    <s v="THA"/>
    <s v="Neets Bay"/>
    <x v="1"/>
    <s v="01303003"/>
    <d v="2024-08-14T00:00:00"/>
    <m/>
    <n v="1"/>
    <d v="2024-08-14T00:00:00"/>
    <n v="33"/>
    <n v="8"/>
    <s v="LOT 13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MK"/>
    <s v="EGG"/>
    <s v="107189"/>
    <s v="C11"/>
    <x v="2"/>
    <s v="EGG"/>
    <b v="0"/>
    <s v="EGG"/>
    <n v="101"/>
    <s v="95"/>
    <s v="10195"/>
    <s v="THA"/>
    <s v="Neets Bay"/>
    <x v="1"/>
    <s v="01303004"/>
    <d v="2024-08-14T00:00:00"/>
    <m/>
    <n v="1"/>
    <d v="2024-08-14T00:00:00"/>
    <n v="33"/>
    <n v="8"/>
    <s v="LOT 13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MK"/>
    <s v="EGG"/>
    <s v="107189"/>
    <s v="C12"/>
    <x v="2"/>
    <s v="EGG"/>
    <b v="0"/>
    <s v="EGG"/>
    <n v="101"/>
    <s v="95"/>
    <s v="10195"/>
    <s v="THA"/>
    <s v="Neets Bay"/>
    <x v="1"/>
    <s v="01303005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D2"/>
    <x v="2"/>
    <s v="EGG"/>
    <b v="0"/>
    <s v="EGG"/>
    <n v="101"/>
    <s v="95"/>
    <s v="10195"/>
    <s v="THA"/>
    <s v="Neets Bay"/>
    <x v="1"/>
    <s v="01303007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D3"/>
    <x v="2"/>
    <s v="EGG"/>
    <b v="0"/>
    <s v="EGG"/>
    <n v="101"/>
    <s v="95"/>
    <s v="10195"/>
    <s v="THA"/>
    <s v="Neets Bay"/>
    <x v="1"/>
    <s v="01303008"/>
    <d v="2024-08-14T00:00:00"/>
    <m/>
    <n v="1"/>
    <d v="2024-08-14T00:00:00"/>
    <n v="33"/>
    <n v="8"/>
    <s v="LOT 13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MK"/>
    <s v="EGG"/>
    <s v="107189"/>
    <s v="D4"/>
    <x v="2"/>
    <s v="EGG"/>
    <b v="0"/>
    <s v="EGG"/>
    <n v="101"/>
    <s v="95"/>
    <s v="10195"/>
    <s v="THA"/>
    <s v="Neets Bay"/>
    <x v="1"/>
    <s v="01303009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MK"/>
    <s v="EGG"/>
    <s v="107189"/>
    <s v="D5"/>
    <x v="2"/>
    <s v="EGG"/>
    <b v="0"/>
    <s v="EGG"/>
    <n v="101"/>
    <s v="95"/>
    <s v="10195"/>
    <s v="THA"/>
    <s v="Neets Bay"/>
    <x v="1"/>
    <s v="01303010"/>
    <d v="2024-08-14T00:00:00"/>
    <m/>
    <n v="1"/>
    <d v="2024-08-14T00:00:00"/>
    <n v="33"/>
    <n v="8"/>
    <s v="LOT 13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MK"/>
    <s v="EGG"/>
    <s v="107189"/>
    <s v="D8"/>
    <x v="2"/>
    <s v="EGG"/>
    <b v="0"/>
    <s v="EGG"/>
    <n v="101"/>
    <s v="95"/>
    <s v="10195"/>
    <s v="THA"/>
    <s v="Neets Bay"/>
    <x v="1"/>
    <s v="01303013"/>
    <d v="2024-08-14T00:00:00"/>
    <m/>
    <n v="1"/>
    <d v="2024-08-14T00:00:00"/>
    <n v="33"/>
    <n v="8"/>
    <s v="LOT 13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MK"/>
    <s v="EGG"/>
    <s v="107189"/>
    <s v="D9"/>
    <x v="2"/>
    <s v="EGG"/>
    <b v="0"/>
    <s v="EGG"/>
    <n v="101"/>
    <s v="95"/>
    <s v="10195"/>
    <s v="THA"/>
    <s v="Neets Bay"/>
    <x v="1"/>
    <s v="01303014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D10"/>
    <x v="2"/>
    <s v="EGG"/>
    <b v="0"/>
    <s v="EGG"/>
    <n v="101"/>
    <s v="95"/>
    <s v="10195"/>
    <s v="THA"/>
    <s v="Neets Bay"/>
    <x v="1"/>
    <s v="01303015"/>
    <d v="2024-08-14T00:00:00"/>
    <m/>
    <n v="1"/>
    <d v="2024-08-14T00:00:00"/>
    <n v="33"/>
    <n v="8"/>
    <s v="LOT 13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MK"/>
    <s v="EGG"/>
    <s v="107189"/>
    <s v="D11"/>
    <x v="2"/>
    <s v="EGG"/>
    <b v="0"/>
    <s v="EGG"/>
    <n v="101"/>
    <s v="95"/>
    <s v="10195"/>
    <s v="THA"/>
    <s v="Neets Bay"/>
    <x v="1"/>
    <s v="01303016"/>
    <d v="2024-08-14T00:00:00"/>
    <m/>
    <n v="1"/>
    <d v="2024-08-14T00:00:00"/>
    <n v="33"/>
    <n v="8"/>
    <s v="LOT 13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9"/>
    <s v="E1"/>
    <x v="2"/>
    <s v="EGG"/>
    <b v="0"/>
    <s v="EGG"/>
    <n v="101"/>
    <s v="95"/>
    <s v="10195"/>
    <s v="THA"/>
    <s v="Neets Bay"/>
    <x v="1"/>
    <s v="01303018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9"/>
    <s v="E2"/>
    <x v="2"/>
    <s v="EGG"/>
    <b v="0"/>
    <s v="EGG"/>
    <n v="101"/>
    <s v="95"/>
    <s v="10195"/>
    <s v="THA"/>
    <s v="Neets Bay"/>
    <x v="1"/>
    <s v="01303019"/>
    <d v="2024-08-15T00:00:00"/>
    <m/>
    <n v="1"/>
    <d v="2024-08-15T00:00:00"/>
    <n v="33"/>
    <n v="8"/>
    <s v="LOT 14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9"/>
    <s v="E4"/>
    <x v="2"/>
    <s v="EGG"/>
    <b v="0"/>
    <s v="EGG"/>
    <n v="101"/>
    <s v="95"/>
    <s v="10195"/>
    <s v="THA"/>
    <s v="Neets Bay"/>
    <x v="1"/>
    <s v="01303021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E6"/>
    <x v="2"/>
    <s v="EGG"/>
    <b v="0"/>
    <s v="EGG"/>
    <n v="101"/>
    <s v="95"/>
    <s v="10195"/>
    <s v="THA"/>
    <s v="Neets Bay"/>
    <x v="1"/>
    <s v="01303023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E7"/>
    <x v="2"/>
    <s v="EGG"/>
    <b v="0"/>
    <s v="EGG"/>
    <n v="101"/>
    <s v="95"/>
    <s v="10195"/>
    <s v="THA"/>
    <s v="Neets Bay"/>
    <x v="1"/>
    <s v="01303024"/>
    <d v="2024-08-15T00:00:00"/>
    <m/>
    <n v="1"/>
    <d v="2024-08-15T00:00:00"/>
    <n v="33"/>
    <n v="8"/>
    <s v="LOT 14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9"/>
    <s v="E8"/>
    <x v="2"/>
    <s v="EGG"/>
    <b v="0"/>
    <s v="EGG"/>
    <n v="101"/>
    <s v="95"/>
    <s v="10195"/>
    <s v="THA"/>
    <s v="Neets Bay"/>
    <x v="1"/>
    <s v="01303025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E10"/>
    <x v="2"/>
    <s v="EGG"/>
    <b v="0"/>
    <s v="EGG"/>
    <n v="101"/>
    <s v="95"/>
    <s v="10195"/>
    <s v="THA"/>
    <s v="Neets Bay"/>
    <x v="1"/>
    <s v="01303027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E11"/>
    <x v="2"/>
    <s v="EGG"/>
    <b v="0"/>
    <s v="EGG"/>
    <n v="101"/>
    <s v="95"/>
    <s v="10195"/>
    <s v="THA"/>
    <s v="Neets Bay"/>
    <x v="1"/>
    <s v="01303028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E12"/>
    <x v="2"/>
    <s v="EGG"/>
    <b v="0"/>
    <s v="EGG"/>
    <n v="101"/>
    <s v="95"/>
    <s v="10195"/>
    <s v="THA"/>
    <s v="Neets Bay"/>
    <x v="1"/>
    <s v="01303029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9"/>
    <s v="F1"/>
    <x v="2"/>
    <s v="EGG"/>
    <b v="0"/>
    <s v="EGG"/>
    <n v="101"/>
    <s v="95"/>
    <s v="10195"/>
    <s v="THA"/>
    <s v="Neets Bay"/>
    <x v="1"/>
    <s v="01303030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9"/>
    <s v="F2"/>
    <x v="2"/>
    <s v="EGG"/>
    <b v="0"/>
    <s v="EGG"/>
    <n v="101"/>
    <s v="95"/>
    <s v="10195"/>
    <s v="THA"/>
    <s v="Neets Bay"/>
    <x v="1"/>
    <s v="01303031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9"/>
    <s v="F3"/>
    <x v="2"/>
    <s v="EGG"/>
    <b v="0"/>
    <s v="EGG"/>
    <n v="101"/>
    <s v="95"/>
    <s v="10195"/>
    <s v="THA"/>
    <s v="Neets Bay"/>
    <x v="1"/>
    <s v="01303032"/>
    <d v="2024-08-15T00:00:00"/>
    <m/>
    <n v="1"/>
    <d v="2024-08-15T00:00:00"/>
    <n v="33"/>
    <n v="8"/>
    <s v="LOT 14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9"/>
    <s v="F4"/>
    <x v="2"/>
    <s v="EGG"/>
    <b v="0"/>
    <s v="EGG"/>
    <n v="101"/>
    <s v="95"/>
    <s v="10195"/>
    <s v="THA"/>
    <s v="Neets Bay"/>
    <x v="1"/>
    <s v="01303033"/>
    <d v="2024-08-15T00:00:00"/>
    <m/>
    <n v="1"/>
    <d v="2024-08-15T00:00:00"/>
    <n v="33"/>
    <n v="8"/>
    <s v="LOT 14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9"/>
    <s v="F5"/>
    <x v="2"/>
    <s v="EGG"/>
    <b v="0"/>
    <s v="EGG"/>
    <n v="101"/>
    <s v="95"/>
    <s v="10195"/>
    <s v="THA"/>
    <s v="Neets Bay"/>
    <x v="1"/>
    <s v="01303034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F6"/>
    <x v="2"/>
    <s v="EGG"/>
    <b v="0"/>
    <s v="EGG"/>
    <n v="101"/>
    <s v="95"/>
    <s v="10195"/>
    <s v="THA"/>
    <s v="Neets Bay"/>
    <x v="1"/>
    <s v="01303035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9"/>
    <s v="F7"/>
    <x v="2"/>
    <s v="EGG"/>
    <b v="0"/>
    <s v="EGG"/>
    <n v="101"/>
    <s v="95"/>
    <s v="10195"/>
    <s v="THA"/>
    <s v="Neets Bay"/>
    <x v="1"/>
    <s v="01303036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F9"/>
    <x v="2"/>
    <s v="EGG"/>
    <b v="0"/>
    <s v="EGG"/>
    <n v="101"/>
    <s v="95"/>
    <s v="10195"/>
    <s v="THA"/>
    <s v="Neets Bay"/>
    <x v="1"/>
    <s v="01303038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F10"/>
    <x v="2"/>
    <s v="EGG"/>
    <b v="0"/>
    <s v="EGG"/>
    <n v="101"/>
    <s v="95"/>
    <s v="10195"/>
    <s v="THA"/>
    <s v="Neets Bay"/>
    <x v="1"/>
    <s v="01303039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THIN FOR AGIGN"/>
    <s v="5,5H5"/>
    <s v="SKS"/>
    <s v=""/>
    <s v=""/>
    <s v=""/>
    <m/>
  </r>
  <r>
    <n v="2024"/>
    <s v="CHUM"/>
    <s v="NB"/>
    <s v="Hatchery"/>
    <s v="TS"/>
    <s v="EGG"/>
    <s v="107189"/>
    <s v="F12"/>
    <x v="2"/>
    <s v="EGG"/>
    <b v="0"/>
    <s v="EGG"/>
    <n v="101"/>
    <s v="95"/>
    <s v="10195"/>
    <s v="THA"/>
    <s v="Neets Bay"/>
    <x v="1"/>
    <s v="01303041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9"/>
    <s v="G1"/>
    <x v="2"/>
    <s v="EGG"/>
    <b v="0"/>
    <s v="EGG"/>
    <n v="101"/>
    <s v="95"/>
    <s v="10195"/>
    <s v="THA"/>
    <s v="Neets Bay"/>
    <x v="1"/>
    <s v="01303042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9"/>
    <s v="G2"/>
    <x v="2"/>
    <s v="EGG"/>
    <b v="0"/>
    <s v="EGG"/>
    <n v="101"/>
    <s v="95"/>
    <s v="10195"/>
    <s v="THA"/>
    <s v="Neets Bay"/>
    <x v="1"/>
    <s v="01303043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G3"/>
    <x v="2"/>
    <s v="EGG"/>
    <b v="0"/>
    <s v="EGG"/>
    <n v="101"/>
    <s v="95"/>
    <s v="10195"/>
    <s v="THA"/>
    <s v="Neets Bay"/>
    <x v="1"/>
    <s v="01303044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G6"/>
    <x v="2"/>
    <s v="EGG"/>
    <b v="0"/>
    <s v="EGG"/>
    <n v="101"/>
    <s v="95"/>
    <s v="10195"/>
    <s v="THA"/>
    <s v="Neets Bay"/>
    <x v="1"/>
    <s v="01303047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G7"/>
    <x v="2"/>
    <s v="EGG"/>
    <b v="0"/>
    <s v="EGG"/>
    <n v="101"/>
    <s v="95"/>
    <s v="10195"/>
    <s v="THA"/>
    <s v="Neets Bay"/>
    <x v="1"/>
    <s v="01303048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G8"/>
    <x v="2"/>
    <s v="EGG"/>
    <b v="0"/>
    <s v="EGG"/>
    <n v="101"/>
    <s v="95"/>
    <s v="10195"/>
    <s v="THA"/>
    <s v="Neets Bay"/>
    <x v="1"/>
    <s v="01303049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G9"/>
    <x v="2"/>
    <s v="EGG"/>
    <b v="0"/>
    <s v="EGG"/>
    <n v="101"/>
    <s v="95"/>
    <s v="10195"/>
    <s v="THA"/>
    <s v="Neets Bay"/>
    <x v="1"/>
    <s v="01303050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9"/>
    <s v="G10"/>
    <x v="2"/>
    <s v="EGG"/>
    <b v="0"/>
    <s v="EGG"/>
    <n v="101"/>
    <s v="95"/>
    <s v="10195"/>
    <s v="THA"/>
    <s v="Neets Bay"/>
    <x v="1"/>
    <s v="01303051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G11"/>
    <x v="2"/>
    <s v="EGG"/>
    <b v="0"/>
    <s v="EGG"/>
    <n v="101"/>
    <s v="95"/>
    <s v="10195"/>
    <s v="THA"/>
    <s v="Neets Bay"/>
    <x v="1"/>
    <s v="01303052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G12"/>
    <x v="2"/>
    <s v="EGG"/>
    <b v="0"/>
    <s v="EGG"/>
    <n v="101"/>
    <s v="95"/>
    <s v="10195"/>
    <s v="THA"/>
    <s v="Neets Bay"/>
    <x v="1"/>
    <s v="01303053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9"/>
    <s v="H2"/>
    <x v="2"/>
    <s v="EGG"/>
    <b v="0"/>
    <s v="EGG"/>
    <n v="101"/>
    <s v="95"/>
    <s v="10195"/>
    <s v="THA"/>
    <s v="Neets Bay"/>
    <x v="1"/>
    <s v="01303055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9"/>
    <s v="H4"/>
    <x v="2"/>
    <s v="EGG"/>
    <b v="0"/>
    <s v="EGG"/>
    <n v="101"/>
    <s v="95"/>
    <s v="10195"/>
    <s v="THA"/>
    <s v="Neets Bay"/>
    <x v="1"/>
    <s v="01303057"/>
    <d v="2024-08-15T00:00:00"/>
    <m/>
    <n v="1"/>
    <d v="2024-08-15T00:00:00"/>
    <n v="33"/>
    <n v="8"/>
    <s v="LOT 14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9"/>
    <s v="H9"/>
    <x v="2"/>
    <s v="EGG"/>
    <b v="0"/>
    <s v="EGG"/>
    <n v="101"/>
    <s v="95"/>
    <s v="10195"/>
    <s v="THA"/>
    <s v="Neets Bay"/>
    <x v="1"/>
    <s v="01303062"/>
    <d v="2024-08-15T00:00:00"/>
    <m/>
    <n v="1"/>
    <d v="2024-08-15T00:00:00"/>
    <n v="33"/>
    <n v="8"/>
    <s v="LOT 14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9"/>
    <s v="H11"/>
    <x v="2"/>
    <s v="EGG"/>
    <b v="0"/>
    <s v="EGG"/>
    <n v="101"/>
    <s v="95"/>
    <s v="10195"/>
    <s v="THA"/>
    <s v="Neets Bay"/>
    <x v="1"/>
    <s v="01303064"/>
    <d v="2024-08-15T00:00:00"/>
    <m/>
    <n v="1"/>
    <d v="2024-08-15T00:00:00"/>
    <n v="33"/>
    <n v="8"/>
    <s v="LOT 14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A9"/>
    <x v="2"/>
    <s v="EGG"/>
    <b v="0"/>
    <s v="EGG"/>
    <n v="101"/>
    <s v="95"/>
    <s v="10195"/>
    <s v="THA"/>
    <s v="Neets Bay"/>
    <x v="1"/>
    <s v="01302930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4"/>
    <s v="A11"/>
    <x v="2"/>
    <s v="EGG"/>
    <b v="0"/>
    <s v="EGG"/>
    <n v="101"/>
    <s v="95"/>
    <s v="10195"/>
    <s v="THA"/>
    <s v="Neets Bay"/>
    <x v="1"/>
    <s v="01302932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B1"/>
    <x v="2"/>
    <s v="EGG"/>
    <b v="0"/>
    <s v="EGG"/>
    <n v="101"/>
    <s v="95"/>
    <s v="10195"/>
    <s v="THA"/>
    <s v="Neets Bay"/>
    <x v="1"/>
    <s v="01302934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4"/>
    <s v="B4"/>
    <x v="2"/>
    <s v="EGG"/>
    <b v="0"/>
    <s v="EGG"/>
    <n v="101"/>
    <s v="95"/>
    <s v="10195"/>
    <s v="THA"/>
    <s v="Neets Bay"/>
    <x v="1"/>
    <s v="01302937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4"/>
    <s v="B6"/>
    <x v="2"/>
    <s v="EGG"/>
    <b v="0"/>
    <s v="EGG"/>
    <n v="101"/>
    <s v="95"/>
    <s v="10195"/>
    <s v="THA"/>
    <s v="Neets Bay"/>
    <x v="1"/>
    <s v="01302939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4"/>
    <s v="B9"/>
    <x v="2"/>
    <s v="EGG"/>
    <b v="0"/>
    <s v="EGG"/>
    <n v="101"/>
    <s v="95"/>
    <s v="10195"/>
    <s v="THA"/>
    <s v="Neets Bay"/>
    <x v="1"/>
    <s v="01302942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B10"/>
    <x v="2"/>
    <s v="EGG"/>
    <b v="0"/>
    <s v="EGG"/>
    <n v="101"/>
    <s v="95"/>
    <s v="10195"/>
    <s v="THA"/>
    <s v="Neets Bay"/>
    <x v="1"/>
    <s v="01302943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B12"/>
    <x v="2"/>
    <s v="EGG"/>
    <b v="0"/>
    <s v="EGG"/>
    <n v="101"/>
    <s v="95"/>
    <s v="10195"/>
    <s v="THA"/>
    <s v="Neets Bay"/>
    <x v="1"/>
    <s v="01302945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4"/>
    <s v="C2"/>
    <x v="2"/>
    <s v="EGG"/>
    <b v="0"/>
    <s v="EGG"/>
    <n v="101"/>
    <s v="95"/>
    <s v="10195"/>
    <s v="THA"/>
    <s v="Neets Bay"/>
    <x v="1"/>
    <s v="01302947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C3"/>
    <x v="2"/>
    <s v="EGG"/>
    <b v="0"/>
    <s v="EGG"/>
    <n v="101"/>
    <s v="95"/>
    <s v="10195"/>
    <s v="THA"/>
    <s v="Neets Bay"/>
    <x v="1"/>
    <s v="01302948"/>
    <d v="2024-08-16T00:00:00"/>
    <m/>
    <n v="1"/>
    <d v="2024-08-16T00:00:00"/>
    <n v="33"/>
    <n v="8"/>
    <s v="LOT15"/>
    <n v="1"/>
    <d v="2024-08-1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4"/>
    <s v="C5"/>
    <x v="2"/>
    <s v="EGG"/>
    <b v="0"/>
    <s v="EGG"/>
    <n v="101"/>
    <s v="95"/>
    <s v="10195"/>
    <s v="THA"/>
    <s v="Neets Bay"/>
    <x v="1"/>
    <s v="01302950"/>
    <d v="2024-08-16T00:00:00"/>
    <m/>
    <n v="1"/>
    <d v="2024-08-16T00:00:00"/>
    <n v="33"/>
    <n v="8"/>
    <s v="LOT15"/>
    <n v="1"/>
    <d v="2024-08-19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4"/>
    <s v="C7"/>
    <x v="2"/>
    <s v="EGG"/>
    <b v="0"/>
    <s v="EGG"/>
    <n v="101"/>
    <s v="95"/>
    <s v="10195"/>
    <s v="THA"/>
    <s v="Neets Bay"/>
    <x v="1"/>
    <s v="01302952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4"/>
    <s v="C10"/>
    <x v="2"/>
    <s v="EGG"/>
    <b v="0"/>
    <s v="EGG"/>
    <n v="101"/>
    <s v="95"/>
    <s v="10195"/>
    <s v="THA"/>
    <s v="Neets Bay"/>
    <x v="1"/>
    <s v="01302955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4"/>
    <s v="C11"/>
    <x v="2"/>
    <s v="EGG"/>
    <b v="0"/>
    <s v="EGG"/>
    <n v="101"/>
    <s v="95"/>
    <s v="10195"/>
    <s v="THA"/>
    <s v="Neets Bay"/>
    <x v="1"/>
    <s v="01302956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C12"/>
    <x v="2"/>
    <s v="EGG"/>
    <b v="0"/>
    <s v="EGG"/>
    <n v="101"/>
    <s v="95"/>
    <s v="10195"/>
    <s v="THA"/>
    <s v="Neets Bay"/>
    <x v="1"/>
    <s v="01302957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4"/>
    <s v="D2"/>
    <x v="2"/>
    <s v="EGG"/>
    <b v="0"/>
    <s v="EGG"/>
    <n v="101"/>
    <s v="95"/>
    <s v="10195"/>
    <s v="THA"/>
    <s v="Neets Bay"/>
    <x v="1"/>
    <s v="01302959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4"/>
    <s v="D5"/>
    <x v="2"/>
    <s v="EGG"/>
    <b v="0"/>
    <s v="EGG"/>
    <n v="101"/>
    <s v="95"/>
    <s v="10195"/>
    <s v="THA"/>
    <s v="Neets Bay"/>
    <x v="1"/>
    <s v="01302962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D6"/>
    <x v="2"/>
    <s v="EGG"/>
    <b v="0"/>
    <s v="EGG"/>
    <n v="101"/>
    <s v="95"/>
    <s v="10195"/>
    <s v="THA"/>
    <s v="Neets Bay"/>
    <x v="1"/>
    <s v="01302963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D7"/>
    <x v="2"/>
    <s v="EGG"/>
    <b v="0"/>
    <s v="EGG"/>
    <n v="101"/>
    <s v="95"/>
    <s v="10195"/>
    <s v="THA"/>
    <s v="Neets Bay"/>
    <x v="1"/>
    <s v="01302964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D8"/>
    <x v="2"/>
    <s v="EGG"/>
    <b v="0"/>
    <s v="EGG"/>
    <n v="101"/>
    <s v="95"/>
    <s v="10195"/>
    <s v="THA"/>
    <s v="Neets Bay"/>
    <x v="1"/>
    <s v="01302965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4"/>
    <s v="D9"/>
    <x v="2"/>
    <s v="EGG"/>
    <b v="0"/>
    <s v="EGG"/>
    <n v="101"/>
    <s v="95"/>
    <s v="10195"/>
    <s v="THA"/>
    <s v="Neets Bay"/>
    <x v="1"/>
    <s v="01302966"/>
    <d v="2024-08-16T00:00:00"/>
    <m/>
    <n v="1"/>
    <d v="2024-08-16T00:00:00"/>
    <n v="33"/>
    <n v="8"/>
    <s v="LOT15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4"/>
    <s v="D10"/>
    <x v="2"/>
    <s v="EGG"/>
    <b v="0"/>
    <s v="EGG"/>
    <n v="101"/>
    <s v="95"/>
    <s v="10195"/>
    <s v="THA"/>
    <s v="Neets Bay"/>
    <x v="1"/>
    <s v="01302967"/>
    <d v="2024-08-16T00:00:00"/>
    <m/>
    <n v="1"/>
    <d v="2024-08-16T00:00:00"/>
    <n v="33"/>
    <n v="8"/>
    <s v="LOT15"/>
    <n v="1"/>
    <d v="2024-08-19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4"/>
    <s v="D11"/>
    <x v="2"/>
    <s v="EGG"/>
    <b v="0"/>
    <s v="EGG"/>
    <n v="101"/>
    <s v="95"/>
    <s v="10195"/>
    <s v="THA"/>
    <s v="Neets Bay"/>
    <x v="1"/>
    <s v="01302968"/>
    <d v="2024-08-16T00:00:00"/>
    <m/>
    <n v="1"/>
    <d v="2024-08-16T00:00:00"/>
    <n v="33"/>
    <n v="8"/>
    <s v="LOT15"/>
    <n v="1"/>
    <d v="2024-08-1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4"/>
    <s v="D12"/>
    <x v="2"/>
    <s v="EGG"/>
    <b v="0"/>
    <s v="EGG"/>
    <n v="101"/>
    <s v="95"/>
    <s v="10195"/>
    <s v="THA"/>
    <s v="Neets Bay"/>
    <x v="1"/>
    <s v="01302969"/>
    <d v="2024-08-16T00:00:00"/>
    <m/>
    <n v="1"/>
    <d v="2024-08-16T00:00:00"/>
    <n v="33"/>
    <n v="8"/>
    <s v="LOT15"/>
    <n v="1"/>
    <d v="2024-08-19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KTN"/>
    <s v="SBS"/>
    <s v="AWE"/>
    <s v="TNDR"/>
    <s v="107274"/>
    <s v="B7"/>
    <x v="1"/>
    <s v=""/>
    <b v="1"/>
    <s v="SN"/>
    <n v="101"/>
    <s v="2329304145"/>
    <s v="1012329304145"/>
    <n v="0"/>
    <n v="0"/>
    <x v="0"/>
    <s v="01303072"/>
    <d v="2024-08-16T00:00:00"/>
    <d v="2024-08-17T00:00:00"/>
    <n v="2"/>
    <d v="2024-08-18T00:00:00"/>
    <n v="33"/>
    <m/>
    <s v=""/>
    <n v="1"/>
    <d v="2024-08-19T00:00:00"/>
    <s v="JJM"/>
    <s v="5,5H5"/>
    <x v="2"/>
    <s v="Neets Bay"/>
    <s v="Summer"/>
    <s v="2021"/>
    <s v="SSRAA"/>
    <s v="BY21"/>
    <s v="5,5H5"/>
    <s v="JJM"/>
    <s v=""/>
    <s v=""/>
    <s v="U"/>
    <n v="5.9"/>
  </r>
  <r>
    <n v="2024"/>
    <s v="CHUM"/>
    <s v="KTN"/>
    <s v="SBS"/>
    <s v="AWE"/>
    <s v="TNDR"/>
    <s v="107274"/>
    <s v="B10"/>
    <x v="1"/>
    <s v=""/>
    <b v="1"/>
    <s v="SN"/>
    <n v="101"/>
    <s v="2329304145"/>
    <s v="1012329304145"/>
    <n v="0"/>
    <n v="0"/>
    <x v="0"/>
    <s v="01303075"/>
    <d v="2024-08-16T00:00:00"/>
    <d v="2024-08-17T00:00:00"/>
    <n v="2"/>
    <d v="2024-08-18T00:00:00"/>
    <n v="33"/>
    <m/>
    <s v=""/>
    <n v="1"/>
    <d v="2024-08-19T00:00:00"/>
    <s v="JJM"/>
    <s v="5H5"/>
    <x v="3"/>
    <s v="Neets Bay"/>
    <s v="Summer"/>
    <s v="2021"/>
    <s v="SSRAA"/>
    <s v="BY21"/>
    <s v="5H5"/>
    <s v="JJM"/>
    <s v=""/>
    <s v=""/>
    <s v="U"/>
    <n v="6.2"/>
  </r>
  <r>
    <n v="2024"/>
    <s v="CHUM"/>
    <s v="KTN"/>
    <s v="SBS"/>
    <s v="AWE"/>
    <s v="TNDR"/>
    <s v="107274"/>
    <s v="C7"/>
    <x v="1"/>
    <s v=""/>
    <b v="1"/>
    <s v="SN"/>
    <n v="101"/>
    <s v="2329304145"/>
    <s v="1012329304145"/>
    <n v="0"/>
    <n v="0"/>
    <x v="0"/>
    <s v="01303084"/>
    <d v="2024-08-16T00:00:00"/>
    <d v="2024-08-17T00:00:00"/>
    <n v="2"/>
    <d v="2024-08-18T00:00:00"/>
    <n v="33"/>
    <m/>
    <s v=""/>
    <n v="1"/>
    <d v="2024-08-20T00:00:00"/>
    <s v="JJM"/>
    <s v="4,2,2H"/>
    <x v="0"/>
    <s v="Neets Bay"/>
    <s v="Summer"/>
    <s v="2021"/>
    <s v="SSRAA"/>
    <s v="BY21; AGES WEIRD"/>
    <s v="4,2,2H"/>
    <s v="JJM"/>
    <s v=""/>
    <s v=""/>
    <s v="U"/>
    <n v="5.3"/>
  </r>
  <r>
    <n v="2024"/>
    <s v="CHUM"/>
    <s v="KTN"/>
    <s v="SBS"/>
    <s v="AWE"/>
    <s v="TNDR"/>
    <s v="107274"/>
    <s v="D1"/>
    <x v="1"/>
    <s v=""/>
    <b v="1"/>
    <s v="SN"/>
    <n v="101"/>
    <s v="2329304145"/>
    <s v="1012329304145"/>
    <n v="0"/>
    <n v="0"/>
    <x v="0"/>
    <s v="01303090"/>
    <d v="2024-08-16T00:00:00"/>
    <d v="2024-08-17T00:00:00"/>
    <n v="2"/>
    <d v="2024-08-18T00:00:00"/>
    <n v="33"/>
    <m/>
    <s v=""/>
    <n v="1"/>
    <d v="2024-08-20T00:00:00"/>
    <s v="JJM"/>
    <s v="4,4H"/>
    <x v="1"/>
    <s v="Neets Bay"/>
    <s v="Summer"/>
    <s v="2021"/>
    <s v="SSRAA"/>
    <s v="UNABLE TO AGE"/>
    <s v="4,4H"/>
    <s v="JJM"/>
    <s v=""/>
    <s v=""/>
    <s v="U"/>
    <n v="5.3"/>
  </r>
  <r>
    <n v="2024"/>
    <s v="CHUM"/>
    <s v="KTN"/>
    <s v="SBS"/>
    <s v="AWE"/>
    <s v="TNDR"/>
    <s v="107274"/>
    <s v="E7"/>
    <x v="1"/>
    <s v=""/>
    <b v="1"/>
    <s v="SN"/>
    <n v="101"/>
    <s v="2329304145"/>
    <s v="1012329304145"/>
    <n v="0"/>
    <n v="0"/>
    <x v="0"/>
    <s v="01303108"/>
    <d v="2024-08-16T00:00:00"/>
    <d v="2024-08-17T00:00:00"/>
    <n v="2"/>
    <d v="2024-08-18T00:00:00"/>
    <n v="33"/>
    <m/>
    <s v=""/>
    <n v="1"/>
    <d v="2024-08-20T00:00:00"/>
    <s v="JJM"/>
    <s v="5H5"/>
    <x v="3"/>
    <s v="Neets Bay"/>
    <s v="Summer"/>
    <s v="2021"/>
    <s v="SSRAA"/>
    <s v="BY21"/>
    <s v="5H5"/>
    <s v="JJM"/>
    <s v=""/>
    <s v=""/>
    <s v="U"/>
    <n v="2.4"/>
  </r>
  <r>
    <n v="2024"/>
    <s v="CHUM"/>
    <s v="PSG"/>
    <s v="OBI"/>
    <s v="JAM"/>
    <s v="TNDR"/>
    <s v="107072"/>
    <s v="E7"/>
    <x v="1"/>
    <s v=""/>
    <b v="1"/>
    <s v="GN"/>
    <n v="106"/>
    <s v="41"/>
    <s v="10641"/>
    <n v="0"/>
    <n v="0"/>
    <x v="0"/>
    <s v="01303504"/>
    <d v="2024-08-12T00:00:00"/>
    <d v="2024-08-14T00:00:00"/>
    <n v="3"/>
    <d v="2024-08-15T00:00:00"/>
    <n v="33"/>
    <m/>
    <s v=""/>
    <n v="1"/>
    <d v="2024-08-20T00:00:00"/>
    <s v="SKS"/>
    <s v="5,5H5"/>
    <x v="2"/>
    <s v="Neets Bay"/>
    <s v="Summer"/>
    <s v="2021"/>
    <s v="SSRAA"/>
    <s v="BY21"/>
    <s v="5,5H5"/>
    <s v="SKS"/>
    <s v=""/>
    <s v=""/>
    <s v="U"/>
    <n v="6.9"/>
  </r>
  <r>
    <n v="2024"/>
    <s v="CHUM"/>
    <s v="PSG"/>
    <s v="OBI"/>
    <s v="JAM"/>
    <s v="TNDR"/>
    <s v="107072"/>
    <s v="F1"/>
    <x v="1"/>
    <s v=""/>
    <b v="1"/>
    <s v="GN"/>
    <n v="106"/>
    <s v="41"/>
    <s v="10641"/>
    <n v="0"/>
    <n v="0"/>
    <x v="0"/>
    <s v="01303510"/>
    <d v="2024-08-12T00:00:00"/>
    <d v="2024-08-14T00:00:00"/>
    <n v="3"/>
    <d v="2024-08-15T00:00:00"/>
    <n v="33"/>
    <m/>
    <s v=""/>
    <n v="1"/>
    <d v="2024-08-20T00:00:00"/>
    <s v="SKS"/>
    <s v="4,2,2H"/>
    <x v="0"/>
    <s v="Neets Bay"/>
    <s v="Summer"/>
    <s v="2021"/>
    <s v="SSRAA"/>
    <s v="BY21"/>
    <s v="4,2,2H"/>
    <s v="SKS"/>
    <s v=""/>
    <s v=""/>
    <s v="U"/>
    <n v="5.4"/>
  </r>
  <r>
    <n v="2024"/>
    <s v="CHUM"/>
    <s v="PSG"/>
    <s v="OBI"/>
    <s v="JAM"/>
    <s v="BOAT"/>
    <s v="106561"/>
    <s v="A6"/>
    <x v="1"/>
    <s v=""/>
    <b v="1"/>
    <s v="SN"/>
    <n v="102"/>
    <s v="70"/>
    <s v="10270"/>
    <n v="0"/>
    <n v="0"/>
    <x v="0"/>
    <s v="01303659"/>
    <d v="2024-08-14T00:00:00"/>
    <m/>
    <n v="1"/>
    <d v="2024-08-15T00:00:00"/>
    <n v="33"/>
    <m/>
    <s v="Weights deleted. Tray dropped when removing parafilm….Sara did this…boo"/>
    <n v="1"/>
    <d v="2024-08-20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KTN"/>
    <s v="SBS"/>
    <s v="LML"/>
    <s v="BOAT"/>
    <s v="107336"/>
    <s v="A3"/>
    <x v="1"/>
    <s v=""/>
    <b v="1"/>
    <s v="SN"/>
    <n v="102"/>
    <s v="70"/>
    <s v="10270"/>
    <n v="0"/>
    <n v="0"/>
    <x v="0"/>
    <s v="01304399"/>
    <d v="2024-08-20T00:00:00"/>
    <m/>
    <n v="1"/>
    <d v="2024-08-21T00:00:00"/>
    <n v="34"/>
    <m/>
    <s v=""/>
    <n v="1"/>
    <d v="2024-08-23T00:00:00"/>
    <s v="JJM"/>
    <s v="5H5"/>
    <x v="3"/>
    <s v="Neets Bay"/>
    <s v="Summer"/>
    <s v="2021"/>
    <s v="SSRAA"/>
    <s v="UNABLE TO AGE"/>
    <s v="5H5"/>
    <s v="JJM"/>
    <s v=""/>
    <s v=""/>
    <s v="U"/>
    <n v="4"/>
  </r>
  <r>
    <n v="2024"/>
    <s v="CHUM"/>
    <s v="KTN"/>
    <s v="SBS"/>
    <s v="LML"/>
    <s v="TNDR"/>
    <s v="107347"/>
    <s v="A2"/>
    <x v="0"/>
    <s v=""/>
    <b v="1"/>
    <s v="SN"/>
    <n v="101"/>
    <s v="2428"/>
    <s v="1012428"/>
    <n v="0"/>
    <n v="0"/>
    <x v="0"/>
    <s v="01306169"/>
    <d v="2024-08-18T00:00:00"/>
    <m/>
    <n v="1"/>
    <d v="2024-08-21T00:00:00"/>
    <n v="34"/>
    <m/>
    <s v=""/>
    <n v="1"/>
    <d v="2024-09-06T00:00:00"/>
    <s v="SKS"/>
    <s v="5,5H5"/>
    <x v="2"/>
    <s v="Neets Bay"/>
    <s v="Summer"/>
    <s v="2021"/>
    <s v="SSRAA"/>
    <s v="BY21"/>
    <s v="5,5H5"/>
    <s v="SKS"/>
    <s v=""/>
    <s v=""/>
    <s v="U"/>
    <n v="3.9"/>
  </r>
  <r>
    <n v="2024"/>
    <s v="CHUM"/>
    <s v="KTN"/>
    <s v="SBS"/>
    <s v="LML"/>
    <s v="TNDR"/>
    <s v="107386"/>
    <s v="B5"/>
    <x v="1"/>
    <s v=""/>
    <b v="1"/>
    <s v="SN"/>
    <n v="101"/>
    <s v="23294143"/>
    <s v="10123294143"/>
    <n v="0"/>
    <n v="0"/>
    <x v="0"/>
    <s v="01304461"/>
    <d v="2024-08-20T00:00:00"/>
    <d v="2024-08-21T00:00:00"/>
    <n v="2"/>
    <d v="2024-08-21T00:00:00"/>
    <n v="34"/>
    <m/>
    <s v=""/>
    <n v="1"/>
    <d v="2024-08-23T00:00:00"/>
    <s v="SKS"/>
    <s v="4,2,2H"/>
    <x v="0"/>
    <s v="Neets Bay"/>
    <s v="Summer"/>
    <s v="2021"/>
    <s v="SSRAA"/>
    <s v="THIN FOR AGING"/>
    <s v="4,2,2H"/>
    <s v="SKS"/>
    <s v=""/>
    <s v=""/>
    <s v="U"/>
    <n v="5.5"/>
  </r>
  <r>
    <n v="2024"/>
    <s v="CHUM"/>
    <s v="KTN"/>
    <s v="SBS"/>
    <s v="LML"/>
    <s v="TNDR"/>
    <s v="107386"/>
    <s v="B8"/>
    <x v="1"/>
    <s v=""/>
    <b v="1"/>
    <s v="SN"/>
    <n v="101"/>
    <s v="23294143"/>
    <s v="10123294143"/>
    <n v="0"/>
    <n v="0"/>
    <x v="0"/>
    <s v="01304464"/>
    <d v="2024-08-20T00:00:00"/>
    <d v="2024-08-21T00:00:00"/>
    <n v="2"/>
    <d v="2024-08-21T00:00:00"/>
    <n v="34"/>
    <m/>
    <s v=""/>
    <n v="1"/>
    <d v="2024-08-23T00:00:00"/>
    <s v="SKS"/>
    <s v="4,2,2H"/>
    <x v="0"/>
    <s v="Neets Bay"/>
    <s v="Summer"/>
    <s v="2021"/>
    <s v="SSRAA"/>
    <s v="BY21"/>
    <s v="4,2,2H"/>
    <s v="SKS"/>
    <s v=""/>
    <s v=""/>
    <s v="U"/>
    <n v="4.3"/>
  </r>
  <r>
    <n v="2024"/>
    <s v="CHUM"/>
    <s v="KTN"/>
    <s v="SBS"/>
    <s v="LML"/>
    <s v="TNDR"/>
    <s v="107386"/>
    <s v="B11"/>
    <x v="1"/>
    <s v=""/>
    <b v="1"/>
    <s v="SN"/>
    <n v="101"/>
    <s v="23294143"/>
    <s v="10123294143"/>
    <n v="0"/>
    <n v="0"/>
    <x v="0"/>
    <s v="01304467"/>
    <d v="2024-08-20T00:00:00"/>
    <d v="2024-08-21T00:00:00"/>
    <n v="2"/>
    <d v="2024-08-21T00:00:00"/>
    <n v="34"/>
    <m/>
    <s v=""/>
    <n v="1"/>
    <d v="2024-08-23T00:00:00"/>
    <s v="SKS"/>
    <s v="4,4H"/>
    <x v="1"/>
    <s v="Neets Bay"/>
    <s v="Summer"/>
    <s v="2021"/>
    <s v="SSRAA"/>
    <s v="BY21"/>
    <s v="4,4H"/>
    <s v="SKS"/>
    <s v=""/>
    <s v=""/>
    <s v="U"/>
    <n v="6.6"/>
  </r>
  <r>
    <n v="2024"/>
    <s v="CHUM"/>
    <s v="KTN"/>
    <s v="ECP"/>
    <s v="LML"/>
    <s v="TNDR"/>
    <s v="107349"/>
    <s v="A1"/>
    <x v="1"/>
    <s v=""/>
    <b v="1"/>
    <s v="GN"/>
    <n v="101"/>
    <s v="11"/>
    <s v="10111"/>
    <n v="0"/>
    <n v="0"/>
    <x v="0"/>
    <s v="01304230"/>
    <d v="2024-08-19T00:00:00"/>
    <d v="2024-08-21T00:00:00"/>
    <n v="3"/>
    <d v="2024-08-22T00:00:00"/>
    <n v="34"/>
    <m/>
    <s v=""/>
    <n v="1"/>
    <d v="2024-08-22T00:00:00"/>
    <s v="SKS"/>
    <s v="5H5"/>
    <x v="3"/>
    <s v="Neets Bay"/>
    <s v="Summer"/>
    <s v="2021"/>
    <s v="SSRAA"/>
    <s v="THIN FOR AGING"/>
    <s v="5H5"/>
    <s v="SKS"/>
    <s v=""/>
    <s v=""/>
    <s v="U"/>
    <n v="8.1"/>
  </r>
  <r>
    <n v="2024"/>
    <s v="CHUM"/>
    <s v="KTN"/>
    <s v="ECP"/>
    <s v="LML"/>
    <s v="TNDR"/>
    <s v="107349"/>
    <s v="D7"/>
    <x v="1"/>
    <s v=""/>
    <b v="1"/>
    <s v="GN"/>
    <n v="101"/>
    <s v="11"/>
    <s v="10111"/>
    <n v="0"/>
    <n v="0"/>
    <x v="0"/>
    <s v="01304272"/>
    <d v="2024-08-19T00:00:00"/>
    <d v="2024-08-21T00:00:00"/>
    <n v="3"/>
    <d v="2024-08-22T00:00:00"/>
    <n v="34"/>
    <m/>
    <s v=""/>
    <n v="1"/>
    <d v="2024-08-23T00:00:00"/>
    <s v="SKS"/>
    <s v="4,2,2H"/>
    <x v="0"/>
    <s v="Neets Bay"/>
    <s v="Summer"/>
    <s v="2021"/>
    <s v="SSRAA"/>
    <s v="BY21"/>
    <s v="4,2,2H"/>
    <s v="SKS"/>
    <s v=""/>
    <s v=""/>
    <s v="U"/>
    <n v="6.3"/>
  </r>
  <r>
    <n v="2024"/>
    <s v="CHUM"/>
    <s v="KTN"/>
    <s v="ECP"/>
    <s v="LML"/>
    <s v="TNDR"/>
    <s v="107349"/>
    <s v="F12"/>
    <x v="1"/>
    <s v=""/>
    <b v="1"/>
    <s v="GN"/>
    <n v="101"/>
    <s v="11"/>
    <s v="10111"/>
    <n v="0"/>
    <n v="0"/>
    <x v="0"/>
    <s v="01304301"/>
    <d v="2024-08-19T00:00:00"/>
    <d v="2024-08-21T00:00:00"/>
    <n v="3"/>
    <d v="2024-08-22T00:00:00"/>
    <n v="34"/>
    <m/>
    <s v=""/>
    <n v="1"/>
    <d v="2024-08-23T00:00:00"/>
    <s v="SKS"/>
    <s v="5H5"/>
    <x v="3"/>
    <s v="Neets Bay"/>
    <s v="Summer"/>
    <s v="2021"/>
    <s v="SSRAA"/>
    <s v="BY21"/>
    <s v="5H5"/>
    <s v="SKS"/>
    <s v=""/>
    <s v=""/>
    <s v="U"/>
    <n v="5.7"/>
  </r>
  <r>
    <n v="2024"/>
    <s v="CHUM"/>
    <s v="KTN"/>
    <s v="SBS"/>
    <s v="AWE"/>
    <s v="BOAT"/>
    <s v="107412"/>
    <s v="A5"/>
    <x v="1"/>
    <s v=""/>
    <b v="1"/>
    <s v="SN"/>
    <n v="101"/>
    <s v="46"/>
    <s v="10146"/>
    <n v="0"/>
    <n v="0"/>
    <x v="0"/>
    <s v="01304317"/>
    <d v="2024-08-20T00:00:00"/>
    <d v="2024-08-21T00:00:00"/>
    <n v="2"/>
    <d v="2024-08-21T00:00:00"/>
    <n v="34"/>
    <m/>
    <s v=""/>
    <n v="1"/>
    <d v="2024-08-23T00:00:00"/>
    <s v="SKS"/>
    <s v="5,5H5"/>
    <x v="2"/>
    <s v="Neets Bay"/>
    <s v="Summer"/>
    <s v="2021"/>
    <s v="SSRAA"/>
    <s v="BY21"/>
    <s v="5,5H5"/>
    <s v="SKS"/>
    <s v=""/>
    <s v=""/>
    <s v="U"/>
    <n v="5"/>
  </r>
  <r>
    <n v="2024"/>
    <s v="CHUM"/>
    <s v="KTN"/>
    <s v="SBS"/>
    <s v="AWE"/>
    <s v="BOAT"/>
    <s v="107412"/>
    <s v="D4"/>
    <x v="1"/>
    <s v=""/>
    <b v="1"/>
    <s v="SN"/>
    <n v="101"/>
    <s v="41"/>
    <s v="10141"/>
    <n v="0"/>
    <n v="0"/>
    <x v="0"/>
    <s v="01304352"/>
    <d v="2024-08-20T00:00:00"/>
    <d v="2024-08-21T00:00:00"/>
    <n v="2"/>
    <d v="2024-08-21T00:00:00"/>
    <n v="34"/>
    <m/>
    <s v=""/>
    <n v="1"/>
    <d v="2024-08-23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SBS"/>
    <s v="AWE"/>
    <s v="BOAT"/>
    <s v="107412"/>
    <s v="D7"/>
    <x v="1"/>
    <s v=""/>
    <b v="1"/>
    <s v="SN"/>
    <n v="101"/>
    <s v="41"/>
    <s v="10141"/>
    <n v="0"/>
    <n v="0"/>
    <x v="0"/>
    <s v="01304355"/>
    <d v="2024-08-20T00:00:00"/>
    <d v="2024-08-21T00:00:00"/>
    <n v="2"/>
    <d v="2024-08-21T00:00:00"/>
    <n v="34"/>
    <m/>
    <s v=""/>
    <n v="1"/>
    <d v="2024-08-23T00:00:00"/>
    <s v="SKS"/>
    <s v="4,2,2H"/>
    <x v="0"/>
    <s v="Neets Bay"/>
    <s v="Summer"/>
    <s v="2021"/>
    <s v="SSRAA"/>
    <s v="BY21"/>
    <s v="4,2,2H"/>
    <s v="SKS"/>
    <s v=""/>
    <s v=""/>
    <s v="U"/>
    <n v="5.0999999999999996"/>
  </r>
  <r>
    <n v="2024"/>
    <s v="CHUM"/>
    <s v="KTN"/>
    <s v="SBS"/>
    <s v="AWE"/>
    <s v="BOAT"/>
    <s v="107412"/>
    <s v="E1"/>
    <x v="1"/>
    <s v=""/>
    <b v="1"/>
    <s v="SN"/>
    <n v="101"/>
    <s v="41"/>
    <s v="10141"/>
    <n v="0"/>
    <n v="0"/>
    <x v="0"/>
    <s v="01304361"/>
    <d v="2024-08-20T00:00:00"/>
    <d v="2024-08-21T00:00:00"/>
    <n v="2"/>
    <d v="2024-08-21T00:00:00"/>
    <n v="34"/>
    <m/>
    <s v=""/>
    <n v="1"/>
    <d v="2024-08-23T00:00:00"/>
    <s v="SKS"/>
    <s v="5H5"/>
    <x v="3"/>
    <s v="Neets Bay"/>
    <s v="Summer"/>
    <s v="2021"/>
    <s v="SSRAA"/>
    <s v="BY21"/>
    <s v="5H5"/>
    <s v="SKS"/>
    <s v=""/>
    <s v=""/>
    <s v="U"/>
    <n v="2.6"/>
  </r>
  <r>
    <n v="2024"/>
    <s v="CHUM"/>
    <s v="KTN"/>
    <s v="AGS"/>
    <s v="DGK"/>
    <s v="TNDR"/>
    <s v="107412"/>
    <s v="G6"/>
    <x v="1"/>
    <s v=""/>
    <b v="1"/>
    <s v="SN"/>
    <n v="101"/>
    <s v="4145"/>
    <s v="1014145"/>
    <n v="0"/>
    <n v="0"/>
    <x v="0"/>
    <s v="01304378"/>
    <d v="2024-08-20T00:00:00"/>
    <d v="2024-08-21T00:00:00"/>
    <n v="2"/>
    <d v="2024-08-22T00:00:00"/>
    <n v="34"/>
    <m/>
    <s v=""/>
    <n v="1"/>
    <d v="2024-08-23T00:00:00"/>
    <s v="SKS"/>
    <s v="4,2,2H"/>
    <x v="0"/>
    <s v="Neets Bay"/>
    <s v="Summer"/>
    <s v="2021"/>
    <s v="SSRAA"/>
    <s v="BY21"/>
    <s v="4,2,2H"/>
    <s v="SKS"/>
    <s v=""/>
    <s v=""/>
    <s v="U"/>
    <n v="3.7"/>
  </r>
  <r>
    <n v="2024"/>
    <s v="CHUM"/>
    <s v="KTN"/>
    <s v="AGS"/>
    <s v="DGK"/>
    <s v="TNDR"/>
    <s v="107412"/>
    <s v="H5"/>
    <x v="1"/>
    <s v=""/>
    <b v="1"/>
    <s v="SN"/>
    <n v="101"/>
    <s v="4145"/>
    <s v="1014145"/>
    <n v="0"/>
    <n v="0"/>
    <x v="0"/>
    <s v="01304389"/>
    <d v="2024-08-20T00:00:00"/>
    <d v="2024-08-21T00:00:00"/>
    <n v="2"/>
    <d v="2024-08-22T00:00:00"/>
    <n v="34"/>
    <m/>
    <s v=""/>
    <n v="1"/>
    <d v="2024-08-23T00:00:00"/>
    <s v="SKS"/>
    <s v="5,5H5"/>
    <x v="2"/>
    <s v="Neets Bay"/>
    <s v="Summer"/>
    <s v="2021"/>
    <s v="SSRAA"/>
    <s v="THIN FOR AGING"/>
    <s v="5,5H5"/>
    <s v="SKS"/>
    <s v=""/>
    <s v=""/>
    <s v="U"/>
    <n v="3.1"/>
  </r>
  <r>
    <n v="2024"/>
    <s v="CHUM"/>
    <s v="KTN"/>
    <s v="AGS"/>
    <s v="DGK"/>
    <s v="TNDR"/>
    <s v="107412"/>
    <s v="H6"/>
    <x v="1"/>
    <s v=""/>
    <b v="1"/>
    <s v="SN"/>
    <n v="101"/>
    <s v="4145"/>
    <s v="1014145"/>
    <n v="0"/>
    <n v="0"/>
    <x v="0"/>
    <s v="01304390"/>
    <d v="2024-08-20T00:00:00"/>
    <d v="2024-08-21T00:00:00"/>
    <n v="2"/>
    <d v="2024-08-22T00:00:00"/>
    <n v="34"/>
    <m/>
    <s v=""/>
    <n v="1"/>
    <d v="2024-08-23T00:00:00"/>
    <s v="SKS"/>
    <s v="5H5"/>
    <x v="3"/>
    <s v="Neets Bay"/>
    <s v="Summer"/>
    <s v="2021"/>
    <s v="SSRAA"/>
    <s v="BY21"/>
    <s v="5H5"/>
    <s v="SKS"/>
    <s v=""/>
    <s v=""/>
    <s v="U"/>
    <n v="5.0999999999999996"/>
  </r>
  <r>
    <n v="2024"/>
    <s v="CHUM"/>
    <s v="KTN"/>
    <s v="AGS"/>
    <s v="JJM"/>
    <s v="BOAT"/>
    <s v="107273"/>
    <s v="A12"/>
    <x v="0"/>
    <s v=""/>
    <b v="1"/>
    <s v="SN"/>
    <n v="101"/>
    <s v="24"/>
    <s v="10124"/>
    <n v="0"/>
    <n v="0"/>
    <x v="0"/>
    <s v="01304839"/>
    <d v="2024-08-22T00:00:00"/>
    <m/>
    <n v="1"/>
    <d v="2024-08-23T00:00:00"/>
    <n v="34"/>
    <m/>
    <s v=""/>
    <n v="1"/>
    <d v="2024-09-25T00:00:00"/>
    <s v="SKS"/>
    <s v="4,2,2H"/>
    <x v="0"/>
    <s v="Neets Bay"/>
    <s v="Summer"/>
    <s v="2021"/>
    <s v="SSRAA"/>
    <s v="BY21"/>
    <s v="4,2,2H"/>
    <s v="SKS"/>
    <s v=""/>
    <s v=""/>
    <s v="U"/>
    <n v="5.4"/>
  </r>
  <r>
    <n v="2024"/>
    <s v="CHUM"/>
    <s v="KTN"/>
    <s v="AGS"/>
    <s v="JJM"/>
    <s v="BOAT"/>
    <s v="107273"/>
    <s v="B6"/>
    <x v="0"/>
    <s v=""/>
    <b v="1"/>
    <s v="SN"/>
    <n v="101"/>
    <s v="42"/>
    <s v="10142"/>
    <n v="0"/>
    <n v="0"/>
    <x v="0"/>
    <s v="01304845"/>
    <d v="2024-08-22T00:00:00"/>
    <m/>
    <n v="1"/>
    <d v="2024-08-23T00:00:00"/>
    <n v="34"/>
    <m/>
    <s v=""/>
    <n v="1"/>
    <d v="2024-09-25T00:00:00"/>
    <s v="SKS"/>
    <s v="5H5"/>
    <x v="3"/>
    <s v="Neets Bay"/>
    <s v="Summer"/>
    <s v="2021"/>
    <s v="SSRAA"/>
    <s v="BY21"/>
    <s v="5H5"/>
    <s v="SKS"/>
    <s v=""/>
    <s v=""/>
    <s v="U"/>
    <n v="5"/>
  </r>
  <r>
    <n v="2024"/>
    <s v="CHUM"/>
    <s v="NB"/>
    <s v="Hatchery"/>
    <s v="TS"/>
    <s v="EGG"/>
    <s v="107190"/>
    <s v="A1"/>
    <x v="2"/>
    <s v="EGG"/>
    <b v="0"/>
    <s v="EGG"/>
    <n v="101"/>
    <s v="95"/>
    <s v="10195"/>
    <s v="THA"/>
    <s v="Neets Bay"/>
    <x v="1"/>
    <s v="01305220"/>
    <d v="2024-08-17T00:00:00"/>
    <m/>
    <n v="1"/>
    <d v="2024-08-17T00:00:00"/>
    <n v="33"/>
    <n v="8"/>
    <s v="LOT #16"/>
    <n v="1"/>
    <d v="2024-08-3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0"/>
    <s v="A4"/>
    <x v="2"/>
    <s v="EGG"/>
    <b v="0"/>
    <s v="EGG"/>
    <n v="101"/>
    <s v="95"/>
    <s v="10195"/>
    <s v="THA"/>
    <s v="Neets Bay"/>
    <x v="1"/>
    <s v="01305223"/>
    <d v="2024-08-17T00:00:00"/>
    <m/>
    <n v="1"/>
    <d v="2024-08-17T00:00:00"/>
    <n v="33"/>
    <n v="8"/>
    <s v="LOT #16"/>
    <n v="1"/>
    <d v="2024-08-3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0"/>
    <s v="A7"/>
    <x v="2"/>
    <s v="EGG"/>
    <b v="0"/>
    <s v="EGG"/>
    <n v="101"/>
    <s v="95"/>
    <s v="10195"/>
    <s v="THA"/>
    <s v="Neets Bay"/>
    <x v="1"/>
    <s v="01305226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A8"/>
    <x v="2"/>
    <s v="EGG"/>
    <b v="0"/>
    <s v="EGG"/>
    <n v="101"/>
    <s v="95"/>
    <s v="10195"/>
    <s v="THA"/>
    <s v="Neets Bay"/>
    <x v="1"/>
    <s v="01305227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A9"/>
    <x v="2"/>
    <s v="EGG"/>
    <b v="0"/>
    <s v="EGG"/>
    <n v="101"/>
    <s v="95"/>
    <s v="10195"/>
    <s v="THA"/>
    <s v="Neets Bay"/>
    <x v="1"/>
    <s v="01305228"/>
    <d v="2024-08-17T00:00:00"/>
    <m/>
    <n v="1"/>
    <d v="2024-08-17T00:00:00"/>
    <n v="33"/>
    <n v="8"/>
    <s v="LOT #16"/>
    <n v="1"/>
    <d v="2024-08-3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0"/>
    <s v="A12"/>
    <x v="2"/>
    <s v="EGG"/>
    <b v="0"/>
    <s v="EGG"/>
    <n v="101"/>
    <s v="95"/>
    <s v="10195"/>
    <s v="THA"/>
    <s v="Neets Bay"/>
    <x v="1"/>
    <s v="01305231"/>
    <d v="2024-08-17T00:00:00"/>
    <m/>
    <n v="1"/>
    <d v="2024-08-17T00:00:00"/>
    <n v="33"/>
    <n v="8"/>
    <s v="LOT #16"/>
    <n v="1"/>
    <d v="2024-08-3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0"/>
    <s v="B1"/>
    <x v="2"/>
    <s v="EGG"/>
    <b v="0"/>
    <s v="EGG"/>
    <n v="101"/>
    <s v="95"/>
    <s v="10195"/>
    <s v="THA"/>
    <s v="Neets Bay"/>
    <x v="1"/>
    <s v="01305232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B2"/>
    <x v="2"/>
    <s v="EGG"/>
    <b v="0"/>
    <s v="EGG"/>
    <n v="101"/>
    <s v="95"/>
    <s v="10195"/>
    <s v="THA"/>
    <s v="Neets Bay"/>
    <x v="1"/>
    <s v="01305233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B3"/>
    <x v="2"/>
    <s v="EGG"/>
    <b v="0"/>
    <s v="EGG"/>
    <n v="101"/>
    <s v="95"/>
    <s v="10195"/>
    <s v="THA"/>
    <s v="Neets Bay"/>
    <x v="1"/>
    <s v="01305234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B7"/>
    <x v="2"/>
    <s v="EGG"/>
    <b v="0"/>
    <s v="EGG"/>
    <n v="101"/>
    <s v="95"/>
    <s v="10195"/>
    <s v="THA"/>
    <s v="Neets Bay"/>
    <x v="1"/>
    <s v="01305238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0"/>
    <s v="B8"/>
    <x v="2"/>
    <s v="EGG"/>
    <b v="0"/>
    <s v="EGG"/>
    <n v="101"/>
    <s v="95"/>
    <s v="10195"/>
    <s v="THA"/>
    <s v="Neets Bay"/>
    <x v="1"/>
    <s v="01305239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B9"/>
    <x v="2"/>
    <s v="EGG"/>
    <b v="0"/>
    <s v="EGG"/>
    <n v="101"/>
    <s v="95"/>
    <s v="10195"/>
    <s v="THA"/>
    <s v="Neets Bay"/>
    <x v="1"/>
    <s v="01305240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B10"/>
    <x v="2"/>
    <s v="EGG"/>
    <b v="0"/>
    <s v="EGG"/>
    <n v="101"/>
    <s v="95"/>
    <s v="10195"/>
    <s v="THA"/>
    <s v="Neets Bay"/>
    <x v="1"/>
    <s v="01305241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90"/>
    <s v="B12"/>
    <x v="2"/>
    <s v="EGG"/>
    <b v="0"/>
    <s v="EGG"/>
    <n v="101"/>
    <s v="95"/>
    <s v="10195"/>
    <s v="THA"/>
    <s v="Neets Bay"/>
    <x v="1"/>
    <s v="01305243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C1"/>
    <x v="2"/>
    <s v="EGG"/>
    <b v="0"/>
    <s v="EGG"/>
    <n v="101"/>
    <s v="95"/>
    <s v="10195"/>
    <s v="THA"/>
    <s v="Neets Bay"/>
    <x v="1"/>
    <s v="01305244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C4"/>
    <x v="2"/>
    <s v="EGG"/>
    <b v="0"/>
    <s v="EGG"/>
    <n v="101"/>
    <s v="95"/>
    <s v="10195"/>
    <s v="THA"/>
    <s v="Neets Bay"/>
    <x v="1"/>
    <s v="01305247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C5"/>
    <x v="2"/>
    <s v="EGG"/>
    <b v="0"/>
    <s v="EGG"/>
    <n v="101"/>
    <s v="95"/>
    <s v="10195"/>
    <s v="THA"/>
    <s v="Neets Bay"/>
    <x v="1"/>
    <s v="01305248"/>
    <d v="2024-08-17T00:00:00"/>
    <m/>
    <n v="1"/>
    <d v="2024-08-17T00:00:00"/>
    <n v="33"/>
    <n v="8"/>
    <s v="LOT #16"/>
    <n v="1"/>
    <d v="2024-08-30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90"/>
    <s v="C6"/>
    <x v="2"/>
    <s v="EGG"/>
    <b v="0"/>
    <s v="EGG"/>
    <n v="101"/>
    <s v="95"/>
    <s v="10195"/>
    <s v="THA"/>
    <s v="Neets Bay"/>
    <x v="1"/>
    <s v="01305249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90"/>
    <s v="C9"/>
    <x v="2"/>
    <s v="EGG"/>
    <b v="0"/>
    <s v="EGG"/>
    <n v="101"/>
    <s v="95"/>
    <s v="10195"/>
    <s v="THA"/>
    <s v="Neets Bay"/>
    <x v="1"/>
    <s v="01305252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90"/>
    <s v="C10"/>
    <x v="2"/>
    <s v="EGG"/>
    <b v="0"/>
    <s v="EGG"/>
    <n v="101"/>
    <s v="95"/>
    <s v="10195"/>
    <s v="THA"/>
    <s v="Neets Bay"/>
    <x v="1"/>
    <s v="01305253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90"/>
    <s v="C11"/>
    <x v="2"/>
    <s v="EGG"/>
    <b v="0"/>
    <s v="EGG"/>
    <n v="101"/>
    <s v="95"/>
    <s v="10195"/>
    <s v="THA"/>
    <s v="Neets Bay"/>
    <x v="1"/>
    <s v="01305254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C12"/>
    <x v="2"/>
    <s v="EGG"/>
    <b v="0"/>
    <s v="EGG"/>
    <n v="101"/>
    <s v="95"/>
    <s v="10195"/>
    <s v="THA"/>
    <s v="Neets Bay"/>
    <x v="1"/>
    <s v="01305255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D2"/>
    <x v="2"/>
    <s v="EGG"/>
    <b v="0"/>
    <s v="EGG"/>
    <n v="101"/>
    <s v="95"/>
    <s v="10195"/>
    <s v="THA"/>
    <s v="Neets Bay"/>
    <x v="1"/>
    <s v="01305257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D4"/>
    <x v="2"/>
    <s v="EGG"/>
    <b v="0"/>
    <s v="EGG"/>
    <n v="101"/>
    <s v="95"/>
    <s v="10195"/>
    <s v="THA"/>
    <s v="Neets Bay"/>
    <x v="1"/>
    <s v="01305259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D5"/>
    <x v="2"/>
    <s v="EGG"/>
    <b v="0"/>
    <s v="EGG"/>
    <n v="101"/>
    <s v="95"/>
    <s v="10195"/>
    <s v="THA"/>
    <s v="Neets Bay"/>
    <x v="1"/>
    <s v="01305260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D8"/>
    <x v="2"/>
    <s v="EGG"/>
    <b v="0"/>
    <s v="EGG"/>
    <n v="101"/>
    <s v="95"/>
    <s v="10195"/>
    <s v="THA"/>
    <s v="Neets Bay"/>
    <x v="1"/>
    <s v="01305263"/>
    <d v="2024-08-17T00:00:00"/>
    <m/>
    <n v="1"/>
    <d v="2024-08-17T00:00:00"/>
    <n v="33"/>
    <n v="8"/>
    <s v="LOT #16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D10"/>
    <x v="2"/>
    <s v="EGG"/>
    <b v="0"/>
    <s v="EGG"/>
    <n v="101"/>
    <s v="95"/>
    <s v="10195"/>
    <s v="THA"/>
    <s v="Neets Bay"/>
    <x v="1"/>
    <s v="01305265"/>
    <d v="2024-08-17T00:00:00"/>
    <m/>
    <n v="1"/>
    <d v="2024-08-17T00:00:00"/>
    <n v="33"/>
    <n v="8"/>
    <s v="LOT #16"/>
    <n v="1"/>
    <d v="2024-08-3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0"/>
    <s v="D11"/>
    <x v="2"/>
    <s v="EGG"/>
    <b v="0"/>
    <s v="EGG"/>
    <n v="101"/>
    <s v="95"/>
    <s v="10195"/>
    <s v="THA"/>
    <s v="Neets Bay"/>
    <x v="1"/>
    <s v="01305266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D12"/>
    <x v="2"/>
    <s v="EGG"/>
    <b v="0"/>
    <s v="EGG"/>
    <n v="101"/>
    <s v="95"/>
    <s v="10195"/>
    <s v="THA"/>
    <s v="Neets Bay"/>
    <x v="1"/>
    <s v="01305267"/>
    <d v="2024-08-17T00:00:00"/>
    <m/>
    <n v="1"/>
    <d v="2024-08-17T00:00:00"/>
    <n v="33"/>
    <n v="8"/>
    <s v="LOT #16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E1"/>
    <x v="2"/>
    <s v="EGG"/>
    <b v="0"/>
    <s v="EGG"/>
    <n v="101"/>
    <s v="95"/>
    <s v="10195"/>
    <s v="THA"/>
    <s v="Neets Bay"/>
    <x v="1"/>
    <s v="01305268"/>
    <d v="2024-08-18T00:00:00"/>
    <m/>
    <n v="1"/>
    <d v="2024-08-18T00:00:00"/>
    <n v="34"/>
    <n v="8"/>
    <s v="LOT #17"/>
    <n v="1"/>
    <d v="2024-08-3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0"/>
    <s v="E2"/>
    <x v="2"/>
    <s v="EGG"/>
    <b v="0"/>
    <s v="EGG"/>
    <n v="101"/>
    <s v="95"/>
    <s v="10195"/>
    <s v="THA"/>
    <s v="Neets Bay"/>
    <x v="1"/>
    <s v="01305269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E4"/>
    <x v="2"/>
    <s v="EGG"/>
    <b v="0"/>
    <s v="EGG"/>
    <n v="101"/>
    <s v="95"/>
    <s v="10195"/>
    <s v="THA"/>
    <s v="Neets Bay"/>
    <x v="1"/>
    <s v="01305271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E5"/>
    <x v="2"/>
    <s v="EGG"/>
    <b v="0"/>
    <s v="EGG"/>
    <n v="101"/>
    <s v="95"/>
    <s v="10195"/>
    <s v="THA"/>
    <s v="Neets Bay"/>
    <x v="1"/>
    <s v="01305272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0"/>
    <s v="E8"/>
    <x v="2"/>
    <s v="EGG"/>
    <b v="0"/>
    <s v="EGG"/>
    <n v="101"/>
    <s v="95"/>
    <s v="10195"/>
    <s v="THA"/>
    <s v="Neets Bay"/>
    <x v="1"/>
    <s v="01305275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0"/>
    <s v="E10"/>
    <x v="2"/>
    <s v="EGG"/>
    <b v="0"/>
    <s v="EGG"/>
    <n v="101"/>
    <s v="95"/>
    <s v="10195"/>
    <s v="THA"/>
    <s v="Neets Bay"/>
    <x v="1"/>
    <s v="01305277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E11"/>
    <x v="2"/>
    <s v="EGG"/>
    <b v="0"/>
    <s v="EGG"/>
    <n v="101"/>
    <s v="95"/>
    <s v="10195"/>
    <s v="THA"/>
    <s v="Neets Bay"/>
    <x v="1"/>
    <s v="01305278"/>
    <d v="2024-08-18T00:00:00"/>
    <m/>
    <n v="1"/>
    <d v="2024-08-18T00:00:00"/>
    <n v="34"/>
    <n v="8"/>
    <s v="LOT #17"/>
    <n v="1"/>
    <d v="2024-08-3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0"/>
    <s v="E12"/>
    <x v="2"/>
    <s v="EGG"/>
    <b v="0"/>
    <s v="EGG"/>
    <n v="101"/>
    <s v="95"/>
    <s v="10195"/>
    <s v="THA"/>
    <s v="Neets Bay"/>
    <x v="1"/>
    <s v="01305279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F1"/>
    <x v="2"/>
    <s v="EGG"/>
    <b v="0"/>
    <s v="EGG"/>
    <n v="101"/>
    <s v="95"/>
    <s v="10195"/>
    <s v="THA"/>
    <s v="Neets Bay"/>
    <x v="1"/>
    <s v="01305280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F3"/>
    <x v="2"/>
    <s v="EGG"/>
    <b v="0"/>
    <s v="EGG"/>
    <n v="101"/>
    <s v="95"/>
    <s v="10195"/>
    <s v="THA"/>
    <s v="Neets Bay"/>
    <x v="1"/>
    <s v="01305282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F5"/>
    <x v="2"/>
    <s v="EGG"/>
    <b v="0"/>
    <s v="EGG"/>
    <n v="101"/>
    <s v="95"/>
    <s v="10195"/>
    <s v="THA"/>
    <s v="Neets Bay"/>
    <x v="1"/>
    <s v="01305284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F7"/>
    <x v="2"/>
    <s v="EGG"/>
    <b v="0"/>
    <s v="EGG"/>
    <n v="101"/>
    <s v="95"/>
    <s v="10195"/>
    <s v="THA"/>
    <s v="Neets Bay"/>
    <x v="1"/>
    <s v="01305286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F9"/>
    <x v="2"/>
    <s v="EGG"/>
    <b v="0"/>
    <s v="EGG"/>
    <n v="101"/>
    <s v="95"/>
    <s v="10195"/>
    <s v="THA"/>
    <s v="Neets Bay"/>
    <x v="1"/>
    <s v="01305288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G1"/>
    <x v="2"/>
    <s v="EGG"/>
    <b v="0"/>
    <s v="EGG"/>
    <n v="101"/>
    <s v="95"/>
    <s v="10195"/>
    <s v="THA"/>
    <s v="Neets Bay"/>
    <x v="1"/>
    <s v="01305292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G2"/>
    <x v="2"/>
    <s v="EGG"/>
    <b v="0"/>
    <s v="EGG"/>
    <n v="101"/>
    <s v="95"/>
    <s v="10195"/>
    <s v="THA"/>
    <s v="Neets Bay"/>
    <x v="1"/>
    <s v="01305293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G4"/>
    <x v="2"/>
    <s v="EGG"/>
    <b v="0"/>
    <s v="EGG"/>
    <n v="101"/>
    <s v="95"/>
    <s v="10195"/>
    <s v="THA"/>
    <s v="Neets Bay"/>
    <x v="1"/>
    <s v="01305295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G5"/>
    <x v="2"/>
    <s v="EGG"/>
    <b v="0"/>
    <s v="EGG"/>
    <n v="101"/>
    <s v="95"/>
    <s v="10195"/>
    <s v="THA"/>
    <s v="Neets Bay"/>
    <x v="1"/>
    <s v="01305296"/>
    <d v="2024-08-18T00:00:00"/>
    <m/>
    <n v="1"/>
    <d v="2024-08-18T00:00:00"/>
    <n v="34"/>
    <n v="8"/>
    <s v="LOT #17"/>
    <n v="1"/>
    <d v="2024-08-3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0"/>
    <s v="G6"/>
    <x v="2"/>
    <s v="EGG"/>
    <b v="0"/>
    <s v="EGG"/>
    <n v="101"/>
    <s v="95"/>
    <s v="10195"/>
    <s v="THA"/>
    <s v="Neets Bay"/>
    <x v="1"/>
    <s v="01305297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G7"/>
    <x v="2"/>
    <s v="EGG"/>
    <b v="0"/>
    <s v="EGG"/>
    <n v="101"/>
    <s v="95"/>
    <s v="10195"/>
    <s v="THA"/>
    <s v="Neets Bay"/>
    <x v="1"/>
    <s v="01305298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G8"/>
    <x v="2"/>
    <s v="EGG"/>
    <b v="0"/>
    <s v="EGG"/>
    <n v="101"/>
    <s v="95"/>
    <s v="10195"/>
    <s v="THA"/>
    <s v="Neets Bay"/>
    <x v="1"/>
    <s v="01305299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0"/>
    <s v="G10"/>
    <x v="2"/>
    <s v="EGG"/>
    <b v="0"/>
    <s v="EGG"/>
    <n v="101"/>
    <s v="95"/>
    <s v="10195"/>
    <s v="THA"/>
    <s v="Neets Bay"/>
    <x v="1"/>
    <s v="01305301"/>
    <d v="2024-08-18T00:00:00"/>
    <m/>
    <n v="1"/>
    <d v="2024-08-18T00:00:00"/>
    <n v="34"/>
    <n v="8"/>
    <s v="LOT #17"/>
    <n v="1"/>
    <d v="2024-08-30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90"/>
    <s v="G11"/>
    <x v="2"/>
    <s v="EGG"/>
    <b v="0"/>
    <s v="EGG"/>
    <n v="101"/>
    <s v="95"/>
    <s v="10195"/>
    <s v="THA"/>
    <s v="Neets Bay"/>
    <x v="1"/>
    <s v="01305302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H2"/>
    <x v="2"/>
    <s v="EGG"/>
    <b v="0"/>
    <s v="EGG"/>
    <n v="101"/>
    <s v="95"/>
    <s v="10195"/>
    <s v="THA"/>
    <s v="Neets Bay"/>
    <x v="1"/>
    <s v="01305305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H7"/>
    <x v="2"/>
    <s v="EGG"/>
    <b v="0"/>
    <s v="EGG"/>
    <n v="101"/>
    <s v="95"/>
    <s v="10195"/>
    <s v="THA"/>
    <s v="Neets Bay"/>
    <x v="1"/>
    <s v="01305310"/>
    <d v="2024-08-18T00:00:00"/>
    <m/>
    <n v="1"/>
    <d v="2024-08-18T00:00:00"/>
    <n v="34"/>
    <n v="8"/>
    <s v="LOT #17"/>
    <n v="1"/>
    <d v="2024-08-30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0"/>
    <s v="H8"/>
    <x v="2"/>
    <s v="EGG"/>
    <b v="0"/>
    <s v="EGG"/>
    <n v="101"/>
    <s v="95"/>
    <s v="10195"/>
    <s v="THA"/>
    <s v="Neets Bay"/>
    <x v="1"/>
    <s v="01305311"/>
    <d v="2024-08-18T00:00:00"/>
    <m/>
    <n v="1"/>
    <d v="2024-08-18T00:00:00"/>
    <n v="34"/>
    <n v="8"/>
    <s v="LOT #17"/>
    <n v="1"/>
    <d v="2024-08-3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0"/>
    <s v="H9"/>
    <x v="2"/>
    <s v="EGG"/>
    <b v="0"/>
    <s v="EGG"/>
    <n v="101"/>
    <s v="95"/>
    <s v="10195"/>
    <s v="THA"/>
    <s v="Neets Bay"/>
    <x v="1"/>
    <s v="01305312"/>
    <d v="2024-08-18T00:00:00"/>
    <m/>
    <n v="1"/>
    <d v="2024-08-18T00:00:00"/>
    <n v="34"/>
    <n v="8"/>
    <s v="LOT #17"/>
    <n v="1"/>
    <d v="2024-08-30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0"/>
    <s v="H10"/>
    <x v="2"/>
    <s v="EGG"/>
    <b v="0"/>
    <s v="EGG"/>
    <n v="101"/>
    <s v="95"/>
    <s v="10195"/>
    <s v="THA"/>
    <s v="Neets Bay"/>
    <x v="1"/>
    <s v="01305313"/>
    <d v="2024-08-18T00:00:00"/>
    <m/>
    <n v="1"/>
    <d v="2024-08-18T00:00:00"/>
    <n v="34"/>
    <n v="8"/>
    <s v="LOT #17"/>
    <n v="1"/>
    <d v="2024-08-30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0"/>
    <s v="H11"/>
    <x v="2"/>
    <s v="EGG"/>
    <b v="0"/>
    <s v="EGG"/>
    <n v="101"/>
    <s v="95"/>
    <s v="10195"/>
    <s v="THA"/>
    <s v="Neets Bay"/>
    <x v="1"/>
    <s v="01305314"/>
    <d v="2024-08-18T00:00:00"/>
    <m/>
    <n v="1"/>
    <d v="2024-08-18T00:00:00"/>
    <n v="34"/>
    <n v="8"/>
    <s v="LOT #17"/>
    <n v="1"/>
    <d v="2024-08-30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A2"/>
    <x v="2"/>
    <s v="EGG"/>
    <b v="0"/>
    <s v="EGG"/>
    <n v="101"/>
    <s v="95"/>
    <s v="10195"/>
    <s v="THA"/>
    <s v="Neets Bay"/>
    <x v="1"/>
    <s v="01305629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A4"/>
    <x v="2"/>
    <s v="EGG"/>
    <b v="0"/>
    <s v="EGG"/>
    <n v="101"/>
    <s v="95"/>
    <s v="10195"/>
    <s v="THA"/>
    <s v="Neets Bay"/>
    <x v="1"/>
    <s v="01305631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5"/>
    <s v="A5"/>
    <x v="2"/>
    <s v="EGG"/>
    <b v="0"/>
    <s v="EGG"/>
    <n v="101"/>
    <s v="95"/>
    <s v="10195"/>
    <s v="THA"/>
    <s v="Neets Bay"/>
    <x v="1"/>
    <s v="01305632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5"/>
    <s v="A7"/>
    <x v="2"/>
    <s v="EGG"/>
    <b v="0"/>
    <s v="EGG"/>
    <n v="101"/>
    <s v="95"/>
    <s v="10195"/>
    <s v="THA"/>
    <s v="Neets Bay"/>
    <x v="1"/>
    <s v="01305634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5"/>
    <s v="A9"/>
    <x v="2"/>
    <s v="EGG"/>
    <b v="0"/>
    <s v="EGG"/>
    <n v="101"/>
    <s v="95"/>
    <s v="10195"/>
    <s v="THA"/>
    <s v="Neets Bay"/>
    <x v="1"/>
    <s v="01305636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5"/>
    <s v="A12"/>
    <x v="2"/>
    <s v="EGG"/>
    <b v="0"/>
    <s v="EGG"/>
    <n v="101"/>
    <s v="95"/>
    <s v="10195"/>
    <s v="THA"/>
    <s v="Neets Bay"/>
    <x v="1"/>
    <s v="01305639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B1"/>
    <x v="2"/>
    <s v="EGG"/>
    <b v="0"/>
    <s v="EGG"/>
    <n v="101"/>
    <s v="95"/>
    <s v="10195"/>
    <s v="THA"/>
    <s v="Neets Bay"/>
    <x v="1"/>
    <s v="01305640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5"/>
    <s v="B3"/>
    <x v="2"/>
    <s v="EGG"/>
    <b v="0"/>
    <s v="EGG"/>
    <n v="101"/>
    <s v="95"/>
    <s v="10195"/>
    <s v="THA"/>
    <s v="Neets Bay"/>
    <x v="1"/>
    <s v="01305642"/>
    <d v="2024-08-19T00:00:00"/>
    <m/>
    <n v="1"/>
    <d v="2024-08-19T00:00:00"/>
    <n v="34"/>
    <n v="9"/>
    <s v="LOT #18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B4"/>
    <x v="2"/>
    <s v="EGG"/>
    <b v="0"/>
    <s v="EGG"/>
    <n v="101"/>
    <s v="95"/>
    <s v="10195"/>
    <s v="THA"/>
    <s v="Neets Bay"/>
    <x v="1"/>
    <s v="01305643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B6"/>
    <x v="2"/>
    <s v="EGG"/>
    <b v="0"/>
    <s v="EGG"/>
    <n v="101"/>
    <s v="95"/>
    <s v="10195"/>
    <s v="THA"/>
    <s v="Neets Bay"/>
    <x v="1"/>
    <s v="01305645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B8"/>
    <x v="2"/>
    <s v="EGG"/>
    <b v="0"/>
    <s v="EGG"/>
    <n v="101"/>
    <s v="95"/>
    <s v="10195"/>
    <s v="THA"/>
    <s v="Neets Bay"/>
    <x v="1"/>
    <s v="01305647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5"/>
    <s v="B9"/>
    <x v="2"/>
    <s v="EGG"/>
    <b v="0"/>
    <s v="EGG"/>
    <n v="101"/>
    <s v="95"/>
    <s v="10195"/>
    <s v="THA"/>
    <s v="Neets Bay"/>
    <x v="1"/>
    <s v="01305648"/>
    <d v="2024-08-19T00:00:00"/>
    <m/>
    <n v="1"/>
    <d v="2024-08-19T00:00:00"/>
    <n v="34"/>
    <n v="9"/>
    <s v="LOT #18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B12"/>
    <x v="2"/>
    <s v="EGG"/>
    <b v="0"/>
    <s v="EGG"/>
    <n v="101"/>
    <s v="95"/>
    <s v="10195"/>
    <s v="THA"/>
    <s v="Neets Bay"/>
    <x v="1"/>
    <s v="01305651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5"/>
    <s v="C6"/>
    <x v="2"/>
    <s v="EGG"/>
    <b v="0"/>
    <s v="EGG"/>
    <n v="101"/>
    <s v="95"/>
    <s v="10195"/>
    <s v="THA"/>
    <s v="Neets Bay"/>
    <x v="1"/>
    <s v="01305657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C9"/>
    <x v="2"/>
    <s v="EGG"/>
    <b v="0"/>
    <s v="EGG"/>
    <n v="101"/>
    <s v="95"/>
    <s v="10195"/>
    <s v="THA"/>
    <s v="Neets Bay"/>
    <x v="1"/>
    <s v="01305660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C10"/>
    <x v="2"/>
    <s v="EGG"/>
    <b v="0"/>
    <s v="EGG"/>
    <n v="101"/>
    <s v="95"/>
    <s v="10195"/>
    <s v="THA"/>
    <s v="Neets Bay"/>
    <x v="1"/>
    <s v="01305661"/>
    <d v="2024-08-19T00:00:00"/>
    <m/>
    <n v="1"/>
    <d v="2024-08-19T00:00:00"/>
    <n v="34"/>
    <n v="9"/>
    <s v="LOT #18"/>
    <n v="1"/>
    <d v="2024-08-28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5"/>
    <s v="C11"/>
    <x v="2"/>
    <s v="EGG"/>
    <b v="0"/>
    <s v="EGG"/>
    <n v="101"/>
    <s v="95"/>
    <s v="10195"/>
    <s v="THA"/>
    <s v="Neets Bay"/>
    <x v="1"/>
    <s v="01305662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C12"/>
    <x v="2"/>
    <s v="EGG"/>
    <b v="0"/>
    <s v="EGG"/>
    <n v="101"/>
    <s v="95"/>
    <s v="10195"/>
    <s v="THA"/>
    <s v="Neets Bay"/>
    <x v="1"/>
    <s v="01305663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D1"/>
    <x v="2"/>
    <s v="EGG"/>
    <b v="0"/>
    <s v="EGG"/>
    <n v="101"/>
    <s v="95"/>
    <s v="10195"/>
    <s v="THA"/>
    <s v="Neets Bay"/>
    <x v="1"/>
    <s v="01305664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D3"/>
    <x v="2"/>
    <s v="EGG"/>
    <b v="0"/>
    <s v="EGG"/>
    <n v="101"/>
    <s v="95"/>
    <s v="10195"/>
    <s v="THA"/>
    <s v="Neets Bay"/>
    <x v="1"/>
    <s v="01305666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D5"/>
    <x v="2"/>
    <s v="EGG"/>
    <b v="0"/>
    <s v="EGG"/>
    <n v="101"/>
    <s v="95"/>
    <s v="10195"/>
    <s v="THA"/>
    <s v="Neets Bay"/>
    <x v="1"/>
    <s v="01305668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D6"/>
    <x v="2"/>
    <s v="EGG"/>
    <b v="0"/>
    <s v="EGG"/>
    <n v="101"/>
    <s v="95"/>
    <s v="10195"/>
    <s v="THA"/>
    <s v="Neets Bay"/>
    <x v="1"/>
    <s v="01305669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D9"/>
    <x v="2"/>
    <s v="EGG"/>
    <b v="0"/>
    <s v="EGG"/>
    <n v="101"/>
    <s v="95"/>
    <s v="10195"/>
    <s v="THA"/>
    <s v="Neets Bay"/>
    <x v="1"/>
    <s v="01305672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D10"/>
    <x v="2"/>
    <s v="EGG"/>
    <b v="0"/>
    <s v="EGG"/>
    <n v="101"/>
    <s v="95"/>
    <s v="10195"/>
    <s v="THA"/>
    <s v="Neets Bay"/>
    <x v="1"/>
    <s v="01305673"/>
    <d v="2024-08-19T00:00:00"/>
    <m/>
    <n v="1"/>
    <d v="2024-08-19T00:00:00"/>
    <n v="34"/>
    <n v="9"/>
    <s v="LOT #18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D11"/>
    <x v="2"/>
    <s v="EGG"/>
    <b v="0"/>
    <s v="EGG"/>
    <n v="101"/>
    <s v="95"/>
    <s v="10195"/>
    <s v="THA"/>
    <s v="Neets Bay"/>
    <x v="1"/>
    <s v="01305674"/>
    <d v="2024-08-19T00:00:00"/>
    <m/>
    <n v="1"/>
    <d v="2024-08-19T00:00:00"/>
    <n v="34"/>
    <n v="9"/>
    <s v="LOT #18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D12"/>
    <x v="2"/>
    <s v="EGG"/>
    <b v="0"/>
    <s v="EGG"/>
    <n v="101"/>
    <s v="95"/>
    <s v="10195"/>
    <s v="THA"/>
    <s v="Neets Bay"/>
    <x v="1"/>
    <s v="01305675"/>
    <d v="2024-08-19T00:00:00"/>
    <m/>
    <n v="1"/>
    <d v="2024-08-19T00:00:00"/>
    <n v="34"/>
    <n v="9"/>
    <s v="LOT #18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E3"/>
    <x v="2"/>
    <s v="EGG"/>
    <b v="0"/>
    <s v="EGG"/>
    <n v="101"/>
    <s v="95"/>
    <s v="10195"/>
    <s v="THA"/>
    <s v="Neets Bay"/>
    <x v="1"/>
    <s v="01305678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E5"/>
    <x v="2"/>
    <s v="EGG"/>
    <b v="0"/>
    <s v="EGG"/>
    <n v="101"/>
    <s v="95"/>
    <s v="10195"/>
    <s v="THA"/>
    <s v="Neets Bay"/>
    <x v="1"/>
    <s v="01305680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E6"/>
    <x v="2"/>
    <s v="EGG"/>
    <b v="0"/>
    <s v="EGG"/>
    <n v="101"/>
    <s v="95"/>
    <s v="10195"/>
    <s v="THA"/>
    <s v="Neets Bay"/>
    <x v="1"/>
    <s v="01305681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E7"/>
    <x v="2"/>
    <s v="EGG"/>
    <b v="0"/>
    <s v="EGG"/>
    <n v="101"/>
    <s v="95"/>
    <s v="10195"/>
    <s v="THA"/>
    <s v="Neets Bay"/>
    <x v="1"/>
    <s v="01305682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E8"/>
    <x v="2"/>
    <s v="EGG"/>
    <b v="0"/>
    <s v="EGG"/>
    <n v="101"/>
    <s v="95"/>
    <s v="10195"/>
    <s v="THA"/>
    <s v="Neets Bay"/>
    <x v="1"/>
    <s v="01305683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E9"/>
    <x v="2"/>
    <s v="EGG"/>
    <b v="0"/>
    <s v="EGG"/>
    <n v="101"/>
    <s v="95"/>
    <s v="10195"/>
    <s v="THA"/>
    <s v="Neets Bay"/>
    <x v="1"/>
    <s v="01305684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85"/>
    <s v="E12"/>
    <x v="2"/>
    <s v="EGG"/>
    <b v="0"/>
    <s v="EGG"/>
    <n v="101"/>
    <s v="95"/>
    <s v="10195"/>
    <s v="THA"/>
    <s v="Neets Bay"/>
    <x v="1"/>
    <s v="01305687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F3"/>
    <x v="2"/>
    <s v="EGG"/>
    <b v="0"/>
    <s v="EGG"/>
    <n v="101"/>
    <s v="95"/>
    <s v="10195"/>
    <s v="THA"/>
    <s v="Neets Bay"/>
    <x v="1"/>
    <s v="01305690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F4"/>
    <x v="2"/>
    <s v="EGG"/>
    <b v="0"/>
    <s v="EGG"/>
    <n v="101"/>
    <s v="95"/>
    <s v="10195"/>
    <s v="THA"/>
    <s v="Neets Bay"/>
    <x v="1"/>
    <s v="01305691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F7"/>
    <x v="2"/>
    <s v="EGG"/>
    <b v="0"/>
    <s v="EGG"/>
    <n v="101"/>
    <s v="95"/>
    <s v="10195"/>
    <s v="THA"/>
    <s v="Neets Bay"/>
    <x v="1"/>
    <s v="01305694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F8"/>
    <x v="2"/>
    <s v="EGG"/>
    <b v="0"/>
    <s v="EGG"/>
    <n v="101"/>
    <s v="95"/>
    <s v="10195"/>
    <s v="THA"/>
    <s v="Neets Bay"/>
    <x v="1"/>
    <s v="01305695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F9"/>
    <x v="2"/>
    <s v="EGG"/>
    <b v="0"/>
    <s v="EGG"/>
    <n v="101"/>
    <s v="95"/>
    <s v="10195"/>
    <s v="THA"/>
    <s v="Neets Bay"/>
    <x v="1"/>
    <s v="01305696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F11"/>
    <x v="2"/>
    <s v="EGG"/>
    <b v="0"/>
    <s v="EGG"/>
    <n v="101"/>
    <s v="95"/>
    <s v="10195"/>
    <s v="THA"/>
    <s v="Neets Bay"/>
    <x v="1"/>
    <s v="01305698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F12"/>
    <x v="2"/>
    <s v="EGG"/>
    <b v="0"/>
    <s v="EGG"/>
    <n v="101"/>
    <s v="95"/>
    <s v="10195"/>
    <s v="THA"/>
    <s v="Neets Bay"/>
    <x v="1"/>
    <s v="01305699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TS"/>
    <s v="EGG"/>
    <s v="107185"/>
    <s v="G1"/>
    <x v="2"/>
    <s v="EGG"/>
    <b v="0"/>
    <s v="EGG"/>
    <n v="101"/>
    <s v="95"/>
    <s v="10195"/>
    <s v="THA"/>
    <s v="Neets Bay"/>
    <x v="1"/>
    <s v="01305700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G2"/>
    <x v="2"/>
    <s v="EGG"/>
    <b v="0"/>
    <s v="EGG"/>
    <n v="101"/>
    <s v="95"/>
    <s v="10195"/>
    <s v="THA"/>
    <s v="Neets Bay"/>
    <x v="1"/>
    <s v="01305701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G3"/>
    <x v="2"/>
    <s v="EGG"/>
    <b v="0"/>
    <s v="EGG"/>
    <n v="101"/>
    <s v="95"/>
    <s v="10195"/>
    <s v="THA"/>
    <s v="Neets Bay"/>
    <x v="1"/>
    <s v="01305702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G4"/>
    <x v="2"/>
    <s v="EGG"/>
    <b v="0"/>
    <s v="EGG"/>
    <n v="101"/>
    <s v="95"/>
    <s v="10195"/>
    <s v="THA"/>
    <s v="Neets Bay"/>
    <x v="1"/>
    <s v="01305703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G5"/>
    <x v="2"/>
    <s v="EGG"/>
    <b v="0"/>
    <s v="EGG"/>
    <n v="101"/>
    <s v="95"/>
    <s v="10195"/>
    <s v="THA"/>
    <s v="Neets Bay"/>
    <x v="1"/>
    <s v="01305704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G6"/>
    <x v="2"/>
    <s v="EGG"/>
    <b v="0"/>
    <s v="EGG"/>
    <n v="101"/>
    <s v="95"/>
    <s v="10195"/>
    <s v="THA"/>
    <s v="Neets Bay"/>
    <x v="1"/>
    <s v="01305705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G8"/>
    <x v="2"/>
    <s v="EGG"/>
    <b v="0"/>
    <s v="EGG"/>
    <n v="101"/>
    <s v="95"/>
    <s v="10195"/>
    <s v="THA"/>
    <s v="Neets Bay"/>
    <x v="1"/>
    <s v="01305707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85"/>
    <s v="G9"/>
    <x v="2"/>
    <s v="EGG"/>
    <b v="0"/>
    <s v="EGG"/>
    <n v="101"/>
    <s v="95"/>
    <s v="10195"/>
    <s v="THA"/>
    <s v="Neets Bay"/>
    <x v="1"/>
    <s v="01305708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G11"/>
    <x v="2"/>
    <s v="EGG"/>
    <b v="0"/>
    <s v="EGG"/>
    <n v="101"/>
    <s v="95"/>
    <s v="10195"/>
    <s v="THA"/>
    <s v="Neets Bay"/>
    <x v="1"/>
    <s v="01305710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85"/>
    <s v="G12"/>
    <x v="2"/>
    <s v="EGG"/>
    <b v="0"/>
    <s v="EGG"/>
    <n v="101"/>
    <s v="95"/>
    <s v="10195"/>
    <s v="THA"/>
    <s v="Neets Bay"/>
    <x v="1"/>
    <s v="01305711"/>
    <d v="2024-08-20T00:00:00"/>
    <m/>
    <n v="1"/>
    <d v="2024-08-20T00:00:00"/>
    <n v="34"/>
    <n v="9"/>
    <s v="LOT #19"/>
    <n v="1"/>
    <d v="2024-08-2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85"/>
    <s v="H1"/>
    <x v="2"/>
    <s v="EGG"/>
    <b v="0"/>
    <s v="EGG"/>
    <n v="101"/>
    <s v="95"/>
    <s v="10195"/>
    <s v="THA"/>
    <s v="Neets Bay"/>
    <x v="1"/>
    <s v="01305712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H2"/>
    <x v="2"/>
    <s v="EGG"/>
    <b v="0"/>
    <s v="EGG"/>
    <n v="101"/>
    <s v="95"/>
    <s v="10195"/>
    <s v="THA"/>
    <s v="Neets Bay"/>
    <x v="1"/>
    <s v="01305713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85"/>
    <s v="H5"/>
    <x v="2"/>
    <s v="EGG"/>
    <b v="0"/>
    <s v="EGG"/>
    <n v="101"/>
    <s v="95"/>
    <s v="10195"/>
    <s v="THA"/>
    <s v="Neets Bay"/>
    <x v="1"/>
    <s v="01305716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H6"/>
    <x v="2"/>
    <s v="EGG"/>
    <b v="0"/>
    <s v="EGG"/>
    <n v="101"/>
    <s v="95"/>
    <s v="10195"/>
    <s v="THA"/>
    <s v="Neets Bay"/>
    <x v="1"/>
    <s v="01305717"/>
    <d v="2024-08-20T00:00:00"/>
    <m/>
    <n v="1"/>
    <d v="2024-08-20T00:00:00"/>
    <n v="34"/>
    <n v="9"/>
    <s v="LOT #19"/>
    <n v="1"/>
    <d v="2024-08-2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85"/>
    <s v="H8"/>
    <x v="2"/>
    <s v="EGG"/>
    <b v="0"/>
    <s v="EGG"/>
    <n v="101"/>
    <s v="95"/>
    <s v="10195"/>
    <s v="THA"/>
    <s v="Neets Bay"/>
    <x v="1"/>
    <s v="01305719"/>
    <d v="2024-08-20T00:00:00"/>
    <m/>
    <n v="1"/>
    <d v="2024-08-20T00:00:00"/>
    <n v="34"/>
    <n v="9"/>
    <s v="LOT #19"/>
    <n v="1"/>
    <d v="2024-08-2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85"/>
    <s v="H9"/>
    <x v="2"/>
    <s v="EGG"/>
    <b v="0"/>
    <s v="EGG"/>
    <n v="101"/>
    <s v="95"/>
    <s v="10195"/>
    <s v="THA"/>
    <s v="Neets Bay"/>
    <x v="1"/>
    <s v="01305720"/>
    <d v="2024-08-20T00:00:00"/>
    <m/>
    <n v="1"/>
    <d v="2024-08-20T00:00:00"/>
    <n v="34"/>
    <n v="9"/>
    <s v="LOT #19"/>
    <n v="1"/>
    <d v="2024-08-2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5"/>
    <s v="A2"/>
    <x v="2"/>
    <s v="EGG"/>
    <b v="0"/>
    <s v="EGG"/>
    <n v="101"/>
    <s v="95"/>
    <s v="10195"/>
    <s v="THA"/>
    <s v="Neets Bay"/>
    <x v="1"/>
    <s v="01305785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95"/>
    <s v="A3"/>
    <x v="2"/>
    <s v="EGG"/>
    <b v="0"/>
    <s v="EGG"/>
    <n v="101"/>
    <s v="95"/>
    <s v="10195"/>
    <s v="THA"/>
    <s v="Neets Bay"/>
    <x v="1"/>
    <s v="01305786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A4"/>
    <x v="2"/>
    <s v="EGG"/>
    <b v="0"/>
    <s v="EGG"/>
    <n v="101"/>
    <s v="95"/>
    <s v="10195"/>
    <s v="THA"/>
    <s v="Neets Bay"/>
    <x v="1"/>
    <s v="01305787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A6"/>
    <x v="2"/>
    <s v="EGG"/>
    <b v="0"/>
    <s v="EGG"/>
    <n v="101"/>
    <s v="95"/>
    <s v="10195"/>
    <s v="THA"/>
    <s v="Neets Bay"/>
    <x v="1"/>
    <s v="01305789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A7"/>
    <x v="2"/>
    <s v="EGG"/>
    <b v="0"/>
    <s v="EGG"/>
    <n v="101"/>
    <s v="95"/>
    <s v="10195"/>
    <s v="THA"/>
    <s v="Neets Bay"/>
    <x v="1"/>
    <s v="01305790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A8"/>
    <x v="2"/>
    <s v="EGG"/>
    <b v="0"/>
    <s v="EGG"/>
    <n v="101"/>
    <s v="95"/>
    <s v="10195"/>
    <s v="THA"/>
    <s v="Neets Bay"/>
    <x v="1"/>
    <s v="01305791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A9"/>
    <x v="2"/>
    <s v="EGG"/>
    <b v="0"/>
    <s v="EGG"/>
    <n v="101"/>
    <s v="95"/>
    <s v="10195"/>
    <s v="THA"/>
    <s v="Neets Bay"/>
    <x v="1"/>
    <s v="01305792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A10"/>
    <x v="2"/>
    <s v="EGG"/>
    <b v="0"/>
    <s v="EGG"/>
    <n v="101"/>
    <s v="95"/>
    <s v="10195"/>
    <s v="THA"/>
    <s v="Neets Bay"/>
    <x v="1"/>
    <s v="01305793"/>
    <d v="2024-08-21T00:00:00"/>
    <m/>
    <n v="1"/>
    <d v="2024-08-21T00:00:00"/>
    <n v="34"/>
    <n v="9"/>
    <s v="LOT #20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95"/>
    <s v="A12"/>
    <x v="2"/>
    <s v="EGG"/>
    <b v="0"/>
    <s v="EGG"/>
    <n v="101"/>
    <s v="95"/>
    <s v="10195"/>
    <s v="THA"/>
    <s v="Neets Bay"/>
    <x v="1"/>
    <s v="01305795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B1"/>
    <x v="2"/>
    <s v="EGG"/>
    <b v="0"/>
    <s v="EGG"/>
    <n v="101"/>
    <s v="95"/>
    <s v="10195"/>
    <s v="THA"/>
    <s v="Neets Bay"/>
    <x v="1"/>
    <s v="01305796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B4"/>
    <x v="2"/>
    <s v="EGG"/>
    <b v="0"/>
    <s v="EGG"/>
    <n v="101"/>
    <s v="95"/>
    <s v="10195"/>
    <s v="THA"/>
    <s v="Neets Bay"/>
    <x v="1"/>
    <s v="01305799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B5"/>
    <x v="2"/>
    <s v="EGG"/>
    <b v="0"/>
    <s v="EGG"/>
    <n v="101"/>
    <s v="95"/>
    <s v="10195"/>
    <s v="THA"/>
    <s v="Neets Bay"/>
    <x v="1"/>
    <s v="01305800"/>
    <d v="2024-08-21T00:00:00"/>
    <m/>
    <n v="1"/>
    <d v="2024-08-21T00:00:00"/>
    <n v="34"/>
    <n v="9"/>
    <s v="LOT #20"/>
    <n v="1"/>
    <d v="2024-08-28T00:00:00"/>
    <s v="JJM"/>
    <s v="4,4H"/>
    <x v="1"/>
    <s v="Neets Bay"/>
    <s v="Summer"/>
    <s v="2021"/>
    <s v="SSRAA"/>
    <s v="UNABLE TO AGE"/>
    <s v="4,4H"/>
    <s v="JJM"/>
    <s v=""/>
    <s v=""/>
    <s v=""/>
    <m/>
  </r>
  <r>
    <n v="2024"/>
    <s v="CHUM"/>
    <s v="NB"/>
    <s v="Hatchery"/>
    <s v="TS"/>
    <s v="EGG"/>
    <s v="107195"/>
    <s v="B6"/>
    <x v="2"/>
    <s v="EGG"/>
    <b v="0"/>
    <s v="EGG"/>
    <n v="101"/>
    <s v="95"/>
    <s v="10195"/>
    <s v="THA"/>
    <s v="Neets Bay"/>
    <x v="1"/>
    <s v="01305801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B8"/>
    <x v="2"/>
    <s v="EGG"/>
    <b v="0"/>
    <s v="EGG"/>
    <n v="101"/>
    <s v="95"/>
    <s v="10195"/>
    <s v="THA"/>
    <s v="Neets Bay"/>
    <x v="1"/>
    <s v="01305803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B10"/>
    <x v="2"/>
    <s v="EGG"/>
    <b v="0"/>
    <s v="EGG"/>
    <n v="101"/>
    <s v="95"/>
    <s v="10195"/>
    <s v="THA"/>
    <s v="Neets Bay"/>
    <x v="1"/>
    <s v="01305805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B11"/>
    <x v="2"/>
    <s v="EGG"/>
    <b v="0"/>
    <s v="EGG"/>
    <n v="101"/>
    <s v="95"/>
    <s v="10195"/>
    <s v="THA"/>
    <s v="Neets Bay"/>
    <x v="1"/>
    <s v="01305806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B12"/>
    <x v="2"/>
    <s v="EGG"/>
    <b v="0"/>
    <s v="EGG"/>
    <n v="101"/>
    <s v="95"/>
    <s v="10195"/>
    <s v="THA"/>
    <s v="Neets Bay"/>
    <x v="1"/>
    <s v="01305807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C1"/>
    <x v="2"/>
    <s v="EGG"/>
    <b v="0"/>
    <s v="EGG"/>
    <n v="101"/>
    <s v="95"/>
    <s v="10195"/>
    <s v="THA"/>
    <s v="Neets Bay"/>
    <x v="1"/>
    <s v="01305808"/>
    <d v="2024-08-21T00:00:00"/>
    <m/>
    <n v="1"/>
    <d v="2024-08-21T00:00:00"/>
    <n v="34"/>
    <n v="9"/>
    <s v="LOT #20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C2"/>
    <x v="2"/>
    <s v="EGG"/>
    <b v="0"/>
    <s v="EGG"/>
    <n v="101"/>
    <s v="95"/>
    <s v="10195"/>
    <s v="THA"/>
    <s v="Neets Bay"/>
    <x v="1"/>
    <s v="01305809"/>
    <d v="2024-08-21T00:00:00"/>
    <m/>
    <n v="1"/>
    <d v="2024-08-21T00:00:00"/>
    <n v="34"/>
    <n v="9"/>
    <s v="LOT #20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C3"/>
    <x v="2"/>
    <s v="EGG"/>
    <b v="0"/>
    <s v="EGG"/>
    <n v="101"/>
    <s v="95"/>
    <s v="10195"/>
    <s v="THA"/>
    <s v="Neets Bay"/>
    <x v="1"/>
    <s v="01305810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95"/>
    <s v="C4"/>
    <x v="2"/>
    <s v="EGG"/>
    <b v="0"/>
    <s v="EGG"/>
    <n v="101"/>
    <s v="95"/>
    <s v="10195"/>
    <s v="THA"/>
    <s v="Neets Bay"/>
    <x v="1"/>
    <s v="01305811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C5"/>
    <x v="2"/>
    <s v="EGG"/>
    <b v="0"/>
    <s v="EGG"/>
    <n v="101"/>
    <s v="95"/>
    <s v="10195"/>
    <s v="THA"/>
    <s v="Neets Bay"/>
    <x v="1"/>
    <s v="01305812"/>
    <d v="2024-08-21T00:00:00"/>
    <m/>
    <n v="1"/>
    <d v="2024-08-21T00:00:00"/>
    <n v="34"/>
    <n v="9"/>
    <s v="LOT #20"/>
    <n v="1"/>
    <d v="2024-08-28T00:00:00"/>
    <s v="JJM"/>
    <s v="5H5"/>
    <x v="3"/>
    <s v="Neets Bay"/>
    <s v="Summer"/>
    <s v="2021"/>
    <s v="SSRAA"/>
    <s v="UNABLE TO AGE"/>
    <s v="5H5"/>
    <s v="JJM"/>
    <s v=""/>
    <s v=""/>
    <s v=""/>
    <m/>
  </r>
  <r>
    <n v="2024"/>
    <s v="CHUM"/>
    <s v="NB"/>
    <s v="Hatchery"/>
    <s v="TS"/>
    <s v="EGG"/>
    <s v="107195"/>
    <s v="C6"/>
    <x v="2"/>
    <s v="EGG"/>
    <b v="0"/>
    <s v="EGG"/>
    <n v="101"/>
    <s v="95"/>
    <s v="10195"/>
    <s v="THA"/>
    <s v="Neets Bay"/>
    <x v="1"/>
    <s v="01305813"/>
    <d v="2024-08-21T00:00:00"/>
    <m/>
    <n v="1"/>
    <d v="2024-08-21T00:00:00"/>
    <n v="34"/>
    <n v="9"/>
    <s v="LOT #20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C7"/>
    <x v="2"/>
    <s v="EGG"/>
    <b v="0"/>
    <s v="EGG"/>
    <n v="101"/>
    <s v="95"/>
    <s v="10195"/>
    <s v="THA"/>
    <s v="Neets Bay"/>
    <x v="1"/>
    <s v="01305814"/>
    <d v="2024-08-21T00:00:00"/>
    <m/>
    <n v="1"/>
    <d v="2024-08-21T00:00:00"/>
    <n v="34"/>
    <n v="9"/>
    <s v="LOT #20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C9"/>
    <x v="2"/>
    <s v="EGG"/>
    <b v="0"/>
    <s v="EGG"/>
    <n v="101"/>
    <s v="95"/>
    <s v="10195"/>
    <s v="THA"/>
    <s v="Neets Bay"/>
    <x v="1"/>
    <s v="01305816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C10"/>
    <x v="2"/>
    <s v="EGG"/>
    <b v="0"/>
    <s v="EGG"/>
    <n v="101"/>
    <s v="95"/>
    <s v="10195"/>
    <s v="THA"/>
    <s v="Neets Bay"/>
    <x v="1"/>
    <s v="01305817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C11"/>
    <x v="2"/>
    <s v="EGG"/>
    <b v="0"/>
    <s v="EGG"/>
    <n v="101"/>
    <s v="95"/>
    <s v="10195"/>
    <s v="THA"/>
    <s v="Neets Bay"/>
    <x v="1"/>
    <s v="01305818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C12"/>
    <x v="2"/>
    <s v="EGG"/>
    <b v="0"/>
    <s v="EGG"/>
    <n v="101"/>
    <s v="95"/>
    <s v="10195"/>
    <s v="THA"/>
    <s v="Neets Bay"/>
    <x v="1"/>
    <s v="01305819"/>
    <d v="2024-08-21T00:00:00"/>
    <m/>
    <n v="1"/>
    <d v="2024-08-21T00:00:00"/>
    <n v="34"/>
    <n v="9"/>
    <s v="LOT #20"/>
    <n v="1"/>
    <d v="2024-08-28T00:00:00"/>
    <s v="JJM"/>
    <s v="4,4H"/>
    <x v="1"/>
    <s v="Neets Bay"/>
    <s v="Summer"/>
    <s v="2021"/>
    <s v="SSRAA"/>
    <s v="UNABLE TO AGE"/>
    <s v="4,4H"/>
    <s v="JJM"/>
    <s v=""/>
    <s v=""/>
    <s v=""/>
    <m/>
  </r>
  <r>
    <n v="2024"/>
    <s v="CHUM"/>
    <s v="NB"/>
    <s v="Hatchery"/>
    <s v="TS"/>
    <s v="EGG"/>
    <s v="107195"/>
    <s v="D1"/>
    <x v="2"/>
    <s v="EGG"/>
    <b v="0"/>
    <s v="EGG"/>
    <n v="101"/>
    <s v="95"/>
    <s v="10195"/>
    <s v="THA"/>
    <s v="Neets Bay"/>
    <x v="1"/>
    <s v="01305820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D2"/>
    <x v="2"/>
    <s v="EGG"/>
    <b v="0"/>
    <s v="EGG"/>
    <n v="101"/>
    <s v="95"/>
    <s v="10195"/>
    <s v="THA"/>
    <s v="Neets Bay"/>
    <x v="1"/>
    <s v="01305821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95"/>
    <s v="D3"/>
    <x v="2"/>
    <s v="EGG"/>
    <b v="0"/>
    <s v="EGG"/>
    <n v="101"/>
    <s v="95"/>
    <s v="10195"/>
    <s v="THA"/>
    <s v="Neets Bay"/>
    <x v="1"/>
    <s v="01305822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D4"/>
    <x v="2"/>
    <s v="EGG"/>
    <b v="0"/>
    <s v="EGG"/>
    <n v="101"/>
    <s v="95"/>
    <s v="10195"/>
    <s v="THA"/>
    <s v="Neets Bay"/>
    <x v="1"/>
    <s v="01305823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D7"/>
    <x v="2"/>
    <s v="EGG"/>
    <b v="0"/>
    <s v="EGG"/>
    <n v="101"/>
    <s v="95"/>
    <s v="10195"/>
    <s v="THA"/>
    <s v="Neets Bay"/>
    <x v="1"/>
    <s v="01305826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95"/>
    <s v="D9"/>
    <x v="2"/>
    <s v="EGG"/>
    <b v="0"/>
    <s v="EGG"/>
    <n v="101"/>
    <s v="95"/>
    <s v="10195"/>
    <s v="THA"/>
    <s v="Neets Bay"/>
    <x v="1"/>
    <s v="01305828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D10"/>
    <x v="2"/>
    <s v="EGG"/>
    <b v="0"/>
    <s v="EGG"/>
    <n v="101"/>
    <s v="95"/>
    <s v="10195"/>
    <s v="THA"/>
    <s v="Neets Bay"/>
    <x v="1"/>
    <s v="01305829"/>
    <d v="2024-08-21T00:00:00"/>
    <m/>
    <n v="1"/>
    <d v="2024-08-21T00:00:00"/>
    <n v="34"/>
    <n v="9"/>
    <s v="LOT #20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D12"/>
    <x v="2"/>
    <s v="EGG"/>
    <b v="0"/>
    <s v="EGG"/>
    <n v="101"/>
    <s v="95"/>
    <s v="10195"/>
    <s v="THA"/>
    <s v="Neets Bay"/>
    <x v="1"/>
    <s v="01305831"/>
    <d v="2024-08-21T00:00:00"/>
    <m/>
    <n v="1"/>
    <d v="2024-08-21T00:00:00"/>
    <n v="34"/>
    <n v="9"/>
    <s v="LOT #20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E1"/>
    <x v="2"/>
    <s v="EGG"/>
    <b v="0"/>
    <s v="EGG"/>
    <n v="101"/>
    <s v="95"/>
    <s v="10195"/>
    <s v="THA"/>
    <s v="Neets Bay"/>
    <x v="1"/>
    <s v="01305832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BY20"/>
    <s v="4,4H"/>
    <s v="JJM"/>
    <s v=""/>
    <s v=""/>
    <s v=""/>
    <m/>
  </r>
  <r>
    <n v="2024"/>
    <s v="CHUM"/>
    <s v="NB"/>
    <s v="Hatchery"/>
    <s v="TS"/>
    <s v="EGG"/>
    <s v="107195"/>
    <s v="E3"/>
    <x v="2"/>
    <s v="EGG"/>
    <b v="0"/>
    <s v="EGG"/>
    <n v="101"/>
    <s v="95"/>
    <s v="10195"/>
    <s v="THA"/>
    <s v="Neets Bay"/>
    <x v="1"/>
    <s v="01305834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UNABLE TO AGE"/>
    <s v="4,4H"/>
    <s v="JJM"/>
    <s v=""/>
    <s v=""/>
    <s v=""/>
    <m/>
  </r>
  <r>
    <n v="2024"/>
    <s v="CHUM"/>
    <s v="NB"/>
    <s v="Hatchery"/>
    <s v="TS"/>
    <s v="EGG"/>
    <s v="107195"/>
    <s v="E5"/>
    <x v="2"/>
    <s v="EGG"/>
    <b v="0"/>
    <s v="EGG"/>
    <n v="101"/>
    <s v="95"/>
    <s v="10195"/>
    <s v="THA"/>
    <s v="Neets Bay"/>
    <x v="1"/>
    <s v="01305836"/>
    <d v="2024-08-22T00:00:00"/>
    <m/>
    <n v="1"/>
    <d v="2024-08-22T00:00:00"/>
    <n v="34"/>
    <n v="9"/>
    <s v="LOT #21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95"/>
    <s v="E8"/>
    <x v="2"/>
    <s v="EGG"/>
    <b v="0"/>
    <s v="EGG"/>
    <n v="101"/>
    <s v="95"/>
    <s v="10195"/>
    <s v="THA"/>
    <s v="Neets Bay"/>
    <x v="1"/>
    <s v="01305839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E10"/>
    <x v="2"/>
    <s v="EGG"/>
    <b v="0"/>
    <s v="EGG"/>
    <n v="101"/>
    <s v="95"/>
    <s v="10195"/>
    <s v="THA"/>
    <s v="Neets Bay"/>
    <x v="1"/>
    <s v="01305841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E11"/>
    <x v="2"/>
    <s v="EGG"/>
    <b v="0"/>
    <s v="EGG"/>
    <n v="101"/>
    <s v="95"/>
    <s v="10195"/>
    <s v="THA"/>
    <s v="Neets Bay"/>
    <x v="1"/>
    <s v="01305842"/>
    <d v="2024-08-22T00:00:00"/>
    <m/>
    <n v="1"/>
    <d v="2024-08-22T00:00:00"/>
    <n v="34"/>
    <n v="9"/>
    <s v="LOT #21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95"/>
    <s v="E12"/>
    <x v="2"/>
    <s v="EGG"/>
    <b v="0"/>
    <s v="EGG"/>
    <n v="101"/>
    <s v="95"/>
    <s v="10195"/>
    <s v="THA"/>
    <s v="Neets Bay"/>
    <x v="1"/>
    <s v="01305843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F1"/>
    <x v="2"/>
    <s v="EGG"/>
    <b v="0"/>
    <s v="EGG"/>
    <n v="101"/>
    <s v="95"/>
    <s v="10195"/>
    <s v="THA"/>
    <s v="Neets Bay"/>
    <x v="1"/>
    <s v="01305844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F3"/>
    <x v="2"/>
    <s v="EGG"/>
    <b v="0"/>
    <s v="EGG"/>
    <n v="101"/>
    <s v="95"/>
    <s v="10195"/>
    <s v="THA"/>
    <s v="Neets Bay"/>
    <x v="1"/>
    <s v="01305846"/>
    <d v="2024-08-22T00:00:00"/>
    <m/>
    <n v="1"/>
    <d v="2024-08-22T00:00:00"/>
    <n v="34"/>
    <n v="9"/>
    <s v="LOT #21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F4"/>
    <x v="2"/>
    <s v="EGG"/>
    <b v="0"/>
    <s v="EGG"/>
    <n v="101"/>
    <s v="95"/>
    <s v="10195"/>
    <s v="THA"/>
    <s v="Neets Bay"/>
    <x v="1"/>
    <s v="01305847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F5"/>
    <x v="2"/>
    <s v="EGG"/>
    <b v="0"/>
    <s v="EGG"/>
    <n v="101"/>
    <s v="95"/>
    <s v="10195"/>
    <s v="THA"/>
    <s v="Neets Bay"/>
    <x v="1"/>
    <s v="01305848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F6"/>
    <x v="2"/>
    <s v="EGG"/>
    <b v="0"/>
    <s v="EGG"/>
    <n v="101"/>
    <s v="95"/>
    <s v="10195"/>
    <s v="THA"/>
    <s v="Neets Bay"/>
    <x v="1"/>
    <s v="01305849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F8"/>
    <x v="2"/>
    <s v="EGG"/>
    <b v="0"/>
    <s v="EGG"/>
    <n v="101"/>
    <s v="95"/>
    <s v="10195"/>
    <s v="THA"/>
    <s v="Neets Bay"/>
    <x v="1"/>
    <s v="01305851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F9"/>
    <x v="2"/>
    <s v="EGG"/>
    <b v="0"/>
    <s v="EGG"/>
    <n v="101"/>
    <s v="95"/>
    <s v="10195"/>
    <s v="THA"/>
    <s v="Neets Bay"/>
    <x v="1"/>
    <s v="01305852"/>
    <d v="2024-08-22T00:00:00"/>
    <m/>
    <n v="1"/>
    <d v="2024-08-22T00:00:00"/>
    <n v="34"/>
    <n v="9"/>
    <s v="LOT #21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95"/>
    <s v="F10"/>
    <x v="2"/>
    <s v="EGG"/>
    <b v="0"/>
    <s v="EGG"/>
    <n v="101"/>
    <s v="95"/>
    <s v="10195"/>
    <s v="THA"/>
    <s v="Neets Bay"/>
    <x v="1"/>
    <s v="01305853"/>
    <d v="2024-08-22T00:00:00"/>
    <m/>
    <n v="1"/>
    <d v="2024-08-22T00:00:00"/>
    <n v="34"/>
    <n v="9"/>
    <s v="LOT #21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F12"/>
    <x v="2"/>
    <s v="EGG"/>
    <b v="0"/>
    <s v="EGG"/>
    <n v="101"/>
    <s v="95"/>
    <s v="10195"/>
    <s v="THA"/>
    <s v="Neets Bay"/>
    <x v="1"/>
    <s v="01305855"/>
    <d v="2024-08-22T00:00:00"/>
    <m/>
    <n v="1"/>
    <d v="2024-08-22T00:00:00"/>
    <n v="34"/>
    <n v="9"/>
    <s v="LOT #21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95"/>
    <s v="G1"/>
    <x v="2"/>
    <s v="EGG"/>
    <b v="0"/>
    <s v="EGG"/>
    <n v="101"/>
    <s v="95"/>
    <s v="10195"/>
    <s v="THA"/>
    <s v="Neets Bay"/>
    <x v="1"/>
    <s v="01305856"/>
    <d v="2024-08-22T00:00:00"/>
    <m/>
    <n v="1"/>
    <d v="2024-08-22T00:00:00"/>
    <n v="34"/>
    <n v="9"/>
    <s v="LOT #21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G2"/>
    <x v="2"/>
    <s v="EGG"/>
    <b v="0"/>
    <s v="EGG"/>
    <n v="101"/>
    <s v="95"/>
    <s v="10195"/>
    <s v="THA"/>
    <s v="Neets Bay"/>
    <x v="1"/>
    <s v="01305857"/>
    <d v="2024-08-22T00:00:00"/>
    <m/>
    <n v="1"/>
    <d v="2024-08-22T00:00:00"/>
    <n v="34"/>
    <n v="9"/>
    <s v="LOT #21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195"/>
    <s v="G3"/>
    <x v="2"/>
    <s v="EGG"/>
    <b v="0"/>
    <s v="EGG"/>
    <n v="101"/>
    <s v="95"/>
    <s v="10195"/>
    <s v="THA"/>
    <s v="Neets Bay"/>
    <x v="1"/>
    <s v="01305858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G4"/>
    <x v="2"/>
    <s v="EGG"/>
    <b v="0"/>
    <s v="EGG"/>
    <n v="101"/>
    <s v="95"/>
    <s v="10195"/>
    <s v="THA"/>
    <s v="Neets Bay"/>
    <x v="1"/>
    <s v="01305859"/>
    <d v="2024-08-22T00:00:00"/>
    <m/>
    <n v="1"/>
    <d v="2024-08-22T00:00:00"/>
    <n v="34"/>
    <n v="9"/>
    <s v="LOT #21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195"/>
    <s v="G7"/>
    <x v="2"/>
    <s v="EGG"/>
    <b v="0"/>
    <s v="EGG"/>
    <n v="101"/>
    <s v="95"/>
    <s v="10195"/>
    <s v="THA"/>
    <s v="Neets Bay"/>
    <x v="1"/>
    <s v="01305862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195"/>
    <s v="G10"/>
    <x v="2"/>
    <s v="EGG"/>
    <b v="0"/>
    <s v="EGG"/>
    <n v="101"/>
    <s v="95"/>
    <s v="10195"/>
    <s v="THA"/>
    <s v="Neets Bay"/>
    <x v="1"/>
    <s v="01305865"/>
    <d v="2024-08-22T00:00:00"/>
    <m/>
    <n v="1"/>
    <d v="2024-08-22T00:00:00"/>
    <n v="34"/>
    <n v="9"/>
    <s v="LOT #21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195"/>
    <s v="G12"/>
    <x v="2"/>
    <s v="EGG"/>
    <b v="0"/>
    <s v="EGG"/>
    <n v="101"/>
    <s v="95"/>
    <s v="10195"/>
    <s v="THA"/>
    <s v="Neets Bay"/>
    <x v="1"/>
    <s v="01305867"/>
    <d v="2024-08-22T00:00:00"/>
    <m/>
    <n v="1"/>
    <d v="2024-08-22T00:00:00"/>
    <n v="34"/>
    <n v="9"/>
    <s v="LOT #21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195"/>
    <s v="H1"/>
    <x v="2"/>
    <s v="EGG"/>
    <b v="0"/>
    <s v="EGG"/>
    <n v="101"/>
    <s v="95"/>
    <s v="10195"/>
    <s v="THA"/>
    <s v="Neets Bay"/>
    <x v="1"/>
    <s v="01305868"/>
    <d v="2024-08-22T00:00:00"/>
    <m/>
    <n v="1"/>
    <d v="2024-08-22T00:00:00"/>
    <n v="34"/>
    <n v="9"/>
    <s v="LOT #21"/>
    <n v="1"/>
    <d v="2024-08-29T00:00:00"/>
    <s v="SAW"/>
    <s v="5H5"/>
    <x v="3"/>
    <s v="Neets Bay"/>
    <s v="Summer"/>
    <s v="2021"/>
    <s v="SSRAA"/>
    <s v="BY21"/>
    <s v="5H5"/>
    <s v="SAW"/>
    <s v=""/>
    <s v=""/>
    <s v=""/>
    <m/>
  </r>
  <r>
    <n v="2024"/>
    <s v="CHUM"/>
    <s v="NB"/>
    <s v="Hatchery"/>
    <s v="TS"/>
    <s v="EGG"/>
    <s v="107195"/>
    <s v="H2"/>
    <x v="2"/>
    <s v="EGG"/>
    <b v="0"/>
    <s v="EGG"/>
    <n v="101"/>
    <s v="95"/>
    <s v="10195"/>
    <s v="THA"/>
    <s v="Neets Bay"/>
    <x v="1"/>
    <s v="01305869"/>
    <d v="2024-08-22T00:00:00"/>
    <m/>
    <n v="1"/>
    <d v="2024-08-22T00:00:00"/>
    <n v="34"/>
    <n v="9"/>
    <s v="LOT #21"/>
    <n v="1"/>
    <d v="2024-08-29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NB"/>
    <s v="Hatchery"/>
    <s v="TS"/>
    <s v="EGG"/>
    <s v="107195"/>
    <s v="H3"/>
    <x v="2"/>
    <s v="EGG"/>
    <b v="0"/>
    <s v="EGG"/>
    <n v="101"/>
    <s v="95"/>
    <s v="10195"/>
    <s v="THA"/>
    <s v="Neets Bay"/>
    <x v="1"/>
    <s v="01305870"/>
    <d v="2024-08-22T00:00:00"/>
    <m/>
    <n v="1"/>
    <d v="2024-08-22T00:00:00"/>
    <n v="34"/>
    <n v="9"/>
    <s v="LOT #21"/>
    <n v="1"/>
    <d v="2024-08-29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NB"/>
    <s v="Hatchery"/>
    <s v="TS"/>
    <s v="EGG"/>
    <s v="107195"/>
    <s v="H4"/>
    <x v="2"/>
    <s v="EGG"/>
    <b v="0"/>
    <s v="EGG"/>
    <n v="101"/>
    <s v="95"/>
    <s v="10195"/>
    <s v="THA"/>
    <s v="Neets Bay"/>
    <x v="1"/>
    <s v="01305871"/>
    <d v="2024-08-22T00:00:00"/>
    <m/>
    <n v="1"/>
    <d v="2024-08-22T00:00:00"/>
    <n v="34"/>
    <n v="9"/>
    <s v="LOT #21"/>
    <n v="1"/>
    <d v="2024-08-29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NB"/>
    <s v="Hatchery"/>
    <s v="TS"/>
    <s v="EGG"/>
    <s v="107195"/>
    <s v="H7"/>
    <x v="2"/>
    <s v="EGG"/>
    <b v="0"/>
    <s v="EGG"/>
    <n v="101"/>
    <s v="95"/>
    <s v="10195"/>
    <s v="THA"/>
    <s v="Neets Bay"/>
    <x v="1"/>
    <s v="01305874"/>
    <d v="2024-08-22T00:00:00"/>
    <m/>
    <n v="1"/>
    <d v="2024-08-22T00:00:00"/>
    <n v="34"/>
    <n v="9"/>
    <s v="LOT #21"/>
    <n v="1"/>
    <d v="2024-08-29T00:00:00"/>
    <s v="SAW"/>
    <s v="5H5"/>
    <x v="3"/>
    <s v="Neets Bay"/>
    <s v="Summer"/>
    <s v="2021"/>
    <s v="SSRAA"/>
    <s v="BY21"/>
    <s v="5H5"/>
    <s v="SAW"/>
    <s v=""/>
    <s v=""/>
    <s v=""/>
    <m/>
  </r>
  <r>
    <n v="2024"/>
    <s v="CHUM"/>
    <s v="NB"/>
    <s v="Hatchery"/>
    <s v="TS"/>
    <s v="EGG"/>
    <s v="107195"/>
    <s v="H9"/>
    <x v="2"/>
    <s v="EGG"/>
    <b v="0"/>
    <s v="EGG"/>
    <n v="101"/>
    <s v="95"/>
    <s v="10195"/>
    <s v="THA"/>
    <s v="Neets Bay"/>
    <x v="1"/>
    <s v="01305876"/>
    <d v="2024-08-22T00:00:00"/>
    <m/>
    <n v="1"/>
    <d v="2024-08-22T00:00:00"/>
    <n v="34"/>
    <n v="9"/>
    <s v="LOT #21"/>
    <n v="1"/>
    <d v="2024-08-29T00:00:00"/>
    <s v="SAW"/>
    <s v="5H5"/>
    <x v="3"/>
    <s v="Neets Bay"/>
    <s v="Summer"/>
    <s v="2021"/>
    <s v="SSRAA"/>
    <s v="BY21"/>
    <s v="5H5"/>
    <s v="SAW"/>
    <s v=""/>
    <s v=""/>
    <s v=""/>
    <m/>
  </r>
  <r>
    <n v="2024"/>
    <s v="CHUM"/>
    <s v="NB"/>
    <s v="Hatchery"/>
    <s v="TS"/>
    <s v="EGG"/>
    <s v="107195"/>
    <s v="H10"/>
    <x v="2"/>
    <s v="EGG"/>
    <b v="0"/>
    <s v="EGG"/>
    <n v="101"/>
    <s v="95"/>
    <s v="10195"/>
    <s v="THA"/>
    <s v="Neets Bay"/>
    <x v="1"/>
    <s v="01305877"/>
    <d v="2024-08-22T00:00:00"/>
    <m/>
    <n v="1"/>
    <d v="2024-08-22T00:00:00"/>
    <n v="34"/>
    <n v="9"/>
    <s v="LOT #21"/>
    <n v="1"/>
    <d v="2024-08-29T00:00:00"/>
    <s v="SAW"/>
    <s v="5H5"/>
    <x v="3"/>
    <s v="Neets Bay"/>
    <s v="Summer"/>
    <s v="2021"/>
    <s v="SSRAA"/>
    <s v="BY21"/>
    <s v="5H5"/>
    <s v="SAW"/>
    <s v=""/>
    <s v=""/>
    <s v=""/>
    <m/>
  </r>
  <r>
    <n v="2024"/>
    <s v="CHUM"/>
    <s v="NB"/>
    <s v="Hatchery"/>
    <s v="TS"/>
    <s v="EGG"/>
    <s v="107195"/>
    <s v="H11"/>
    <x v="2"/>
    <s v="EGG"/>
    <b v="0"/>
    <s v="EGG"/>
    <n v="101"/>
    <s v="95"/>
    <s v="10195"/>
    <s v="THA"/>
    <s v="Neets Bay"/>
    <x v="1"/>
    <s v="01305878"/>
    <d v="2024-08-22T00:00:00"/>
    <m/>
    <n v="1"/>
    <d v="2024-08-22T00:00:00"/>
    <n v="34"/>
    <n v="9"/>
    <s v="LOT #21"/>
    <n v="1"/>
    <d v="2024-08-29T00:00:00"/>
    <s v="SAW"/>
    <s v="4,4H"/>
    <x v="1"/>
    <s v="Neets Bay"/>
    <s v="Summer"/>
    <s v="2021"/>
    <s v="SSRAA"/>
    <s v="BY21"/>
    <s v="4,4H"/>
    <s v="SAW"/>
    <s v=""/>
    <s v=""/>
    <s v=""/>
    <m/>
  </r>
  <r>
    <n v="2024"/>
    <s v="CHUM"/>
    <s v="NB"/>
    <s v="Hatchery"/>
    <s v="TS"/>
    <s v="EGG"/>
    <s v="107195"/>
    <s v="H12"/>
    <x v="2"/>
    <s v="EGG"/>
    <b v="0"/>
    <s v="EGG"/>
    <n v="101"/>
    <s v="95"/>
    <s v="10195"/>
    <s v="THA"/>
    <s v="Neets Bay"/>
    <x v="1"/>
    <s v="01305879"/>
    <d v="2024-08-22T00:00:00"/>
    <m/>
    <n v="1"/>
    <d v="2024-08-22T00:00:00"/>
    <n v="34"/>
    <n v="9"/>
    <s v="LOT #21"/>
    <n v="1"/>
    <d v="2024-08-29T00:00:00"/>
    <s v="SAW"/>
    <s v="4,2,2H"/>
    <x v="0"/>
    <s v="Neets Bay"/>
    <s v="Summer"/>
    <s v="2021"/>
    <s v="SSRAA"/>
    <s v="BY21"/>
    <s v="4,2,2H"/>
    <s v="SAW"/>
    <s v=""/>
    <s v=""/>
    <s v=""/>
    <m/>
  </r>
  <r>
    <n v="2024"/>
    <s v="CHUM"/>
    <s v="NB"/>
    <s v="Hatchery"/>
    <s v="TS"/>
    <s v="EGG"/>
    <s v="107200"/>
    <s v="A1"/>
    <x v="2"/>
    <s v="EGG"/>
    <b v="0"/>
    <s v="EGG"/>
    <n v="101"/>
    <s v="95"/>
    <s v="10195"/>
    <s v="THA"/>
    <s v="Neets Bay"/>
    <x v="1"/>
    <s v="01305580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A3"/>
    <x v="2"/>
    <s v="EGG"/>
    <b v="0"/>
    <s v="EGG"/>
    <n v="101"/>
    <s v="95"/>
    <s v="10195"/>
    <s v="THA"/>
    <s v="Neets Bay"/>
    <x v="1"/>
    <s v="01305582"/>
    <d v="2024-08-23T00:00:00"/>
    <m/>
    <n v="1"/>
    <d v="2024-08-23T00:00:00"/>
    <n v="34"/>
    <n v="9"/>
    <s v="LOT #22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200"/>
    <s v="A8"/>
    <x v="2"/>
    <s v="EGG"/>
    <b v="0"/>
    <s v="EGG"/>
    <n v="101"/>
    <s v="95"/>
    <s v="10195"/>
    <s v="THA"/>
    <s v="Neets Bay"/>
    <x v="1"/>
    <s v="01305587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A9"/>
    <x v="2"/>
    <s v="EGG"/>
    <b v="0"/>
    <s v="EGG"/>
    <n v="101"/>
    <s v="95"/>
    <s v="10195"/>
    <s v="THA"/>
    <s v="Neets Bay"/>
    <x v="1"/>
    <s v="01305588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A11"/>
    <x v="2"/>
    <s v="EGG"/>
    <b v="0"/>
    <s v="EGG"/>
    <n v="101"/>
    <s v="95"/>
    <s v="10195"/>
    <s v="THA"/>
    <s v="Neets Bay"/>
    <x v="1"/>
    <s v="01305590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200"/>
    <s v="A12"/>
    <x v="2"/>
    <s v="EGG"/>
    <b v="0"/>
    <s v="EGG"/>
    <n v="101"/>
    <s v="95"/>
    <s v="10195"/>
    <s v="THA"/>
    <s v="Neets Bay"/>
    <x v="1"/>
    <s v="01305591"/>
    <d v="2024-08-23T00:00:00"/>
    <m/>
    <n v="1"/>
    <d v="2024-08-23T00:00:00"/>
    <n v="34"/>
    <n v="9"/>
    <s v="LOT #22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200"/>
    <s v="B1"/>
    <x v="2"/>
    <s v="EGG"/>
    <b v="0"/>
    <s v="EGG"/>
    <n v="101"/>
    <s v="95"/>
    <s v="10195"/>
    <s v="THA"/>
    <s v="Neets Bay"/>
    <x v="1"/>
    <s v="01305592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B2"/>
    <x v="2"/>
    <s v="EGG"/>
    <b v="0"/>
    <s v="EGG"/>
    <n v="101"/>
    <s v="95"/>
    <s v="10195"/>
    <s v="THA"/>
    <s v="Neets Bay"/>
    <x v="1"/>
    <s v="01305593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B3"/>
    <x v="2"/>
    <s v="EGG"/>
    <b v="0"/>
    <s v="EGG"/>
    <n v="101"/>
    <s v="95"/>
    <s v="10195"/>
    <s v="THA"/>
    <s v="Neets Bay"/>
    <x v="1"/>
    <s v="01305594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B4"/>
    <x v="2"/>
    <s v="EGG"/>
    <b v="0"/>
    <s v="EGG"/>
    <n v="101"/>
    <s v="95"/>
    <s v="10195"/>
    <s v="THA"/>
    <s v="Neets Bay"/>
    <x v="1"/>
    <s v="01305595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B5"/>
    <x v="2"/>
    <s v="EGG"/>
    <b v="0"/>
    <s v="EGG"/>
    <n v="101"/>
    <s v="95"/>
    <s v="10195"/>
    <s v="THA"/>
    <s v="Neets Bay"/>
    <x v="1"/>
    <s v="01305596"/>
    <d v="2024-08-23T00:00:00"/>
    <m/>
    <n v="1"/>
    <d v="2024-08-23T00:00:00"/>
    <n v="34"/>
    <n v="9"/>
    <s v="LOT #22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200"/>
    <s v="B6"/>
    <x v="2"/>
    <s v="EGG"/>
    <b v="0"/>
    <s v="EGG"/>
    <n v="101"/>
    <s v="95"/>
    <s v="10195"/>
    <s v="THA"/>
    <s v="Neets Bay"/>
    <x v="1"/>
    <s v="01305597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B9"/>
    <x v="2"/>
    <s v="EGG"/>
    <b v="0"/>
    <s v="EGG"/>
    <n v="101"/>
    <s v="95"/>
    <s v="10195"/>
    <s v="THA"/>
    <s v="Neets Bay"/>
    <x v="1"/>
    <s v="01305600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C3"/>
    <x v="2"/>
    <s v="EGG"/>
    <b v="0"/>
    <s v="EGG"/>
    <n v="101"/>
    <s v="95"/>
    <s v="10195"/>
    <s v="THA"/>
    <s v="Neets Bay"/>
    <x v="1"/>
    <s v="01305606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C5"/>
    <x v="2"/>
    <s v="EGG"/>
    <b v="0"/>
    <s v="EGG"/>
    <n v="101"/>
    <s v="95"/>
    <s v="10195"/>
    <s v="THA"/>
    <s v="Neets Bay"/>
    <x v="1"/>
    <s v="01305608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UNABLE TO AGE"/>
    <s v="5,5H5"/>
    <s v="JJM"/>
    <s v=""/>
    <s v=""/>
    <s v=""/>
    <m/>
  </r>
  <r>
    <n v="2024"/>
    <s v="CHUM"/>
    <s v="NB"/>
    <s v="Hatchery"/>
    <s v="TS"/>
    <s v="EGG"/>
    <s v="107200"/>
    <s v="C6"/>
    <x v="2"/>
    <s v="EGG"/>
    <b v="0"/>
    <s v="EGG"/>
    <n v="101"/>
    <s v="95"/>
    <s v="10195"/>
    <s v="THA"/>
    <s v="Neets Bay"/>
    <x v="1"/>
    <s v="01305609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C7"/>
    <x v="2"/>
    <s v="EGG"/>
    <b v="0"/>
    <s v="EGG"/>
    <n v="101"/>
    <s v="95"/>
    <s v="10195"/>
    <s v="THA"/>
    <s v="Neets Bay"/>
    <x v="1"/>
    <s v="01305610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UNABLE TO AGE"/>
    <s v="4,2,2H"/>
    <s v="JJM"/>
    <s v=""/>
    <s v=""/>
    <s v=""/>
    <m/>
  </r>
  <r>
    <n v="2024"/>
    <s v="CHUM"/>
    <s v="NB"/>
    <s v="Hatchery"/>
    <s v="TS"/>
    <s v="EGG"/>
    <s v="107200"/>
    <s v="C8"/>
    <x v="2"/>
    <s v="EGG"/>
    <b v="0"/>
    <s v="EGG"/>
    <n v="101"/>
    <s v="95"/>
    <s v="10195"/>
    <s v="THA"/>
    <s v="Neets Bay"/>
    <x v="1"/>
    <s v="01305611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UNABLE TO AGE"/>
    <s v="5,5H5"/>
    <s v="JJM"/>
    <s v=""/>
    <s v=""/>
    <s v=""/>
    <m/>
  </r>
  <r>
    <n v="2024"/>
    <s v="CHUM"/>
    <s v="NB"/>
    <s v="Hatchery"/>
    <s v="TS"/>
    <s v="EGG"/>
    <s v="107200"/>
    <s v="C9"/>
    <x v="2"/>
    <s v="EGG"/>
    <b v="0"/>
    <s v="EGG"/>
    <n v="101"/>
    <s v="95"/>
    <s v="10195"/>
    <s v="THA"/>
    <s v="Neets Bay"/>
    <x v="1"/>
    <s v="01305612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C10"/>
    <x v="2"/>
    <s v="EGG"/>
    <b v="0"/>
    <s v="EGG"/>
    <n v="101"/>
    <s v="95"/>
    <s v="10195"/>
    <s v="THA"/>
    <s v="Neets Bay"/>
    <x v="1"/>
    <s v="01305613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C11"/>
    <x v="2"/>
    <s v="EGG"/>
    <b v="0"/>
    <s v="EGG"/>
    <n v="101"/>
    <s v="95"/>
    <s v="10195"/>
    <s v="THA"/>
    <s v="Neets Bay"/>
    <x v="1"/>
    <s v="01305614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C12"/>
    <x v="2"/>
    <s v="EGG"/>
    <b v="0"/>
    <s v="EGG"/>
    <n v="101"/>
    <s v="95"/>
    <s v="10195"/>
    <s v="THA"/>
    <s v="Neets Bay"/>
    <x v="1"/>
    <s v="01305615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D2"/>
    <x v="2"/>
    <s v="EGG"/>
    <b v="0"/>
    <s v="EGG"/>
    <n v="101"/>
    <s v="95"/>
    <s v="10195"/>
    <s v="THA"/>
    <s v="Neets Bay"/>
    <x v="1"/>
    <s v="01305617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D4"/>
    <x v="2"/>
    <s v="EGG"/>
    <b v="0"/>
    <s v="EGG"/>
    <n v="101"/>
    <s v="95"/>
    <s v="10195"/>
    <s v="THA"/>
    <s v="Neets Bay"/>
    <x v="1"/>
    <s v="01305619"/>
    <d v="2024-08-23T00:00:00"/>
    <m/>
    <n v="1"/>
    <d v="2024-08-23T00:00:00"/>
    <n v="34"/>
    <n v="9"/>
    <s v="LOT #22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200"/>
    <s v="D5"/>
    <x v="2"/>
    <s v="EGG"/>
    <b v="0"/>
    <s v="EGG"/>
    <n v="101"/>
    <s v="95"/>
    <s v="10195"/>
    <s v="THA"/>
    <s v="Neets Bay"/>
    <x v="1"/>
    <s v="01305620"/>
    <d v="2024-08-23T00:00:00"/>
    <m/>
    <n v="1"/>
    <d v="2024-08-23T00:00:00"/>
    <n v="34"/>
    <n v="9"/>
    <s v="LOT #22"/>
    <n v="1"/>
    <d v="2024-08-28T00:00:00"/>
    <s v="JJM"/>
    <s v="4,2,2H"/>
    <x v="0"/>
    <s v="Neets Bay"/>
    <s v="Summer"/>
    <s v="2021"/>
    <s v="SSRAA"/>
    <s v="BY21"/>
    <s v="4,2,2H"/>
    <s v="JJM"/>
    <s v=""/>
    <s v=""/>
    <s v=""/>
    <m/>
  </r>
  <r>
    <n v="2024"/>
    <s v="CHUM"/>
    <s v="NB"/>
    <s v="Hatchery"/>
    <s v="TS"/>
    <s v="EGG"/>
    <s v="107200"/>
    <s v="D6"/>
    <x v="2"/>
    <s v="EGG"/>
    <b v="0"/>
    <s v="EGG"/>
    <n v="101"/>
    <s v="95"/>
    <s v="10195"/>
    <s v="THA"/>
    <s v="Neets Bay"/>
    <x v="1"/>
    <s v="01305621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D8"/>
    <x v="2"/>
    <s v="EGG"/>
    <b v="0"/>
    <s v="EGG"/>
    <n v="101"/>
    <s v="95"/>
    <s v="10195"/>
    <s v="THA"/>
    <s v="Neets Bay"/>
    <x v="1"/>
    <s v="01305623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NB"/>
    <s v="Hatchery"/>
    <s v="TS"/>
    <s v="EGG"/>
    <s v="107200"/>
    <s v="D9"/>
    <x v="2"/>
    <s v="EGG"/>
    <b v="0"/>
    <s v="EGG"/>
    <n v="101"/>
    <s v="95"/>
    <s v="10195"/>
    <s v="THA"/>
    <s v="Neets Bay"/>
    <x v="1"/>
    <s v="01305624"/>
    <d v="2024-08-23T00:00:00"/>
    <m/>
    <n v="1"/>
    <d v="2024-08-23T00:00:00"/>
    <n v="34"/>
    <n v="9"/>
    <s v="LOT #22"/>
    <n v="1"/>
    <d v="2024-08-28T00:00:00"/>
    <s v="JJM"/>
    <s v="5H5"/>
    <x v="3"/>
    <s v="Neets Bay"/>
    <s v="Summer"/>
    <s v="2021"/>
    <s v="SSRAA"/>
    <s v="BY21"/>
    <s v="5H5"/>
    <s v="JJM"/>
    <s v=""/>
    <s v=""/>
    <s v=""/>
    <m/>
  </r>
  <r>
    <n v="2024"/>
    <s v="CHUM"/>
    <s v="NB"/>
    <s v="Hatchery"/>
    <s v="TS"/>
    <s v="EGG"/>
    <s v="107200"/>
    <s v="D11"/>
    <x v="2"/>
    <s v="EGG"/>
    <b v="0"/>
    <s v="EGG"/>
    <n v="101"/>
    <s v="95"/>
    <s v="10195"/>
    <s v="THA"/>
    <s v="Neets Bay"/>
    <x v="1"/>
    <s v="01305626"/>
    <d v="2024-08-23T00:00:00"/>
    <m/>
    <n v="1"/>
    <d v="2024-08-23T00:00:00"/>
    <n v="34"/>
    <n v="9"/>
    <s v="LOT #22"/>
    <n v="1"/>
    <d v="2024-08-28T00:00:00"/>
    <s v="JJM"/>
    <s v="4,4H"/>
    <x v="1"/>
    <s v="Neets Bay"/>
    <s v="Summer"/>
    <s v="2021"/>
    <s v="SSRAA"/>
    <s v="BY21"/>
    <s v="4,4H"/>
    <s v="JJM"/>
    <s v=""/>
    <s v=""/>
    <s v=""/>
    <m/>
  </r>
  <r>
    <n v="2024"/>
    <s v="CHUM"/>
    <s v="NB"/>
    <s v="Hatchery"/>
    <s v="TS"/>
    <s v="EGG"/>
    <s v="107200"/>
    <s v="D12"/>
    <x v="2"/>
    <s v="EGG"/>
    <b v="0"/>
    <s v="EGG"/>
    <n v="101"/>
    <s v="95"/>
    <s v="10195"/>
    <s v="THA"/>
    <s v="Neets Bay"/>
    <x v="1"/>
    <s v="01305627"/>
    <d v="2024-08-23T00:00:00"/>
    <m/>
    <n v="1"/>
    <d v="2024-08-23T00:00:00"/>
    <n v="34"/>
    <n v="9"/>
    <s v="LOT #22"/>
    <n v="1"/>
    <d v="2024-08-28T00:00:00"/>
    <s v="JJM"/>
    <s v="5,5H5"/>
    <x v="2"/>
    <s v="Neets Bay"/>
    <s v="Summer"/>
    <s v="2021"/>
    <s v="SSRAA"/>
    <s v="BY21"/>
    <s v="5,5H5"/>
    <s v="JJM"/>
    <s v=""/>
    <s v=""/>
    <s v=""/>
    <m/>
  </r>
  <r>
    <n v="2024"/>
    <s v="CHUM"/>
    <s v="KTN"/>
    <s v="AGS"/>
    <s v="AWE"/>
    <s v="TNDR"/>
    <s v="107413"/>
    <s v="E4"/>
    <x v="1"/>
    <s v=""/>
    <b v="1"/>
    <s v="GN"/>
    <n v="101"/>
    <s v="11"/>
    <s v="10111"/>
    <n v="0"/>
    <n v="0"/>
    <x v="0"/>
    <s v="01305083"/>
    <d v="2024-08-20T00:00:00"/>
    <d v="2024-08-23T00:00:00"/>
    <n v="4"/>
    <d v="2024-08-23T00:00:00"/>
    <n v="34"/>
    <m/>
    <s v=""/>
    <n v="1"/>
    <d v="2024-08-26T00:00:00"/>
    <s v="SKS"/>
    <s v="5H5"/>
    <x v="3"/>
    <s v="Neets Bay"/>
    <s v="Summer"/>
    <s v="2021"/>
    <s v="SSRAA"/>
    <s v="THIN FOR AGING"/>
    <s v="5H5"/>
    <s v="SKS"/>
    <s v=""/>
    <s v=""/>
    <s v="U"/>
    <n v="3.4"/>
  </r>
  <r>
    <n v="2024"/>
    <s v="CHUM"/>
    <s v="KTN"/>
    <s v="SBS"/>
    <s v="DGK"/>
    <s v="BOAT"/>
    <s v="107365"/>
    <s v="A5"/>
    <x v="1"/>
    <s v=""/>
    <b v="1"/>
    <s v="SN"/>
    <n v="101"/>
    <s v="41"/>
    <s v="10141"/>
    <n v="0"/>
    <n v="0"/>
    <x v="0"/>
    <s v="01305125"/>
    <d v="2024-08-24T00:00:00"/>
    <m/>
    <n v="1"/>
    <d v="2024-08-25T00:00:00"/>
    <n v="34"/>
    <m/>
    <s v=""/>
    <n v="1"/>
    <d v="2024-08-26T00:00:00"/>
    <s v="SKS"/>
    <s v="5,5H5"/>
    <x v="2"/>
    <s v="Neets Bay"/>
    <s v="Summer"/>
    <s v="2021"/>
    <s v="SSRAA"/>
    <s v="THIN FOR AGING"/>
    <s v="5,5H5"/>
    <s v="SKS"/>
    <s v=""/>
    <s v=""/>
    <s v="U"/>
    <n v="7.3"/>
  </r>
  <r>
    <n v="2024"/>
    <s v="CHUM"/>
    <s v="KTN"/>
    <s v="AGS"/>
    <s v="AWE"/>
    <s v="TNDR"/>
    <s v="107414"/>
    <s v="A1"/>
    <x v="2"/>
    <s v="CR"/>
    <b v="1"/>
    <s v="SN"/>
    <n v="101"/>
    <s v="95"/>
    <s v="10195"/>
    <s v="THA"/>
    <s v="Neets Bay"/>
    <x v="1"/>
    <s v="01304936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6.8"/>
  </r>
  <r>
    <n v="2024"/>
    <s v="CHUM"/>
    <s v="KTN"/>
    <s v="AGS"/>
    <s v="AWE"/>
    <s v="TNDR"/>
    <s v="107414"/>
    <s v="A2"/>
    <x v="2"/>
    <s v="CR"/>
    <b v="1"/>
    <s v="SN"/>
    <n v="101"/>
    <s v="95"/>
    <s v="10195"/>
    <s v="THA"/>
    <s v="Neets Bay"/>
    <x v="1"/>
    <s v="01304937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3.6"/>
  </r>
  <r>
    <n v="2024"/>
    <s v="CHUM"/>
    <s v="KTN"/>
    <s v="AGS"/>
    <s v="AWE"/>
    <s v="TNDR"/>
    <s v="107414"/>
    <s v="A3"/>
    <x v="2"/>
    <s v="CR"/>
    <b v="1"/>
    <s v="SN"/>
    <n v="101"/>
    <s v="95"/>
    <s v="10195"/>
    <s v="THA"/>
    <s v="Neets Bay"/>
    <x v="1"/>
    <s v="01304938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BY21"/>
    <s v="4,2,2H"/>
    <s v="JJM"/>
    <s v=""/>
    <s v=""/>
    <s v="U"/>
    <n v="3.9"/>
  </r>
  <r>
    <n v="2024"/>
    <s v="CHUM"/>
    <s v="KTN"/>
    <s v="AGS"/>
    <s v="AWE"/>
    <s v="TNDR"/>
    <s v="107414"/>
    <s v="A4"/>
    <x v="2"/>
    <s v="CR"/>
    <b v="1"/>
    <s v="SN"/>
    <n v="101"/>
    <s v="95"/>
    <s v="10195"/>
    <s v="THA"/>
    <s v="Neets Bay"/>
    <x v="1"/>
    <s v="01304939"/>
    <d v="2024-08-23T00:00:00"/>
    <m/>
    <n v="1"/>
    <d v="2024-08-23T00:00:00"/>
    <n v="34"/>
    <n v="9"/>
    <s v=""/>
    <n v="1"/>
    <d v="2024-08-26T00:00:00"/>
    <s v="JJM"/>
    <s v="5H5"/>
    <x v="3"/>
    <s v="Neets Bay"/>
    <s v="Summer"/>
    <s v="2021"/>
    <s v="SSRAA"/>
    <s v="BY21"/>
    <s v="5H5"/>
    <s v="JJM"/>
    <s v=""/>
    <s v=""/>
    <s v="U"/>
    <n v="6.6"/>
  </r>
  <r>
    <n v="2024"/>
    <s v="CHUM"/>
    <s v="KTN"/>
    <s v="AGS"/>
    <s v="AWE"/>
    <s v="TNDR"/>
    <s v="107414"/>
    <s v="A5"/>
    <x v="2"/>
    <s v="CR"/>
    <b v="1"/>
    <s v="SN"/>
    <n v="101"/>
    <s v="95"/>
    <s v="10195"/>
    <s v="THA"/>
    <s v="Neets Bay"/>
    <x v="1"/>
    <s v="01304940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3.8"/>
  </r>
  <r>
    <n v="2024"/>
    <s v="CHUM"/>
    <s v="KTN"/>
    <s v="AGS"/>
    <s v="AWE"/>
    <s v="TNDR"/>
    <s v="107414"/>
    <s v="A9"/>
    <x v="2"/>
    <s v="CR"/>
    <b v="1"/>
    <s v="SN"/>
    <n v="101"/>
    <s v="95"/>
    <s v="10195"/>
    <s v="THA"/>
    <s v="Neets Bay"/>
    <x v="1"/>
    <s v="01304944"/>
    <d v="2024-08-23T00:00:00"/>
    <m/>
    <n v="1"/>
    <d v="2024-08-23T00:00:00"/>
    <n v="34"/>
    <n v="9"/>
    <s v=""/>
    <n v="1"/>
    <d v="2024-08-26T00:00:00"/>
    <s v="JJM"/>
    <s v="5H5"/>
    <x v="3"/>
    <s v="Neets Bay"/>
    <s v="Summer"/>
    <s v="2021"/>
    <s v="SSRAA"/>
    <s v="BY21"/>
    <s v="5H5"/>
    <s v="JJM"/>
    <s v=""/>
    <s v=""/>
    <s v="U"/>
    <n v="6.3"/>
  </r>
  <r>
    <n v="2024"/>
    <s v="CHUM"/>
    <s v="KTN"/>
    <s v="AGS"/>
    <s v="AWE"/>
    <s v="TNDR"/>
    <s v="107414"/>
    <s v="A10"/>
    <x v="2"/>
    <s v="CR"/>
    <b v="1"/>
    <s v="SN"/>
    <n v="101"/>
    <s v="95"/>
    <s v="10195"/>
    <s v="THA"/>
    <s v="Neets Bay"/>
    <x v="1"/>
    <s v="01304945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4.2"/>
  </r>
  <r>
    <n v="2024"/>
    <s v="CHUM"/>
    <s v="KTN"/>
    <s v="AGS"/>
    <s v="AWE"/>
    <s v="TNDR"/>
    <s v="107414"/>
    <s v="A11"/>
    <x v="2"/>
    <s v="CR"/>
    <b v="1"/>
    <s v="SN"/>
    <n v="101"/>
    <s v="95"/>
    <s v="10195"/>
    <s v="THA"/>
    <s v="Neets Bay"/>
    <x v="1"/>
    <s v="01304946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5.7"/>
  </r>
  <r>
    <n v="2024"/>
    <s v="CHUM"/>
    <s v="KTN"/>
    <s v="AGS"/>
    <s v="AWE"/>
    <s v="TNDR"/>
    <s v="107414"/>
    <s v="A12"/>
    <x v="2"/>
    <s v="CR"/>
    <b v="1"/>
    <s v="SN"/>
    <n v="101"/>
    <s v="95"/>
    <s v="10195"/>
    <s v="THA"/>
    <s v="Neets Bay"/>
    <x v="1"/>
    <s v="01304947"/>
    <d v="2024-08-23T00:00:00"/>
    <m/>
    <n v="1"/>
    <d v="2024-08-23T00:00:00"/>
    <n v="34"/>
    <n v="9"/>
    <s v=""/>
    <n v="1"/>
    <d v="2024-08-26T00:00:00"/>
    <s v="JJM"/>
    <s v="5H5"/>
    <x v="3"/>
    <s v="Neets Bay"/>
    <s v="Summer"/>
    <s v="2021"/>
    <s v="SSRAA"/>
    <s v="BY21"/>
    <s v="5H5"/>
    <s v="JJM"/>
    <s v=""/>
    <s v=""/>
    <s v="U"/>
    <n v="5"/>
  </r>
  <r>
    <n v="2024"/>
    <s v="CHUM"/>
    <s v="KTN"/>
    <s v="AGS"/>
    <s v="AWE"/>
    <s v="TNDR"/>
    <s v="107414"/>
    <s v="B2"/>
    <x v="2"/>
    <s v="CR"/>
    <b v="1"/>
    <s v="SN"/>
    <n v="101"/>
    <s v="95"/>
    <s v="10195"/>
    <s v="THA"/>
    <s v="Neets Bay"/>
    <x v="1"/>
    <s v="01304949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6.1"/>
  </r>
  <r>
    <n v="2024"/>
    <s v="CHUM"/>
    <s v="KTN"/>
    <s v="AGS"/>
    <s v="AWE"/>
    <s v="TNDR"/>
    <s v="107414"/>
    <s v="B3"/>
    <x v="2"/>
    <s v="CR"/>
    <b v="1"/>
    <s v="SN"/>
    <n v="101"/>
    <s v="95"/>
    <s v="10195"/>
    <s v="THA"/>
    <s v="Neets Bay"/>
    <x v="1"/>
    <s v="01304950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UNABLE TO AGE"/>
    <s v="4,2,2H"/>
    <s v="JJM"/>
    <s v=""/>
    <s v=""/>
    <s v="U"/>
    <n v="3.1"/>
  </r>
  <r>
    <n v="2024"/>
    <s v="CHUM"/>
    <s v="KTN"/>
    <s v="AGS"/>
    <s v="AWE"/>
    <s v="TNDR"/>
    <s v="107414"/>
    <s v="B4"/>
    <x v="2"/>
    <s v="CR"/>
    <b v="1"/>
    <s v="SN"/>
    <n v="101"/>
    <s v="95"/>
    <s v="10195"/>
    <s v="THA"/>
    <s v="Neets Bay"/>
    <x v="1"/>
    <s v="01304951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3.9"/>
  </r>
  <r>
    <n v="2024"/>
    <s v="CHUM"/>
    <s v="KTN"/>
    <s v="AGS"/>
    <s v="AWE"/>
    <s v="TNDR"/>
    <s v="107414"/>
    <s v="B5"/>
    <x v="2"/>
    <s v="CR"/>
    <b v="1"/>
    <s v="SN"/>
    <n v="101"/>
    <s v="95"/>
    <s v="10195"/>
    <s v="THA"/>
    <s v="Neets Bay"/>
    <x v="1"/>
    <s v="01304952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3.9"/>
  </r>
  <r>
    <n v="2024"/>
    <s v="CHUM"/>
    <s v="KTN"/>
    <s v="AGS"/>
    <s v="AWE"/>
    <s v="TNDR"/>
    <s v="107414"/>
    <s v="B6"/>
    <x v="2"/>
    <s v="CR"/>
    <b v="1"/>
    <s v="SN"/>
    <n v="101"/>
    <s v="95"/>
    <s v="10195"/>
    <s v="THA"/>
    <s v="Neets Bay"/>
    <x v="1"/>
    <s v="01304953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UNABLE TO AGE"/>
    <s v="4,2,2H"/>
    <s v="JJM"/>
    <s v=""/>
    <s v=""/>
    <s v="U"/>
    <n v="4.7"/>
  </r>
  <r>
    <n v="2024"/>
    <s v="CHUM"/>
    <s v="KTN"/>
    <s v="AGS"/>
    <s v="AWE"/>
    <s v="TNDR"/>
    <s v="107414"/>
    <s v="B7"/>
    <x v="2"/>
    <s v="CR"/>
    <b v="1"/>
    <s v="SN"/>
    <n v="101"/>
    <s v="95"/>
    <s v="10195"/>
    <s v="THA"/>
    <s v="Neets Bay"/>
    <x v="1"/>
    <s v="01304954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UNABLE TO AGE"/>
    <s v="4,4H"/>
    <s v="JJM"/>
    <s v=""/>
    <s v=""/>
    <s v="U"/>
    <n v="5.8"/>
  </r>
  <r>
    <n v="2024"/>
    <s v="CHUM"/>
    <s v="KTN"/>
    <s v="AGS"/>
    <s v="AWE"/>
    <s v="TNDR"/>
    <s v="107414"/>
    <s v="B8"/>
    <x v="2"/>
    <s v="CR"/>
    <b v="1"/>
    <s v="SN"/>
    <n v="101"/>
    <s v="95"/>
    <s v="10195"/>
    <s v="THA"/>
    <s v="Neets Bay"/>
    <x v="1"/>
    <s v="01304955"/>
    <d v="2024-08-23T00:00:00"/>
    <m/>
    <n v="1"/>
    <d v="2024-08-23T00:00:00"/>
    <n v="34"/>
    <n v="9"/>
    <s v=""/>
    <n v="1"/>
    <d v="2024-08-26T00:00:00"/>
    <s v="JJM"/>
    <s v="5H5"/>
    <x v="3"/>
    <s v="Neets Bay"/>
    <s v="Summer"/>
    <s v="2021"/>
    <s v="SSRAA"/>
    <s v="BY21"/>
    <s v="5H5"/>
    <s v="JJM"/>
    <s v=""/>
    <s v=""/>
    <s v="U"/>
    <n v="6.1"/>
  </r>
  <r>
    <n v="2024"/>
    <s v="CHUM"/>
    <s v="KTN"/>
    <s v="AGS"/>
    <s v="AWE"/>
    <s v="TNDR"/>
    <s v="107414"/>
    <s v="B10"/>
    <x v="2"/>
    <s v="CR"/>
    <b v="1"/>
    <s v="SN"/>
    <n v="101"/>
    <s v="95"/>
    <s v="10195"/>
    <s v="THA"/>
    <s v="Neets Bay"/>
    <x v="1"/>
    <s v="01304957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BY21"/>
    <s v="4,2,2H"/>
    <s v="JJM"/>
    <s v=""/>
    <s v=""/>
    <s v="U"/>
    <n v="4.0999999999999996"/>
  </r>
  <r>
    <n v="2024"/>
    <s v="CHUM"/>
    <s v="KTN"/>
    <s v="AGS"/>
    <s v="AWE"/>
    <s v="TNDR"/>
    <s v="107414"/>
    <s v="B11"/>
    <x v="2"/>
    <s v="CR"/>
    <b v="1"/>
    <s v="SN"/>
    <n v="101"/>
    <s v="95"/>
    <s v="10195"/>
    <s v="THA"/>
    <s v="Neets Bay"/>
    <x v="1"/>
    <s v="01304958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5.5"/>
  </r>
  <r>
    <n v="2024"/>
    <s v="CHUM"/>
    <s v="KTN"/>
    <s v="AGS"/>
    <s v="AWE"/>
    <s v="TNDR"/>
    <s v="107414"/>
    <s v="C1"/>
    <x v="2"/>
    <s v="CR"/>
    <b v="1"/>
    <s v="SN"/>
    <n v="101"/>
    <s v="95"/>
    <s v="10195"/>
    <s v="THA"/>
    <s v="Neets Bay"/>
    <x v="1"/>
    <s v="01304960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5"/>
  </r>
  <r>
    <n v="2024"/>
    <s v="CHUM"/>
    <s v="KTN"/>
    <s v="AGS"/>
    <s v="AWE"/>
    <s v="TNDR"/>
    <s v="107414"/>
    <s v="C2"/>
    <x v="2"/>
    <s v="CR"/>
    <b v="1"/>
    <s v="SN"/>
    <n v="101"/>
    <s v="95"/>
    <s v="10195"/>
    <s v="THA"/>
    <s v="Neets Bay"/>
    <x v="1"/>
    <s v="01304961"/>
    <d v="2024-08-23T00:00:00"/>
    <m/>
    <n v="1"/>
    <d v="2024-08-23T00:00:00"/>
    <n v="34"/>
    <n v="9"/>
    <s v=""/>
    <n v="1"/>
    <d v="2024-08-26T00:00:00"/>
    <s v="JJM"/>
    <s v="5H5"/>
    <x v="3"/>
    <s v="Neets Bay"/>
    <s v="Summer"/>
    <s v="2021"/>
    <s v="SSRAA"/>
    <s v="BY21"/>
    <s v="5H5"/>
    <s v="JJM"/>
    <s v=""/>
    <s v=""/>
    <s v="U"/>
    <n v="5.4"/>
  </r>
  <r>
    <n v="2024"/>
    <s v="CHUM"/>
    <s v="KTN"/>
    <s v="AGS"/>
    <s v="AWE"/>
    <s v="TNDR"/>
    <s v="107414"/>
    <s v="C3"/>
    <x v="2"/>
    <s v="CR"/>
    <b v="1"/>
    <s v="SN"/>
    <n v="101"/>
    <s v="95"/>
    <s v="10195"/>
    <s v="THA"/>
    <s v="Neets Bay"/>
    <x v="1"/>
    <s v="01304962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6.9"/>
  </r>
  <r>
    <n v="2024"/>
    <s v="CHUM"/>
    <s v="KTN"/>
    <s v="AGS"/>
    <s v="AWE"/>
    <s v="TNDR"/>
    <s v="107414"/>
    <s v="C4"/>
    <x v="2"/>
    <s v="CR"/>
    <b v="1"/>
    <s v="SN"/>
    <n v="101"/>
    <s v="95"/>
    <s v="10195"/>
    <s v="THA"/>
    <s v="Neets Bay"/>
    <x v="1"/>
    <s v="01304963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6"/>
  </r>
  <r>
    <n v="2024"/>
    <s v="CHUM"/>
    <s v="KTN"/>
    <s v="AGS"/>
    <s v="AWE"/>
    <s v="TNDR"/>
    <s v="107414"/>
    <s v="C5"/>
    <x v="2"/>
    <s v="CR"/>
    <b v="1"/>
    <s v="SN"/>
    <n v="101"/>
    <s v="95"/>
    <s v="10195"/>
    <s v="THA"/>
    <s v="Neets Bay"/>
    <x v="1"/>
    <s v="01304964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6"/>
  </r>
  <r>
    <n v="2024"/>
    <s v="CHUM"/>
    <s v="KTN"/>
    <s v="AGS"/>
    <s v="AWE"/>
    <s v="TNDR"/>
    <s v="107414"/>
    <s v="C6"/>
    <x v="2"/>
    <s v="CR"/>
    <b v="1"/>
    <s v="SN"/>
    <n v="101"/>
    <s v="95"/>
    <s v="10195"/>
    <s v="THA"/>
    <s v="Neets Bay"/>
    <x v="1"/>
    <s v="01304965"/>
    <d v="2024-08-23T00:00:00"/>
    <m/>
    <n v="1"/>
    <d v="2024-08-23T00:00:00"/>
    <n v="34"/>
    <n v="9"/>
    <s v=""/>
    <n v="1"/>
    <d v="2024-08-26T00:00:00"/>
    <s v="JJM"/>
    <s v="5H5"/>
    <x v="3"/>
    <s v="Neets Bay"/>
    <s v="Summer"/>
    <s v="2021"/>
    <s v="SSRAA"/>
    <s v="BY21"/>
    <s v="5H5"/>
    <s v="JJM"/>
    <s v=""/>
    <s v=""/>
    <s v="U"/>
    <n v="4.3"/>
  </r>
  <r>
    <n v="2024"/>
    <s v="CHUM"/>
    <s v="KTN"/>
    <s v="AGS"/>
    <s v="AWE"/>
    <s v="TNDR"/>
    <s v="107414"/>
    <s v="C7"/>
    <x v="2"/>
    <s v="CR"/>
    <b v="1"/>
    <s v="SN"/>
    <n v="101"/>
    <s v="95"/>
    <s v="10195"/>
    <s v="THA"/>
    <s v="Neets Bay"/>
    <x v="1"/>
    <s v="01304966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BY21"/>
    <s v="4,2,2H"/>
    <s v="JJM"/>
    <s v=""/>
    <s v=""/>
    <s v="U"/>
    <n v="5.6"/>
  </r>
  <r>
    <n v="2024"/>
    <s v="CHUM"/>
    <s v="KTN"/>
    <s v="AGS"/>
    <s v="AWE"/>
    <s v="TNDR"/>
    <s v="107414"/>
    <s v="C8"/>
    <x v="2"/>
    <s v="CR"/>
    <b v="1"/>
    <s v="SN"/>
    <n v="101"/>
    <s v="95"/>
    <s v="10195"/>
    <s v="THA"/>
    <s v="Neets Bay"/>
    <x v="1"/>
    <s v="01304967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BY21"/>
    <s v="4,2,2H"/>
    <s v="JJM"/>
    <s v=""/>
    <s v=""/>
    <s v="U"/>
    <n v="5.8"/>
  </r>
  <r>
    <n v="2024"/>
    <s v="CHUM"/>
    <s v="KTN"/>
    <s v="AGS"/>
    <s v="AWE"/>
    <s v="TNDR"/>
    <s v="107414"/>
    <s v="C10"/>
    <x v="2"/>
    <s v="CR"/>
    <b v="1"/>
    <s v="SN"/>
    <n v="101"/>
    <s v="95"/>
    <s v="10195"/>
    <s v="THA"/>
    <s v="Neets Bay"/>
    <x v="1"/>
    <s v="01304969"/>
    <d v="2024-08-23T00:00:00"/>
    <m/>
    <n v="1"/>
    <d v="2024-08-23T00:00:00"/>
    <n v="34"/>
    <n v="9"/>
    <s v=""/>
    <n v="1"/>
    <d v="2024-08-26T00:00:00"/>
    <s v="JJM"/>
    <s v="4,2,2H"/>
    <x v="0"/>
    <s v="Neets Bay"/>
    <s v="Summer"/>
    <s v="2021"/>
    <s v="SSRAA"/>
    <s v="BY21"/>
    <s v="4,2,2H"/>
    <s v="JJM"/>
    <s v=""/>
    <s v=""/>
    <s v="U"/>
    <n v="3.7"/>
  </r>
  <r>
    <n v="2024"/>
    <s v="CHUM"/>
    <s v="KTN"/>
    <s v="AGS"/>
    <s v="AWE"/>
    <s v="TNDR"/>
    <s v="107414"/>
    <s v="C11"/>
    <x v="2"/>
    <s v="CR"/>
    <b v="1"/>
    <s v="SN"/>
    <n v="101"/>
    <s v="95"/>
    <s v="10195"/>
    <s v="THA"/>
    <s v="Neets Bay"/>
    <x v="1"/>
    <s v="01304970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4.9000000000000004"/>
  </r>
  <r>
    <n v="2024"/>
    <s v="CHUM"/>
    <s v="KTN"/>
    <s v="AGS"/>
    <s v="AWE"/>
    <s v="TNDR"/>
    <s v="107414"/>
    <s v="C12"/>
    <x v="2"/>
    <s v="CR"/>
    <b v="1"/>
    <s v="SN"/>
    <n v="101"/>
    <s v="95"/>
    <s v="10195"/>
    <s v="THA"/>
    <s v="Neets Bay"/>
    <x v="1"/>
    <s v="01304971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5"/>
  </r>
  <r>
    <n v="2024"/>
    <s v="CHUM"/>
    <s v="KTN"/>
    <s v="AGS"/>
    <s v="AWE"/>
    <s v="TNDR"/>
    <s v="107414"/>
    <s v="D2"/>
    <x v="2"/>
    <s v="CR"/>
    <b v="1"/>
    <s v="SN"/>
    <n v="101"/>
    <s v="95"/>
    <s v="10195"/>
    <s v="THA"/>
    <s v="Neets Bay"/>
    <x v="1"/>
    <s v="01304973"/>
    <d v="2024-08-23T00:00:00"/>
    <m/>
    <n v="1"/>
    <d v="2024-08-23T00:00:00"/>
    <n v="34"/>
    <n v="9"/>
    <s v=""/>
    <n v="1"/>
    <d v="2024-08-26T00:00:00"/>
    <s v="JJM"/>
    <s v="5,5H5"/>
    <x v="2"/>
    <s v="Neets Bay"/>
    <s v="Summer"/>
    <s v="2021"/>
    <s v="SSRAA"/>
    <s v="BY21"/>
    <s v="5,5H5"/>
    <s v="JJM"/>
    <s v=""/>
    <s v=""/>
    <s v="U"/>
    <n v="4.2"/>
  </r>
  <r>
    <n v="2024"/>
    <s v="CHUM"/>
    <s v="KTN"/>
    <s v="AGS"/>
    <s v="AWE"/>
    <s v="TNDR"/>
    <s v="107414"/>
    <s v="D3"/>
    <x v="2"/>
    <s v="CR"/>
    <b v="1"/>
    <s v="SN"/>
    <n v="101"/>
    <s v="95"/>
    <s v="10195"/>
    <s v="THA"/>
    <s v="Neets Bay"/>
    <x v="1"/>
    <s v="01304974"/>
    <d v="2024-08-23T00:00:00"/>
    <m/>
    <n v="1"/>
    <d v="2024-08-23T00:00:00"/>
    <n v="34"/>
    <n v="9"/>
    <s v=""/>
    <n v="1"/>
    <d v="2024-08-26T00:00:00"/>
    <s v="JJM"/>
    <s v="4,4H"/>
    <x v="1"/>
    <s v="Neets Bay"/>
    <s v="Summer"/>
    <s v="2021"/>
    <s v="SSRAA"/>
    <s v="BY21"/>
    <s v="4,4H"/>
    <s v="JJM"/>
    <s v=""/>
    <s v=""/>
    <s v="U"/>
    <n v="5.4"/>
  </r>
  <r>
    <n v="2024"/>
    <s v="CHUM"/>
    <s v="KTN"/>
    <s v="AGS"/>
    <s v="AWE"/>
    <s v="TNDR"/>
    <s v="107414"/>
    <s v="D4"/>
    <x v="2"/>
    <s v="CR"/>
    <b v="1"/>
    <s v="SN"/>
    <n v="101"/>
    <s v="95"/>
    <s v="10195"/>
    <s v="THA"/>
    <s v="Neets Bay"/>
    <x v="1"/>
    <s v="01304975"/>
    <d v="2024-08-23T00:00:00"/>
    <m/>
    <n v="1"/>
    <d v="2024-08-23T00:00:00"/>
    <n v="34"/>
    <n v="9"/>
    <s v=""/>
    <n v="1"/>
    <d v="2024-08-28T00:00:00"/>
    <s v="JJM"/>
    <s v="4,4H"/>
    <x v="1"/>
    <s v="Neets Bay"/>
    <s v="Summer"/>
    <s v="2021"/>
    <s v="SSRAA"/>
    <s v="BY21"/>
    <s v="4,4H"/>
    <s v="JJM"/>
    <s v=""/>
    <s v=""/>
    <s v="U"/>
    <n v="4.5"/>
  </r>
  <r>
    <n v="2024"/>
    <s v="CHUM"/>
    <s v="KTN"/>
    <s v="AGS"/>
    <s v="AWE"/>
    <s v="TNDR"/>
    <s v="107414"/>
    <s v="D5"/>
    <x v="2"/>
    <s v="CR"/>
    <b v="1"/>
    <s v="SN"/>
    <n v="101"/>
    <s v="95"/>
    <s v="10195"/>
    <s v="THA"/>
    <s v="Neets Bay"/>
    <x v="1"/>
    <s v="01304976"/>
    <d v="2024-08-23T00:00:00"/>
    <m/>
    <n v="1"/>
    <d v="2024-08-23T00:00:00"/>
    <n v="34"/>
    <n v="9"/>
    <s v=""/>
    <n v="1"/>
    <d v="2024-08-28T00:00:00"/>
    <s v="JJM"/>
    <s v="4,4H"/>
    <x v="1"/>
    <s v="Neets Bay"/>
    <s v="Summer"/>
    <s v="2021"/>
    <s v="SSRAA"/>
    <s v="UNABLE TO AGE"/>
    <s v="4,4H"/>
    <s v="JJM"/>
    <s v=""/>
    <s v=""/>
    <s v="U"/>
    <n v="4.3"/>
  </r>
  <r>
    <n v="2024"/>
    <s v="CHUM"/>
    <s v="KTN"/>
    <s v="AGS"/>
    <s v="AWE"/>
    <s v="TNDR"/>
    <s v="107414"/>
    <s v="D7"/>
    <x v="2"/>
    <s v="CR"/>
    <b v="1"/>
    <s v="SN"/>
    <n v="101"/>
    <s v="95"/>
    <s v="10195"/>
    <s v="THA"/>
    <s v="Neets Bay"/>
    <x v="1"/>
    <s v="01304978"/>
    <d v="2024-08-23T00:00:00"/>
    <m/>
    <n v="1"/>
    <d v="2024-08-23T00:00:00"/>
    <n v="34"/>
    <n v="9"/>
    <s v=""/>
    <n v="1"/>
    <d v="2024-08-28T00:00:00"/>
    <s v="JJM"/>
    <s v="5H5"/>
    <x v="3"/>
    <s v="Neets Bay"/>
    <s v="Summer"/>
    <s v="2021"/>
    <s v="SSRAA"/>
    <s v="BY21"/>
    <s v="5H5"/>
    <s v="JJM"/>
    <s v=""/>
    <s v=""/>
    <s v="U"/>
    <n v="3.8"/>
  </r>
  <r>
    <n v="2024"/>
    <s v="CHUM"/>
    <s v="KTN"/>
    <s v="AGS"/>
    <s v="AWE"/>
    <s v="TNDR"/>
    <s v="107414"/>
    <s v="D8"/>
    <x v="2"/>
    <s v="CR"/>
    <b v="1"/>
    <s v="SN"/>
    <n v="101"/>
    <s v="95"/>
    <s v="10195"/>
    <s v="THA"/>
    <s v="Neets Bay"/>
    <x v="1"/>
    <s v="01304979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UNABLE TO AGE"/>
    <s v="5,5H5"/>
    <s v="JJM"/>
    <s v=""/>
    <s v=""/>
    <s v="U"/>
    <n v="4.2"/>
  </r>
  <r>
    <n v="2024"/>
    <s v="CHUM"/>
    <s v="KTN"/>
    <s v="AGS"/>
    <s v="AWE"/>
    <s v="TNDR"/>
    <s v="107414"/>
    <s v="D9"/>
    <x v="2"/>
    <s v="CR"/>
    <b v="1"/>
    <s v="SN"/>
    <n v="101"/>
    <s v="95"/>
    <s v="10195"/>
    <s v="THA"/>
    <s v="Neets Bay"/>
    <x v="1"/>
    <s v="01304980"/>
    <d v="2024-08-23T00:00:00"/>
    <m/>
    <n v="1"/>
    <d v="2024-08-23T00:00:00"/>
    <n v="34"/>
    <n v="9"/>
    <s v=""/>
    <n v="1"/>
    <d v="2024-08-28T00:00:00"/>
    <s v="JJM"/>
    <s v="4,4H"/>
    <x v="1"/>
    <s v="Neets Bay"/>
    <s v="Summer"/>
    <s v="2021"/>
    <s v="SSRAA"/>
    <s v="BY21"/>
    <s v="4,4H"/>
    <s v="JJM"/>
    <s v=""/>
    <s v=""/>
    <s v="U"/>
    <n v="4.4000000000000004"/>
  </r>
  <r>
    <n v="2024"/>
    <s v="CHUM"/>
    <s v="KTN"/>
    <s v="AGS"/>
    <s v="AWE"/>
    <s v="TNDR"/>
    <s v="107414"/>
    <s v="D10"/>
    <x v="2"/>
    <s v="CR"/>
    <b v="1"/>
    <s v="SN"/>
    <n v="101"/>
    <s v="95"/>
    <s v="10195"/>
    <s v="THA"/>
    <s v="Neets Bay"/>
    <x v="1"/>
    <s v="01304981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BY21"/>
    <s v="5,5H5"/>
    <s v="JJM"/>
    <s v=""/>
    <s v=""/>
    <s v="U"/>
    <n v="4"/>
  </r>
  <r>
    <n v="2024"/>
    <s v="CHUM"/>
    <s v="KTN"/>
    <s v="AGS"/>
    <s v="AWE"/>
    <s v="TNDR"/>
    <s v="107414"/>
    <s v="D11"/>
    <x v="2"/>
    <s v="CR"/>
    <b v="1"/>
    <s v="SN"/>
    <n v="101"/>
    <s v="95"/>
    <s v="10195"/>
    <s v="THA"/>
    <s v="Neets Bay"/>
    <x v="1"/>
    <s v="01304982"/>
    <d v="2024-08-23T00:00:00"/>
    <m/>
    <n v="1"/>
    <d v="2024-08-23T00:00:00"/>
    <n v="34"/>
    <n v="9"/>
    <s v=""/>
    <n v="1"/>
    <d v="2024-08-28T00:00:00"/>
    <s v="JJM"/>
    <s v="4,2,2H"/>
    <x v="0"/>
    <s v="Neets Bay"/>
    <s v="Summer"/>
    <s v="2021"/>
    <s v="SSRAA"/>
    <s v="BY21"/>
    <s v="4,2,2H"/>
    <s v="JJM"/>
    <s v=""/>
    <s v=""/>
    <s v="U"/>
    <n v="4.4000000000000004"/>
  </r>
  <r>
    <n v="2024"/>
    <s v="CHUM"/>
    <s v="KTN"/>
    <s v="AGS"/>
    <s v="AWE"/>
    <s v="TNDR"/>
    <s v="107414"/>
    <s v="D12"/>
    <x v="2"/>
    <s v="CR"/>
    <b v="1"/>
    <s v="SN"/>
    <n v="101"/>
    <s v="95"/>
    <s v="10195"/>
    <s v="THA"/>
    <s v="Neets Bay"/>
    <x v="1"/>
    <s v="01304983"/>
    <d v="2024-08-23T00:00:00"/>
    <m/>
    <n v="1"/>
    <d v="2024-08-23T00:00:00"/>
    <n v="34"/>
    <n v="9"/>
    <s v=""/>
    <n v="1"/>
    <d v="2024-08-28T00:00:00"/>
    <s v="JJM"/>
    <s v="4,2,2H"/>
    <x v="0"/>
    <s v="Neets Bay"/>
    <s v="Summer"/>
    <s v="2021"/>
    <s v="SSRAA"/>
    <s v="BY21"/>
    <s v="4,2,2H"/>
    <s v="JJM"/>
    <s v=""/>
    <s v=""/>
    <s v="U"/>
    <n v="6.3"/>
  </r>
  <r>
    <n v="2024"/>
    <s v="CHUM"/>
    <s v="KTN"/>
    <s v="AGS"/>
    <s v="AWE"/>
    <s v="TNDR"/>
    <s v="107414"/>
    <s v="E1"/>
    <x v="2"/>
    <s v="CR"/>
    <b v="1"/>
    <s v="SN"/>
    <n v="101"/>
    <s v="95"/>
    <s v="10195"/>
    <s v="THA"/>
    <s v="Neets Bay"/>
    <x v="1"/>
    <s v="01304984"/>
    <d v="2024-08-23T00:00:00"/>
    <m/>
    <n v="1"/>
    <d v="2024-08-23T00:00:00"/>
    <n v="34"/>
    <n v="9"/>
    <s v=""/>
    <n v="1"/>
    <d v="2024-08-28T00:00:00"/>
    <s v="JJM"/>
    <s v="5H5"/>
    <x v="3"/>
    <s v="Neets Bay"/>
    <s v="Summer"/>
    <s v="2021"/>
    <s v="SSRAA"/>
    <s v="BY21"/>
    <s v="5H5"/>
    <s v="JJM"/>
    <s v=""/>
    <s v=""/>
    <s v="U"/>
    <n v="7.7"/>
  </r>
  <r>
    <n v="2024"/>
    <s v="CHUM"/>
    <s v="KTN"/>
    <s v="AGS"/>
    <s v="AWE"/>
    <s v="TNDR"/>
    <s v="107414"/>
    <s v="E5"/>
    <x v="2"/>
    <s v="CR"/>
    <b v="1"/>
    <s v="SN"/>
    <n v="101"/>
    <s v="95"/>
    <s v="10195"/>
    <s v="THA"/>
    <s v="Neets Bay"/>
    <x v="1"/>
    <s v="01304988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BY21"/>
    <s v="5,5H5"/>
    <s v="JJM"/>
    <s v=""/>
    <s v=""/>
    <s v="U"/>
    <n v="7.2"/>
  </r>
  <r>
    <n v="2024"/>
    <s v="CHUM"/>
    <s v="KTN"/>
    <s v="AGS"/>
    <s v="AWE"/>
    <s v="TNDR"/>
    <s v="107414"/>
    <s v="E7"/>
    <x v="2"/>
    <s v="CR"/>
    <b v="1"/>
    <s v="SN"/>
    <n v="101"/>
    <s v="95"/>
    <s v="10195"/>
    <s v="THA"/>
    <s v="Neets Bay"/>
    <x v="1"/>
    <s v="01304990"/>
    <d v="2024-08-23T00:00:00"/>
    <m/>
    <n v="1"/>
    <d v="2024-08-23T00:00:00"/>
    <n v="34"/>
    <n v="9"/>
    <s v=""/>
    <n v="1"/>
    <d v="2024-08-28T00:00:00"/>
    <s v="JJM"/>
    <s v="5H5"/>
    <x v="3"/>
    <s v="Neets Bay"/>
    <s v="Summer"/>
    <s v="2021"/>
    <s v="SSRAA"/>
    <s v="BY21"/>
    <s v="5H5"/>
    <s v="JJM"/>
    <s v=""/>
    <s v=""/>
    <s v="U"/>
    <n v="7.6"/>
  </r>
  <r>
    <n v="2024"/>
    <s v="CHUM"/>
    <s v="KTN"/>
    <s v="AGS"/>
    <s v="AWE"/>
    <s v="TNDR"/>
    <s v="107414"/>
    <s v="E8"/>
    <x v="2"/>
    <s v="CR"/>
    <b v="1"/>
    <s v="SN"/>
    <n v="101"/>
    <s v="95"/>
    <s v="10195"/>
    <s v="THA"/>
    <s v="Neets Bay"/>
    <x v="1"/>
    <s v="01304991"/>
    <d v="2024-08-23T00:00:00"/>
    <m/>
    <n v="1"/>
    <d v="2024-08-23T00:00:00"/>
    <n v="34"/>
    <n v="9"/>
    <s v=""/>
    <n v="1"/>
    <d v="2024-08-28T00:00:00"/>
    <s v="JJM"/>
    <s v="4,2,2H"/>
    <x v="0"/>
    <s v="Neets Bay"/>
    <s v="Summer"/>
    <s v="2021"/>
    <s v="SSRAA"/>
    <s v="BY21"/>
    <s v="4,2,2H"/>
    <s v="JJM"/>
    <s v="4,2,2H"/>
    <s v="SKS"/>
    <s v="U"/>
    <n v="8.1"/>
  </r>
  <r>
    <n v="2024"/>
    <s v="CHUM"/>
    <s v="KTN"/>
    <s v="AGS"/>
    <s v="AWE"/>
    <s v="TNDR"/>
    <s v="107414"/>
    <s v="E10"/>
    <x v="2"/>
    <s v="CR"/>
    <b v="1"/>
    <s v="SN"/>
    <n v="101"/>
    <s v="95"/>
    <s v="10195"/>
    <s v="THA"/>
    <s v="Neets Bay"/>
    <x v="1"/>
    <s v="01304993"/>
    <d v="2024-08-23T00:00:00"/>
    <m/>
    <n v="1"/>
    <d v="2024-08-23T00:00:00"/>
    <n v="34"/>
    <n v="9"/>
    <s v=""/>
    <n v="1"/>
    <d v="2024-08-28T00:00:00"/>
    <s v="JJM"/>
    <s v="5H5"/>
    <x v="3"/>
    <s v="Neets Bay"/>
    <s v="Summer"/>
    <s v="2021"/>
    <s v="SSRAA"/>
    <s v="UNABLE TO AGE"/>
    <s v="5H5"/>
    <s v="JJM"/>
    <s v=""/>
    <s v=""/>
    <s v="U"/>
    <n v="8.1"/>
  </r>
  <r>
    <n v="2024"/>
    <s v="CHUM"/>
    <s v="KTN"/>
    <s v="AGS"/>
    <s v="AWE"/>
    <s v="TNDR"/>
    <s v="107414"/>
    <s v="E12"/>
    <x v="2"/>
    <s v="CR"/>
    <b v="1"/>
    <s v="SN"/>
    <n v="101"/>
    <s v="95"/>
    <s v="10195"/>
    <s v="THA"/>
    <s v="Neets Bay"/>
    <x v="1"/>
    <s v="01304995"/>
    <d v="2024-08-23T00:00:00"/>
    <m/>
    <n v="1"/>
    <d v="2024-08-23T00:00:00"/>
    <n v="34"/>
    <n v="9"/>
    <s v=""/>
    <n v="1"/>
    <d v="2024-08-28T00:00:00"/>
    <s v="JJM"/>
    <s v="5H5"/>
    <x v="3"/>
    <s v="Neets Bay"/>
    <s v="Summer"/>
    <s v="2021"/>
    <s v="SSRAA"/>
    <s v="BY21"/>
    <s v="5H5"/>
    <s v="JJM"/>
    <s v=""/>
    <s v=""/>
    <s v="U"/>
    <n v="7.4"/>
  </r>
  <r>
    <n v="2024"/>
    <s v="CHUM"/>
    <s v="KTN"/>
    <s v="AGS"/>
    <s v="AWE"/>
    <s v="TNDR"/>
    <s v="107414"/>
    <s v="F1"/>
    <x v="2"/>
    <s v="CR"/>
    <b v="1"/>
    <s v="SN"/>
    <n v="101"/>
    <s v="95"/>
    <s v="10195"/>
    <s v="THA"/>
    <s v="Neets Bay"/>
    <x v="1"/>
    <s v="01304996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BY21"/>
    <s v="5,5H5"/>
    <s v="JJM"/>
    <s v=""/>
    <s v=""/>
    <s v="U"/>
    <n v="7.6"/>
  </r>
  <r>
    <n v="2024"/>
    <s v="CHUM"/>
    <s v="KTN"/>
    <s v="AGS"/>
    <s v="AWE"/>
    <s v="TNDR"/>
    <s v="107414"/>
    <s v="F3"/>
    <x v="2"/>
    <s v="CR"/>
    <b v="1"/>
    <s v="SN"/>
    <n v="101"/>
    <s v="95"/>
    <s v="10195"/>
    <s v="THA"/>
    <s v="Neets Bay"/>
    <x v="1"/>
    <s v="01304998"/>
    <d v="2024-08-23T00:00:00"/>
    <m/>
    <n v="1"/>
    <d v="2024-08-23T00:00:00"/>
    <n v="34"/>
    <n v="9"/>
    <s v=""/>
    <n v="1"/>
    <d v="2024-08-28T00:00:00"/>
    <s v="JJM"/>
    <s v="4,4H"/>
    <x v="1"/>
    <s v="Neets Bay"/>
    <s v="Summer"/>
    <s v="2021"/>
    <s v="SSRAA"/>
    <s v="BY21"/>
    <s v="4,4H"/>
    <s v="JJM"/>
    <s v=""/>
    <s v=""/>
    <s v="U"/>
    <n v="7"/>
  </r>
  <r>
    <n v="2024"/>
    <s v="CHUM"/>
    <s v="KTN"/>
    <s v="AGS"/>
    <s v="AWE"/>
    <s v="TNDR"/>
    <s v="107414"/>
    <s v="F4"/>
    <x v="2"/>
    <s v="CR"/>
    <b v="1"/>
    <s v="SN"/>
    <n v="101"/>
    <s v="95"/>
    <s v="10195"/>
    <s v="THA"/>
    <s v="Neets Bay"/>
    <x v="1"/>
    <s v="01304999"/>
    <d v="2024-08-23T00:00:00"/>
    <m/>
    <n v="1"/>
    <d v="2024-08-23T00:00:00"/>
    <n v="34"/>
    <n v="9"/>
    <s v=""/>
    <n v="1"/>
    <d v="2024-08-28T00:00:00"/>
    <s v="JJM"/>
    <s v="4,2,2H"/>
    <x v="0"/>
    <s v="Neets Bay"/>
    <s v="Summer"/>
    <s v="2021"/>
    <s v="SSRAA"/>
    <s v="BY21"/>
    <s v="4,2,2H"/>
    <s v="JJM"/>
    <s v=""/>
    <s v=""/>
    <s v="U"/>
    <n v="6.9"/>
  </r>
  <r>
    <n v="2024"/>
    <s v="CHUM"/>
    <s v="KTN"/>
    <s v="AGS"/>
    <s v="AWE"/>
    <s v="TNDR"/>
    <s v="107414"/>
    <s v="G3"/>
    <x v="2"/>
    <s v="CR"/>
    <b v="1"/>
    <s v="SN"/>
    <n v="101"/>
    <s v="95"/>
    <s v="10195"/>
    <s v="THA"/>
    <s v="Neets Bay"/>
    <x v="1"/>
    <s v="01305010"/>
    <d v="2024-08-23T00:00:00"/>
    <m/>
    <n v="1"/>
    <d v="2024-08-23T00:00:00"/>
    <n v="34"/>
    <n v="9"/>
    <s v=""/>
    <n v="1"/>
    <d v="2024-08-28T00:00:00"/>
    <s v="JJM"/>
    <s v="4,4H"/>
    <x v="1"/>
    <s v="Neets Bay"/>
    <s v="Summer"/>
    <s v="2021"/>
    <s v="SSRAA"/>
    <s v="BY21"/>
    <s v="4,4H"/>
    <s v="JJM"/>
    <s v=""/>
    <s v=""/>
    <s v="U"/>
    <n v="8.6999999999999993"/>
  </r>
  <r>
    <n v="2024"/>
    <s v="CHUM"/>
    <s v="KTN"/>
    <s v="AGS"/>
    <s v="AWE"/>
    <s v="TNDR"/>
    <s v="107414"/>
    <s v="G6"/>
    <x v="2"/>
    <s v="CR"/>
    <b v="1"/>
    <s v="SN"/>
    <n v="101"/>
    <s v="95"/>
    <s v="10195"/>
    <s v="THA"/>
    <s v="Neets Bay"/>
    <x v="1"/>
    <s v="01305013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BY21"/>
    <s v="5,5H5"/>
    <s v="JJM"/>
    <s v=""/>
    <s v=""/>
    <s v="U"/>
    <n v="7.8"/>
  </r>
  <r>
    <n v="2024"/>
    <s v="CHUM"/>
    <s v="KTN"/>
    <s v="AGS"/>
    <s v="AWE"/>
    <s v="TNDR"/>
    <s v="107414"/>
    <s v="G10"/>
    <x v="2"/>
    <s v="CR"/>
    <b v="1"/>
    <s v="SN"/>
    <n v="101"/>
    <s v="95"/>
    <s v="10195"/>
    <s v="THA"/>
    <s v="Neets Bay"/>
    <x v="1"/>
    <s v="01305017"/>
    <d v="2024-08-23T00:00:00"/>
    <m/>
    <n v="1"/>
    <d v="2024-08-23T00:00:00"/>
    <n v="34"/>
    <n v="9"/>
    <s v=""/>
    <n v="1"/>
    <d v="2024-08-28T00:00:00"/>
    <s v="JJM"/>
    <s v="5H5"/>
    <x v="3"/>
    <s v="Neets Bay"/>
    <s v="Summer"/>
    <s v="2021"/>
    <s v="SSRAA"/>
    <s v="BY21"/>
    <s v="5H5"/>
    <s v="JJM"/>
    <s v=""/>
    <s v=""/>
    <s v="U"/>
    <n v="6.1"/>
  </r>
  <r>
    <n v="2024"/>
    <s v="CHUM"/>
    <s v="KTN"/>
    <s v="AGS"/>
    <s v="AWE"/>
    <s v="TNDR"/>
    <s v="107414"/>
    <s v="H7"/>
    <x v="2"/>
    <s v="CR"/>
    <b v="1"/>
    <s v="SN"/>
    <n v="101"/>
    <s v="95"/>
    <s v="10195"/>
    <s v="THA"/>
    <s v="Neets Bay"/>
    <x v="1"/>
    <s v="01305026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BY21"/>
    <s v="5,5H5"/>
    <s v="JJM"/>
    <s v=""/>
    <s v=""/>
    <s v="U"/>
    <n v="7.6"/>
  </r>
  <r>
    <n v="2024"/>
    <s v="CHUM"/>
    <s v="KTN"/>
    <s v="AGS"/>
    <s v="AWE"/>
    <s v="TNDR"/>
    <s v="107414"/>
    <s v="H11"/>
    <x v="2"/>
    <s v="CR"/>
    <b v="1"/>
    <s v="SN"/>
    <n v="101"/>
    <s v="95"/>
    <s v="10195"/>
    <s v="THA"/>
    <s v="Neets Bay"/>
    <x v="1"/>
    <s v="01305030"/>
    <d v="2024-08-23T00:00:00"/>
    <m/>
    <n v="1"/>
    <d v="2024-08-23T00:00:00"/>
    <n v="34"/>
    <n v="9"/>
    <s v=""/>
    <n v="1"/>
    <d v="2024-08-28T00:00:00"/>
    <s v="JJM"/>
    <s v="5,5H5"/>
    <x v="2"/>
    <s v="Neets Bay"/>
    <s v="Summer"/>
    <s v="2021"/>
    <s v="SSRAA"/>
    <s v="UNABLE TO AGE"/>
    <s v="5,5H5"/>
    <s v="JJM"/>
    <s v=""/>
    <s v=""/>
    <s v="U"/>
    <n v="8.1"/>
  </r>
  <r>
    <n v="2024"/>
    <s v="CHUM"/>
    <s v="PSG"/>
    <s v="OBI"/>
    <s v="JAM"/>
    <s v="TNDR"/>
    <s v="107071"/>
    <s v="C7"/>
    <x v="1"/>
    <s v=""/>
    <b v="1"/>
    <s v="GN"/>
    <n v="106"/>
    <s v="41"/>
    <s v="10641"/>
    <n v="0"/>
    <n v="0"/>
    <x v="0"/>
    <s v="01305418"/>
    <d v="2024-08-20T00:00:00"/>
    <m/>
    <n v="1"/>
    <d v="2024-08-21T00:00:00"/>
    <n v="34"/>
    <m/>
    <s v=""/>
    <n v="1"/>
    <d v="2024-08-27T00:00:00"/>
    <s v="SKS"/>
    <s v="5,5H5"/>
    <x v="2"/>
    <s v="Neets Bay"/>
    <s v="Summer"/>
    <s v="2021"/>
    <s v="SSRAA"/>
    <s v="BY21"/>
    <s v="5,5H5"/>
    <s v="SKS"/>
    <s v=""/>
    <s v=""/>
    <s v="U"/>
    <n v="4.7"/>
  </r>
  <r>
    <n v="2024"/>
    <s v="CHUM"/>
    <s v="KTN"/>
    <s v="ECP"/>
    <s v="DGK"/>
    <s v="TNDR"/>
    <s v="107368"/>
    <s v="A9"/>
    <x v="2"/>
    <s v=""/>
    <b v="1"/>
    <s v="GN"/>
    <n v="101"/>
    <s v="10"/>
    <s v="10110"/>
    <s v="THA"/>
    <s v="Nakat Inlet"/>
    <x v="0"/>
    <s v="01305372"/>
    <d v="2024-08-24T00:00:00"/>
    <d v="2024-08-25T00:00:00"/>
    <n v="2"/>
    <d v="2024-08-26T00:00:00"/>
    <n v="35"/>
    <m/>
    <s v=""/>
    <n v="1"/>
    <d v="2024-08-27T00:00:00"/>
    <s v="SKS"/>
    <s v="4,2,2H"/>
    <x v="0"/>
    <s v="Neets Bay"/>
    <s v="Summer"/>
    <s v="2021"/>
    <s v="SSRAA"/>
    <s v="BY21"/>
    <s v="4,2,2H"/>
    <s v="SKS"/>
    <s v=""/>
    <s v=""/>
    <s v="U"/>
    <n v="5.7"/>
  </r>
  <r>
    <n v="2024"/>
    <s v="CHUM"/>
    <s v="WRG"/>
    <s v="TRI"/>
    <s v="SLM"/>
    <s v="TNDR"/>
    <s v="106505"/>
    <s v="A3"/>
    <x v="1"/>
    <s v=""/>
    <b v="1"/>
    <s v="SN"/>
    <n v="101"/>
    <s v="29"/>
    <s v="10129"/>
    <n v="0"/>
    <n v="0"/>
    <x v="0"/>
    <s v="01305942"/>
    <d v="2024-08-12T00:00:00"/>
    <d v="2024-08-13T00:00:00"/>
    <n v="2"/>
    <d v="2024-08-14T00:00:00"/>
    <n v="33"/>
    <m/>
    <s v=""/>
    <n v="1"/>
    <d v="2024-09-16T00:00:00"/>
    <s v="SKS"/>
    <s v="5,5H5"/>
    <x v="2"/>
    <s v="Neets Bay"/>
    <s v="Summer"/>
    <s v="2021"/>
    <s v="SSRAA"/>
    <s v="BY21"/>
    <s v="5,5H5"/>
    <s v="SKS"/>
    <s v=""/>
    <s v=""/>
    <s v="U"/>
    <n v="5.6"/>
  </r>
  <r>
    <n v="2024"/>
    <s v="CHUM"/>
    <s v="WRG"/>
    <s v="TRI"/>
    <s v="SLM"/>
    <s v="TNDR"/>
    <s v="106505"/>
    <s v="A4"/>
    <x v="1"/>
    <s v=""/>
    <b v="1"/>
    <s v="SN"/>
    <n v="101"/>
    <s v="29"/>
    <s v="10129"/>
    <n v="0"/>
    <n v="0"/>
    <x v="0"/>
    <s v="01305943"/>
    <d v="2024-08-12T00:00:00"/>
    <d v="2024-08-13T00:00:00"/>
    <n v="2"/>
    <d v="2024-08-14T00:00:00"/>
    <n v="33"/>
    <m/>
    <s v=""/>
    <n v="1"/>
    <d v="2024-09-16T00:00:00"/>
    <s v="SKS"/>
    <s v="4,2,2H"/>
    <x v="0"/>
    <s v="Neets Bay"/>
    <s v="Summer"/>
    <s v="2021"/>
    <s v="SSRAA"/>
    <s v="THIN FOR AGING"/>
    <s v="4,2,2H"/>
    <s v="SKS"/>
    <s v=""/>
    <s v=""/>
    <s v="U"/>
    <n v="3.8"/>
  </r>
  <r>
    <n v="2024"/>
    <s v="CHUM"/>
    <s v="WRG"/>
    <s v="TRI"/>
    <s v="SLM"/>
    <s v="TNDR"/>
    <s v="106505"/>
    <s v="A9"/>
    <x v="1"/>
    <s v=""/>
    <b v="1"/>
    <s v="SN"/>
    <n v="101"/>
    <s v="29"/>
    <s v="10129"/>
    <n v="0"/>
    <n v="0"/>
    <x v="0"/>
    <s v="01305948"/>
    <d v="2024-08-12T00:00:00"/>
    <d v="2024-08-13T00:00:00"/>
    <n v="2"/>
    <d v="2024-08-14T00:00:00"/>
    <n v="33"/>
    <m/>
    <s v=""/>
    <n v="1"/>
    <d v="2024-09-16T00:00:00"/>
    <s v="SKS"/>
    <s v="4,4H"/>
    <x v="1"/>
    <s v="Neets Bay"/>
    <s v="Summer"/>
    <s v="2021"/>
    <s v="SSRAA"/>
    <s v="BY21"/>
    <s v="4,4H"/>
    <s v="SKS"/>
    <s v=""/>
    <s v=""/>
    <s v="U"/>
    <n v="6"/>
  </r>
  <r>
    <n v="2024"/>
    <s v="CHUM"/>
    <s v="WRG"/>
    <s v="TRI"/>
    <s v="SLM"/>
    <s v="TNDR"/>
    <s v="106505"/>
    <s v="B7"/>
    <x v="1"/>
    <s v=""/>
    <b v="1"/>
    <s v="SN"/>
    <n v="101"/>
    <s v="29"/>
    <s v="10129"/>
    <n v="0"/>
    <n v="0"/>
    <x v="0"/>
    <s v="01305958"/>
    <d v="2024-08-12T00:00:00"/>
    <d v="2024-08-13T00:00:00"/>
    <n v="2"/>
    <d v="2024-08-14T00:00:00"/>
    <n v="33"/>
    <m/>
    <s v=""/>
    <n v="1"/>
    <d v="2024-09-16T00:00:00"/>
    <s v="SKS"/>
    <s v="4,2,2H"/>
    <x v="0"/>
    <s v="Neets Bay"/>
    <s v="Summer"/>
    <s v="2021"/>
    <s v="SSRAA"/>
    <s v="THIN FOR AGING"/>
    <s v="4,2,2H"/>
    <s v="SKS"/>
    <s v=""/>
    <s v=""/>
    <s v="U"/>
    <n v="3.7"/>
  </r>
  <r>
    <n v="2024"/>
    <s v="CHUM"/>
    <s v="KTN"/>
    <s v="ECP"/>
    <s v="DGK"/>
    <s v="TNDR"/>
    <s v="107370"/>
    <s v="D8"/>
    <x v="1"/>
    <s v=""/>
    <b v="1"/>
    <s v="GN"/>
    <n v="101"/>
    <s v="11"/>
    <s v="10111"/>
    <n v="0"/>
    <n v="0"/>
    <x v="0"/>
    <s v="01306055"/>
    <d v="2024-08-26T00:00:00"/>
    <d v="2024-08-27T00:00:00"/>
    <n v="2"/>
    <d v="2024-08-28T00:00:00"/>
    <n v="35"/>
    <m/>
    <s v=""/>
    <n v="1"/>
    <d v="2024-08-28T00:00:00"/>
    <s v="SKS"/>
    <s v="4,4H"/>
    <x v="1"/>
    <s v="Neets Bay"/>
    <s v="Summer"/>
    <s v="2021"/>
    <s v="SSRAA"/>
    <s v="THIN FOR AGING"/>
    <s v="4,4H"/>
    <s v="SKS"/>
    <s v=""/>
    <s v=""/>
    <s v="U"/>
    <n v="5.5"/>
  </r>
  <r>
    <n v="2024"/>
    <s v="CHUM"/>
    <s v="KTN"/>
    <s v="SBS"/>
    <s v="LML"/>
    <s v="TNDR"/>
    <s v="107366"/>
    <s v="E5"/>
    <x v="1"/>
    <s v=""/>
    <b v="1"/>
    <s v="SN"/>
    <n v="101"/>
    <s v="41"/>
    <s v="10141"/>
    <n v="0"/>
    <n v="0"/>
    <x v="0"/>
    <s v="01306112"/>
    <d v="2024-08-24T00:00:00"/>
    <d v="2024-08-25T00:00:00"/>
    <n v="2"/>
    <d v="2024-08-27T00:00:00"/>
    <n v="35"/>
    <m/>
    <s v="97% D1; 3% D2"/>
    <n v="1"/>
    <d v="2024-08-28T00:00:00"/>
    <s v="SKS"/>
    <s v="4,4H"/>
    <x v="1"/>
    <s v="Neets Bay"/>
    <s v="Summer"/>
    <s v="2021"/>
    <s v="SSRAA"/>
    <s v="BY21"/>
    <s v="4,4H"/>
    <s v="SKS"/>
    <s v=""/>
    <s v=""/>
    <s v="U"/>
    <n v="3.8"/>
  </r>
  <r>
    <n v="2024"/>
    <s v="CHUM"/>
    <s v="KTN"/>
    <s v="SBS"/>
    <s v="LML"/>
    <s v="TNDR"/>
    <s v="107366"/>
    <s v="E8"/>
    <x v="1"/>
    <s v=""/>
    <b v="1"/>
    <s v="SN"/>
    <n v="101"/>
    <s v="41"/>
    <s v="10141"/>
    <n v="0"/>
    <n v="0"/>
    <x v="0"/>
    <s v="01306115"/>
    <d v="2024-08-24T00:00:00"/>
    <d v="2024-08-25T00:00:00"/>
    <n v="2"/>
    <d v="2024-08-27T00:00:00"/>
    <n v="35"/>
    <m/>
    <s v="97% D1; 3% D2"/>
    <n v="1"/>
    <d v="2024-08-28T00:00:00"/>
    <s v="SKS"/>
    <s v="5,5H5"/>
    <x v="2"/>
    <s v="Neets Bay"/>
    <s v="Summer"/>
    <s v="2021"/>
    <s v="SSRAA"/>
    <s v="BY21"/>
    <s v="5,5H5"/>
    <s v="SKS"/>
    <s v=""/>
    <s v=""/>
    <s v="U"/>
    <n v="3.5"/>
  </r>
  <r>
    <n v="2024"/>
    <s v="CHUM"/>
    <s v="KTN"/>
    <s v="SBS"/>
    <s v="LML"/>
    <s v="TNDR"/>
    <s v="107366"/>
    <s v="F5"/>
    <x v="1"/>
    <s v=""/>
    <b v="1"/>
    <s v="SN"/>
    <n v="101"/>
    <s v="41"/>
    <s v="10141"/>
    <n v="0"/>
    <n v="0"/>
    <x v="0"/>
    <s v="01306124"/>
    <d v="2024-08-24T00:00:00"/>
    <d v="2024-08-25T00:00:00"/>
    <n v="2"/>
    <d v="2024-08-27T00:00:00"/>
    <n v="35"/>
    <m/>
    <s v="97% D1; 3% D2"/>
    <n v="1"/>
    <d v="2024-08-28T00:00:00"/>
    <s v="SKS"/>
    <s v="5H5"/>
    <x v="3"/>
    <s v="Neets Bay"/>
    <s v="Summer"/>
    <s v="2021"/>
    <s v="SSRAA"/>
    <s v="BY21"/>
    <s v="5H5"/>
    <s v="SKS"/>
    <s v=""/>
    <s v=""/>
    <s v="U"/>
    <n v="4.2"/>
  </r>
  <r>
    <n v="2024"/>
    <s v="CHUM"/>
    <s v="KTN"/>
    <s v="SBS"/>
    <s v="LML"/>
    <s v="TNDR"/>
    <s v="107366"/>
    <s v="F12"/>
    <x v="1"/>
    <s v=""/>
    <b v="1"/>
    <s v="SN"/>
    <n v="101"/>
    <s v="41"/>
    <s v="10141"/>
    <n v="0"/>
    <n v="0"/>
    <x v="0"/>
    <s v="01306131"/>
    <d v="2024-08-24T00:00:00"/>
    <d v="2024-08-25T00:00:00"/>
    <n v="2"/>
    <d v="2024-08-27T00:00:00"/>
    <n v="35"/>
    <m/>
    <s v="97% D1; 3% D2"/>
    <n v="1"/>
    <d v="2024-08-28T00:00:00"/>
    <s v="SKS"/>
    <s v="5,5H5"/>
    <x v="2"/>
    <s v="Neets Bay"/>
    <s v="Summer"/>
    <s v="2021"/>
    <s v="SSRAA"/>
    <s v="BY21"/>
    <s v="5,5H5"/>
    <s v="SKS"/>
    <s v=""/>
    <s v=""/>
    <s v="U"/>
    <n v="3.6"/>
  </r>
  <r>
    <n v="2024"/>
    <s v="CHUM"/>
    <s v="WRG"/>
    <s v="TRI"/>
    <s v="SLM"/>
    <s v="TNDR"/>
    <s v="106504"/>
    <s v="A1"/>
    <x v="1"/>
    <s v=""/>
    <b v="0"/>
    <s v="SN"/>
    <n v="101"/>
    <s v="4145"/>
    <s v="1014145"/>
    <n v="0"/>
    <n v="0"/>
    <x v="0"/>
    <s v="01307376"/>
    <d v="2024-08-12T00:00:00"/>
    <d v="2024-08-13T00:00:00"/>
    <n v="2"/>
    <d v="2024-08-15T00:00:00"/>
    <n v="33"/>
    <m/>
    <s v=""/>
    <n v="1"/>
    <d v="2024-09-12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WRG"/>
    <s v="TRI"/>
    <s v="SLM"/>
    <s v="TNDR"/>
    <s v="106504"/>
    <s v="B6"/>
    <x v="1"/>
    <s v=""/>
    <b v="0"/>
    <s v="SN"/>
    <n v="101"/>
    <s v="4145"/>
    <s v="1014145"/>
    <n v="0"/>
    <n v="0"/>
    <x v="0"/>
    <s v="01307393"/>
    <d v="2024-08-12T00:00:00"/>
    <d v="2024-08-13T00:00:00"/>
    <n v="2"/>
    <d v="2024-08-15T00:00:00"/>
    <n v="33"/>
    <m/>
    <s v=""/>
    <n v="1"/>
    <d v="2024-09-12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WRG"/>
    <s v="TRI"/>
    <s v="SLM"/>
    <s v="TNDR"/>
    <s v="106504"/>
    <s v="B9"/>
    <x v="1"/>
    <s v=""/>
    <b v="0"/>
    <s v="SN"/>
    <n v="101"/>
    <s v="4145"/>
    <s v="1014145"/>
    <n v="0"/>
    <n v="0"/>
    <x v="0"/>
    <s v="01307396"/>
    <d v="2024-08-12T00:00:00"/>
    <d v="2024-08-13T00:00:00"/>
    <n v="2"/>
    <d v="2024-08-15T00:00:00"/>
    <n v="33"/>
    <m/>
    <s v=""/>
    <n v="1"/>
    <d v="2024-09-12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WRG"/>
    <s v="TRI"/>
    <s v="SLM"/>
    <s v="TNDR"/>
    <s v="106504"/>
    <s v="B11"/>
    <x v="1"/>
    <s v=""/>
    <b v="0"/>
    <s v="SN"/>
    <n v="101"/>
    <s v="4145"/>
    <s v="1014145"/>
    <n v="0"/>
    <n v="0"/>
    <x v="0"/>
    <s v="01307398"/>
    <d v="2024-08-12T00:00:00"/>
    <d v="2024-08-13T00:00:00"/>
    <n v="2"/>
    <d v="2024-08-15T00:00:00"/>
    <n v="33"/>
    <m/>
    <s v=""/>
    <n v="1"/>
    <d v="2024-09-12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WRG"/>
    <s v="TRI"/>
    <s v="SLM"/>
    <s v="TNDR"/>
    <s v="106504"/>
    <s v="C3"/>
    <x v="1"/>
    <s v=""/>
    <b v="0"/>
    <s v="SN"/>
    <n v="101"/>
    <s v="4145"/>
    <s v="1014145"/>
    <n v="0"/>
    <n v="0"/>
    <x v="0"/>
    <s v="01307402"/>
    <d v="2024-08-12T00:00:00"/>
    <d v="2024-08-13T00:00:00"/>
    <n v="2"/>
    <d v="2024-08-15T00:00:00"/>
    <n v="33"/>
    <m/>
    <s v=""/>
    <n v="1"/>
    <d v="2024-09-12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WRG"/>
    <s v="TRI"/>
    <s v="SLM"/>
    <s v="TNDR"/>
    <s v="106504"/>
    <s v="E10"/>
    <x v="1"/>
    <s v=""/>
    <b v="0"/>
    <s v="SN"/>
    <n v="101"/>
    <s v="4145"/>
    <s v="1014145"/>
    <n v="0"/>
    <n v="0"/>
    <x v="0"/>
    <s v="01307433"/>
    <d v="2024-08-12T00:00:00"/>
    <d v="2024-08-13T00:00:00"/>
    <n v="2"/>
    <d v="2024-08-15T00:00:00"/>
    <n v="33"/>
    <m/>
    <s v=""/>
    <n v="1"/>
    <d v="2024-09-1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A1"/>
    <x v="2"/>
    <s v="MISC"/>
    <b v="0"/>
    <s v="RW"/>
    <n v="101"/>
    <s v="95"/>
    <s v="10195"/>
    <s v="THA"/>
    <s v="Neets Bay"/>
    <x v="1"/>
    <s v="01306747"/>
    <d v="2024-08-26T00:00:00"/>
    <m/>
    <n v="1"/>
    <d v="2024-08-26T00:00:00"/>
    <n v="35"/>
    <n v="10"/>
    <s v="EXCESS #1"/>
    <n v="1"/>
    <d v="2024-09-0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9"/>
    <s v="A2"/>
    <x v="2"/>
    <s v="MISC"/>
    <b v="0"/>
    <s v="RW"/>
    <n v="101"/>
    <s v="95"/>
    <s v="10195"/>
    <s v="THA"/>
    <s v="Neets Bay"/>
    <x v="1"/>
    <s v="01306748"/>
    <d v="2024-08-26T00:00:00"/>
    <m/>
    <n v="1"/>
    <d v="2024-08-26T00:00:00"/>
    <n v="35"/>
    <n v="10"/>
    <s v="EXCESS #1"/>
    <n v="1"/>
    <d v="2024-09-0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9"/>
    <s v="A5"/>
    <x v="2"/>
    <s v="MISC"/>
    <b v="0"/>
    <s v="RW"/>
    <n v="101"/>
    <s v="95"/>
    <s v="10195"/>
    <s v="THA"/>
    <s v="Neets Bay"/>
    <x v="1"/>
    <s v="01306751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A7"/>
    <x v="2"/>
    <s v="MISC"/>
    <b v="0"/>
    <s v="RW"/>
    <n v="101"/>
    <s v="95"/>
    <s v="10195"/>
    <s v="THA"/>
    <s v="Neets Bay"/>
    <x v="1"/>
    <s v="01306753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A9"/>
    <x v="2"/>
    <s v="MISC"/>
    <b v="0"/>
    <s v="RW"/>
    <n v="101"/>
    <s v="95"/>
    <s v="10195"/>
    <s v="THA"/>
    <s v="Neets Bay"/>
    <x v="1"/>
    <s v="01306755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A10"/>
    <x v="2"/>
    <s v="MISC"/>
    <b v="0"/>
    <s v="RW"/>
    <n v="101"/>
    <s v="95"/>
    <s v="10195"/>
    <s v="THA"/>
    <s v="Neets Bay"/>
    <x v="1"/>
    <s v="01306756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A11"/>
    <x v="2"/>
    <s v="MISC"/>
    <b v="0"/>
    <s v="RW"/>
    <n v="101"/>
    <s v="95"/>
    <s v="10195"/>
    <s v="THA"/>
    <s v="Neets Bay"/>
    <x v="1"/>
    <s v="01306757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A12"/>
    <x v="2"/>
    <s v="MISC"/>
    <b v="0"/>
    <s v="RW"/>
    <n v="101"/>
    <s v="95"/>
    <s v="10195"/>
    <s v="THA"/>
    <s v="Neets Bay"/>
    <x v="1"/>
    <s v="01306758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B1"/>
    <x v="2"/>
    <s v="MISC"/>
    <b v="0"/>
    <s v="RW"/>
    <n v="101"/>
    <s v="95"/>
    <s v="10195"/>
    <s v="THA"/>
    <s v="Neets Bay"/>
    <x v="1"/>
    <s v="01306759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9"/>
    <s v="B2"/>
    <x v="2"/>
    <s v="MISC"/>
    <b v="0"/>
    <s v="RW"/>
    <n v="101"/>
    <s v="95"/>
    <s v="10195"/>
    <s v="THA"/>
    <s v="Neets Bay"/>
    <x v="1"/>
    <s v="01306760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B3"/>
    <x v="2"/>
    <s v="MISC"/>
    <b v="0"/>
    <s v="RW"/>
    <n v="101"/>
    <s v="95"/>
    <s v="10195"/>
    <s v="THA"/>
    <s v="Neets Bay"/>
    <x v="1"/>
    <s v="01306761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B4"/>
    <x v="2"/>
    <s v="MISC"/>
    <b v="0"/>
    <s v="RW"/>
    <n v="101"/>
    <s v="95"/>
    <s v="10195"/>
    <s v="THA"/>
    <s v="Neets Bay"/>
    <x v="1"/>
    <s v="01306762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B5"/>
    <x v="2"/>
    <s v="MISC"/>
    <b v="0"/>
    <s v="RW"/>
    <n v="101"/>
    <s v="95"/>
    <s v="10195"/>
    <s v="THA"/>
    <s v="Neets Bay"/>
    <x v="1"/>
    <s v="01306763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B6"/>
    <x v="2"/>
    <s v="MISC"/>
    <b v="0"/>
    <s v="RW"/>
    <n v="101"/>
    <s v="95"/>
    <s v="10195"/>
    <s v="THA"/>
    <s v="Neets Bay"/>
    <x v="1"/>
    <s v="01306764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B7"/>
    <x v="2"/>
    <s v="MISC"/>
    <b v="0"/>
    <s v="RW"/>
    <n v="101"/>
    <s v="95"/>
    <s v="10195"/>
    <s v="THA"/>
    <s v="Neets Bay"/>
    <x v="1"/>
    <s v="01306765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B9"/>
    <x v="2"/>
    <s v="MISC"/>
    <b v="0"/>
    <s v="RW"/>
    <n v="101"/>
    <s v="95"/>
    <s v="10195"/>
    <s v="THA"/>
    <s v="Neets Bay"/>
    <x v="1"/>
    <s v="01306767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B10"/>
    <x v="2"/>
    <s v="MISC"/>
    <b v="0"/>
    <s v="RW"/>
    <n v="101"/>
    <s v="95"/>
    <s v="10195"/>
    <s v="THA"/>
    <s v="Neets Bay"/>
    <x v="1"/>
    <s v="01306768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C1"/>
    <x v="2"/>
    <s v="MISC"/>
    <b v="0"/>
    <s v="RW"/>
    <n v="101"/>
    <s v="95"/>
    <s v="10195"/>
    <s v="THA"/>
    <s v="Neets Bay"/>
    <x v="1"/>
    <s v="01306771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C2"/>
    <x v="2"/>
    <s v="MISC"/>
    <b v="0"/>
    <s v="RW"/>
    <n v="101"/>
    <s v="95"/>
    <s v="10195"/>
    <s v="THA"/>
    <s v="Neets Bay"/>
    <x v="1"/>
    <s v="01306772"/>
    <d v="2024-08-26T00:00:00"/>
    <m/>
    <n v="1"/>
    <d v="2024-08-26T00:00:00"/>
    <n v="35"/>
    <n v="10"/>
    <s v="EXCESS #1"/>
    <n v="1"/>
    <d v="2024-09-0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9"/>
    <s v="C3"/>
    <x v="2"/>
    <s v="MISC"/>
    <b v="0"/>
    <s v="RW"/>
    <n v="101"/>
    <s v="95"/>
    <s v="10195"/>
    <s v="THA"/>
    <s v="Neets Bay"/>
    <x v="1"/>
    <s v="01306773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C5"/>
    <x v="2"/>
    <s v="MISC"/>
    <b v="0"/>
    <s v="RW"/>
    <n v="101"/>
    <s v="95"/>
    <s v="10195"/>
    <s v="THA"/>
    <s v="Neets Bay"/>
    <x v="1"/>
    <s v="01306775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C6"/>
    <x v="2"/>
    <s v="MISC"/>
    <b v="0"/>
    <s v="RW"/>
    <n v="101"/>
    <s v="95"/>
    <s v="10195"/>
    <s v="THA"/>
    <s v="Neets Bay"/>
    <x v="1"/>
    <s v="01306776"/>
    <d v="2024-08-26T00:00:00"/>
    <m/>
    <n v="1"/>
    <d v="2024-08-26T00:00:00"/>
    <n v="35"/>
    <n v="10"/>
    <s v="EXCESS #1"/>
    <n v="1"/>
    <d v="2024-09-0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9"/>
    <s v="C7"/>
    <x v="2"/>
    <s v="MISC"/>
    <b v="0"/>
    <s v="RW"/>
    <n v="101"/>
    <s v="95"/>
    <s v="10195"/>
    <s v="THA"/>
    <s v="Neets Bay"/>
    <x v="1"/>
    <s v="01306777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C8"/>
    <x v="2"/>
    <s v="MISC"/>
    <b v="0"/>
    <s v="RW"/>
    <n v="101"/>
    <s v="95"/>
    <s v="10195"/>
    <s v="THA"/>
    <s v="Neets Bay"/>
    <x v="1"/>
    <s v="01306778"/>
    <d v="2024-08-26T00:00:00"/>
    <m/>
    <n v="1"/>
    <d v="2024-08-26T00:00:00"/>
    <n v="35"/>
    <n v="10"/>
    <s v="EXCESS #1"/>
    <n v="1"/>
    <d v="2024-09-0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9"/>
    <s v="C9"/>
    <x v="2"/>
    <s v="MISC"/>
    <b v="0"/>
    <s v="RW"/>
    <n v="101"/>
    <s v="95"/>
    <s v="10195"/>
    <s v="THA"/>
    <s v="Neets Bay"/>
    <x v="1"/>
    <s v="01306779"/>
    <d v="2024-08-26T00:00:00"/>
    <m/>
    <n v="1"/>
    <d v="2024-08-26T00:00:00"/>
    <n v="35"/>
    <n v="10"/>
    <s v="EXCESS #1"/>
    <n v="1"/>
    <d v="2024-09-05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EGG"/>
    <s v="107199"/>
    <s v="C10"/>
    <x v="2"/>
    <s v="MISC"/>
    <b v="0"/>
    <s v="RW"/>
    <n v="101"/>
    <s v="95"/>
    <s v="10195"/>
    <s v="THA"/>
    <s v="Neets Bay"/>
    <x v="1"/>
    <s v="01306780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C11"/>
    <x v="2"/>
    <s v="MISC"/>
    <b v="0"/>
    <s v="RW"/>
    <n v="101"/>
    <s v="95"/>
    <s v="10195"/>
    <s v="THA"/>
    <s v="Neets Bay"/>
    <x v="1"/>
    <s v="01306781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THIN FOR AGING"/>
    <s v="5H5"/>
    <s v="SKS"/>
    <s v=""/>
    <s v=""/>
    <s v=""/>
    <m/>
  </r>
  <r>
    <n v="2024"/>
    <s v="CHUM"/>
    <s v="NB"/>
    <s v="Hatchery"/>
    <s v="TS"/>
    <s v="EGG"/>
    <s v="107199"/>
    <s v="D1"/>
    <x v="2"/>
    <s v="MISC"/>
    <b v="0"/>
    <s v="RW"/>
    <n v="101"/>
    <s v="95"/>
    <s v="10195"/>
    <s v="THA"/>
    <s v="Neets Bay"/>
    <x v="1"/>
    <s v="01306783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D2"/>
    <x v="2"/>
    <s v="MISC"/>
    <b v="0"/>
    <s v="RW"/>
    <n v="101"/>
    <s v="95"/>
    <s v="10195"/>
    <s v="THA"/>
    <s v="Neets Bay"/>
    <x v="1"/>
    <s v="01306784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D3"/>
    <x v="2"/>
    <s v="MISC"/>
    <b v="0"/>
    <s v="RW"/>
    <n v="101"/>
    <s v="95"/>
    <s v="10195"/>
    <s v="THA"/>
    <s v="Neets Bay"/>
    <x v="1"/>
    <s v="01306785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EGG"/>
    <s v="107199"/>
    <s v="D4"/>
    <x v="2"/>
    <s v="MISC"/>
    <b v="0"/>
    <s v="RW"/>
    <n v="101"/>
    <s v="95"/>
    <s v="10195"/>
    <s v="THA"/>
    <s v="Neets Bay"/>
    <x v="1"/>
    <s v="01306786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9"/>
    <s v="D5"/>
    <x v="2"/>
    <s v="MISC"/>
    <b v="0"/>
    <s v="RW"/>
    <n v="101"/>
    <s v="95"/>
    <s v="10195"/>
    <s v="THA"/>
    <s v="Neets Bay"/>
    <x v="1"/>
    <s v="01306787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99"/>
    <s v="D6"/>
    <x v="2"/>
    <s v="MISC"/>
    <b v="0"/>
    <s v="RW"/>
    <n v="101"/>
    <s v="95"/>
    <s v="10195"/>
    <s v="THA"/>
    <s v="Neets Bay"/>
    <x v="1"/>
    <s v="01306788"/>
    <d v="2024-08-26T00:00:00"/>
    <m/>
    <n v="1"/>
    <d v="2024-08-26T00:00:00"/>
    <n v="35"/>
    <n v="10"/>
    <s v="EXCESS #1"/>
    <n v="1"/>
    <d v="2024-09-05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EGG"/>
    <s v="107199"/>
    <s v="D9"/>
    <x v="2"/>
    <s v="MISC"/>
    <b v="0"/>
    <s v="RW"/>
    <n v="101"/>
    <s v="95"/>
    <s v="10195"/>
    <s v="THA"/>
    <s v="Neets Bay"/>
    <x v="1"/>
    <s v="01306791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THIN FOR AGING"/>
    <s v="4,2,2H"/>
    <s v="SKS"/>
    <s v=""/>
    <s v=""/>
    <s v=""/>
    <m/>
  </r>
  <r>
    <n v="2024"/>
    <s v="CHUM"/>
    <s v="NB"/>
    <s v="Hatchery"/>
    <s v="TS"/>
    <s v="EGG"/>
    <s v="107199"/>
    <s v="D10"/>
    <x v="2"/>
    <s v="MISC"/>
    <b v="0"/>
    <s v="RW"/>
    <n v="101"/>
    <s v="95"/>
    <s v="10195"/>
    <s v="THA"/>
    <s v="Neets Bay"/>
    <x v="1"/>
    <s v="01306792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EGG"/>
    <s v="107199"/>
    <s v="D11"/>
    <x v="2"/>
    <s v="MISC"/>
    <b v="0"/>
    <s v="RW"/>
    <n v="101"/>
    <s v="95"/>
    <s v="10195"/>
    <s v="THA"/>
    <s v="Neets Bay"/>
    <x v="1"/>
    <s v="01306793"/>
    <d v="2024-08-26T00:00:00"/>
    <m/>
    <n v="1"/>
    <d v="2024-08-26T00:00:00"/>
    <n v="35"/>
    <n v="10"/>
    <s v="EXCESS #1"/>
    <n v="1"/>
    <d v="2024-09-05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EGG"/>
    <s v="107199"/>
    <s v="D12"/>
    <x v="2"/>
    <s v="MISC"/>
    <b v="0"/>
    <s v="RW"/>
    <n v="101"/>
    <s v="95"/>
    <s v="10195"/>
    <s v="THA"/>
    <s v="Neets Bay"/>
    <x v="1"/>
    <s v="01306794"/>
    <d v="2024-08-26T00:00:00"/>
    <m/>
    <n v="1"/>
    <d v="2024-08-26T00:00:00"/>
    <n v="35"/>
    <n v="10"/>
    <s v="EXCESS #1"/>
    <n v="1"/>
    <d v="2024-09-05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WRG"/>
    <s v="TRI"/>
    <s v="SLM"/>
    <s v="TNDR"/>
    <s v="106179"/>
    <s v="D9"/>
    <x v="1"/>
    <s v=""/>
    <b v="1"/>
    <s v="SN"/>
    <n v="101"/>
    <s v="2941"/>
    <s v="1012941"/>
    <n v="0"/>
    <n v="0"/>
    <x v="0"/>
    <s v="01307252"/>
    <d v="2024-08-21T00:00:00"/>
    <m/>
    <n v="1"/>
    <d v="2024-08-22T00:00:00"/>
    <n v="34"/>
    <m/>
    <s v="Included in this sample: 1 delivery from 102-20 with 575 lbs (4.6%)"/>
    <n v="1"/>
    <d v="2024-09-12T00:00:00"/>
    <s v="SKS"/>
    <s v="5H5"/>
    <x v="3"/>
    <s v="Neets Bay"/>
    <s v="Summer"/>
    <s v="2021"/>
    <s v="SSRAA"/>
    <s v="BY21"/>
    <s v="5H5"/>
    <s v="SKS"/>
    <s v=""/>
    <s v=""/>
    <s v="U"/>
    <n v="6.6"/>
  </r>
  <r>
    <n v="2024"/>
    <s v="CHUM"/>
    <s v="PSG"/>
    <s v="ECP"/>
    <s v="JAM"/>
    <s v="TNDR"/>
    <s v="107077"/>
    <s v="C9"/>
    <x v="1"/>
    <s v=""/>
    <b v="1"/>
    <s v="GN"/>
    <n v="106"/>
    <s v="3041"/>
    <s v="1063041"/>
    <n v="0"/>
    <n v="0"/>
    <x v="0"/>
    <s v="01306587"/>
    <d v="2024-08-26T00:00:00"/>
    <d v="2024-08-27T00:00:00"/>
    <n v="2"/>
    <d v="2024-08-28T00:00:00"/>
    <n v="35"/>
    <m/>
    <s v=""/>
    <n v="1"/>
    <d v="2024-08-30T00:00:00"/>
    <s v="SKS"/>
    <s v="4,2,2H"/>
    <x v="0"/>
    <s v="Neets Bay"/>
    <s v="Summer"/>
    <s v="2021"/>
    <s v="SSRAA"/>
    <s v="BY21"/>
    <s v="4,2,2H"/>
    <s v="SKS"/>
    <s v=""/>
    <s v=""/>
    <s v="U"/>
    <n v="5.6"/>
  </r>
  <r>
    <n v="2024"/>
    <s v="CHUM"/>
    <s v="KTN"/>
    <s v="ECP"/>
    <s v="LML"/>
    <s v="TNDR"/>
    <s v="107353"/>
    <s v="A2"/>
    <x v="2"/>
    <s v="CR"/>
    <b v="1"/>
    <s v="SN"/>
    <n v="101"/>
    <s v="95"/>
    <s v="10195"/>
    <s v="THA"/>
    <s v="Neets Bay"/>
    <x v="1"/>
    <s v="01306652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H5"/>
    <x v="3"/>
    <s v="Neets Bay"/>
    <s v="Summer"/>
    <s v="2021"/>
    <s v="SSRAA"/>
    <s v="BY21"/>
    <s v="5H5"/>
    <s v="SKS"/>
    <s v=""/>
    <s v=""/>
    <s v="U"/>
    <n v="6"/>
  </r>
  <r>
    <n v="2024"/>
    <s v="CHUM"/>
    <s v="KTN"/>
    <s v="ECP"/>
    <s v="LML"/>
    <s v="TNDR"/>
    <s v="107353"/>
    <s v="A7"/>
    <x v="2"/>
    <s v="CR"/>
    <b v="1"/>
    <s v="SN"/>
    <n v="101"/>
    <s v="95"/>
    <s v="10195"/>
    <s v="THA"/>
    <s v="Neets Bay"/>
    <x v="1"/>
    <s v="01306657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THIN FOR AGING"/>
    <s v="5,5H5"/>
    <s v="SKS"/>
    <s v=""/>
    <s v=""/>
    <s v="U"/>
    <n v="5.6"/>
  </r>
  <r>
    <n v="2024"/>
    <s v="CHUM"/>
    <s v="KTN"/>
    <s v="ECP"/>
    <s v="LML"/>
    <s v="TNDR"/>
    <s v="107353"/>
    <s v="A8"/>
    <x v="2"/>
    <s v="CR"/>
    <b v="1"/>
    <s v="SN"/>
    <n v="101"/>
    <s v="95"/>
    <s v="10195"/>
    <s v="THA"/>
    <s v="Neets Bay"/>
    <x v="1"/>
    <s v="01306658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H5"/>
    <x v="3"/>
    <s v="Neets Bay"/>
    <s v="Summer"/>
    <s v="2021"/>
    <s v="SSRAA"/>
    <s v="BY21"/>
    <s v="5H5"/>
    <s v="SKS"/>
    <s v=""/>
    <s v=""/>
    <s v="U"/>
    <n v="5.3"/>
  </r>
  <r>
    <n v="2024"/>
    <s v="CHUM"/>
    <s v="KTN"/>
    <s v="ECP"/>
    <s v="LML"/>
    <s v="TNDR"/>
    <s v="107353"/>
    <s v="A12"/>
    <x v="2"/>
    <s v="CR"/>
    <b v="1"/>
    <s v="SN"/>
    <n v="101"/>
    <s v="95"/>
    <s v="10195"/>
    <s v="THA"/>
    <s v="Neets Bay"/>
    <x v="1"/>
    <s v="01306662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BY21"/>
    <s v="5,5H5"/>
    <s v="SKS"/>
    <s v=""/>
    <s v=""/>
    <s v="U"/>
    <n v="4.0999999999999996"/>
  </r>
  <r>
    <n v="2024"/>
    <s v="CHUM"/>
    <s v="KTN"/>
    <s v="ECP"/>
    <s v="LML"/>
    <s v="TNDR"/>
    <s v="107353"/>
    <s v="B2"/>
    <x v="2"/>
    <s v="CR"/>
    <b v="1"/>
    <s v="SN"/>
    <n v="101"/>
    <s v="95"/>
    <s v="10195"/>
    <s v="THA"/>
    <s v="Neets Bay"/>
    <x v="1"/>
    <s v="01306664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BY21"/>
    <s v="4,2,2H"/>
    <s v="SKS"/>
    <s v=""/>
    <s v=""/>
    <s v="U"/>
    <n v="4.5999999999999996"/>
  </r>
  <r>
    <n v="2024"/>
    <s v="CHUM"/>
    <s v="KTN"/>
    <s v="ECP"/>
    <s v="LML"/>
    <s v="TNDR"/>
    <s v="107353"/>
    <s v="B5"/>
    <x v="2"/>
    <s v="CR"/>
    <b v="1"/>
    <s v="SN"/>
    <n v="101"/>
    <s v="95"/>
    <s v="10195"/>
    <s v="THA"/>
    <s v="Neets Bay"/>
    <x v="1"/>
    <s v="01306667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BY21"/>
    <s v="5,5H5"/>
    <s v="SKS"/>
    <s v=""/>
    <s v=""/>
    <s v="U"/>
    <n v="5"/>
  </r>
  <r>
    <n v="2024"/>
    <s v="CHUM"/>
    <s v="KTN"/>
    <s v="ECP"/>
    <s v="LML"/>
    <s v="TNDR"/>
    <s v="107353"/>
    <s v="B7"/>
    <x v="2"/>
    <s v="CR"/>
    <b v="1"/>
    <s v="SN"/>
    <n v="101"/>
    <s v="95"/>
    <s v="10195"/>
    <s v="THA"/>
    <s v="Neets Bay"/>
    <x v="1"/>
    <s v="01306669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4H"/>
    <x v="1"/>
    <s v="Neets Bay"/>
    <s v="Summer"/>
    <s v="2021"/>
    <s v="SSRAA"/>
    <s v="THIN FOR AGING"/>
    <s v="4,4H"/>
    <s v="SKS"/>
    <s v=""/>
    <s v=""/>
    <s v="U"/>
    <n v="3.7"/>
  </r>
  <r>
    <n v="2024"/>
    <s v="CHUM"/>
    <s v="KTN"/>
    <s v="ECP"/>
    <s v="LML"/>
    <s v="TNDR"/>
    <s v="107353"/>
    <s v="B11"/>
    <x v="2"/>
    <s v="CR"/>
    <b v="1"/>
    <s v="SN"/>
    <n v="101"/>
    <s v="95"/>
    <s v="10195"/>
    <s v="THA"/>
    <s v="Neets Bay"/>
    <x v="1"/>
    <s v="01306673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4H"/>
    <x v="1"/>
    <s v="Neets Bay"/>
    <s v="Summer"/>
    <s v="2021"/>
    <s v="SSRAA"/>
    <s v="BY21"/>
    <s v="4,4H"/>
    <s v="SKS"/>
    <s v=""/>
    <s v=""/>
    <s v="U"/>
    <n v="4.5"/>
  </r>
  <r>
    <n v="2024"/>
    <s v="CHUM"/>
    <s v="KTN"/>
    <s v="ECP"/>
    <s v="LML"/>
    <s v="TNDR"/>
    <s v="107353"/>
    <s v="C2"/>
    <x v="2"/>
    <s v="CR"/>
    <b v="1"/>
    <s v="SN"/>
    <n v="101"/>
    <s v="95"/>
    <s v="10195"/>
    <s v="THA"/>
    <s v="Neets Bay"/>
    <x v="1"/>
    <s v="01306676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4H"/>
    <x v="1"/>
    <s v="Neets Bay"/>
    <s v="Summer"/>
    <s v="2021"/>
    <s v="SSRAA"/>
    <s v="BY21"/>
    <s v="4,4H"/>
    <s v="SKS"/>
    <s v=""/>
    <s v=""/>
    <s v="U"/>
    <n v="2.9"/>
  </r>
  <r>
    <n v="2024"/>
    <s v="CHUM"/>
    <s v="KTN"/>
    <s v="ECP"/>
    <s v="LML"/>
    <s v="TNDR"/>
    <s v="107353"/>
    <s v="C7"/>
    <x v="2"/>
    <s v="CR"/>
    <b v="1"/>
    <s v="SN"/>
    <n v="101"/>
    <s v="95"/>
    <s v="10195"/>
    <s v="THA"/>
    <s v="Neets Bay"/>
    <x v="1"/>
    <s v="01306681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THIN FOR AGING"/>
    <s v="4,2,2H"/>
    <s v="SKS"/>
    <s v=""/>
    <s v=""/>
    <s v="U"/>
    <n v="5.3"/>
  </r>
  <r>
    <n v="2024"/>
    <s v="CHUM"/>
    <s v="KTN"/>
    <s v="ECP"/>
    <s v="LML"/>
    <s v="TNDR"/>
    <s v="107353"/>
    <s v="C10"/>
    <x v="2"/>
    <s v="CR"/>
    <b v="1"/>
    <s v="SN"/>
    <n v="101"/>
    <s v="95"/>
    <s v="10195"/>
    <s v="THA"/>
    <s v="Neets Bay"/>
    <x v="1"/>
    <s v="01306684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4H"/>
    <x v="1"/>
    <s v="Neets Bay"/>
    <s v="Summer"/>
    <s v="2021"/>
    <s v="SSRAA"/>
    <s v="THIN FOR AGING"/>
    <s v="4,4H"/>
    <s v="SKS"/>
    <s v=""/>
    <s v=""/>
    <s v="U"/>
    <n v="6.5"/>
  </r>
  <r>
    <n v="2024"/>
    <s v="CHUM"/>
    <s v="KTN"/>
    <s v="ECP"/>
    <s v="LML"/>
    <s v="TNDR"/>
    <s v="107353"/>
    <s v="C11"/>
    <x v="2"/>
    <s v="CR"/>
    <b v="1"/>
    <s v="SN"/>
    <n v="101"/>
    <s v="95"/>
    <s v="10195"/>
    <s v="THA"/>
    <s v="Neets Bay"/>
    <x v="1"/>
    <s v="01306685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BY21"/>
    <s v="5,5H5"/>
    <s v="SKS"/>
    <s v=""/>
    <s v=""/>
    <s v="U"/>
    <n v="3.5"/>
  </r>
  <r>
    <n v="2024"/>
    <s v="CHUM"/>
    <s v="KTN"/>
    <s v="ECP"/>
    <s v="LML"/>
    <s v="TNDR"/>
    <s v="107353"/>
    <s v="C12"/>
    <x v="2"/>
    <s v="CR"/>
    <b v="1"/>
    <s v="SN"/>
    <n v="101"/>
    <s v="95"/>
    <s v="10195"/>
    <s v="THA"/>
    <s v="Neets Bay"/>
    <x v="1"/>
    <s v="01306686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BY21"/>
    <s v="4,2,2H"/>
    <s v="SKS"/>
    <s v=""/>
    <s v=""/>
    <s v="U"/>
    <n v="3.4"/>
  </r>
  <r>
    <n v="2024"/>
    <s v="CHUM"/>
    <s v="KTN"/>
    <s v="ECP"/>
    <s v="LML"/>
    <s v="TNDR"/>
    <s v="107353"/>
    <s v="D4"/>
    <x v="2"/>
    <s v="CR"/>
    <b v="1"/>
    <s v="SN"/>
    <n v="101"/>
    <s v="95"/>
    <s v="10195"/>
    <s v="THA"/>
    <s v="Neets Bay"/>
    <x v="1"/>
    <s v="01306690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THIN FOR AGING"/>
    <s v="4,2,2H"/>
    <s v="SKS"/>
    <s v=""/>
    <s v=""/>
    <s v="U"/>
    <n v="4.0999999999999996"/>
  </r>
  <r>
    <n v="2024"/>
    <s v="CHUM"/>
    <s v="KTN"/>
    <s v="ECP"/>
    <s v="LML"/>
    <s v="TNDR"/>
    <s v="107353"/>
    <s v="D5"/>
    <x v="2"/>
    <s v="CR"/>
    <b v="1"/>
    <s v="SN"/>
    <n v="101"/>
    <s v="95"/>
    <s v="10195"/>
    <s v="THA"/>
    <s v="Neets Bay"/>
    <x v="1"/>
    <s v="01306691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BY21"/>
    <s v="5,5H5"/>
    <s v="SKS"/>
    <s v=""/>
    <s v=""/>
    <s v="U"/>
    <n v="4.2"/>
  </r>
  <r>
    <n v="2024"/>
    <s v="CHUM"/>
    <s v="KTN"/>
    <s v="ECP"/>
    <s v="LML"/>
    <s v="TNDR"/>
    <s v="107353"/>
    <s v="D9"/>
    <x v="2"/>
    <s v="CR"/>
    <b v="1"/>
    <s v="SN"/>
    <n v="101"/>
    <s v="95"/>
    <s v="10195"/>
    <s v="THA"/>
    <s v="Neets Bay"/>
    <x v="1"/>
    <s v="01306695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BY21"/>
    <s v="5,5H5"/>
    <s v="SKS"/>
    <s v=""/>
    <s v=""/>
    <s v="U"/>
    <n v="8.6999999999999993"/>
  </r>
  <r>
    <n v="2024"/>
    <s v="CHUM"/>
    <s v="KTN"/>
    <s v="ECP"/>
    <s v="LML"/>
    <s v="TNDR"/>
    <s v="107353"/>
    <s v="D12"/>
    <x v="2"/>
    <s v="CR"/>
    <b v="1"/>
    <s v="SN"/>
    <n v="101"/>
    <s v="95"/>
    <s v="10195"/>
    <s v="THA"/>
    <s v="Neets Bay"/>
    <x v="1"/>
    <s v="01306698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H5"/>
    <x v="3"/>
    <s v="Neets Bay"/>
    <s v="Summer"/>
    <s v="2021"/>
    <s v="SSRAA"/>
    <s v="BY21"/>
    <s v="5H5"/>
    <s v="SKS"/>
    <s v=""/>
    <s v=""/>
    <s v="U"/>
    <n v="3.5"/>
  </r>
  <r>
    <n v="2024"/>
    <s v="CHUM"/>
    <s v="KTN"/>
    <s v="ECP"/>
    <s v="LML"/>
    <s v="TNDR"/>
    <s v="107353"/>
    <s v="E3"/>
    <x v="2"/>
    <s v="CR"/>
    <b v="1"/>
    <s v="SN"/>
    <n v="101"/>
    <s v="95"/>
    <s v="10195"/>
    <s v="THA"/>
    <s v="Neets Bay"/>
    <x v="1"/>
    <s v="01306701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THIN FOR AGING"/>
    <s v="4,2,2H"/>
    <s v="SKS"/>
    <s v=""/>
    <s v=""/>
    <s v="U"/>
    <n v="5.2"/>
  </r>
  <r>
    <n v="2024"/>
    <s v="CHUM"/>
    <s v="KTN"/>
    <s v="ECP"/>
    <s v="LML"/>
    <s v="TNDR"/>
    <s v="107353"/>
    <s v="E8"/>
    <x v="2"/>
    <s v="CR"/>
    <b v="1"/>
    <s v="SN"/>
    <n v="101"/>
    <s v="95"/>
    <s v="10195"/>
    <s v="THA"/>
    <s v="Neets Bay"/>
    <x v="1"/>
    <s v="01306706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BY21"/>
    <s v="4,2,2H"/>
    <s v="SKS"/>
    <s v=""/>
    <s v=""/>
    <s v="U"/>
    <n v="6.3"/>
  </r>
  <r>
    <n v="2024"/>
    <s v="CHUM"/>
    <s v="KTN"/>
    <s v="ECP"/>
    <s v="LML"/>
    <s v="TNDR"/>
    <s v="107353"/>
    <s v="E11"/>
    <x v="2"/>
    <s v="CR"/>
    <b v="1"/>
    <s v="SN"/>
    <n v="101"/>
    <s v="95"/>
    <s v="10195"/>
    <s v="THA"/>
    <s v="Neets Bay"/>
    <x v="1"/>
    <s v="01306709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4,2,2H"/>
    <x v="0"/>
    <s v="Neets Bay"/>
    <s v="Summer"/>
    <s v="2021"/>
    <s v="SSRAA"/>
    <s v="BY21"/>
    <s v="4,2,2H"/>
    <s v="SKS"/>
    <s v=""/>
    <s v=""/>
    <s v="U"/>
    <n v="5.3"/>
  </r>
  <r>
    <n v="2024"/>
    <s v="CHUM"/>
    <s v="KTN"/>
    <s v="ECP"/>
    <s v="LML"/>
    <s v="TNDR"/>
    <s v="107353"/>
    <s v="E12"/>
    <x v="2"/>
    <s v="CR"/>
    <b v="1"/>
    <s v="SN"/>
    <n v="101"/>
    <s v="95"/>
    <s v="10195"/>
    <s v="THA"/>
    <s v="Neets Bay"/>
    <x v="1"/>
    <s v="01306710"/>
    <d v="2024-08-30T00:00:00"/>
    <m/>
    <n v="1"/>
    <d v="2024-08-31T00:00:00"/>
    <n v="35"/>
    <n v="10"/>
    <s v="15,186 lbs Emily Nicole + 689 fish (~4k lbs) RW harvest of excess summers"/>
    <n v="1"/>
    <d v="2024-09-03T00:00:00"/>
    <s v="SKS"/>
    <s v="5,5H5"/>
    <x v="2"/>
    <s v="Neets Bay"/>
    <s v="Summer"/>
    <s v="2021"/>
    <s v="SSRAA"/>
    <s v="BY21"/>
    <s v="5,5H5"/>
    <s v="SKS"/>
    <s v=""/>
    <s v=""/>
    <s v="U"/>
    <n v="4.4000000000000004"/>
  </r>
  <r>
    <n v="2024"/>
    <s v="CHUM"/>
    <s v="NB"/>
    <s v="Hatchery"/>
    <s v="TS"/>
    <s v="RW"/>
    <s v="106513"/>
    <s v="B1"/>
    <x v="2"/>
    <s v="CR"/>
    <b v="0"/>
    <s v="RW"/>
    <n v="101"/>
    <s v="95"/>
    <s v="10195"/>
    <s v="THA"/>
    <s v="Neets Bay"/>
    <x v="1"/>
    <s v="01308108"/>
    <d v="2024-09-04T00:00:00"/>
    <m/>
    <n v="1"/>
    <d v="2024-09-04T00:00:00"/>
    <n v="36"/>
    <n v="11"/>
    <s v=""/>
    <n v="1"/>
    <d v="2024-09-06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RW"/>
    <s v="106513"/>
    <s v="B2"/>
    <x v="2"/>
    <s v="CR"/>
    <b v="0"/>
    <s v="RW"/>
    <n v="101"/>
    <s v="95"/>
    <s v="10195"/>
    <s v="THA"/>
    <s v="Neets Bay"/>
    <x v="1"/>
    <s v="01308109"/>
    <d v="2024-09-04T00:00:00"/>
    <m/>
    <n v="1"/>
    <d v="2024-09-04T00:00:00"/>
    <n v="36"/>
    <n v="11"/>
    <s v=""/>
    <n v="1"/>
    <d v="2024-09-06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RW"/>
    <s v="106513"/>
    <s v="B9"/>
    <x v="2"/>
    <s v="CR"/>
    <b v="0"/>
    <s v="RW"/>
    <n v="101"/>
    <s v="95"/>
    <s v="10195"/>
    <s v="THA"/>
    <s v="Neets Bay"/>
    <x v="1"/>
    <s v="01308116"/>
    <d v="2024-09-04T00:00:00"/>
    <m/>
    <n v="1"/>
    <d v="2024-09-04T00:00:00"/>
    <n v="36"/>
    <n v="11"/>
    <s v=""/>
    <n v="1"/>
    <d v="2024-09-06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RW"/>
    <s v="106513"/>
    <s v="C6"/>
    <x v="2"/>
    <s v="CR"/>
    <b v="0"/>
    <s v="RW"/>
    <n v="101"/>
    <s v="95"/>
    <s v="10195"/>
    <s v="THA"/>
    <s v="Neets Bay"/>
    <x v="1"/>
    <s v="01308125"/>
    <d v="2024-09-04T00:00:00"/>
    <m/>
    <n v="1"/>
    <d v="2024-09-04T00:00:00"/>
    <n v="36"/>
    <n v="11"/>
    <s v=""/>
    <n v="1"/>
    <d v="2024-09-0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RW"/>
    <s v="106513"/>
    <s v="C10"/>
    <x v="2"/>
    <s v="CR"/>
    <b v="0"/>
    <s v="RW"/>
    <n v="101"/>
    <s v="95"/>
    <s v="10195"/>
    <s v="THA"/>
    <s v="Neets Bay"/>
    <x v="1"/>
    <s v="01308129"/>
    <d v="2024-09-04T00:00:00"/>
    <m/>
    <n v="1"/>
    <d v="2024-09-04T00:00:00"/>
    <n v="36"/>
    <n v="11"/>
    <s v=""/>
    <n v="1"/>
    <d v="2024-09-0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RW"/>
    <s v="106513"/>
    <s v="C12"/>
    <x v="2"/>
    <s v="CR"/>
    <b v="0"/>
    <s v="RW"/>
    <n v="101"/>
    <s v="95"/>
    <s v="10195"/>
    <s v="THA"/>
    <s v="Neets Bay"/>
    <x v="1"/>
    <s v="01308131"/>
    <d v="2024-09-04T00:00:00"/>
    <m/>
    <n v="1"/>
    <d v="2024-09-04T00:00:00"/>
    <n v="36"/>
    <n v="11"/>
    <s v=""/>
    <n v="1"/>
    <d v="2024-09-06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RW"/>
    <s v="106513"/>
    <s v="D1"/>
    <x v="2"/>
    <s v="CR"/>
    <b v="0"/>
    <s v="RW"/>
    <n v="101"/>
    <s v="95"/>
    <s v="10195"/>
    <s v="THA"/>
    <s v="Neets Bay"/>
    <x v="1"/>
    <s v="01308132"/>
    <d v="2024-09-04T00:00:00"/>
    <m/>
    <n v="1"/>
    <d v="2024-09-04T00:00:00"/>
    <n v="36"/>
    <n v="11"/>
    <s v=""/>
    <n v="1"/>
    <d v="2024-09-0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RW"/>
    <s v="106513"/>
    <s v="D4"/>
    <x v="2"/>
    <s v="CR"/>
    <b v="0"/>
    <s v="RW"/>
    <n v="101"/>
    <s v="95"/>
    <s v="10195"/>
    <s v="THA"/>
    <s v="Neets Bay"/>
    <x v="1"/>
    <s v="01308135"/>
    <d v="2024-09-04T00:00:00"/>
    <m/>
    <n v="1"/>
    <d v="2024-09-04T00:00:00"/>
    <n v="36"/>
    <n v="11"/>
    <s v=""/>
    <n v="1"/>
    <d v="2024-09-06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RW"/>
    <s v="106513"/>
    <s v="D10"/>
    <x v="2"/>
    <s v="CR"/>
    <b v="0"/>
    <s v="RW"/>
    <n v="101"/>
    <s v="95"/>
    <s v="10195"/>
    <s v="THA"/>
    <s v="Neets Bay"/>
    <x v="1"/>
    <s v="01308141"/>
    <d v="2024-09-04T00:00:00"/>
    <m/>
    <n v="1"/>
    <d v="2024-09-04T00:00:00"/>
    <n v="36"/>
    <n v="11"/>
    <s v=""/>
    <n v="1"/>
    <d v="2024-09-06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RW"/>
    <s v="106514"/>
    <s v="A5"/>
    <x v="2"/>
    <s v="CR"/>
    <b v="0"/>
    <s v="RW"/>
    <n v="101"/>
    <s v="95"/>
    <s v="10195"/>
    <s v="THA"/>
    <s v="Neets Bay"/>
    <x v="1"/>
    <s v="01308448"/>
    <d v="2024-09-08T00:00:00"/>
    <m/>
    <n v="1"/>
    <d v="2024-09-08T00:00:00"/>
    <n v="37"/>
    <n v="11"/>
    <s v="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RW"/>
    <s v="106514"/>
    <s v="A6"/>
    <x v="2"/>
    <s v="CR"/>
    <b v="0"/>
    <s v="RW"/>
    <n v="101"/>
    <s v="95"/>
    <s v="10195"/>
    <s v="THA"/>
    <s v="Neets Bay"/>
    <x v="1"/>
    <s v="01308449"/>
    <d v="2024-09-08T00:00:00"/>
    <m/>
    <n v="1"/>
    <d v="2024-09-08T00:00:00"/>
    <n v="37"/>
    <n v="11"/>
    <s v="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RW"/>
    <s v="106514"/>
    <s v="A8"/>
    <x v="2"/>
    <s v="CR"/>
    <b v="0"/>
    <s v="RW"/>
    <n v="101"/>
    <s v="95"/>
    <s v="10195"/>
    <s v="THA"/>
    <s v="Neets Bay"/>
    <x v="1"/>
    <s v="01308451"/>
    <d v="2024-09-08T00:00:00"/>
    <m/>
    <n v="1"/>
    <d v="2024-09-08T00:00:00"/>
    <n v="37"/>
    <n v="11"/>
    <s v="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RW"/>
    <s v="106514"/>
    <s v="B1"/>
    <x v="2"/>
    <s v="CR"/>
    <b v="0"/>
    <s v="RW"/>
    <n v="101"/>
    <s v="95"/>
    <s v="10195"/>
    <s v="THA"/>
    <s v="Neets Bay"/>
    <x v="1"/>
    <s v="01308456"/>
    <d v="2024-09-08T00:00:00"/>
    <m/>
    <n v="1"/>
    <d v="2024-09-08T00:00:00"/>
    <n v="37"/>
    <n v="11"/>
    <s v="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RW"/>
    <s v="106514"/>
    <s v="B8"/>
    <x v="2"/>
    <s v="CR"/>
    <b v="0"/>
    <s v="RW"/>
    <n v="101"/>
    <s v="95"/>
    <s v="10195"/>
    <s v="THA"/>
    <s v="Neets Bay"/>
    <x v="1"/>
    <s v="01308463"/>
    <d v="2024-09-08T00:00:00"/>
    <m/>
    <n v="1"/>
    <d v="2024-09-08T00:00:00"/>
    <n v="37"/>
    <n v="11"/>
    <s v=""/>
    <n v="1"/>
    <d v="2024-09-09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TS"/>
    <s v="RW"/>
    <s v="106514"/>
    <s v="C7"/>
    <x v="2"/>
    <s v="CR"/>
    <b v="0"/>
    <s v="RW"/>
    <n v="101"/>
    <s v="95"/>
    <s v="10195"/>
    <s v="THA"/>
    <s v="Neets Bay"/>
    <x v="1"/>
    <s v="01308474"/>
    <d v="2024-09-08T00:00:00"/>
    <m/>
    <n v="1"/>
    <d v="2024-09-08T00:00:00"/>
    <n v="37"/>
    <n v="11"/>
    <s v=""/>
    <n v="1"/>
    <d v="2024-09-0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RW"/>
    <s v="106514"/>
    <s v="C11"/>
    <x v="2"/>
    <s v="CR"/>
    <b v="0"/>
    <s v="RW"/>
    <n v="101"/>
    <s v="95"/>
    <s v="10195"/>
    <s v="THA"/>
    <s v="Neets Bay"/>
    <x v="1"/>
    <s v="01308478"/>
    <d v="2024-09-08T00:00:00"/>
    <m/>
    <n v="1"/>
    <d v="2024-09-08T00:00:00"/>
    <n v="37"/>
    <n v="11"/>
    <s v=""/>
    <n v="1"/>
    <d v="2024-09-0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RW"/>
    <s v="106514"/>
    <s v="D2"/>
    <x v="2"/>
    <s v="CR"/>
    <b v="0"/>
    <s v="RW"/>
    <n v="101"/>
    <s v="95"/>
    <s v="10195"/>
    <s v="THA"/>
    <s v="Neets Bay"/>
    <x v="1"/>
    <s v="01308481"/>
    <d v="2024-09-08T00:00:00"/>
    <m/>
    <n v="1"/>
    <d v="2024-09-08T00:00:00"/>
    <n v="37"/>
    <n v="11"/>
    <s v=""/>
    <n v="1"/>
    <d v="2024-09-0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RW"/>
    <s v="106514"/>
    <s v="D3"/>
    <x v="2"/>
    <s v="CR"/>
    <b v="0"/>
    <s v="RW"/>
    <n v="101"/>
    <s v="95"/>
    <s v="10195"/>
    <s v="THA"/>
    <s v="Neets Bay"/>
    <x v="1"/>
    <s v="01308482"/>
    <d v="2024-09-08T00:00:00"/>
    <m/>
    <n v="1"/>
    <d v="2024-09-08T00:00:00"/>
    <n v="37"/>
    <n v="11"/>
    <s v=""/>
    <n v="1"/>
    <d v="2024-09-0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TS"/>
    <s v="RW"/>
    <s v="106514"/>
    <s v="D9"/>
    <x v="2"/>
    <s v="CR"/>
    <b v="0"/>
    <s v="RW"/>
    <n v="101"/>
    <s v="95"/>
    <s v="10195"/>
    <s v="THA"/>
    <s v="Neets Bay"/>
    <x v="1"/>
    <s v="01308488"/>
    <d v="2024-09-08T00:00:00"/>
    <m/>
    <n v="1"/>
    <d v="2024-09-08T00:00:00"/>
    <n v="37"/>
    <n v="11"/>
    <s v=""/>
    <n v="1"/>
    <d v="2024-09-09T00:00:00"/>
    <s v="SKS"/>
    <s v="5,5H5"/>
    <x v="2"/>
    <s v="Neets Bay"/>
    <s v="Summer"/>
    <s v="2021"/>
    <s v="SSRAA"/>
    <s v="THIN FOR AGING"/>
    <s v="5,5H5"/>
    <s v="SKS"/>
    <s v=""/>
    <s v=""/>
    <s v=""/>
    <m/>
  </r>
  <r>
    <n v="2024"/>
    <s v="CHUM"/>
    <s v="NB"/>
    <s v="Hatchery"/>
    <s v="TS"/>
    <s v="RW"/>
    <s v="106514"/>
    <s v="D11"/>
    <x v="2"/>
    <s v="CR"/>
    <b v="0"/>
    <s v="RW"/>
    <n v="101"/>
    <s v="95"/>
    <s v="10195"/>
    <s v="THA"/>
    <s v="Neets Bay"/>
    <x v="1"/>
    <s v="01308490"/>
    <d v="2024-09-08T00:00:00"/>
    <m/>
    <n v="1"/>
    <d v="2024-09-08T00:00:00"/>
    <n v="37"/>
    <n v="11"/>
    <s v=""/>
    <n v="1"/>
    <d v="2024-09-09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TS"/>
    <s v="RW"/>
    <s v="106514"/>
    <s v="D12"/>
    <x v="2"/>
    <s v="CR"/>
    <b v="0"/>
    <s v="RW"/>
    <n v="101"/>
    <s v="95"/>
    <s v="10195"/>
    <s v="THA"/>
    <s v="Neets Bay"/>
    <x v="1"/>
    <s v="01308491"/>
    <d v="2024-09-08T00:00:00"/>
    <m/>
    <n v="1"/>
    <d v="2024-09-08T00:00:00"/>
    <n v="37"/>
    <n v="11"/>
    <s v=""/>
    <n v="1"/>
    <d v="2024-09-09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WRG"/>
    <s v="TRI"/>
    <s v="SLM"/>
    <s v="TNDR"/>
    <s v="107113"/>
    <s v="B11"/>
    <x v="1"/>
    <s v=""/>
    <b v="1"/>
    <s v="SN"/>
    <n v="101"/>
    <s v="41"/>
    <s v="10141"/>
    <n v="0"/>
    <n v="0"/>
    <x v="0"/>
    <s v="01308753"/>
    <d v="2024-08-24T00:00:00"/>
    <m/>
    <n v="1"/>
    <d v="2024-08-26T00:00:00"/>
    <n v="34"/>
    <m/>
    <s v=""/>
    <n v="1"/>
    <d v="2024-09-11T00:00:00"/>
    <s v="SKS"/>
    <s v="5,5H5"/>
    <x v="2"/>
    <s v="Neets Bay"/>
    <s v="Summer"/>
    <s v="2021"/>
    <s v="SSRAA"/>
    <s v="BY21"/>
    <s v="5,5H5"/>
    <s v="SKS"/>
    <s v=""/>
    <s v=""/>
    <s v="U"/>
    <n v="5.3"/>
  </r>
  <r>
    <n v="2024"/>
    <s v="CHUM"/>
    <s v="NB"/>
    <s v="Hatchery"/>
    <s v="CC"/>
    <s v="EGG"/>
    <s v="107198"/>
    <s v="A1"/>
    <x v="2"/>
    <s v="EGG"/>
    <b v="0"/>
    <s v="EGG"/>
    <n v="101"/>
    <s v="95"/>
    <s v="10195"/>
    <s v="THA"/>
    <s v="Neets Bay"/>
    <x v="1"/>
    <s v="01309157"/>
    <d v="2024-08-30T00:00:00"/>
    <m/>
    <n v="1"/>
    <d v="2024-08-30T00:00:00"/>
    <n v="35"/>
    <n v="10"/>
    <s v="Excess #2"/>
    <n v="1"/>
    <d v="2024-09-1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CC"/>
    <s v="EGG"/>
    <s v="107198"/>
    <s v="A2"/>
    <x v="2"/>
    <s v="EGG"/>
    <b v="0"/>
    <s v="EGG"/>
    <n v="101"/>
    <s v="95"/>
    <s v="10195"/>
    <s v="THA"/>
    <s v="Neets Bay"/>
    <x v="1"/>
    <s v="01309158"/>
    <d v="2024-08-30T00:00:00"/>
    <m/>
    <n v="1"/>
    <d v="2024-08-30T00:00:00"/>
    <n v="35"/>
    <n v="10"/>
    <s v="Excess #2"/>
    <n v="1"/>
    <d v="2024-09-1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CC"/>
    <s v="EGG"/>
    <s v="107198"/>
    <s v="A3"/>
    <x v="2"/>
    <s v="EGG"/>
    <b v="0"/>
    <s v="EGG"/>
    <n v="101"/>
    <s v="95"/>
    <s v="10195"/>
    <s v="THA"/>
    <s v="Neets Bay"/>
    <x v="1"/>
    <s v="01309159"/>
    <d v="2024-08-30T00:00:00"/>
    <m/>
    <n v="1"/>
    <d v="2024-08-30T00:00:00"/>
    <n v="35"/>
    <n v="10"/>
    <s v="Excess #2"/>
    <n v="1"/>
    <d v="2024-09-1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CC"/>
    <s v="EGG"/>
    <s v="107198"/>
    <s v="A4"/>
    <x v="2"/>
    <s v="EGG"/>
    <b v="0"/>
    <s v="EGG"/>
    <n v="101"/>
    <s v="95"/>
    <s v="10195"/>
    <s v="THA"/>
    <s v="Neets Bay"/>
    <x v="1"/>
    <s v="01309160"/>
    <d v="2024-08-30T00:00:00"/>
    <m/>
    <n v="1"/>
    <d v="2024-08-30T00:00:00"/>
    <n v="35"/>
    <n v="10"/>
    <s v="Excess #2"/>
    <n v="1"/>
    <d v="2024-09-1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CC"/>
    <s v="EGG"/>
    <s v="107198"/>
    <s v="A5"/>
    <x v="2"/>
    <s v="EGG"/>
    <b v="0"/>
    <s v="EGG"/>
    <n v="101"/>
    <s v="95"/>
    <s v="10195"/>
    <s v="THA"/>
    <s v="Neets Bay"/>
    <x v="1"/>
    <s v="01309161"/>
    <d v="2024-08-30T00:00:00"/>
    <m/>
    <n v="1"/>
    <d v="2024-08-30T00:00:00"/>
    <n v="35"/>
    <n v="10"/>
    <s v="Excess #2"/>
    <n v="1"/>
    <d v="2024-09-1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CC"/>
    <s v="EGG"/>
    <s v="107198"/>
    <s v="A6"/>
    <x v="2"/>
    <s v="EGG"/>
    <b v="0"/>
    <s v="EGG"/>
    <n v="101"/>
    <s v="95"/>
    <s v="10195"/>
    <s v="THA"/>
    <s v="Neets Bay"/>
    <x v="1"/>
    <s v="01309162"/>
    <d v="2024-08-30T00:00:00"/>
    <m/>
    <n v="1"/>
    <d v="2024-08-30T00:00:00"/>
    <n v="35"/>
    <n v="10"/>
    <s v="Excess #2"/>
    <n v="1"/>
    <d v="2024-09-18T00:00:00"/>
    <s v="SKS"/>
    <s v="5,5H5"/>
    <x v="2"/>
    <s v="Neets Bay"/>
    <s v="Summer"/>
    <s v="2021"/>
    <s v="SSRAA"/>
    <s v="BY21"/>
    <s v="5,5H5"/>
    <s v="SKS"/>
    <s v=""/>
    <s v=""/>
    <s v=""/>
    <m/>
  </r>
  <r>
    <n v="2024"/>
    <s v="CHUM"/>
    <s v="NB"/>
    <s v="Hatchery"/>
    <s v="CC"/>
    <s v="EGG"/>
    <s v="107198"/>
    <s v="A7"/>
    <x v="2"/>
    <s v="EGG"/>
    <b v="0"/>
    <s v="EGG"/>
    <n v="101"/>
    <s v="95"/>
    <s v="10195"/>
    <s v="THA"/>
    <s v="Neets Bay"/>
    <x v="1"/>
    <s v="01309163"/>
    <d v="2024-08-30T00:00:00"/>
    <m/>
    <n v="1"/>
    <d v="2024-08-30T00:00:00"/>
    <n v="35"/>
    <n v="10"/>
    <s v="Excess #2"/>
    <n v="1"/>
    <d v="2024-09-18T00:00:00"/>
    <s v="SKS"/>
    <s v="4,2,2H"/>
    <x v="0"/>
    <s v="Neets Bay"/>
    <s v="Summer"/>
    <s v="2021"/>
    <s v="SSRAA"/>
    <s v="BY21"/>
    <s v="4,2,2H"/>
    <s v="SKS"/>
    <s v=""/>
    <s v=""/>
    <s v=""/>
    <m/>
  </r>
  <r>
    <n v="2024"/>
    <s v="CHUM"/>
    <s v="NB"/>
    <s v="Hatchery"/>
    <s v="CC"/>
    <s v="EGG"/>
    <s v="107198"/>
    <s v="A8"/>
    <x v="2"/>
    <s v="EGG"/>
    <b v="0"/>
    <s v="EGG"/>
    <n v="101"/>
    <s v="95"/>
    <s v="10195"/>
    <s v="THA"/>
    <s v="Neets Bay"/>
    <x v="1"/>
    <s v="01309164"/>
    <d v="2024-08-30T00:00:00"/>
    <m/>
    <n v="1"/>
    <d v="2024-08-30T00:00:00"/>
    <n v="35"/>
    <n v="10"/>
    <s v="Excess #2"/>
    <n v="1"/>
    <d v="2024-09-18T00:00:00"/>
    <s v="SKS"/>
    <s v="4,4H"/>
    <x v="1"/>
    <s v="Neets Bay"/>
    <s v="Summer"/>
    <s v="2021"/>
    <s v="SSRAA"/>
    <s v="THIN FOR AGING"/>
    <s v="4,4H"/>
    <s v="SKS"/>
    <s v=""/>
    <s v=""/>
    <s v=""/>
    <m/>
  </r>
  <r>
    <n v="2024"/>
    <s v="CHUM"/>
    <s v="NB"/>
    <s v="Hatchery"/>
    <s v="CC"/>
    <s v="EGG"/>
    <s v="107198"/>
    <s v="A9"/>
    <x v="2"/>
    <s v="EGG"/>
    <b v="0"/>
    <s v="EGG"/>
    <n v="101"/>
    <s v="95"/>
    <s v="10195"/>
    <s v="THA"/>
    <s v="Neets Bay"/>
    <x v="1"/>
    <s v="01309165"/>
    <d v="2024-08-30T00:00:00"/>
    <m/>
    <n v="1"/>
    <d v="2024-08-30T00:00:00"/>
    <n v="35"/>
    <n v="10"/>
    <s v="Excess #2"/>
    <n v="1"/>
    <d v="2024-09-1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CC"/>
    <s v="EGG"/>
    <s v="107198"/>
    <s v="A10"/>
    <x v="2"/>
    <s v="EGG"/>
    <b v="0"/>
    <s v="EGG"/>
    <n v="101"/>
    <s v="95"/>
    <s v="10195"/>
    <s v="THA"/>
    <s v="Neets Bay"/>
    <x v="1"/>
    <s v="01309166"/>
    <d v="2024-08-30T00:00:00"/>
    <m/>
    <n v="1"/>
    <d v="2024-08-30T00:00:00"/>
    <n v="35"/>
    <n v="10"/>
    <s v="Excess #2"/>
    <n v="1"/>
    <d v="2024-09-18T00:00:00"/>
    <s v="SKS"/>
    <s v="5H5"/>
    <x v="3"/>
    <s v="Neets Bay"/>
    <s v="Summer"/>
    <s v="2021"/>
    <s v="SSRAA"/>
    <s v="BY21"/>
    <s v="5H5"/>
    <s v="SKS"/>
    <s v=""/>
    <s v=""/>
    <s v=""/>
    <m/>
  </r>
  <r>
    <n v="2024"/>
    <s v="CHUM"/>
    <s v="NB"/>
    <s v="Hatchery"/>
    <s v="CC"/>
    <s v="EGG"/>
    <s v="107198"/>
    <s v="A11"/>
    <x v="2"/>
    <s v="EGG"/>
    <b v="0"/>
    <s v="EGG"/>
    <n v="101"/>
    <s v="95"/>
    <s v="10195"/>
    <s v="THA"/>
    <s v="Neets Bay"/>
    <x v="1"/>
    <s v="01309167"/>
    <d v="2024-08-30T00:00:00"/>
    <m/>
    <n v="1"/>
    <d v="2024-08-30T00:00:00"/>
    <n v="35"/>
    <n v="10"/>
    <s v="Excess #2"/>
    <n v="1"/>
    <d v="2024-09-1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CC"/>
    <s v="EGG"/>
    <s v="107198"/>
    <s v="A12"/>
    <x v="2"/>
    <s v="EGG"/>
    <b v="0"/>
    <s v="EGG"/>
    <n v="101"/>
    <s v="95"/>
    <s v="10195"/>
    <s v="THA"/>
    <s v="Neets Bay"/>
    <x v="1"/>
    <s v="01309168"/>
    <d v="2024-08-30T00:00:00"/>
    <m/>
    <n v="1"/>
    <d v="2024-08-30T00:00:00"/>
    <n v="35"/>
    <n v="10"/>
    <s v="Excess #2"/>
    <n v="1"/>
    <d v="2024-09-18T00:00:00"/>
    <s v="SKS"/>
    <s v="4,4H"/>
    <x v="1"/>
    <s v="Neets Bay"/>
    <s v="Summer"/>
    <s v="2021"/>
    <s v="SSRAA"/>
    <s v="BY21"/>
    <s v="4,4H"/>
    <s v="SKS"/>
    <s v=""/>
    <s v=""/>
    <s v=""/>
    <m/>
  </r>
  <r>
    <n v="2024"/>
    <s v="CHUM"/>
    <s v="NB"/>
    <s v="Hatchery"/>
    <s v="TS"/>
    <s v="RW"/>
    <s v="107197"/>
    <s v="D2"/>
    <x v="2"/>
    <s v="CR"/>
    <b v="0"/>
    <s v="EGG"/>
    <n v="101"/>
    <s v="95"/>
    <s v="10195"/>
    <s v="THA"/>
    <s v="Neets Bay"/>
    <x v="1"/>
    <s v="01309254"/>
    <d v="2024-09-15T00:00:00"/>
    <m/>
    <n v="1"/>
    <d v="2024-09-15T00:00:00"/>
    <n v="38"/>
    <n v="12"/>
    <s v="Harvest #3"/>
    <n v="1"/>
    <d v="2024-09-19T00:00:00"/>
    <s v="SKS"/>
    <s v="5H5"/>
    <x v="3"/>
    <s v="Neets Bay"/>
    <s v="Summer"/>
    <s v="2021"/>
    <s v="SSRAA"/>
    <s v="BY21"/>
    <s v="5H5"/>
    <s v="SKS"/>
    <s v=""/>
    <s v=""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4F11A-3B79-45BE-B7D7-B33D838B32A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9" firstHeaderRow="1" firstDataRow="2" firstDataCol="1"/>
  <pivotFields count="4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4">
        <item x="1"/>
        <item x="3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ValidatedMarkID" fld="3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0F39C-A84C-49C3-B95C-D2AAAB2D6338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L9" firstHeaderRow="1" firstDataRow="2" firstDataCol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m="1" x="3"/>
        <item m="1" x="2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ValidatedMarkID" fld="3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55E17D-02E8-4B64-B3BA-B1974CF0D48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K15:L23" firstHeaderRow="1" firstDataRow="1" firstDataCol="1" rowPageCount="2" colPageCount="1"/>
  <pivotFields count="7">
    <pivotField axis="axisPage" compact="0" outline="0" multipleItemSelectionAllowed="1" showAll="0" defaultSubtotal="0">
      <items count="4">
        <item h="1" x="0"/>
        <item x="1"/>
        <item x="2"/>
        <item x="3"/>
      </items>
    </pivotField>
    <pivotField compact="0" outline="0" showAll="0" defaultSubtotal="0"/>
    <pivotField axis="axisPage" compact="0" outline="0" showAll="0" defaultSubtotal="0">
      <items count="16">
        <item x="0"/>
        <item x="8"/>
        <item x="1"/>
        <item x="9"/>
        <item x="2"/>
        <item x="3"/>
        <item x="4"/>
        <item x="15"/>
        <item x="5"/>
        <item x="6"/>
        <item x="7"/>
        <item x="10"/>
        <item x="11"/>
        <item x="12"/>
        <item x="13"/>
        <item x="14"/>
      </items>
    </pivotField>
    <pivotField compact="0" outline="0" showAll="0" defaultSubtotal="0"/>
    <pivotField axis="axisRow" compact="0" outline="0" showAll="0" defaultSubtotal="0">
      <items count="35">
        <item h="1" x="10"/>
        <item h="1" x="8"/>
        <item h="1" x="7"/>
        <item h="1" x="9"/>
        <item x="6"/>
        <item x="5"/>
        <item x="3"/>
        <item x="4"/>
        <item x="2"/>
        <item x="1"/>
        <item x="0"/>
        <item h="1" m="1" x="12"/>
        <item h="1" m="1" x="13"/>
        <item h="1" m="1" x="14"/>
        <item h="1" m="1" x="15"/>
        <item h="1" m="1" x="16"/>
        <item h="1" m="1" x="17"/>
        <item h="1" m="1" x="18"/>
        <item h="1" m="1" x="19"/>
        <item h="1" m="1" x="20"/>
        <item h="1" m="1" x="21"/>
        <item h="1" m="1" x="22"/>
        <item h="1" m="1" x="23"/>
        <item h="1" m="1" x="24"/>
        <item h="1" m="1" x="25"/>
        <item h="1" m="1" x="26"/>
        <item h="1" m="1" x="27"/>
        <item h="1" m="1" x="28"/>
        <item h="1" m="1" x="29"/>
        <item h="1" m="1" x="30"/>
        <item h="1" m="1" x="31"/>
        <item h="1" m="1" x="32"/>
        <item h="1" m="1" x="33"/>
        <item h="1" m="1" x="34"/>
        <item h="1" x="11"/>
      </items>
    </pivotField>
    <pivotField dataField="1" compact="0" outline="0" showAll="0" defaultSubtotal="0"/>
    <pivotField compact="0" outline="0" showAll="0" defaultSubtotal="0"/>
  </pivotFields>
  <rowFields count="1">
    <field x="4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2" hier="-1"/>
    <pageField fld="0" hier="-1"/>
  </pageFields>
  <dataFields count="1">
    <dataField name="Sum of SumOfExpanded" fld="5" baseField="0" baseItem="0"/>
  </dataFields>
  <formats count="2"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543D7E-F282-499A-BF3C-71354D1664D5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9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3"/>
        <item x="2"/>
        <item x="1"/>
        <item x="0"/>
        <item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umOfExpanded" fld="5" baseField="0" baseItem="0" numFmtId="3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E49C9-F728-4287-B496-2C143923F38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k ID">
  <location ref="H2:J10" firstHeaderRow="0" firstDataRow="1" firstDataCol="1"/>
  <pivotFields count="5">
    <pivotField showAll="0"/>
    <pivotField axis="axisRow" showAll="0">
      <items count="15">
        <item h="1" x="10"/>
        <item h="1" x="6"/>
        <item x="5"/>
        <item h="1" x="9"/>
        <item x="4"/>
        <item x="3"/>
        <item x="2"/>
        <item x="8"/>
        <item x="11"/>
        <item x="1"/>
        <item h="1" x="0"/>
        <item h="1" x="7"/>
        <item h="1" x="12"/>
        <item h="1" x="13"/>
        <item t="default"/>
      </items>
    </pivotField>
    <pivotField dataField="1" showAll="0"/>
    <pivotField numFmtId="9" showAll="0"/>
    <pivotField dataField="1" numFmtId="3" showAll="0"/>
  </pivotFields>
  <rowFields count="1">
    <field x="1"/>
  </rowFields>
  <rowItems count="8">
    <i>
      <x v="2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anded MarkID" fld="4" baseField="0" baseItem="0" numFmtId="3"/>
    <dataField name="Sum of Count of ValidatedMarkID" fld="2" baseField="0" baseItem="0"/>
  </dataFields>
  <formats count="2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7B41C-D9FF-40F4-B063-2FCCAC278513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8" firstHeaderRow="1" firstDataRow="2" firstDataCol="1" rowPageCount="3" colPageCount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x="1"/>
        <item x="0"/>
        <item h="1" x="2"/>
        <item t="default"/>
      </items>
    </pivotField>
    <pivotField axis="axisPage" multipleItemSelectionAllowed="1" showAll="0">
      <items count="5">
        <item x="1"/>
        <item h="1" x="0"/>
        <item h="1" x="3"/>
        <item h="1" x="2"/>
        <item t="default"/>
      </items>
    </pivotField>
    <pivotField axis="axisPage" multipleItemSelectionAllowed="1" showAll="0">
      <items count="7">
        <item h="1" x="1"/>
        <item h="1" x="0"/>
        <item h="1" x="5"/>
        <item h="1" x="2"/>
        <item h="1" x="4"/>
        <item x="3"/>
        <item t="default"/>
      </items>
    </pivotField>
    <pivotField showAll="0"/>
    <pivotField showAll="0"/>
    <pivotField showAll="0"/>
    <pivotField showAll="0"/>
    <pivotField numFmtId="14" showAll="0"/>
    <pivotField axis="axisCol" showAll="0">
      <items count="13">
        <item x="0"/>
        <item x="1"/>
        <item x="2"/>
        <item x="3"/>
        <item x="4"/>
        <item x="7"/>
        <item x="5"/>
        <item x="6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2">
        <item h="1" x="22"/>
        <item x="35"/>
        <item x="11"/>
        <item x="34"/>
        <item x="14"/>
        <item x="12"/>
        <item x="39"/>
        <item x="40"/>
        <item x="17"/>
        <item x="15"/>
        <item x="26"/>
        <item x="25"/>
        <item x="33"/>
        <item x="0"/>
        <item x="4"/>
        <item x="2"/>
        <item x="6"/>
        <item x="1"/>
        <item x="3"/>
        <item x="7"/>
        <item x="36"/>
        <item x="8"/>
        <item x="37"/>
        <item x="10"/>
        <item x="38"/>
        <item x="9"/>
        <item x="16"/>
        <item x="20"/>
        <item x="18"/>
        <item x="21"/>
        <item x="19"/>
        <item x="29"/>
        <item x="23"/>
        <item x="30"/>
        <item x="24"/>
        <item x="5"/>
        <item x="31"/>
        <item x="32"/>
        <item x="27"/>
        <item x="28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12"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0"/>
    </i>
    <i t="grand">
      <x/>
    </i>
  </rowItems>
  <colFields count="1">
    <field x="19"/>
  </colFields>
  <colItems count="2">
    <i>
      <x v="2"/>
    </i>
    <i t="grand">
      <x/>
    </i>
  </colItems>
  <pageFields count="3">
    <pageField fld="12" hier="-1"/>
    <pageField fld="13" hier="-1"/>
    <pageField fld="11" hier="-1"/>
  </pageFields>
  <dataFields count="1">
    <dataField name="Count of ValidatedMarkID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924C6A-E76F-45D1-A329-FD2D6E00FC1C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7:L61" firstHeaderRow="1" firstDataRow="1" firstDataCol="1" rowPageCount="1" colPageCount="1"/>
  <pivotFields count="5">
    <pivotField axis="axisPage" multipleItemSelectionAllowed="1" showAll="0">
      <items count="14">
        <item h="1" m="1" x="11"/>
        <item h="1" x="10"/>
        <item h="1" m="1" x="12"/>
        <item x="0"/>
        <item x="2"/>
        <item x="1"/>
        <item x="3"/>
        <item x="4"/>
        <item x="6"/>
        <item x="7"/>
        <item x="8"/>
        <item h="1" x="5"/>
        <item h="1" x="9"/>
        <item t="default"/>
      </items>
    </pivotField>
    <pivotField showAll="0"/>
    <pivotField showAll="0"/>
    <pivotField dataField="1" numFmtId="3" showAll="0"/>
    <pivotField axis="axisRow" showAll="0">
      <items count="6">
        <item x="2"/>
        <item x="1"/>
        <item x="0"/>
        <item x="3"/>
        <item x="4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Sum of 27" fld="3" baseField="0" baseItem="0" numFmtId="3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101ED0-A803-4EA5-91CB-8EDB2A000971}" name="PivotTable1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k ID">
  <location ref="M12:N24" firstHeaderRow="1" firstDataRow="1" firstDataCol="1"/>
  <pivotFields count="6">
    <pivotField showAll="0"/>
    <pivotField axis="axisRow" showAll="0">
      <items count="14">
        <item x="0"/>
        <item x="1"/>
        <item x="2"/>
        <item x="3"/>
        <item x="8"/>
        <item x="4"/>
        <item x="9"/>
        <item x="10"/>
        <item x="5"/>
        <item x="11"/>
        <item x="12"/>
        <item h="1" x="7"/>
        <item h="1" x="6"/>
        <item t="default"/>
      </items>
    </pivotField>
    <pivotField showAll="0"/>
    <pivotField numFmtId="9"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Expanded Fish" fld="4" baseField="1" baseItem="9" numFmtId="3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7B015-67BD-4F05-9791-B8D7944B3667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7" firstHeaderRow="1" firstDataRow="1" firstDataCol="1"/>
  <pivotFields count="6">
    <pivotField showAll="0"/>
    <pivotField showAll="0"/>
    <pivotField showAll="0"/>
    <pivotField numFmtId="9" showAll="0"/>
    <pivotField dataField="1" showAll="0"/>
    <pivotField axis="axisRow" showAll="0">
      <items count="6">
        <item h="1" x="3"/>
        <item x="2"/>
        <item x="1"/>
        <item x="0"/>
        <item h="1" x="4"/>
        <item t="default"/>
      </items>
    </pivotField>
  </pivotFields>
  <rowFields count="1">
    <field x="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Expanded Fish" fld="4" baseField="5" baseItem="0" numFmtId="3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9E1AE-AF3F-4991-AB2F-7B1B2F7DEA25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7:K61" firstHeaderRow="1" firstDataRow="1" firstDataCol="1"/>
  <pivotFields count="2">
    <pivotField dataField="1" numFmtId="3" showAll="0"/>
    <pivotField axis="axisRow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B84B9-31C8-4C84-9F15-92A4FD7684E5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4:R45" firstHeaderRow="1" firstDataRow="2" firstDataCol="1" rowPageCount="1" colPageCount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axis="axisRow" dataField="1" showAll="0">
      <items count="30">
        <item x="2"/>
        <item x="18"/>
        <item x="9"/>
        <item x="17"/>
        <item x="15"/>
        <item x="21"/>
        <item x="24"/>
        <item x="20"/>
        <item x="10"/>
        <item x="25"/>
        <item x="16"/>
        <item x="27"/>
        <item x="8"/>
        <item x="22"/>
        <item x="13"/>
        <item x="7"/>
        <item x="4"/>
        <item x="6"/>
        <item x="5"/>
        <item x="28"/>
        <item x="0"/>
        <item x="12"/>
        <item x="3"/>
        <item x="14"/>
        <item x="26"/>
        <item x="11"/>
        <item x="1"/>
        <item x="19"/>
        <item x="23"/>
        <item t="default"/>
      </items>
    </pivotField>
    <pivotField axis="axisPage" multipleItemSelectionAllowed="1" showAll="0">
      <items count="11">
        <item x="1"/>
        <item x="2"/>
        <item x="5"/>
        <item x="9"/>
        <item x="4"/>
        <item x="7"/>
        <item x="3"/>
        <item x="0"/>
        <item x="6"/>
        <item x="8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pageFields count="1">
    <pageField fld="22" hier="-1"/>
  </pageFields>
  <dataFields count="1">
    <dataField name="Count of ValidatedMarkID" fld="21" subtotal="count" showDataAs="percentOfCol" baseField="21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D040A-0B32-4C43-B7A0-BBF21291C6E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R5" firstHeaderRow="1" firstDataRow="2" firstDataCol="1"/>
  <pivotFields count="9"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>
      <items count="2">
        <item x="0"/>
        <item t="default"/>
      </items>
    </pivotField>
    <pivotField dataField="1" showAll="0"/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N Catch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4-09-26T21:56:38.77" personId="{ECDF24C7-AD8F-465A-AE13-DD0A55E8136D}" id="{34A20E51-1D0B-41F5-8EEE-068672945788}">
    <text>8/30 harvest, already accounted for in CR spreadsheet</text>
  </threadedComment>
  <threadedComment ref="A29" dT="2024-09-26T22:33:34.91" personId="{ECDF24C7-AD8F-465A-AE13-DD0A55E8136D}" id="{FF0FF0CF-0D02-43EA-B09D-B90428FDF473}">
    <text>All FC lots are combined with harvest from the same day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6CBF-F47D-48D7-9AAD-CC8C12023210}">
  <dimension ref="A1:O51"/>
  <sheetViews>
    <sheetView tabSelected="1" topLeftCell="A27" zoomScaleNormal="100" workbookViewId="0">
      <selection activeCell="O49" sqref="O49"/>
    </sheetView>
  </sheetViews>
  <sheetFormatPr defaultRowHeight="15" x14ac:dyDescent="0.25"/>
  <cols>
    <col min="1" max="1" width="14.42578125" bestFit="1" customWidth="1"/>
    <col min="2" max="3" width="14.42578125" customWidth="1"/>
    <col min="4" max="4" width="15.28515625" customWidth="1"/>
    <col min="5" max="5" width="14.140625" style="3" customWidth="1"/>
    <col min="6" max="6" width="15.140625" customWidth="1"/>
    <col min="7" max="8" width="16.140625" customWidth="1"/>
    <col min="9" max="9" width="16.140625" bestFit="1" customWidth="1"/>
    <col min="10" max="11" width="11" customWidth="1"/>
    <col min="12" max="12" width="14.42578125" bestFit="1" customWidth="1"/>
    <col min="16" max="16" width="14.42578125" bestFit="1" customWidth="1"/>
  </cols>
  <sheetData>
    <row r="1" spans="1:15" x14ac:dyDescent="0.25">
      <c r="A1" s="63" t="s">
        <v>946</v>
      </c>
      <c r="B1" s="64"/>
      <c r="C1" s="64"/>
    </row>
    <row r="2" spans="1:15" x14ac:dyDescent="0.25">
      <c r="A2" s="13" t="s">
        <v>851</v>
      </c>
      <c r="B2" s="13" t="s">
        <v>873</v>
      </c>
      <c r="C2" s="20" t="s">
        <v>859</v>
      </c>
      <c r="D2" s="13" t="s">
        <v>879</v>
      </c>
      <c r="E2" s="20" t="s">
        <v>863</v>
      </c>
      <c r="F2" s="13" t="s">
        <v>864</v>
      </c>
      <c r="G2" s="13" t="s">
        <v>869</v>
      </c>
      <c r="H2" s="13" t="s">
        <v>871</v>
      </c>
      <c r="I2" s="13" t="s">
        <v>870</v>
      </c>
      <c r="J2" s="13" t="s">
        <v>872</v>
      </c>
      <c r="K2" s="13" t="s">
        <v>865</v>
      </c>
      <c r="M2" s="13" t="s">
        <v>948</v>
      </c>
      <c r="N2" s="13" t="s">
        <v>949</v>
      </c>
    </row>
    <row r="3" spans="1:15" x14ac:dyDescent="0.25">
      <c r="A3" s="65" t="s">
        <v>18</v>
      </c>
      <c r="B3" s="65" t="s">
        <v>64</v>
      </c>
      <c r="C3" s="66">
        <v>45300000</v>
      </c>
      <c r="D3" s="66">
        <f>CP!O16</f>
        <v>105042.5700298509</v>
      </c>
      <c r="E3" s="66">
        <f>Term!G60</f>
        <v>97871.8</v>
      </c>
      <c r="F3" s="66">
        <f>CR!I15</f>
        <v>104611.68344556174</v>
      </c>
      <c r="G3" s="66">
        <f>Egg!Q15</f>
        <v>50833.631944444445</v>
      </c>
      <c r="H3" s="66">
        <f t="shared" ref="H3:H9" si="0">SUM(D3:G3)</f>
        <v>358359.68541985709</v>
      </c>
      <c r="I3" s="66">
        <v>104703.568335633</v>
      </c>
      <c r="J3" s="66">
        <f>H3+I3</f>
        <v>463063.25375549006</v>
      </c>
      <c r="K3" s="67">
        <f>J3/C3</f>
        <v>1.0222146882019648E-2</v>
      </c>
    </row>
    <row r="4" spans="1:15" x14ac:dyDescent="0.25">
      <c r="A4" s="65" t="s">
        <v>17</v>
      </c>
      <c r="B4" s="65" t="s">
        <v>76</v>
      </c>
      <c r="C4" s="66">
        <v>17500000</v>
      </c>
      <c r="D4" s="66">
        <f>CP!O17</f>
        <v>47553.163953398609</v>
      </c>
      <c r="E4" s="66">
        <f>Term!G61</f>
        <v>27855.82</v>
      </c>
      <c r="F4" s="66">
        <f>CR!I16</f>
        <v>36963.034890652001</v>
      </c>
      <c r="G4" s="66">
        <f>Egg!Q16</f>
        <v>19308.298611111109</v>
      </c>
      <c r="H4" s="66">
        <f t="shared" si="0"/>
        <v>131680.31745516171</v>
      </c>
      <c r="I4" s="66">
        <v>25453.830748878154</v>
      </c>
      <c r="J4" s="66">
        <f>H4+I4</f>
        <v>157134.14820403987</v>
      </c>
      <c r="K4" s="67">
        <f>J4/C4</f>
        <v>8.9790941830879926E-3</v>
      </c>
    </row>
    <row r="5" spans="1:15" x14ac:dyDescent="0.25">
      <c r="A5" s="65" t="s">
        <v>15</v>
      </c>
      <c r="B5" s="65" t="s">
        <v>69</v>
      </c>
      <c r="C5" s="66">
        <v>4300000</v>
      </c>
      <c r="D5" s="66">
        <f>CP!O18</f>
        <v>11560.937295070864</v>
      </c>
      <c r="E5" s="66">
        <f>Term!G62</f>
        <v>17315.78</v>
      </c>
      <c r="F5" s="66">
        <f>CR!I17</f>
        <v>12826.192683573774</v>
      </c>
      <c r="G5" s="66">
        <f>Egg!Q17</f>
        <v>4330.416666666667</v>
      </c>
      <c r="H5" s="66">
        <f t="shared" si="0"/>
        <v>46033.326645311303</v>
      </c>
      <c r="I5" s="66">
        <v>18456.287414359198</v>
      </c>
      <c r="J5" s="66">
        <f>H5+I5</f>
        <v>64489.614059670501</v>
      </c>
      <c r="K5" s="67">
        <f>J5/C5</f>
        <v>1.4997584665039651E-2</v>
      </c>
    </row>
    <row r="6" spans="1:15" x14ac:dyDescent="0.25">
      <c r="A6" s="60" t="s">
        <v>21</v>
      </c>
      <c r="B6" s="60" t="s">
        <v>189</v>
      </c>
      <c r="C6" s="61">
        <v>19600000</v>
      </c>
      <c r="D6" s="61">
        <f>CP!O19</f>
        <v>13901.753412088987</v>
      </c>
      <c r="E6" s="61">
        <f>Term!G63</f>
        <v>3764.2999999999997</v>
      </c>
      <c r="F6" s="61">
        <f>CR!I18</f>
        <v>17717.866777393421</v>
      </c>
      <c r="G6" s="61">
        <f>Egg!Q18</f>
        <v>12964.277777777777</v>
      </c>
      <c r="H6" s="61">
        <f>SUM(D6:G6)</f>
        <v>48348.197967260188</v>
      </c>
      <c r="I6" s="61"/>
      <c r="J6" s="61"/>
      <c r="K6" s="62">
        <f>H6/C6</f>
        <v>2.4667447942479689E-3</v>
      </c>
      <c r="L6" s="19"/>
      <c r="M6" s="31">
        <f>D6/H6</f>
        <v>0.28753405497145512</v>
      </c>
      <c r="N6" s="68">
        <f>SUM(E6:G6)/H6</f>
        <v>0.71246594502854477</v>
      </c>
      <c r="O6" s="15"/>
    </row>
    <row r="7" spans="1:15" x14ac:dyDescent="0.25">
      <c r="A7" s="60" t="s">
        <v>14</v>
      </c>
      <c r="B7" s="60" t="s">
        <v>947</v>
      </c>
      <c r="C7" s="61">
        <v>15000000</v>
      </c>
      <c r="D7" s="61">
        <f>CP!O20</f>
        <v>12161.076065035943</v>
      </c>
      <c r="E7" s="61">
        <f>Term!G64</f>
        <v>3764.2999999999997</v>
      </c>
      <c r="F7" s="61">
        <f>CR!I19</f>
        <v>9930.7088186010642</v>
      </c>
      <c r="G7" s="61">
        <f>Egg!Q19</f>
        <v>10429.958333333332</v>
      </c>
      <c r="H7" s="61">
        <f t="shared" si="0"/>
        <v>36286.043216970342</v>
      </c>
      <c r="I7" s="61"/>
      <c r="J7" s="61"/>
      <c r="K7" s="62">
        <f>H7/C7</f>
        <v>2.4190695477980229E-3</v>
      </c>
      <c r="L7" s="19"/>
      <c r="M7" s="31">
        <f t="shared" ref="M7:M8" si="1">D7/H7</f>
        <v>0.33514472747330087</v>
      </c>
      <c r="N7" s="68">
        <f t="shared" ref="N7:N8" si="2">SUM(E7:G7)/H7</f>
        <v>0.66485527252669907</v>
      </c>
      <c r="O7" s="15"/>
    </row>
    <row r="8" spans="1:15" x14ac:dyDescent="0.25">
      <c r="A8" s="60" t="s">
        <v>13</v>
      </c>
      <c r="B8" s="60" t="s">
        <v>139</v>
      </c>
      <c r="C8" s="61">
        <v>10000000</v>
      </c>
      <c r="D8" s="61">
        <f>CP!O21</f>
        <v>21713.052898345373</v>
      </c>
      <c r="E8" s="61">
        <f>Term!G65</f>
        <v>3011.44</v>
      </c>
      <c r="F8" s="61">
        <f>CR!I20</f>
        <v>13853.204000171561</v>
      </c>
      <c r="G8" s="61">
        <f>Egg!Q20</f>
        <v>23602.354166666664</v>
      </c>
      <c r="H8" s="61">
        <f t="shared" si="0"/>
        <v>62180.051065183601</v>
      </c>
      <c r="I8" s="61"/>
      <c r="J8" s="61"/>
      <c r="K8" s="62">
        <f>H8/C8</f>
        <v>6.2180051065183605E-3</v>
      </c>
      <c r="L8" s="19"/>
      <c r="M8" s="31">
        <f t="shared" si="1"/>
        <v>0.34919644687302509</v>
      </c>
      <c r="N8" s="68">
        <f t="shared" si="2"/>
        <v>0.6508035531269748</v>
      </c>
      <c r="O8" s="15"/>
    </row>
    <row r="9" spans="1:15" x14ac:dyDescent="0.25">
      <c r="A9" s="60" t="s">
        <v>10</v>
      </c>
      <c r="B9" s="60" t="s">
        <v>163</v>
      </c>
      <c r="C9" s="61">
        <v>20000000</v>
      </c>
      <c r="D9" s="61">
        <f>CP!O22</f>
        <v>30874.221832486073</v>
      </c>
      <c r="E9" s="61">
        <f>Term!G66</f>
        <v>6022.88</v>
      </c>
      <c r="F9" s="61">
        <f>CR!I21</f>
        <v>24708.611532604722</v>
      </c>
      <c r="G9" s="61">
        <f>Egg!Q21</f>
        <v>30416.826388888891</v>
      </c>
      <c r="H9" s="61">
        <f t="shared" si="0"/>
        <v>92022.539753979683</v>
      </c>
      <c r="I9" s="61"/>
      <c r="J9" s="61"/>
      <c r="K9" s="62">
        <f>H9/C9</f>
        <v>4.6011269876989839E-3</v>
      </c>
      <c r="L9" s="19"/>
      <c r="M9" s="31">
        <f>D9/H9</f>
        <v>0.33550716938510555</v>
      </c>
      <c r="N9" s="68">
        <f>SUM(E9:G9)/H9</f>
        <v>0.66449283061489439</v>
      </c>
      <c r="O9" s="15"/>
    </row>
    <row r="13" spans="1:15" x14ac:dyDescent="0.25">
      <c r="A13" s="63" t="s">
        <v>950</v>
      </c>
      <c r="B13" s="64"/>
      <c r="C13" s="64"/>
    </row>
    <row r="14" spans="1:15" x14ac:dyDescent="0.25">
      <c r="A14" s="13" t="s">
        <v>904</v>
      </c>
      <c r="B14" s="13" t="s">
        <v>873</v>
      </c>
      <c r="C14" s="20" t="s">
        <v>859</v>
      </c>
      <c r="D14" s="20" t="s">
        <v>2813</v>
      </c>
      <c r="E14" s="13" t="s">
        <v>2814</v>
      </c>
      <c r="F14" s="13" t="s">
        <v>2815</v>
      </c>
      <c r="G14" s="20" t="s">
        <v>2816</v>
      </c>
      <c r="I14" s="13" t="s">
        <v>948</v>
      </c>
      <c r="J14" s="13" t="s">
        <v>949</v>
      </c>
    </row>
    <row r="15" spans="1:15" x14ac:dyDescent="0.25">
      <c r="A15" s="15" t="s">
        <v>21</v>
      </c>
      <c r="B15" s="15" t="s">
        <v>189</v>
      </c>
      <c r="C15" s="16">
        <v>19600000</v>
      </c>
      <c r="D15" s="75">
        <v>44680</v>
      </c>
      <c r="E15" s="15">
        <v>98</v>
      </c>
      <c r="F15" s="15">
        <v>185</v>
      </c>
      <c r="G15" s="16">
        <v>292</v>
      </c>
      <c r="I15" s="31">
        <f>E15/SUM($E15:$F15)</f>
        <v>0.3462897526501767</v>
      </c>
      <c r="J15" s="31">
        <f>F15/SUM($E15:$F15)</f>
        <v>0.6537102473498233</v>
      </c>
    </row>
    <row r="16" spans="1:15" x14ac:dyDescent="0.25">
      <c r="A16" s="15" t="s">
        <v>14</v>
      </c>
      <c r="B16" s="15" t="s">
        <v>947</v>
      </c>
      <c r="C16" s="16">
        <v>15000000</v>
      </c>
      <c r="D16" s="75">
        <v>44692</v>
      </c>
      <c r="E16" s="15">
        <v>85</v>
      </c>
      <c r="F16" s="15">
        <v>148</v>
      </c>
      <c r="G16" s="16">
        <v>240</v>
      </c>
      <c r="I16" s="31">
        <f>E16/SUM($E16:$F16)</f>
        <v>0.36480686695278969</v>
      </c>
      <c r="J16" s="31">
        <f t="shared" ref="J16:J18" si="3">F16/SUM($E16:$F16)</f>
        <v>0.63519313304721026</v>
      </c>
    </row>
    <row r="17" spans="1:13" x14ac:dyDescent="0.25">
      <c r="A17" s="15" t="s">
        <v>13</v>
      </c>
      <c r="B17" s="15" t="s">
        <v>139</v>
      </c>
      <c r="C17" s="16">
        <v>10000000</v>
      </c>
      <c r="D17" s="75">
        <v>44687</v>
      </c>
      <c r="E17" s="15">
        <v>153</v>
      </c>
      <c r="F17" s="15">
        <v>264</v>
      </c>
      <c r="G17" s="16">
        <v>436</v>
      </c>
      <c r="I17" s="31">
        <f>E17/SUM($E17:$F17)</f>
        <v>0.36690647482014388</v>
      </c>
      <c r="J17" s="31">
        <f t="shared" si="3"/>
        <v>0.63309352517985606</v>
      </c>
    </row>
    <row r="18" spans="1:13" x14ac:dyDescent="0.25">
      <c r="A18" s="15" t="s">
        <v>10</v>
      </c>
      <c r="B18" s="15" t="s">
        <v>163</v>
      </c>
      <c r="C18" s="16">
        <v>20000000</v>
      </c>
      <c r="D18" s="75">
        <v>44688</v>
      </c>
      <c r="E18" s="15">
        <v>205</v>
      </c>
      <c r="F18" s="15">
        <v>345</v>
      </c>
      <c r="G18" s="16">
        <v>577</v>
      </c>
      <c r="I18" s="31">
        <f>E18/SUM($E18:$F18)</f>
        <v>0.37272727272727274</v>
      </c>
      <c r="J18" s="31">
        <f t="shared" si="3"/>
        <v>0.62727272727272732</v>
      </c>
    </row>
    <row r="19" spans="1:13" x14ac:dyDescent="0.25">
      <c r="A19" s="74" t="s">
        <v>191</v>
      </c>
      <c r="B19" s="74"/>
      <c r="C19" s="74"/>
      <c r="D19" s="74"/>
      <c r="E19" s="84">
        <v>541</v>
      </c>
      <c r="F19" s="84">
        <v>942</v>
      </c>
      <c r="G19" s="86">
        <v>1545</v>
      </c>
      <c r="I19" s="31"/>
      <c r="J19" s="31"/>
    </row>
    <row r="22" spans="1:13" x14ac:dyDescent="0.25">
      <c r="A22" s="63" t="s">
        <v>950</v>
      </c>
      <c r="B22" s="64"/>
      <c r="C22" s="64"/>
      <c r="E22"/>
      <c r="F22" s="3"/>
    </row>
    <row r="23" spans="1:13" ht="27" customHeight="1" x14ac:dyDescent="0.25">
      <c r="A23" s="13" t="s">
        <v>904</v>
      </c>
      <c r="B23" s="13" t="s">
        <v>873</v>
      </c>
      <c r="C23" s="20" t="s">
        <v>859</v>
      </c>
      <c r="D23" s="20" t="s">
        <v>2813</v>
      </c>
      <c r="E23" s="20" t="s">
        <v>2983</v>
      </c>
      <c r="F23" s="13" t="s">
        <v>2979</v>
      </c>
      <c r="G23" s="13" t="s">
        <v>2815</v>
      </c>
      <c r="H23" s="20" t="s">
        <v>2816</v>
      </c>
      <c r="I23" s="20" t="s">
        <v>2990</v>
      </c>
      <c r="J23" s="13" t="s">
        <v>2989</v>
      </c>
      <c r="K23" s="13" t="s">
        <v>2988</v>
      </c>
      <c r="L23" s="13" t="s">
        <v>2987</v>
      </c>
      <c r="M23" s="87"/>
    </row>
    <row r="24" spans="1:13" x14ac:dyDescent="0.25">
      <c r="A24" s="84" t="s">
        <v>21</v>
      </c>
      <c r="B24" s="84" t="s">
        <v>189</v>
      </c>
      <c r="C24" s="86">
        <v>19600000</v>
      </c>
      <c r="D24" s="102">
        <v>44680</v>
      </c>
      <c r="E24" s="102" t="s">
        <v>2984</v>
      </c>
      <c r="F24" s="84">
        <v>109</v>
      </c>
      <c r="G24" s="84">
        <v>183</v>
      </c>
      <c r="H24" s="86">
        <v>292</v>
      </c>
      <c r="I24" s="86"/>
      <c r="J24" s="86"/>
      <c r="K24" s="103"/>
      <c r="L24" s="104"/>
      <c r="M24" s="31"/>
    </row>
    <row r="25" spans="1:13" x14ac:dyDescent="0.25">
      <c r="A25" s="15" t="s">
        <v>14</v>
      </c>
      <c r="B25" s="15" t="s">
        <v>947</v>
      </c>
      <c r="C25" s="16">
        <v>15000000</v>
      </c>
      <c r="D25" s="75">
        <v>44692</v>
      </c>
      <c r="E25" s="75" t="s">
        <v>2984</v>
      </c>
      <c r="F25" s="15">
        <v>96</v>
      </c>
      <c r="G25" s="15">
        <v>144</v>
      </c>
      <c r="H25" s="16">
        <v>240</v>
      </c>
      <c r="I25" s="16"/>
      <c r="J25" s="16"/>
      <c r="L25" s="31"/>
      <c r="M25" s="31"/>
    </row>
    <row r="26" spans="1:13" x14ac:dyDescent="0.25">
      <c r="A26" s="15"/>
      <c r="B26" s="15"/>
      <c r="C26" s="16"/>
      <c r="D26" s="75"/>
      <c r="E26" s="75" t="s">
        <v>2998</v>
      </c>
      <c r="F26" s="15">
        <f>SUM(F24:F25)</f>
        <v>205</v>
      </c>
      <c r="G26" s="15">
        <f>SUM(G24:G25)</f>
        <v>327</v>
      </c>
      <c r="H26" s="15">
        <f>SUM(H24:H25)</f>
        <v>532</v>
      </c>
      <c r="I26" s="105">
        <f>G26/H26</f>
        <v>0.61466165413533835</v>
      </c>
      <c r="J26" s="15"/>
      <c r="L26" s="31"/>
      <c r="M26" s="31"/>
    </row>
    <row r="27" spans="1:13" x14ac:dyDescent="0.25">
      <c r="A27" s="15" t="s">
        <v>13</v>
      </c>
      <c r="B27" s="15" t="s">
        <v>139</v>
      </c>
      <c r="C27" s="16">
        <v>10000000</v>
      </c>
      <c r="D27" s="75">
        <v>44687</v>
      </c>
      <c r="E27" s="75" t="s">
        <v>2985</v>
      </c>
      <c r="F27" s="15">
        <v>178</v>
      </c>
      <c r="G27" s="15">
        <v>258</v>
      </c>
      <c r="H27" s="16">
        <v>436</v>
      </c>
      <c r="I27" s="105">
        <f>G27/H27</f>
        <v>0.59174311926605505</v>
      </c>
      <c r="J27" s="16">
        <f>SUM(H27,H$26)</f>
        <v>968</v>
      </c>
      <c r="K27" s="88">
        <f>C49</f>
        <v>0.52637171034534691</v>
      </c>
      <c r="L27" s="31">
        <f>C50</f>
        <v>0.46813627487818216</v>
      </c>
      <c r="M27" s="31"/>
    </row>
    <row r="28" spans="1:13" x14ac:dyDescent="0.25">
      <c r="A28" s="106" t="s">
        <v>10</v>
      </c>
      <c r="B28" s="106" t="s">
        <v>163</v>
      </c>
      <c r="C28" s="107">
        <v>20000000</v>
      </c>
      <c r="D28" s="108">
        <v>44688</v>
      </c>
      <c r="E28" s="108" t="s">
        <v>2986</v>
      </c>
      <c r="F28" s="106">
        <v>239</v>
      </c>
      <c r="G28" s="106">
        <v>338</v>
      </c>
      <c r="H28" s="107">
        <v>577</v>
      </c>
      <c r="I28" s="109">
        <f>G28/H28</f>
        <v>0.58578856152513004</v>
      </c>
      <c r="J28" s="107">
        <f>SUM(H28,H$26)</f>
        <v>1109</v>
      </c>
      <c r="K28" s="110">
        <f>I49</f>
        <v>1.8415035638290016</v>
      </c>
      <c r="L28" s="111">
        <f>I50</f>
        <v>0.17477482258309046</v>
      </c>
      <c r="M28" s="31"/>
    </row>
    <row r="29" spans="1:13" x14ac:dyDescent="0.25">
      <c r="A29" s="15" t="s">
        <v>191</v>
      </c>
      <c r="B29" s="15"/>
      <c r="C29" s="15"/>
      <c r="D29" s="15"/>
      <c r="E29" s="15"/>
      <c r="F29" s="15">
        <v>541</v>
      </c>
      <c r="G29" s="15">
        <v>942</v>
      </c>
      <c r="H29" s="16">
        <v>1545</v>
      </c>
      <c r="I29" s="16"/>
      <c r="J29" s="16"/>
      <c r="L29" s="31"/>
      <c r="M29" s="31"/>
    </row>
    <row r="30" spans="1:13" x14ac:dyDescent="0.25">
      <c r="E30"/>
      <c r="F30" s="3"/>
    </row>
    <row r="31" spans="1:13" x14ac:dyDescent="0.25">
      <c r="E31"/>
      <c r="F31" s="3"/>
    </row>
    <row r="32" spans="1:13" x14ac:dyDescent="0.25">
      <c r="E32"/>
      <c r="F32" s="3"/>
    </row>
    <row r="33" spans="1:11" x14ac:dyDescent="0.25">
      <c r="A33" s="87" t="s">
        <v>2997</v>
      </c>
      <c r="E33"/>
      <c r="F33" s="3"/>
      <c r="G33" s="87" t="s">
        <v>2997</v>
      </c>
    </row>
    <row r="34" spans="1:11" x14ac:dyDescent="0.25">
      <c r="K34" s="3"/>
    </row>
    <row r="35" spans="1:11" x14ac:dyDescent="0.25">
      <c r="A35" s="94" t="s">
        <v>2991</v>
      </c>
      <c r="B35" s="95" t="s">
        <v>2984</v>
      </c>
      <c r="C35" s="95" t="s">
        <v>2985</v>
      </c>
      <c r="D35" s="96" t="s">
        <v>853</v>
      </c>
      <c r="E35" s="112" t="s">
        <v>2999</v>
      </c>
      <c r="G35" s="94" t="s">
        <v>2991</v>
      </c>
      <c r="H35" s="95" t="s">
        <v>2984</v>
      </c>
      <c r="I35" s="95" t="s">
        <v>2986</v>
      </c>
      <c r="J35" s="96" t="s">
        <v>853</v>
      </c>
      <c r="K35" s="112" t="s">
        <v>2999</v>
      </c>
    </row>
    <row r="36" spans="1:11" x14ac:dyDescent="0.25">
      <c r="A36" s="90" t="s">
        <v>2992</v>
      </c>
      <c r="B36" s="91">
        <f>F26</f>
        <v>205</v>
      </c>
      <c r="C36" s="91">
        <f>F27</f>
        <v>178</v>
      </c>
      <c r="D36" s="91">
        <f>SUM(B36:C36)</f>
        <v>383</v>
      </c>
      <c r="E36" s="113">
        <f>B36/D36</f>
        <v>0.53524804177545693</v>
      </c>
      <c r="G36" s="90" t="s">
        <v>2992</v>
      </c>
      <c r="H36" s="91">
        <f>F26</f>
        <v>205</v>
      </c>
      <c r="I36" s="91">
        <f>F27</f>
        <v>178</v>
      </c>
      <c r="J36" s="91">
        <f>SUM(H36:I36)</f>
        <v>383</v>
      </c>
      <c r="K36" s="113">
        <f>H36/J36</f>
        <v>0.53524804177545693</v>
      </c>
    </row>
    <row r="37" spans="1:11" x14ac:dyDescent="0.25">
      <c r="A37" s="89" t="s">
        <v>2993</v>
      </c>
      <c r="B37" s="91">
        <f>G26</f>
        <v>327</v>
      </c>
      <c r="C37" s="91">
        <f>G27</f>
        <v>258</v>
      </c>
      <c r="D37" s="91">
        <f>SUM(B37:C37)</f>
        <v>585</v>
      </c>
      <c r="E37" s="113">
        <f>B37/D37</f>
        <v>0.55897435897435899</v>
      </c>
      <c r="G37" s="89" t="s">
        <v>2993</v>
      </c>
      <c r="H37" s="91">
        <f>G26</f>
        <v>327</v>
      </c>
      <c r="I37" s="91">
        <f>G28</f>
        <v>338</v>
      </c>
      <c r="J37" s="91">
        <f>SUM(H37:I37)</f>
        <v>665</v>
      </c>
      <c r="K37" s="113">
        <f>H37/J37</f>
        <v>0.49172932330827068</v>
      </c>
    </row>
    <row r="38" spans="1:11" x14ac:dyDescent="0.25">
      <c r="A38" s="94" t="s">
        <v>853</v>
      </c>
      <c r="B38" s="95">
        <f>SUM(B36:B37)</f>
        <v>532</v>
      </c>
      <c r="C38" s="95">
        <f>SUM(C36:C37)</f>
        <v>436</v>
      </c>
      <c r="D38" s="95">
        <f>SUM(D36:D37)</f>
        <v>968</v>
      </c>
      <c r="E38" s="93"/>
      <c r="G38" s="94" t="s">
        <v>853</v>
      </c>
      <c r="H38" s="95">
        <f>SUM(H36:H37)</f>
        <v>532</v>
      </c>
      <c r="I38" s="95">
        <f>SUM(I36:I37)</f>
        <v>516</v>
      </c>
      <c r="J38" s="95">
        <f>SUM(J36:J37)</f>
        <v>1048</v>
      </c>
      <c r="K38" s="93"/>
    </row>
    <row r="39" spans="1:11" x14ac:dyDescent="0.25">
      <c r="A39" s="98"/>
      <c r="B39" s="97">
        <f>B38/D38</f>
        <v>0.54958677685950408</v>
      </c>
      <c r="C39" s="97">
        <f>C38/D38</f>
        <v>0.45041322314049587</v>
      </c>
      <c r="D39" s="92"/>
      <c r="E39" s="93"/>
      <c r="G39" s="98"/>
      <c r="H39" s="97">
        <f>H38/J38</f>
        <v>0.50763358778625955</v>
      </c>
      <c r="I39" s="97">
        <f>I38/J38</f>
        <v>0.49236641221374045</v>
      </c>
      <c r="J39" s="92"/>
      <c r="K39" s="93"/>
    </row>
    <row r="40" spans="1:11" x14ac:dyDescent="0.25">
      <c r="A40" s="98"/>
      <c r="B40" s="91"/>
      <c r="C40" s="91"/>
      <c r="D40" s="92"/>
      <c r="E40" s="93"/>
      <c r="G40" s="98"/>
      <c r="H40" s="91"/>
      <c r="I40" s="91"/>
      <c r="J40" s="92"/>
      <c r="K40" s="93"/>
    </row>
    <row r="41" spans="1:11" x14ac:dyDescent="0.25">
      <c r="A41" s="98" t="s">
        <v>2994</v>
      </c>
      <c r="B41" s="91"/>
      <c r="C41" s="91"/>
      <c r="D41" s="92"/>
      <c r="E41" s="93"/>
      <c r="G41" s="98" t="s">
        <v>2994</v>
      </c>
      <c r="H41" s="91"/>
      <c r="I41" s="91"/>
      <c r="J41" s="92"/>
      <c r="K41" s="93"/>
    </row>
    <row r="42" spans="1:11" x14ac:dyDescent="0.25">
      <c r="A42" s="93" t="s">
        <v>2991</v>
      </c>
      <c r="B42" s="91" t="str">
        <f>B35</f>
        <v>Control</v>
      </c>
      <c r="C42" s="91" t="str">
        <f>C35</f>
        <v>Net Pen</v>
      </c>
      <c r="D42" s="98"/>
      <c r="E42" s="91"/>
      <c r="G42" s="93" t="s">
        <v>2991</v>
      </c>
      <c r="H42" s="91" t="str">
        <f>H35</f>
        <v>Control</v>
      </c>
      <c r="I42" s="91" t="str">
        <f>I35</f>
        <v>Tender</v>
      </c>
      <c r="J42" s="98"/>
      <c r="K42" s="91"/>
    </row>
    <row r="43" spans="1:11" x14ac:dyDescent="0.25">
      <c r="A43" s="99" t="str">
        <f>A36</f>
        <v>Non-terminal</v>
      </c>
      <c r="B43" s="99">
        <f>B39*D36</f>
        <v>210.49173553719007</v>
      </c>
      <c r="C43" s="99">
        <f>D36*C39</f>
        <v>172.5082644628099</v>
      </c>
      <c r="D43" s="98"/>
      <c r="E43" s="91"/>
      <c r="G43" s="99" t="str">
        <f>G36</f>
        <v>Non-terminal</v>
      </c>
      <c r="H43" s="99">
        <f>H39*J36</f>
        <v>194.42366412213741</v>
      </c>
      <c r="I43" s="99">
        <f>J36*I39</f>
        <v>188.57633587786259</v>
      </c>
      <c r="J43" s="98"/>
      <c r="K43" s="91"/>
    </row>
    <row r="44" spans="1:11" x14ac:dyDescent="0.25">
      <c r="A44" s="98" t="str">
        <f>A37</f>
        <v>Terminal</v>
      </c>
      <c r="B44" s="99">
        <f>B39*D37</f>
        <v>321.5082644628099</v>
      </c>
      <c r="C44" s="99">
        <f>C39*D37</f>
        <v>263.4917355371901</v>
      </c>
      <c r="D44" s="98"/>
      <c r="E44" s="91"/>
      <c r="G44" s="98" t="str">
        <f>G37</f>
        <v>Terminal</v>
      </c>
      <c r="H44" s="99">
        <f>H39*J37</f>
        <v>337.57633587786262</v>
      </c>
      <c r="I44" s="99">
        <f>I39*J37</f>
        <v>327.42366412213738</v>
      </c>
      <c r="J44" s="98"/>
      <c r="K44" s="91"/>
    </row>
    <row r="45" spans="1:11" x14ac:dyDescent="0.25">
      <c r="A45" s="93"/>
      <c r="B45" s="93"/>
      <c r="C45" s="98"/>
      <c r="D45" s="98"/>
      <c r="E45" s="91"/>
      <c r="G45" s="93"/>
      <c r="H45" s="93"/>
      <c r="I45" s="98"/>
      <c r="J45" s="98"/>
      <c r="K45" s="91"/>
    </row>
    <row r="46" spans="1:11" x14ac:dyDescent="0.25">
      <c r="A46" s="93"/>
      <c r="B46" s="100">
        <f>(B36-B43)^2/B43</f>
        <v>0.14327954080224539</v>
      </c>
      <c r="C46" s="100">
        <f>(C36-C43)^2/C43</f>
        <v>0.17482732960274161</v>
      </c>
      <c r="D46" s="98"/>
      <c r="E46" s="91"/>
      <c r="G46" s="93"/>
      <c r="H46" s="100">
        <f>(H36-H43)^2/H43</f>
        <v>0.57533572935387856</v>
      </c>
      <c r="I46" s="100">
        <f>(I36-I43)^2/I43</f>
        <v>0.59317559693074307</v>
      </c>
      <c r="J46" s="98"/>
      <c r="K46" s="91"/>
    </row>
    <row r="47" spans="1:11" x14ac:dyDescent="0.25">
      <c r="A47" s="93"/>
      <c r="B47" s="100">
        <f>(B37-B44)^2/B44</f>
        <v>9.3805237824377011E-2</v>
      </c>
      <c r="C47" s="100">
        <f>(C37-C44)^2/C44</f>
        <v>0.11445960211598295</v>
      </c>
      <c r="D47" s="98"/>
      <c r="E47" s="91"/>
      <c r="G47" s="93"/>
      <c r="H47" s="100">
        <f>(H37-H44)^2/H44</f>
        <v>0.33135877344742359</v>
      </c>
      <c r="I47" s="100">
        <f>(I37-I44)^2/I44</f>
        <v>0.34163346409695616</v>
      </c>
      <c r="J47" s="98"/>
      <c r="K47" s="91"/>
    </row>
    <row r="48" spans="1:11" x14ac:dyDescent="0.25">
      <c r="A48" s="93"/>
      <c r="B48" s="93"/>
      <c r="C48" s="98"/>
      <c r="D48" s="98"/>
      <c r="E48" s="91"/>
      <c r="G48" s="93"/>
      <c r="H48" s="93"/>
      <c r="I48" s="98"/>
      <c r="J48" s="98"/>
      <c r="K48" s="91"/>
    </row>
    <row r="49" spans="1:11" x14ac:dyDescent="0.25">
      <c r="A49" s="93"/>
      <c r="B49" s="93" t="s">
        <v>2995</v>
      </c>
      <c r="C49" s="97">
        <f>SUM(B46:C47)</f>
        <v>0.52637171034534691</v>
      </c>
      <c r="D49" s="98"/>
      <c r="E49" s="91"/>
      <c r="G49" s="93"/>
      <c r="H49" s="93" t="s">
        <v>2995</v>
      </c>
      <c r="I49" s="97">
        <f>SUM(H46:I47)</f>
        <v>1.8415035638290016</v>
      </c>
      <c r="J49" s="98"/>
      <c r="K49" s="91"/>
    </row>
    <row r="50" spans="1:11" x14ac:dyDescent="0.25">
      <c r="A50" s="93"/>
      <c r="B50" s="93" t="s">
        <v>2996</v>
      </c>
      <c r="C50" s="101">
        <f>_xlfn.CHISQ.TEST(B36:C37,B43:C44)</f>
        <v>0.46813627487818216</v>
      </c>
      <c r="D50" s="98"/>
      <c r="E50" s="91"/>
      <c r="G50" s="93"/>
      <c r="H50" s="93" t="s">
        <v>2996</v>
      </c>
      <c r="I50" s="101">
        <f>_xlfn.CHISQ.TEST(H36:I37,H43:I44)</f>
        <v>0.17477482258309046</v>
      </c>
      <c r="J50" s="98"/>
      <c r="K50" s="91"/>
    </row>
    <row r="51" spans="1:11" x14ac:dyDescent="0.25">
      <c r="K51" s="3"/>
    </row>
  </sheetData>
  <conditionalFormatting sqref="D40">
    <cfRule type="colorScale" priority="2">
      <colorScale>
        <cfvo type="min"/>
        <cfvo type="max"/>
        <color rgb="FFFCFCFF"/>
        <color rgb="FFF8696B"/>
      </colorScale>
    </cfRule>
  </conditionalFormatting>
  <conditionalFormatting sqref="J4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471E-5289-44FE-812E-61C08AAEE627}">
  <dimension ref="A3:L9"/>
  <sheetViews>
    <sheetView workbookViewId="0">
      <selection activeCell="G26" sqref="G26"/>
    </sheetView>
  </sheetViews>
  <sheetFormatPr defaultRowHeight="15" x14ac:dyDescent="0.25"/>
  <cols>
    <col min="1" max="1" width="24.42578125" bestFit="1" customWidth="1"/>
    <col min="2" max="4" width="9.5703125" bestFit="1" customWidth="1"/>
    <col min="5" max="7" width="11.28515625" bestFit="1" customWidth="1"/>
    <col min="9" max="9" width="24.42578125" bestFit="1" customWidth="1"/>
    <col min="10" max="10" width="16.85546875" bestFit="1" customWidth="1"/>
    <col min="11" max="11" width="4" bestFit="1" customWidth="1"/>
    <col min="12" max="14" width="11.28515625" bestFit="1" customWidth="1"/>
  </cols>
  <sheetData>
    <row r="3" spans="1:12" x14ac:dyDescent="0.25">
      <c r="A3" s="1" t="s">
        <v>196</v>
      </c>
      <c r="B3" s="1" t="s">
        <v>35</v>
      </c>
      <c r="I3" s="1" t="s">
        <v>196</v>
      </c>
      <c r="J3" s="1" t="s">
        <v>193</v>
      </c>
    </row>
    <row r="4" spans="1:12" x14ac:dyDescent="0.25">
      <c r="A4" s="1" t="s">
        <v>3</v>
      </c>
      <c r="B4" t="s">
        <v>855</v>
      </c>
      <c r="C4" t="s">
        <v>60</v>
      </c>
      <c r="D4" t="s">
        <v>221</v>
      </c>
      <c r="E4" t="s">
        <v>191</v>
      </c>
      <c r="I4" s="1" t="s">
        <v>190</v>
      </c>
      <c r="J4" t="s">
        <v>2982</v>
      </c>
      <c r="K4" t="s">
        <v>60</v>
      </c>
      <c r="L4" t="s">
        <v>191</v>
      </c>
    </row>
    <row r="5" spans="1:12" x14ac:dyDescent="0.25">
      <c r="A5" t="s">
        <v>21</v>
      </c>
      <c r="B5">
        <v>98</v>
      </c>
      <c r="C5">
        <v>185</v>
      </c>
      <c r="D5">
        <v>9</v>
      </c>
      <c r="E5">
        <v>292</v>
      </c>
      <c r="I5" s="2" t="s">
        <v>21</v>
      </c>
      <c r="J5">
        <v>109</v>
      </c>
      <c r="K5">
        <v>183</v>
      </c>
      <c r="L5">
        <v>292</v>
      </c>
    </row>
    <row r="6" spans="1:12" x14ac:dyDescent="0.25">
      <c r="A6" t="s">
        <v>14</v>
      </c>
      <c r="B6">
        <v>85</v>
      </c>
      <c r="C6">
        <v>148</v>
      </c>
      <c r="D6">
        <v>7</v>
      </c>
      <c r="E6">
        <v>240</v>
      </c>
      <c r="I6" s="2" t="s">
        <v>14</v>
      </c>
      <c r="J6">
        <v>96</v>
      </c>
      <c r="K6">
        <v>144</v>
      </c>
      <c r="L6">
        <v>240</v>
      </c>
    </row>
    <row r="7" spans="1:12" x14ac:dyDescent="0.25">
      <c r="A7" t="s">
        <v>13</v>
      </c>
      <c r="B7">
        <v>153</v>
      </c>
      <c r="C7">
        <v>264</v>
      </c>
      <c r="D7">
        <v>19</v>
      </c>
      <c r="E7">
        <v>436</v>
      </c>
      <c r="I7" s="2" t="s">
        <v>13</v>
      </c>
      <c r="J7">
        <v>178</v>
      </c>
      <c r="K7">
        <v>258</v>
      </c>
      <c r="L7">
        <v>436</v>
      </c>
    </row>
    <row r="8" spans="1:12" x14ac:dyDescent="0.25">
      <c r="A8" t="s">
        <v>10</v>
      </c>
      <c r="B8">
        <v>205</v>
      </c>
      <c r="C8">
        <v>345</v>
      </c>
      <c r="D8">
        <v>27</v>
      </c>
      <c r="E8">
        <v>577</v>
      </c>
      <c r="I8" s="2" t="s">
        <v>10</v>
      </c>
      <c r="J8">
        <v>239</v>
      </c>
      <c r="K8">
        <v>338</v>
      </c>
      <c r="L8">
        <v>577</v>
      </c>
    </row>
    <row r="9" spans="1:12" x14ac:dyDescent="0.25">
      <c r="A9" t="s">
        <v>191</v>
      </c>
      <c r="B9">
        <v>541</v>
      </c>
      <c r="C9">
        <v>942</v>
      </c>
      <c r="D9">
        <v>62</v>
      </c>
      <c r="E9">
        <v>1545</v>
      </c>
      <c r="I9" s="2" t="s">
        <v>191</v>
      </c>
      <c r="J9">
        <v>622</v>
      </c>
      <c r="K9">
        <v>923</v>
      </c>
      <c r="L9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725E-52B5-42A8-A9C6-C3F8BF1EB052}">
  <sheetPr filterMode="1"/>
  <dimension ref="A1:AP1546"/>
  <sheetViews>
    <sheetView workbookViewId="0">
      <selection activeCell="O87" sqref="O87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5.28515625" bestFit="1" customWidth="1"/>
    <col min="4" max="4" width="8.85546875" bestFit="1" customWidth="1"/>
    <col min="5" max="5" width="5.140625" bestFit="1" customWidth="1"/>
    <col min="6" max="6" width="5.85546875" bestFit="1" customWidth="1"/>
    <col min="7" max="7" width="7" bestFit="1" customWidth="1"/>
    <col min="8" max="8" width="4.28515625" bestFit="1" customWidth="1"/>
    <col min="9" max="9" width="4.42578125" bestFit="1" customWidth="1"/>
    <col min="10" max="10" width="5.42578125" bestFit="1" customWidth="1"/>
    <col min="11" max="11" width="6.140625" bestFit="1" customWidth="1"/>
    <col min="12" max="12" width="4.5703125" bestFit="1" customWidth="1"/>
    <col min="13" max="13" width="4" bestFit="1" customWidth="1"/>
    <col min="14" max="14" width="11" bestFit="1" customWidth="1"/>
    <col min="15" max="15" width="14.140625" style="83" bestFit="1" customWidth="1"/>
    <col min="16" max="16" width="8.28515625" style="83" bestFit="1" customWidth="1"/>
    <col min="17" max="17" width="27.85546875" style="83" bestFit="1" customWidth="1"/>
    <col min="18" max="18" width="8.28515625" style="83" bestFit="1" customWidth="1"/>
    <col min="19" max="19" width="9" bestFit="1" customWidth="1"/>
    <col min="20" max="20" width="9.7109375" bestFit="1" customWidth="1"/>
    <col min="21" max="21" width="9.85546875" bestFit="1" customWidth="1"/>
    <col min="22" max="22" width="3.7109375" bestFit="1" customWidth="1"/>
    <col min="23" max="23" width="9.7109375" bestFit="1" customWidth="1"/>
    <col min="24" max="25" width="3.7109375" bestFit="1" customWidth="1"/>
    <col min="26" max="26" width="8.42578125" customWidth="1"/>
    <col min="27" max="27" width="3.7109375" bestFit="1" customWidth="1"/>
    <col min="28" max="28" width="9.85546875" bestFit="1" customWidth="1"/>
    <col min="29" max="29" width="5.140625" bestFit="1" customWidth="1"/>
    <col min="30" max="30" width="6.42578125" bestFit="1" customWidth="1"/>
    <col min="31" max="31" width="14.5703125" bestFit="1" customWidth="1"/>
    <col min="32" max="32" width="9.85546875" bestFit="1" customWidth="1"/>
    <col min="33" max="33" width="8.42578125" bestFit="1" customWidth="1"/>
    <col min="34" max="34" width="5" bestFit="1" customWidth="1"/>
    <col min="35" max="35" width="6.7109375" bestFit="1" customWidth="1"/>
    <col min="36" max="36" width="61.42578125" bestFit="1" customWidth="1"/>
    <col min="37" max="37" width="6.42578125" bestFit="1" customWidth="1"/>
    <col min="38" max="38" width="5.140625" bestFit="1" customWidth="1"/>
    <col min="39" max="39" width="6.42578125" bestFit="1" customWidth="1"/>
    <col min="40" max="40" width="5.140625" bestFit="1" customWidth="1"/>
    <col min="41" max="41" width="3.7109375" bestFit="1" customWidth="1"/>
    <col min="42" max="42" width="4.5703125" bestFit="1" customWidth="1"/>
    <col min="43" max="65" width="76.7109375" customWidth="1"/>
  </cols>
  <sheetData>
    <row r="1" spans="1:42" s="77" customFormat="1" ht="106.5" x14ac:dyDescent="0.25">
      <c r="A1" s="76" t="s">
        <v>27</v>
      </c>
      <c r="B1" s="76" t="s">
        <v>28</v>
      </c>
      <c r="C1" s="76" t="s">
        <v>29</v>
      </c>
      <c r="D1" s="76" t="s">
        <v>30</v>
      </c>
      <c r="E1" s="76" t="s">
        <v>31</v>
      </c>
      <c r="F1" s="76" t="s">
        <v>32</v>
      </c>
      <c r="G1" s="76" t="s">
        <v>33</v>
      </c>
      <c r="H1" s="76" t="s">
        <v>34</v>
      </c>
      <c r="I1" s="76" t="s">
        <v>35</v>
      </c>
      <c r="J1" s="76" t="s">
        <v>36</v>
      </c>
      <c r="K1" s="76" t="s">
        <v>37</v>
      </c>
      <c r="L1" s="76" t="s">
        <v>0</v>
      </c>
      <c r="M1" s="76" t="s">
        <v>1</v>
      </c>
      <c r="N1" s="76" t="s">
        <v>38</v>
      </c>
      <c r="O1" s="79" t="str">
        <f>CONCATENATE(M1,N1)</f>
        <v>DistrictSubDistricts</v>
      </c>
      <c r="P1" s="80" t="s">
        <v>2978</v>
      </c>
      <c r="Q1" s="85" t="s">
        <v>2980</v>
      </c>
      <c r="R1" s="85" t="s">
        <v>2981</v>
      </c>
      <c r="S1" s="76" t="s">
        <v>39</v>
      </c>
      <c r="T1" s="76" t="s">
        <v>951</v>
      </c>
      <c r="U1" s="76" t="s">
        <v>952</v>
      </c>
      <c r="V1" s="76" t="s">
        <v>953</v>
      </c>
      <c r="W1" s="76" t="s">
        <v>954</v>
      </c>
      <c r="X1" s="76" t="s">
        <v>4</v>
      </c>
      <c r="Y1" s="76" t="s">
        <v>40</v>
      </c>
      <c r="Z1" s="76" t="s">
        <v>41</v>
      </c>
      <c r="AA1" s="76" t="s">
        <v>42</v>
      </c>
      <c r="AB1" s="76" t="s">
        <v>43</v>
      </c>
      <c r="AC1" s="76" t="s">
        <v>44</v>
      </c>
      <c r="AD1" s="76" t="s">
        <v>45</v>
      </c>
      <c r="AE1" s="76" t="s">
        <v>3</v>
      </c>
      <c r="AF1" s="76" t="s">
        <v>7</v>
      </c>
      <c r="AG1" s="76" t="s">
        <v>46</v>
      </c>
      <c r="AH1" s="76" t="s">
        <v>6</v>
      </c>
      <c r="AI1" s="76" t="s">
        <v>2</v>
      </c>
      <c r="AJ1" s="76" t="s">
        <v>47</v>
      </c>
      <c r="AK1" s="76" t="s">
        <v>48</v>
      </c>
      <c r="AL1" s="76" t="s">
        <v>49</v>
      </c>
      <c r="AM1" s="76" t="s">
        <v>50</v>
      </c>
      <c r="AN1" s="76" t="s">
        <v>51</v>
      </c>
      <c r="AO1" s="76" t="s">
        <v>52</v>
      </c>
      <c r="AP1" s="76" t="s">
        <v>53</v>
      </c>
    </row>
    <row r="2" spans="1:42" ht="15" hidden="1" customHeight="1" x14ac:dyDescent="0.25">
      <c r="A2" s="69">
        <v>2024</v>
      </c>
      <c r="B2" s="70" t="s">
        <v>54</v>
      </c>
      <c r="C2" s="70" t="s">
        <v>55</v>
      </c>
      <c r="D2" s="70" t="s">
        <v>175</v>
      </c>
      <c r="E2" s="70" t="s">
        <v>176</v>
      </c>
      <c r="F2" s="70" t="s">
        <v>182</v>
      </c>
      <c r="G2" s="70" t="s">
        <v>248</v>
      </c>
      <c r="H2" s="70" t="s">
        <v>88</v>
      </c>
      <c r="I2" s="70" t="s">
        <v>221</v>
      </c>
      <c r="J2" s="70" t="s">
        <v>61</v>
      </c>
      <c r="K2" s="69" t="b">
        <v>1</v>
      </c>
      <c r="L2" s="70" t="s">
        <v>8</v>
      </c>
      <c r="M2" s="69">
        <v>101</v>
      </c>
      <c r="N2" s="78" t="s">
        <v>955</v>
      </c>
      <c r="O2" s="81" t="str">
        <f>CONCATENATE(M2,N2)</f>
        <v>10128</v>
      </c>
      <c r="P2" s="82">
        <f>IF(COUNTIF(Sheet2!B$3:B$187,VALUE('raw Mark ID data'!O2))=0, 0, VLOOKUP(VALUE(O2), Sheet2!B$3:D$987, 3, FALSE))</f>
        <v>0</v>
      </c>
      <c r="Q2" s="82">
        <f>IF(P2="THA",VLOOKUP(VALUE(O2),Sheet2!B$1:C$191,2,FALSE), IF(P2="SHA",VLOOKUP(VALUE(O2),Sheet2!B$1:C$191,2,FALSE), 0))</f>
        <v>0</v>
      </c>
      <c r="R2" s="82" t="str">
        <f>IF(L2="EGG",IF(C2="NB","T","????"),IF(OR(P2="SHA", P2="THA")=TRUE, IF(Q2="Neets Bay", "T", "NT"), "NT"))</f>
        <v>NT</v>
      </c>
      <c r="S2" s="70" t="s">
        <v>272</v>
      </c>
      <c r="T2" s="71">
        <v>45459</v>
      </c>
      <c r="U2" s="72">
        <v>45460</v>
      </c>
      <c r="V2" s="69">
        <v>2</v>
      </c>
      <c r="W2" s="71">
        <v>45461</v>
      </c>
      <c r="X2" s="69">
        <v>25</v>
      </c>
      <c r="Y2" s="73"/>
      <c r="Z2" s="70" t="s">
        <v>250</v>
      </c>
      <c r="AA2" s="69">
        <v>1</v>
      </c>
      <c r="AB2" s="72">
        <v>45464</v>
      </c>
      <c r="AC2" s="70" t="s">
        <v>63</v>
      </c>
      <c r="AD2" s="70" t="s">
        <v>163</v>
      </c>
      <c r="AE2" s="70" t="s">
        <v>10</v>
      </c>
      <c r="AF2" s="70" t="s">
        <v>12</v>
      </c>
      <c r="AG2" s="70" t="s">
        <v>65</v>
      </c>
      <c r="AH2" s="70" t="s">
        <v>11</v>
      </c>
      <c r="AI2" s="70" t="s">
        <v>9</v>
      </c>
      <c r="AJ2" s="70" t="s">
        <v>122</v>
      </c>
      <c r="AK2" s="70" t="s">
        <v>163</v>
      </c>
      <c r="AL2" s="70" t="s">
        <v>63</v>
      </c>
      <c r="AM2" s="70" t="s">
        <v>61</v>
      </c>
      <c r="AN2" s="70" t="s">
        <v>61</v>
      </c>
      <c r="AO2" s="70" t="s">
        <v>74</v>
      </c>
      <c r="AP2" s="69">
        <v>6</v>
      </c>
    </row>
    <row r="3" spans="1:42" ht="15" hidden="1" customHeight="1" x14ac:dyDescent="0.25">
      <c r="A3" s="69">
        <v>2024</v>
      </c>
      <c r="B3" s="70" t="s">
        <v>54</v>
      </c>
      <c r="C3" s="70" t="s">
        <v>55</v>
      </c>
      <c r="D3" s="70" t="s">
        <v>175</v>
      </c>
      <c r="E3" s="70" t="s">
        <v>176</v>
      </c>
      <c r="F3" s="70" t="s">
        <v>182</v>
      </c>
      <c r="G3" s="70" t="s">
        <v>248</v>
      </c>
      <c r="H3" s="70" t="s">
        <v>96</v>
      </c>
      <c r="I3" s="70" t="s">
        <v>221</v>
      </c>
      <c r="J3" s="70" t="s">
        <v>61</v>
      </c>
      <c r="K3" s="69" t="b">
        <v>1</v>
      </c>
      <c r="L3" s="70" t="s">
        <v>8</v>
      </c>
      <c r="M3" s="69">
        <v>101</v>
      </c>
      <c r="N3" s="78" t="s">
        <v>955</v>
      </c>
      <c r="O3" s="81" t="str">
        <f t="shared" ref="O3:O66" si="0">CONCATENATE(M3,N3)</f>
        <v>10128</v>
      </c>
      <c r="P3" s="82">
        <f>IF(COUNTIF(Sheet2!B$3:B$187,VALUE('raw Mark ID data'!O3))=0, 0, VLOOKUP(VALUE(O3), Sheet2!B$3:D$987, 3, FALSE))</f>
        <v>0</v>
      </c>
      <c r="Q3" s="82">
        <f>IF(P3="THA",VLOOKUP(VALUE(O3),Sheet2!B$1:C$191,2,FALSE), IF(P3="SHA",VLOOKUP(VALUE(O3),Sheet2!B$1:C$191,2,FALSE), 0))</f>
        <v>0</v>
      </c>
      <c r="R3" s="82" t="str">
        <f t="shared" ref="R3:R66" si="1">IF(L3="EGG",IF(C3="NB","T","????"),IF(OR(P3="SHA", P3="THA")=TRUE, IF(Q3="Neets Bay", "T", "NT"), "NT"))</f>
        <v>NT</v>
      </c>
      <c r="S3" s="70" t="s">
        <v>282</v>
      </c>
      <c r="T3" s="71">
        <v>45459</v>
      </c>
      <c r="U3" s="72">
        <v>45460</v>
      </c>
      <c r="V3" s="69">
        <v>2</v>
      </c>
      <c r="W3" s="71">
        <v>45461</v>
      </c>
      <c r="X3" s="69">
        <v>25</v>
      </c>
      <c r="Y3" s="73"/>
      <c r="Z3" s="70" t="s">
        <v>250</v>
      </c>
      <c r="AA3" s="69">
        <v>1</v>
      </c>
      <c r="AB3" s="72">
        <v>45464</v>
      </c>
      <c r="AC3" s="70" t="s">
        <v>63</v>
      </c>
      <c r="AD3" s="70" t="s">
        <v>189</v>
      </c>
      <c r="AE3" s="70" t="s">
        <v>21</v>
      </c>
      <c r="AF3" s="70" t="s">
        <v>12</v>
      </c>
      <c r="AG3" s="70" t="s">
        <v>65</v>
      </c>
      <c r="AH3" s="70" t="s">
        <v>11</v>
      </c>
      <c r="AI3" s="70" t="s">
        <v>9</v>
      </c>
      <c r="AJ3" s="70" t="s">
        <v>283</v>
      </c>
      <c r="AK3" s="70" t="s">
        <v>189</v>
      </c>
      <c r="AL3" s="70" t="s">
        <v>63</v>
      </c>
      <c r="AM3" s="70" t="s">
        <v>61</v>
      </c>
      <c r="AN3" s="70" t="s">
        <v>61</v>
      </c>
      <c r="AO3" s="70" t="s">
        <v>74</v>
      </c>
      <c r="AP3" s="69">
        <v>7.5</v>
      </c>
    </row>
    <row r="4" spans="1:42" ht="15" hidden="1" customHeight="1" x14ac:dyDescent="0.25">
      <c r="A4" s="69">
        <v>2024</v>
      </c>
      <c r="B4" s="70" t="s">
        <v>54</v>
      </c>
      <c r="C4" s="70" t="s">
        <v>55</v>
      </c>
      <c r="D4" s="70" t="s">
        <v>56</v>
      </c>
      <c r="E4" s="70" t="s">
        <v>219</v>
      </c>
      <c r="F4" s="70" t="s">
        <v>182</v>
      </c>
      <c r="G4" s="70" t="s">
        <v>956</v>
      </c>
      <c r="H4" s="70" t="s">
        <v>73</v>
      </c>
      <c r="I4" s="70" t="s">
        <v>855</v>
      </c>
      <c r="J4" s="70" t="s">
        <v>61</v>
      </c>
      <c r="K4" s="69" t="b">
        <v>0</v>
      </c>
      <c r="L4" s="70" t="s">
        <v>8</v>
      </c>
      <c r="M4" s="69">
        <v>101</v>
      </c>
      <c r="N4" s="78" t="s">
        <v>957</v>
      </c>
      <c r="O4" s="81" t="str">
        <f t="shared" si="0"/>
        <v>10111</v>
      </c>
      <c r="P4" s="82">
        <f>IF(COUNTIF(Sheet2!B$3:B$187,VALUE('raw Mark ID data'!O4))=0, 0, VLOOKUP(VALUE(O4), Sheet2!B$3:D$987, 3, FALSE))</f>
        <v>0</v>
      </c>
      <c r="Q4" s="82">
        <f>IF(P4="THA",VLOOKUP(VALUE(O4),Sheet2!B$1:C$191,2,FALSE), IF(P4="SHA",VLOOKUP(VALUE(O4),Sheet2!B$1:C$191,2,FALSE), 0))</f>
        <v>0</v>
      </c>
      <c r="R4" s="82" t="str">
        <f t="shared" si="1"/>
        <v>NT</v>
      </c>
      <c r="S4" s="70" t="s">
        <v>958</v>
      </c>
      <c r="T4" s="71">
        <v>45459</v>
      </c>
      <c r="U4" s="72">
        <v>45461</v>
      </c>
      <c r="V4" s="69">
        <v>3</v>
      </c>
      <c r="W4" s="71">
        <v>45462</v>
      </c>
      <c r="X4" s="69">
        <v>25</v>
      </c>
      <c r="Y4" s="73"/>
      <c r="Z4" s="70" t="s">
        <v>61</v>
      </c>
      <c r="AA4" s="69">
        <v>1</v>
      </c>
      <c r="AB4" s="72">
        <v>45463</v>
      </c>
      <c r="AC4" s="70" t="s">
        <v>63</v>
      </c>
      <c r="AD4" s="70" t="s">
        <v>139</v>
      </c>
      <c r="AE4" s="70" t="s">
        <v>13</v>
      </c>
      <c r="AF4" s="70" t="s">
        <v>12</v>
      </c>
      <c r="AG4" s="70" t="s">
        <v>65</v>
      </c>
      <c r="AH4" s="70" t="s">
        <v>11</v>
      </c>
      <c r="AI4" s="70" t="s">
        <v>9</v>
      </c>
      <c r="AJ4" s="70" t="s">
        <v>84</v>
      </c>
      <c r="AK4" s="70" t="s">
        <v>139</v>
      </c>
      <c r="AL4" s="70" t="s">
        <v>63</v>
      </c>
      <c r="AM4" s="70" t="s">
        <v>61</v>
      </c>
      <c r="AN4" s="70" t="s">
        <v>61</v>
      </c>
      <c r="AO4" s="70" t="s">
        <v>61</v>
      </c>
      <c r="AP4" s="73"/>
    </row>
    <row r="5" spans="1:42" ht="15" hidden="1" customHeight="1" x14ac:dyDescent="0.25">
      <c r="A5" s="69">
        <v>2024</v>
      </c>
      <c r="B5" s="70" t="s">
        <v>54</v>
      </c>
      <c r="C5" s="70" t="s">
        <v>55</v>
      </c>
      <c r="D5" s="70" t="s">
        <v>56</v>
      </c>
      <c r="E5" s="70" t="s">
        <v>219</v>
      </c>
      <c r="F5" s="70" t="s">
        <v>182</v>
      </c>
      <c r="G5" s="70" t="s">
        <v>956</v>
      </c>
      <c r="H5" s="70" t="s">
        <v>86</v>
      </c>
      <c r="I5" s="70" t="s">
        <v>855</v>
      </c>
      <c r="J5" s="70" t="s">
        <v>61</v>
      </c>
      <c r="K5" s="69" t="b">
        <v>0</v>
      </c>
      <c r="L5" s="70" t="s">
        <v>8</v>
      </c>
      <c r="M5" s="69">
        <v>101</v>
      </c>
      <c r="N5" s="78" t="s">
        <v>957</v>
      </c>
      <c r="O5" s="81" t="str">
        <f t="shared" si="0"/>
        <v>10111</v>
      </c>
      <c r="P5" s="82">
        <f>IF(COUNTIF(Sheet2!B$3:B$187,VALUE('raw Mark ID data'!O5))=0, 0, VLOOKUP(VALUE(O5), Sheet2!B$3:D$987, 3, FALSE))</f>
        <v>0</v>
      </c>
      <c r="Q5" s="82">
        <f>IF(P5="THA",VLOOKUP(VALUE(O5),Sheet2!B$1:C$191,2,FALSE), IF(P5="SHA",VLOOKUP(VALUE(O5),Sheet2!B$1:C$191,2,FALSE), 0))</f>
        <v>0</v>
      </c>
      <c r="R5" s="82" t="str">
        <f t="shared" si="1"/>
        <v>NT</v>
      </c>
      <c r="S5" s="70" t="s">
        <v>959</v>
      </c>
      <c r="T5" s="71">
        <v>45459</v>
      </c>
      <c r="U5" s="72">
        <v>45461</v>
      </c>
      <c r="V5" s="69">
        <v>3</v>
      </c>
      <c r="W5" s="71">
        <v>45462</v>
      </c>
      <c r="X5" s="69">
        <v>25</v>
      </c>
      <c r="Y5" s="73"/>
      <c r="Z5" s="70" t="s">
        <v>61</v>
      </c>
      <c r="AA5" s="69">
        <v>1</v>
      </c>
      <c r="AB5" s="72">
        <v>45463</v>
      </c>
      <c r="AC5" s="70" t="s">
        <v>63</v>
      </c>
      <c r="AD5" s="70" t="s">
        <v>163</v>
      </c>
      <c r="AE5" s="70" t="s">
        <v>10</v>
      </c>
      <c r="AF5" s="70" t="s">
        <v>12</v>
      </c>
      <c r="AG5" s="70" t="s">
        <v>65</v>
      </c>
      <c r="AH5" s="70" t="s">
        <v>11</v>
      </c>
      <c r="AI5" s="70" t="s">
        <v>9</v>
      </c>
      <c r="AJ5" s="70" t="s">
        <v>122</v>
      </c>
      <c r="AK5" s="70" t="s">
        <v>163</v>
      </c>
      <c r="AL5" s="70" t="s">
        <v>63</v>
      </c>
      <c r="AM5" s="70" t="s">
        <v>61</v>
      </c>
      <c r="AN5" s="70" t="s">
        <v>61</v>
      </c>
      <c r="AO5" s="70" t="s">
        <v>61</v>
      </c>
      <c r="AP5" s="73"/>
    </row>
    <row r="6" spans="1:42" ht="15" hidden="1" customHeight="1" x14ac:dyDescent="0.25">
      <c r="A6" s="69">
        <v>2024</v>
      </c>
      <c r="B6" s="70" t="s">
        <v>54</v>
      </c>
      <c r="C6" s="70" t="s">
        <v>55</v>
      </c>
      <c r="D6" s="70" t="s">
        <v>175</v>
      </c>
      <c r="E6" s="70" t="s">
        <v>219</v>
      </c>
      <c r="F6" s="70" t="s">
        <v>182</v>
      </c>
      <c r="G6" s="70" t="s">
        <v>220</v>
      </c>
      <c r="H6" s="70" t="s">
        <v>114</v>
      </c>
      <c r="I6" s="70" t="s">
        <v>221</v>
      </c>
      <c r="J6" s="70" t="s">
        <v>61</v>
      </c>
      <c r="K6" s="69" t="b">
        <v>1</v>
      </c>
      <c r="L6" s="70" t="s">
        <v>8</v>
      </c>
      <c r="M6" s="69">
        <v>101</v>
      </c>
      <c r="N6" s="78" t="s">
        <v>960</v>
      </c>
      <c r="O6" s="81" t="str">
        <f t="shared" si="0"/>
        <v>1012428</v>
      </c>
      <c r="P6" s="82">
        <f>IF(COUNTIF(Sheet2!B$3:B$187,VALUE('raw Mark ID data'!O6))=0, 0, VLOOKUP(VALUE(O6), Sheet2!B$3:D$987, 3, FALSE))</f>
        <v>0</v>
      </c>
      <c r="Q6" s="82">
        <f>IF(P6="THA",VLOOKUP(VALUE(O6),Sheet2!B$1:C$191,2,FALSE), IF(P6="SHA",VLOOKUP(VALUE(O6),Sheet2!B$1:C$191,2,FALSE), 0))</f>
        <v>0</v>
      </c>
      <c r="R6" s="82" t="str">
        <f t="shared" si="1"/>
        <v>NT</v>
      </c>
      <c r="S6" s="70" t="s">
        <v>337</v>
      </c>
      <c r="T6" s="71">
        <v>45460</v>
      </c>
      <c r="U6" s="72">
        <v>45463</v>
      </c>
      <c r="V6" s="69">
        <v>4</v>
      </c>
      <c r="W6" s="71">
        <v>45464</v>
      </c>
      <c r="X6" s="69">
        <v>25</v>
      </c>
      <c r="Y6" s="73"/>
      <c r="Z6" s="70" t="s">
        <v>61</v>
      </c>
      <c r="AA6" s="69">
        <v>1</v>
      </c>
      <c r="AB6" s="72">
        <v>45467</v>
      </c>
      <c r="AC6" s="70" t="s">
        <v>63</v>
      </c>
      <c r="AD6" s="70" t="s">
        <v>163</v>
      </c>
      <c r="AE6" s="70" t="s">
        <v>10</v>
      </c>
      <c r="AF6" s="70" t="s">
        <v>12</v>
      </c>
      <c r="AG6" s="70" t="s">
        <v>65</v>
      </c>
      <c r="AH6" s="70" t="s">
        <v>11</v>
      </c>
      <c r="AI6" s="70" t="s">
        <v>9</v>
      </c>
      <c r="AJ6" s="70" t="s">
        <v>122</v>
      </c>
      <c r="AK6" s="70" t="s">
        <v>163</v>
      </c>
      <c r="AL6" s="70" t="s">
        <v>63</v>
      </c>
      <c r="AM6" s="70" t="s">
        <v>61</v>
      </c>
      <c r="AN6" s="70" t="s">
        <v>61</v>
      </c>
      <c r="AO6" s="70" t="s">
        <v>74</v>
      </c>
      <c r="AP6" s="69">
        <v>10.1</v>
      </c>
    </row>
    <row r="7" spans="1:42" ht="15" hidden="1" customHeight="1" x14ac:dyDescent="0.25">
      <c r="A7" s="69">
        <v>2024</v>
      </c>
      <c r="B7" s="70" t="s">
        <v>54</v>
      </c>
      <c r="C7" s="70" t="s">
        <v>55</v>
      </c>
      <c r="D7" s="70" t="s">
        <v>56</v>
      </c>
      <c r="E7" s="70" t="s">
        <v>219</v>
      </c>
      <c r="F7" s="70" t="s">
        <v>182</v>
      </c>
      <c r="G7" s="70" t="s">
        <v>961</v>
      </c>
      <c r="H7" s="70" t="s">
        <v>174</v>
      </c>
      <c r="I7" s="70" t="s">
        <v>855</v>
      </c>
      <c r="J7" s="70" t="s">
        <v>61</v>
      </c>
      <c r="K7" s="69" t="b">
        <v>0</v>
      </c>
      <c r="L7" s="70" t="s">
        <v>8</v>
      </c>
      <c r="M7" s="69">
        <v>101</v>
      </c>
      <c r="N7" s="78" t="s">
        <v>957</v>
      </c>
      <c r="O7" s="81" t="str">
        <f t="shared" si="0"/>
        <v>10111</v>
      </c>
      <c r="P7" s="82">
        <f>IF(COUNTIF(Sheet2!B$3:B$187,VALUE('raw Mark ID data'!O7))=0, 0, VLOOKUP(VALUE(O7), Sheet2!B$3:D$987, 3, FALSE))</f>
        <v>0</v>
      </c>
      <c r="Q7" s="82">
        <f>IF(P7="THA",VLOOKUP(VALUE(O7),Sheet2!B$1:C$191,2,FALSE), IF(P7="SHA",VLOOKUP(VALUE(O7),Sheet2!B$1:C$191,2,FALSE), 0))</f>
        <v>0</v>
      </c>
      <c r="R7" s="82" t="str">
        <f t="shared" si="1"/>
        <v>NT</v>
      </c>
      <c r="S7" s="70" t="s">
        <v>962</v>
      </c>
      <c r="T7" s="71">
        <v>45461</v>
      </c>
      <c r="U7" s="72">
        <v>45463</v>
      </c>
      <c r="V7" s="69">
        <v>3</v>
      </c>
      <c r="W7" s="71">
        <v>45463</v>
      </c>
      <c r="X7" s="69">
        <v>25</v>
      </c>
      <c r="Y7" s="73"/>
      <c r="Z7" s="70" t="s">
        <v>963</v>
      </c>
      <c r="AA7" s="69">
        <v>1</v>
      </c>
      <c r="AB7" s="72">
        <v>45464</v>
      </c>
      <c r="AC7" s="70" t="s">
        <v>63</v>
      </c>
      <c r="AD7" s="70" t="s">
        <v>947</v>
      </c>
      <c r="AE7" s="70" t="s">
        <v>14</v>
      </c>
      <c r="AF7" s="70" t="s">
        <v>12</v>
      </c>
      <c r="AG7" s="70" t="s">
        <v>65</v>
      </c>
      <c r="AH7" s="70" t="s">
        <v>11</v>
      </c>
      <c r="AI7" s="70" t="s">
        <v>9</v>
      </c>
      <c r="AJ7" s="70" t="s">
        <v>122</v>
      </c>
      <c r="AK7" s="70" t="s">
        <v>947</v>
      </c>
      <c r="AL7" s="70" t="s">
        <v>63</v>
      </c>
      <c r="AM7" s="70" t="s">
        <v>61</v>
      </c>
      <c r="AN7" s="70" t="s">
        <v>61</v>
      </c>
      <c r="AO7" s="70" t="s">
        <v>61</v>
      </c>
      <c r="AP7" s="73"/>
    </row>
    <row r="8" spans="1:42" ht="15" hidden="1" customHeight="1" x14ac:dyDescent="0.25">
      <c r="A8" s="69">
        <v>2024</v>
      </c>
      <c r="B8" s="70" t="s">
        <v>54</v>
      </c>
      <c r="C8" s="70" t="s">
        <v>55</v>
      </c>
      <c r="D8" s="70" t="s">
        <v>175</v>
      </c>
      <c r="E8" s="70" t="s">
        <v>176</v>
      </c>
      <c r="F8" s="70" t="s">
        <v>182</v>
      </c>
      <c r="G8" s="70" t="s">
        <v>466</v>
      </c>
      <c r="H8" s="70" t="s">
        <v>89</v>
      </c>
      <c r="I8" s="70" t="s">
        <v>221</v>
      </c>
      <c r="J8" s="70" t="s">
        <v>61</v>
      </c>
      <c r="K8" s="69" t="b">
        <v>1</v>
      </c>
      <c r="L8" s="70" t="s">
        <v>8</v>
      </c>
      <c r="M8" s="69">
        <v>101</v>
      </c>
      <c r="N8" s="78" t="s">
        <v>964</v>
      </c>
      <c r="O8" s="81" t="str">
        <f t="shared" si="0"/>
        <v>101242842</v>
      </c>
      <c r="P8" s="82">
        <f>IF(COUNTIF(Sheet2!B$3:B$187,VALUE('raw Mark ID data'!O8))=0, 0, VLOOKUP(VALUE(O8), Sheet2!B$3:D$987, 3, FALSE))</f>
        <v>0</v>
      </c>
      <c r="Q8" s="82">
        <f>IF(P8="THA",VLOOKUP(VALUE(O8),Sheet2!B$1:C$191,2,FALSE), IF(P8="SHA",VLOOKUP(VALUE(O8),Sheet2!B$1:C$191,2,FALSE), 0))</f>
        <v>0</v>
      </c>
      <c r="R8" s="82" t="str">
        <f t="shared" si="1"/>
        <v>NT</v>
      </c>
      <c r="S8" s="70" t="s">
        <v>491</v>
      </c>
      <c r="T8" s="71">
        <v>45467</v>
      </c>
      <c r="U8" s="72">
        <v>45468</v>
      </c>
      <c r="V8" s="69">
        <v>2</v>
      </c>
      <c r="W8" s="71">
        <v>45469</v>
      </c>
      <c r="X8" s="69">
        <v>26</v>
      </c>
      <c r="Y8" s="73"/>
      <c r="Z8" s="70" t="s">
        <v>61</v>
      </c>
      <c r="AA8" s="69">
        <v>1</v>
      </c>
      <c r="AB8" s="72">
        <v>45471</v>
      </c>
      <c r="AC8" s="70" t="s">
        <v>57</v>
      </c>
      <c r="AD8" s="70" t="s">
        <v>163</v>
      </c>
      <c r="AE8" s="70" t="s">
        <v>10</v>
      </c>
      <c r="AF8" s="70" t="s">
        <v>12</v>
      </c>
      <c r="AG8" s="70" t="s">
        <v>65</v>
      </c>
      <c r="AH8" s="70" t="s">
        <v>11</v>
      </c>
      <c r="AI8" s="70" t="s">
        <v>9</v>
      </c>
      <c r="AJ8" s="70" t="s">
        <v>122</v>
      </c>
      <c r="AK8" s="70" t="s">
        <v>163</v>
      </c>
      <c r="AL8" s="70" t="s">
        <v>57</v>
      </c>
      <c r="AM8" s="70" t="s">
        <v>61</v>
      </c>
      <c r="AN8" s="70" t="s">
        <v>61</v>
      </c>
      <c r="AO8" s="70" t="s">
        <v>74</v>
      </c>
      <c r="AP8" s="69">
        <v>7.2</v>
      </c>
    </row>
    <row r="9" spans="1:42" ht="15" hidden="1" customHeight="1" x14ac:dyDescent="0.25">
      <c r="A9" s="69">
        <v>2024</v>
      </c>
      <c r="B9" s="70" t="s">
        <v>54</v>
      </c>
      <c r="C9" s="70" t="s">
        <v>55</v>
      </c>
      <c r="D9" s="70" t="s">
        <v>175</v>
      </c>
      <c r="E9" s="70" t="s">
        <v>176</v>
      </c>
      <c r="F9" s="70" t="s">
        <v>182</v>
      </c>
      <c r="G9" s="70" t="s">
        <v>965</v>
      </c>
      <c r="H9" s="70" t="s">
        <v>152</v>
      </c>
      <c r="I9" s="70" t="s">
        <v>855</v>
      </c>
      <c r="J9" s="70" t="s">
        <v>61</v>
      </c>
      <c r="K9" s="69" t="b">
        <v>1</v>
      </c>
      <c r="L9" s="70" t="s">
        <v>8</v>
      </c>
      <c r="M9" s="69">
        <v>101</v>
      </c>
      <c r="N9" s="78" t="s">
        <v>957</v>
      </c>
      <c r="O9" s="81" t="str">
        <f t="shared" si="0"/>
        <v>10111</v>
      </c>
      <c r="P9" s="82">
        <f>IF(COUNTIF(Sheet2!B$3:B$187,VALUE('raw Mark ID data'!O9))=0, 0, VLOOKUP(VALUE(O9), Sheet2!B$3:D$987, 3, FALSE))</f>
        <v>0</v>
      </c>
      <c r="Q9" s="82">
        <f>IF(P9="THA",VLOOKUP(VALUE(O9),Sheet2!B$1:C$191,2,FALSE), IF(P9="SHA",VLOOKUP(VALUE(O9),Sheet2!B$1:C$191,2,FALSE), 0))</f>
        <v>0</v>
      </c>
      <c r="R9" s="82" t="str">
        <f t="shared" si="1"/>
        <v>NT</v>
      </c>
      <c r="S9" s="70" t="s">
        <v>966</v>
      </c>
      <c r="T9" s="71">
        <v>45466</v>
      </c>
      <c r="U9" s="72">
        <v>45468</v>
      </c>
      <c r="V9" s="69">
        <v>3</v>
      </c>
      <c r="W9" s="71">
        <v>45469</v>
      </c>
      <c r="X9" s="69">
        <v>26</v>
      </c>
      <c r="Y9" s="73"/>
      <c r="Z9" s="70" t="s">
        <v>967</v>
      </c>
      <c r="AA9" s="69">
        <v>1</v>
      </c>
      <c r="AB9" s="72">
        <v>45475</v>
      </c>
      <c r="AC9" s="70" t="s">
        <v>63</v>
      </c>
      <c r="AD9" s="70" t="s">
        <v>139</v>
      </c>
      <c r="AE9" s="70" t="s">
        <v>13</v>
      </c>
      <c r="AF9" s="70" t="s">
        <v>12</v>
      </c>
      <c r="AG9" s="70" t="s">
        <v>65</v>
      </c>
      <c r="AH9" s="70" t="s">
        <v>11</v>
      </c>
      <c r="AI9" s="70" t="s">
        <v>9</v>
      </c>
      <c r="AJ9" s="70" t="s">
        <v>122</v>
      </c>
      <c r="AK9" s="70" t="s">
        <v>139</v>
      </c>
      <c r="AL9" s="70" t="s">
        <v>63</v>
      </c>
      <c r="AM9" s="70" t="s">
        <v>61</v>
      </c>
      <c r="AN9" s="70" t="s">
        <v>61</v>
      </c>
      <c r="AO9" s="70" t="s">
        <v>74</v>
      </c>
      <c r="AP9" s="69">
        <v>10.1</v>
      </c>
    </row>
    <row r="10" spans="1:42" ht="15" hidden="1" customHeight="1" x14ac:dyDescent="0.25">
      <c r="A10" s="69">
        <v>2024</v>
      </c>
      <c r="B10" s="70" t="s">
        <v>54</v>
      </c>
      <c r="C10" s="70" t="s">
        <v>55</v>
      </c>
      <c r="D10" s="70" t="s">
        <v>56</v>
      </c>
      <c r="E10" s="70" t="s">
        <v>219</v>
      </c>
      <c r="F10" s="70" t="s">
        <v>58</v>
      </c>
      <c r="G10" s="70" t="s">
        <v>527</v>
      </c>
      <c r="H10" s="70" t="s">
        <v>91</v>
      </c>
      <c r="I10" s="70" t="s">
        <v>221</v>
      </c>
      <c r="J10" s="70" t="s">
        <v>61</v>
      </c>
      <c r="K10" s="69" t="b">
        <v>1</v>
      </c>
      <c r="L10" s="70" t="s">
        <v>23</v>
      </c>
      <c r="M10" s="69">
        <v>101</v>
      </c>
      <c r="N10" s="78" t="s">
        <v>968</v>
      </c>
      <c r="O10" s="81" t="str">
        <f t="shared" si="0"/>
        <v>10142</v>
      </c>
      <c r="P10" s="82">
        <f>IF(COUNTIF(Sheet2!B$3:B$187,VALUE('raw Mark ID data'!O10))=0, 0, VLOOKUP(VALUE(O10), Sheet2!B$3:D$987, 3, FALSE))</f>
        <v>0</v>
      </c>
      <c r="Q10" s="82">
        <f>IF(P10="THA",VLOOKUP(VALUE(O10),Sheet2!B$1:C$191,2,FALSE), IF(P10="SHA",VLOOKUP(VALUE(O10),Sheet2!B$1:C$191,2,FALSE), 0))</f>
        <v>0</v>
      </c>
      <c r="R10" s="82" t="str">
        <f t="shared" si="1"/>
        <v>NT</v>
      </c>
      <c r="S10" s="70" t="s">
        <v>546</v>
      </c>
      <c r="T10" s="71">
        <v>45467</v>
      </c>
      <c r="U10" s="73"/>
      <c r="V10" s="69">
        <v>1</v>
      </c>
      <c r="W10" s="71">
        <v>45468</v>
      </c>
      <c r="X10" s="69">
        <v>26</v>
      </c>
      <c r="Y10" s="73"/>
      <c r="Z10" s="70" t="s">
        <v>61</v>
      </c>
      <c r="AA10" s="69">
        <v>1</v>
      </c>
      <c r="AB10" s="72">
        <v>45474</v>
      </c>
      <c r="AC10" s="70" t="s">
        <v>57</v>
      </c>
      <c r="AD10" s="70" t="s">
        <v>139</v>
      </c>
      <c r="AE10" s="70" t="s">
        <v>13</v>
      </c>
      <c r="AF10" s="70" t="s">
        <v>12</v>
      </c>
      <c r="AG10" s="70" t="s">
        <v>65</v>
      </c>
      <c r="AH10" s="70" t="s">
        <v>11</v>
      </c>
      <c r="AI10" s="70" t="s">
        <v>9</v>
      </c>
      <c r="AJ10" s="70" t="s">
        <v>72</v>
      </c>
      <c r="AK10" s="70" t="s">
        <v>139</v>
      </c>
      <c r="AL10" s="70" t="s">
        <v>57</v>
      </c>
      <c r="AM10" s="70" t="s">
        <v>61</v>
      </c>
      <c r="AN10" s="70" t="s">
        <v>61</v>
      </c>
      <c r="AO10" s="70" t="s">
        <v>74</v>
      </c>
      <c r="AP10" s="69">
        <v>8.5</v>
      </c>
    </row>
    <row r="11" spans="1:42" ht="15" hidden="1" customHeight="1" x14ac:dyDescent="0.25">
      <c r="A11" s="69">
        <v>2024</v>
      </c>
      <c r="B11" s="70" t="s">
        <v>54</v>
      </c>
      <c r="C11" s="70" t="s">
        <v>55</v>
      </c>
      <c r="D11" s="70" t="s">
        <v>56</v>
      </c>
      <c r="E11" s="70" t="s">
        <v>219</v>
      </c>
      <c r="F11" s="70" t="s">
        <v>58</v>
      </c>
      <c r="G11" s="70" t="s">
        <v>527</v>
      </c>
      <c r="H11" s="70" t="s">
        <v>95</v>
      </c>
      <c r="I11" s="70" t="s">
        <v>221</v>
      </c>
      <c r="J11" s="70" t="s">
        <v>61</v>
      </c>
      <c r="K11" s="69" t="b">
        <v>1</v>
      </c>
      <c r="L11" s="70" t="s">
        <v>23</v>
      </c>
      <c r="M11" s="69">
        <v>101</v>
      </c>
      <c r="N11" s="78" t="s">
        <v>968</v>
      </c>
      <c r="O11" s="81" t="str">
        <f t="shared" si="0"/>
        <v>10142</v>
      </c>
      <c r="P11" s="82">
        <f>IF(COUNTIF(Sheet2!B$3:B$187,VALUE('raw Mark ID data'!O11))=0, 0, VLOOKUP(VALUE(O11), Sheet2!B$3:D$987, 3, FALSE))</f>
        <v>0</v>
      </c>
      <c r="Q11" s="82">
        <f>IF(P11="THA",VLOOKUP(VALUE(O11),Sheet2!B$1:C$191,2,FALSE), IF(P11="SHA",VLOOKUP(VALUE(O11),Sheet2!B$1:C$191,2,FALSE), 0))</f>
        <v>0</v>
      </c>
      <c r="R11" s="82" t="str">
        <f t="shared" si="1"/>
        <v>NT</v>
      </c>
      <c r="S11" s="70" t="s">
        <v>551</v>
      </c>
      <c r="T11" s="71">
        <v>45467</v>
      </c>
      <c r="U11" s="73"/>
      <c r="V11" s="69">
        <v>1</v>
      </c>
      <c r="W11" s="71">
        <v>45468</v>
      </c>
      <c r="X11" s="69">
        <v>26</v>
      </c>
      <c r="Y11" s="73"/>
      <c r="Z11" s="70" t="s">
        <v>61</v>
      </c>
      <c r="AA11" s="69">
        <v>1</v>
      </c>
      <c r="AB11" s="72">
        <v>45474</v>
      </c>
      <c r="AC11" s="70" t="s">
        <v>57</v>
      </c>
      <c r="AD11" s="70" t="s">
        <v>163</v>
      </c>
      <c r="AE11" s="70" t="s">
        <v>10</v>
      </c>
      <c r="AF11" s="70" t="s">
        <v>12</v>
      </c>
      <c r="AG11" s="70" t="s">
        <v>65</v>
      </c>
      <c r="AH11" s="70" t="s">
        <v>11</v>
      </c>
      <c r="AI11" s="70" t="s">
        <v>9</v>
      </c>
      <c r="AJ11" s="70" t="s">
        <v>122</v>
      </c>
      <c r="AK11" s="70" t="s">
        <v>163</v>
      </c>
      <c r="AL11" s="70" t="s">
        <v>57</v>
      </c>
      <c r="AM11" s="70" t="s">
        <v>61</v>
      </c>
      <c r="AN11" s="70" t="s">
        <v>61</v>
      </c>
      <c r="AO11" s="70" t="s">
        <v>74</v>
      </c>
      <c r="AP11" s="69">
        <v>3.3</v>
      </c>
    </row>
    <row r="12" spans="1:42" ht="15" hidden="1" customHeight="1" x14ac:dyDescent="0.25">
      <c r="A12" s="69">
        <v>2024</v>
      </c>
      <c r="B12" s="70" t="s">
        <v>54</v>
      </c>
      <c r="C12" s="70" t="s">
        <v>55</v>
      </c>
      <c r="D12" s="70" t="s">
        <v>175</v>
      </c>
      <c r="E12" s="70" t="s">
        <v>969</v>
      </c>
      <c r="F12" s="70" t="s">
        <v>58</v>
      </c>
      <c r="G12" s="70" t="s">
        <v>970</v>
      </c>
      <c r="H12" s="70" t="s">
        <v>115</v>
      </c>
      <c r="I12" s="70" t="s">
        <v>855</v>
      </c>
      <c r="J12" s="70" t="s">
        <v>61</v>
      </c>
      <c r="K12" s="69" t="b">
        <v>1</v>
      </c>
      <c r="L12" s="70" t="s">
        <v>24</v>
      </c>
      <c r="M12" s="69">
        <v>101</v>
      </c>
      <c r="N12" s="78" t="s">
        <v>971</v>
      </c>
      <c r="O12" s="81" t="str">
        <f t="shared" si="0"/>
        <v>10190</v>
      </c>
      <c r="P12" s="82">
        <f>IF(COUNTIF(Sheet2!B$3:B$187,VALUE('raw Mark ID data'!O12))=0, 0, VLOOKUP(VALUE(O12), Sheet2!B$3:D$987, 3, FALSE))</f>
        <v>0</v>
      </c>
      <c r="Q12" s="82">
        <f>IF(P12="THA",VLOOKUP(VALUE(O12),Sheet2!B$1:C$191,2,FALSE), IF(P12="SHA",VLOOKUP(VALUE(O12),Sheet2!B$1:C$191,2,FALSE), 0))</f>
        <v>0</v>
      </c>
      <c r="R12" s="82" t="str">
        <f t="shared" si="1"/>
        <v>NT</v>
      </c>
      <c r="S12" s="70" t="s">
        <v>972</v>
      </c>
      <c r="T12" s="71">
        <v>45474</v>
      </c>
      <c r="U12" s="73"/>
      <c r="V12" s="69">
        <v>1</v>
      </c>
      <c r="W12" s="71">
        <v>45475</v>
      </c>
      <c r="X12" s="69">
        <v>27</v>
      </c>
      <c r="Y12" s="73"/>
      <c r="Z12" s="70" t="s">
        <v>61</v>
      </c>
      <c r="AA12" s="69">
        <v>1</v>
      </c>
      <c r="AB12" s="72">
        <v>45475</v>
      </c>
      <c r="AC12" s="70" t="s">
        <v>63</v>
      </c>
      <c r="AD12" s="70" t="s">
        <v>189</v>
      </c>
      <c r="AE12" s="70" t="s">
        <v>21</v>
      </c>
      <c r="AF12" s="70" t="s">
        <v>12</v>
      </c>
      <c r="AG12" s="70" t="s">
        <v>65</v>
      </c>
      <c r="AH12" s="70" t="s">
        <v>11</v>
      </c>
      <c r="AI12" s="70" t="s">
        <v>9</v>
      </c>
      <c r="AJ12" s="70" t="s">
        <v>122</v>
      </c>
      <c r="AK12" s="70" t="s">
        <v>189</v>
      </c>
      <c r="AL12" s="70" t="s">
        <v>63</v>
      </c>
      <c r="AM12" s="70" t="s">
        <v>61</v>
      </c>
      <c r="AN12" s="70" t="s">
        <v>61</v>
      </c>
      <c r="AO12" s="70" t="s">
        <v>74</v>
      </c>
      <c r="AP12" s="69">
        <v>9</v>
      </c>
    </row>
    <row r="13" spans="1:42" ht="15" hidden="1" customHeight="1" x14ac:dyDescent="0.25">
      <c r="A13" s="69">
        <v>2024</v>
      </c>
      <c r="B13" s="70" t="s">
        <v>54</v>
      </c>
      <c r="C13" s="70" t="s">
        <v>55</v>
      </c>
      <c r="D13" s="70" t="s">
        <v>175</v>
      </c>
      <c r="E13" s="70" t="s">
        <v>176</v>
      </c>
      <c r="F13" s="70" t="s">
        <v>58</v>
      </c>
      <c r="G13" s="70" t="s">
        <v>973</v>
      </c>
      <c r="H13" s="70" t="s">
        <v>59</v>
      </c>
      <c r="I13" s="70" t="s">
        <v>855</v>
      </c>
      <c r="J13" s="70" t="s">
        <v>61</v>
      </c>
      <c r="K13" s="69" t="b">
        <v>1</v>
      </c>
      <c r="L13" s="70" t="s">
        <v>24</v>
      </c>
      <c r="M13" s="69">
        <v>101</v>
      </c>
      <c r="N13" s="78" t="s">
        <v>971</v>
      </c>
      <c r="O13" s="81" t="str">
        <f t="shared" si="0"/>
        <v>10190</v>
      </c>
      <c r="P13" s="82">
        <f>IF(COUNTIF(Sheet2!B$3:B$187,VALUE('raw Mark ID data'!O13))=0, 0, VLOOKUP(VALUE(O13), Sheet2!B$3:D$987, 3, FALSE))</f>
        <v>0</v>
      </c>
      <c r="Q13" s="82">
        <f>IF(P13="THA",VLOOKUP(VALUE(O13),Sheet2!B$1:C$191,2,FALSE), IF(P13="SHA",VLOOKUP(VALUE(O13),Sheet2!B$1:C$191,2,FALSE), 0))</f>
        <v>0</v>
      </c>
      <c r="R13" s="82" t="str">
        <f t="shared" si="1"/>
        <v>NT</v>
      </c>
      <c r="S13" s="70" t="s">
        <v>974</v>
      </c>
      <c r="T13" s="71">
        <v>45474</v>
      </c>
      <c r="U13" s="72">
        <v>45475</v>
      </c>
      <c r="V13" s="69">
        <v>2</v>
      </c>
      <c r="W13" s="71">
        <v>45475</v>
      </c>
      <c r="X13" s="69">
        <v>27</v>
      </c>
      <c r="Y13" s="73"/>
      <c r="Z13" s="70" t="s">
        <v>975</v>
      </c>
      <c r="AA13" s="69">
        <v>1</v>
      </c>
      <c r="AB13" s="72">
        <v>45478</v>
      </c>
      <c r="AC13" s="70" t="s">
        <v>63</v>
      </c>
      <c r="AD13" s="70" t="s">
        <v>189</v>
      </c>
      <c r="AE13" s="70" t="s">
        <v>21</v>
      </c>
      <c r="AF13" s="70" t="s">
        <v>12</v>
      </c>
      <c r="AG13" s="70" t="s">
        <v>65</v>
      </c>
      <c r="AH13" s="70" t="s">
        <v>11</v>
      </c>
      <c r="AI13" s="70" t="s">
        <v>9</v>
      </c>
      <c r="AJ13" s="70" t="s">
        <v>122</v>
      </c>
      <c r="AK13" s="70" t="s">
        <v>189</v>
      </c>
      <c r="AL13" s="70" t="s">
        <v>63</v>
      </c>
      <c r="AM13" s="70" t="s">
        <v>61</v>
      </c>
      <c r="AN13" s="70" t="s">
        <v>61</v>
      </c>
      <c r="AO13" s="70" t="s">
        <v>74</v>
      </c>
      <c r="AP13" s="69">
        <v>8.1999999999999993</v>
      </c>
    </row>
    <row r="14" spans="1:42" ht="15" hidden="1" customHeight="1" x14ac:dyDescent="0.25">
      <c r="A14" s="69">
        <v>2024</v>
      </c>
      <c r="B14" s="70" t="s">
        <v>54</v>
      </c>
      <c r="C14" s="70" t="s">
        <v>55</v>
      </c>
      <c r="D14" s="70" t="s">
        <v>175</v>
      </c>
      <c r="E14" s="70" t="s">
        <v>176</v>
      </c>
      <c r="F14" s="70" t="s">
        <v>58</v>
      </c>
      <c r="G14" s="70" t="s">
        <v>973</v>
      </c>
      <c r="H14" s="70" t="s">
        <v>87</v>
      </c>
      <c r="I14" s="70" t="s">
        <v>855</v>
      </c>
      <c r="J14" s="70" t="s">
        <v>61</v>
      </c>
      <c r="K14" s="69" t="b">
        <v>1</v>
      </c>
      <c r="L14" s="70" t="s">
        <v>24</v>
      </c>
      <c r="M14" s="69">
        <v>101</v>
      </c>
      <c r="N14" s="78" t="s">
        <v>971</v>
      </c>
      <c r="O14" s="81" t="str">
        <f t="shared" si="0"/>
        <v>10190</v>
      </c>
      <c r="P14" s="82">
        <f>IF(COUNTIF(Sheet2!B$3:B$187,VALUE('raw Mark ID data'!O14))=0, 0, VLOOKUP(VALUE(O14), Sheet2!B$3:D$987, 3, FALSE))</f>
        <v>0</v>
      </c>
      <c r="Q14" s="82">
        <f>IF(P14="THA",VLOOKUP(VALUE(O14),Sheet2!B$1:C$191,2,FALSE), IF(P14="SHA",VLOOKUP(VALUE(O14),Sheet2!B$1:C$191,2,FALSE), 0))</f>
        <v>0</v>
      </c>
      <c r="R14" s="82" t="str">
        <f t="shared" si="1"/>
        <v>NT</v>
      </c>
      <c r="S14" s="70" t="s">
        <v>976</v>
      </c>
      <c r="T14" s="71">
        <v>45474</v>
      </c>
      <c r="U14" s="72">
        <v>45475</v>
      </c>
      <c r="V14" s="69">
        <v>2</v>
      </c>
      <c r="W14" s="71">
        <v>45475</v>
      </c>
      <c r="X14" s="69">
        <v>27</v>
      </c>
      <c r="Y14" s="73"/>
      <c r="Z14" s="70" t="s">
        <v>977</v>
      </c>
      <c r="AA14" s="69">
        <v>1</v>
      </c>
      <c r="AB14" s="72">
        <v>45478</v>
      </c>
      <c r="AC14" s="70" t="s">
        <v>63</v>
      </c>
      <c r="AD14" s="70" t="s">
        <v>189</v>
      </c>
      <c r="AE14" s="70" t="s">
        <v>21</v>
      </c>
      <c r="AF14" s="70" t="s">
        <v>12</v>
      </c>
      <c r="AG14" s="70" t="s">
        <v>65</v>
      </c>
      <c r="AH14" s="70" t="s">
        <v>11</v>
      </c>
      <c r="AI14" s="70" t="s">
        <v>9</v>
      </c>
      <c r="AJ14" s="70" t="s">
        <v>122</v>
      </c>
      <c r="AK14" s="70" t="s">
        <v>189</v>
      </c>
      <c r="AL14" s="70" t="s">
        <v>63</v>
      </c>
      <c r="AM14" s="70" t="s">
        <v>61</v>
      </c>
      <c r="AN14" s="70" t="s">
        <v>61</v>
      </c>
      <c r="AO14" s="70" t="s">
        <v>74</v>
      </c>
      <c r="AP14" s="69">
        <v>3.9</v>
      </c>
    </row>
    <row r="15" spans="1:42" ht="15" hidden="1" customHeight="1" x14ac:dyDescent="0.25">
      <c r="A15" s="69">
        <v>2024</v>
      </c>
      <c r="B15" s="70" t="s">
        <v>54</v>
      </c>
      <c r="C15" s="70" t="s">
        <v>55</v>
      </c>
      <c r="D15" s="70" t="s">
        <v>175</v>
      </c>
      <c r="E15" s="70" t="s">
        <v>176</v>
      </c>
      <c r="F15" s="70" t="s">
        <v>58</v>
      </c>
      <c r="G15" s="70" t="s">
        <v>978</v>
      </c>
      <c r="H15" s="70" t="s">
        <v>70</v>
      </c>
      <c r="I15" s="70" t="s">
        <v>60</v>
      </c>
      <c r="J15" s="70" t="s">
        <v>61</v>
      </c>
      <c r="K15" s="69" t="b">
        <v>1</v>
      </c>
      <c r="L15" s="70" t="s">
        <v>23</v>
      </c>
      <c r="M15" s="69">
        <v>101</v>
      </c>
      <c r="N15" s="78" t="s">
        <v>62</v>
      </c>
      <c r="O15" s="81" t="str">
        <f t="shared" si="0"/>
        <v>10195</v>
      </c>
      <c r="P15" s="82" t="str">
        <f>IF(L15="EGG", "THA", IF(COUNTIF(Sheet2!B$3:B$187,VALUE('raw Mark ID data'!O15))=0, 0, VLOOKUP(VALUE(O15), Sheet2!B$3:D$987, 3, FALSE)))</f>
        <v>THA</v>
      </c>
      <c r="Q15" s="82" t="str">
        <f>IF(P15="THA",VLOOKUP(VALUE(O15),Sheet2!B$1:C$191,2,FALSE), IF(P15="SHA",VLOOKUP(VALUE(O15),Sheet2!B$1:C$191,2,FALSE), 0))</f>
        <v>Neets Bay</v>
      </c>
      <c r="R15" s="82" t="str">
        <f t="shared" si="1"/>
        <v>T</v>
      </c>
      <c r="S15" s="70" t="s">
        <v>979</v>
      </c>
      <c r="T15" s="71">
        <v>45474</v>
      </c>
      <c r="U15" s="72">
        <v>45475</v>
      </c>
      <c r="V15" s="69">
        <v>2</v>
      </c>
      <c r="W15" s="71">
        <v>45475</v>
      </c>
      <c r="X15" s="69">
        <v>27</v>
      </c>
      <c r="Y15" s="73"/>
      <c r="Z15" s="70" t="s">
        <v>980</v>
      </c>
      <c r="AA15" s="69">
        <v>1</v>
      </c>
      <c r="AB15" s="72">
        <v>45476</v>
      </c>
      <c r="AC15" s="70" t="s">
        <v>63</v>
      </c>
      <c r="AD15" s="70" t="s">
        <v>947</v>
      </c>
      <c r="AE15" s="70" t="s">
        <v>14</v>
      </c>
      <c r="AF15" s="70" t="s">
        <v>12</v>
      </c>
      <c r="AG15" s="70" t="s">
        <v>65</v>
      </c>
      <c r="AH15" s="70" t="s">
        <v>11</v>
      </c>
      <c r="AI15" s="70" t="s">
        <v>9</v>
      </c>
      <c r="AJ15" s="70" t="s">
        <v>122</v>
      </c>
      <c r="AK15" s="70" t="s">
        <v>947</v>
      </c>
      <c r="AL15" s="70" t="s">
        <v>63</v>
      </c>
      <c r="AM15" s="70" t="s">
        <v>61</v>
      </c>
      <c r="AN15" s="70" t="s">
        <v>61</v>
      </c>
      <c r="AO15" s="70" t="s">
        <v>74</v>
      </c>
      <c r="AP15" s="69">
        <v>5</v>
      </c>
    </row>
    <row r="16" spans="1:42" ht="15" hidden="1" customHeight="1" x14ac:dyDescent="0.25">
      <c r="A16" s="69">
        <v>2024</v>
      </c>
      <c r="B16" s="70" t="s">
        <v>54</v>
      </c>
      <c r="C16" s="70" t="s">
        <v>55</v>
      </c>
      <c r="D16" s="70" t="s">
        <v>175</v>
      </c>
      <c r="E16" s="70" t="s">
        <v>176</v>
      </c>
      <c r="F16" s="70" t="s">
        <v>58</v>
      </c>
      <c r="G16" s="70" t="s">
        <v>978</v>
      </c>
      <c r="H16" s="70" t="s">
        <v>85</v>
      </c>
      <c r="I16" s="70" t="s">
        <v>60</v>
      </c>
      <c r="J16" s="70" t="s">
        <v>61</v>
      </c>
      <c r="K16" s="69" t="b">
        <v>1</v>
      </c>
      <c r="L16" s="70" t="s">
        <v>23</v>
      </c>
      <c r="M16" s="69">
        <v>101</v>
      </c>
      <c r="N16" s="78" t="s">
        <v>62</v>
      </c>
      <c r="O16" s="81" t="str">
        <f t="shared" si="0"/>
        <v>10195</v>
      </c>
      <c r="P16" s="82" t="str">
        <f>IF(L16="EGG", "THA", IF(COUNTIF(Sheet2!B$3:B$187,VALUE('raw Mark ID data'!O16))=0, 0, VLOOKUP(VALUE(O16), Sheet2!B$3:D$987, 3, FALSE)))</f>
        <v>THA</v>
      </c>
      <c r="Q16" s="82" t="str">
        <f>IF(P16="THA",VLOOKUP(VALUE(O16),Sheet2!B$1:C$191,2,FALSE), IF(P16="SHA",VLOOKUP(VALUE(O16),Sheet2!B$1:C$191,2,FALSE), 0))</f>
        <v>Neets Bay</v>
      </c>
      <c r="R16" s="82" t="str">
        <f t="shared" si="1"/>
        <v>T</v>
      </c>
      <c r="S16" s="70" t="s">
        <v>981</v>
      </c>
      <c r="T16" s="71">
        <v>45474</v>
      </c>
      <c r="U16" s="72">
        <v>45475</v>
      </c>
      <c r="V16" s="69">
        <v>2</v>
      </c>
      <c r="W16" s="71">
        <v>45475</v>
      </c>
      <c r="X16" s="69">
        <v>27</v>
      </c>
      <c r="Y16" s="73"/>
      <c r="Z16" s="70" t="s">
        <v>980</v>
      </c>
      <c r="AA16" s="69">
        <v>1</v>
      </c>
      <c r="AB16" s="72">
        <v>45476</v>
      </c>
      <c r="AC16" s="70" t="s">
        <v>63</v>
      </c>
      <c r="AD16" s="70" t="s">
        <v>163</v>
      </c>
      <c r="AE16" s="70" t="s">
        <v>10</v>
      </c>
      <c r="AF16" s="70" t="s">
        <v>12</v>
      </c>
      <c r="AG16" s="70" t="s">
        <v>65</v>
      </c>
      <c r="AH16" s="70" t="s">
        <v>11</v>
      </c>
      <c r="AI16" s="70" t="s">
        <v>9</v>
      </c>
      <c r="AJ16" s="70" t="s">
        <v>122</v>
      </c>
      <c r="AK16" s="70" t="s">
        <v>163</v>
      </c>
      <c r="AL16" s="70" t="s">
        <v>63</v>
      </c>
      <c r="AM16" s="70" t="s">
        <v>61</v>
      </c>
      <c r="AN16" s="70" t="s">
        <v>61</v>
      </c>
      <c r="AO16" s="70" t="s">
        <v>74</v>
      </c>
      <c r="AP16" s="69">
        <v>6.7</v>
      </c>
    </row>
    <row r="17" spans="1:42" ht="15" hidden="1" customHeight="1" x14ac:dyDescent="0.25">
      <c r="A17" s="69">
        <v>2024</v>
      </c>
      <c r="B17" s="70" t="s">
        <v>54</v>
      </c>
      <c r="C17" s="70" t="s">
        <v>55</v>
      </c>
      <c r="D17" s="70" t="s">
        <v>175</v>
      </c>
      <c r="E17" s="70" t="s">
        <v>176</v>
      </c>
      <c r="F17" s="70" t="s">
        <v>58</v>
      </c>
      <c r="G17" s="70" t="s">
        <v>978</v>
      </c>
      <c r="H17" s="70" t="s">
        <v>96</v>
      </c>
      <c r="I17" s="70" t="s">
        <v>60</v>
      </c>
      <c r="J17" s="70" t="s">
        <v>61</v>
      </c>
      <c r="K17" s="69" t="b">
        <v>1</v>
      </c>
      <c r="L17" s="70" t="s">
        <v>23</v>
      </c>
      <c r="M17" s="69">
        <v>101</v>
      </c>
      <c r="N17" s="78" t="s">
        <v>62</v>
      </c>
      <c r="O17" s="81" t="str">
        <f t="shared" si="0"/>
        <v>10195</v>
      </c>
      <c r="P17" s="82" t="str">
        <f>IF(L17="EGG", "THA", IF(COUNTIF(Sheet2!B$3:B$187,VALUE('raw Mark ID data'!O17))=0, 0, VLOOKUP(VALUE(O17), Sheet2!B$3:D$987, 3, FALSE)))</f>
        <v>THA</v>
      </c>
      <c r="Q17" s="82" t="str">
        <f>IF(P17="THA",VLOOKUP(VALUE(O17),Sheet2!B$1:C$191,2,FALSE), IF(P17="SHA",VLOOKUP(VALUE(O17),Sheet2!B$1:C$191,2,FALSE), 0))</f>
        <v>Neets Bay</v>
      </c>
      <c r="R17" s="82" t="str">
        <f t="shared" si="1"/>
        <v>T</v>
      </c>
      <c r="S17" s="70" t="s">
        <v>982</v>
      </c>
      <c r="T17" s="71">
        <v>45474</v>
      </c>
      <c r="U17" s="72">
        <v>45475</v>
      </c>
      <c r="V17" s="69">
        <v>2</v>
      </c>
      <c r="W17" s="71">
        <v>45475</v>
      </c>
      <c r="X17" s="69">
        <v>27</v>
      </c>
      <c r="Y17" s="73"/>
      <c r="Z17" s="70" t="s">
        <v>980</v>
      </c>
      <c r="AA17" s="69">
        <v>1</v>
      </c>
      <c r="AB17" s="72">
        <v>45476</v>
      </c>
      <c r="AC17" s="70" t="s">
        <v>63</v>
      </c>
      <c r="AD17" s="70" t="s">
        <v>163</v>
      </c>
      <c r="AE17" s="70" t="s">
        <v>10</v>
      </c>
      <c r="AF17" s="70" t="s">
        <v>12</v>
      </c>
      <c r="AG17" s="70" t="s">
        <v>65</v>
      </c>
      <c r="AH17" s="70" t="s">
        <v>11</v>
      </c>
      <c r="AI17" s="70" t="s">
        <v>9</v>
      </c>
      <c r="AJ17" s="70" t="s">
        <v>84</v>
      </c>
      <c r="AK17" s="70" t="s">
        <v>163</v>
      </c>
      <c r="AL17" s="70" t="s">
        <v>63</v>
      </c>
      <c r="AM17" s="70" t="s">
        <v>61</v>
      </c>
      <c r="AN17" s="70" t="s">
        <v>61</v>
      </c>
      <c r="AO17" s="70" t="s">
        <v>74</v>
      </c>
      <c r="AP17" s="69">
        <v>5.0999999999999996</v>
      </c>
    </row>
    <row r="18" spans="1:42" ht="15" hidden="1" customHeight="1" x14ac:dyDescent="0.25">
      <c r="A18" s="69">
        <v>2024</v>
      </c>
      <c r="B18" s="70" t="s">
        <v>54</v>
      </c>
      <c r="C18" s="70" t="s">
        <v>55</v>
      </c>
      <c r="D18" s="70" t="s">
        <v>175</v>
      </c>
      <c r="E18" s="70" t="s">
        <v>219</v>
      </c>
      <c r="F18" s="70" t="s">
        <v>182</v>
      </c>
      <c r="G18" s="70" t="s">
        <v>983</v>
      </c>
      <c r="H18" s="70" t="s">
        <v>101</v>
      </c>
      <c r="I18" s="70" t="s">
        <v>855</v>
      </c>
      <c r="J18" s="70" t="s">
        <v>61</v>
      </c>
      <c r="K18" s="69" t="b">
        <v>1</v>
      </c>
      <c r="L18" s="70" t="s">
        <v>8</v>
      </c>
      <c r="M18" s="69">
        <v>106</v>
      </c>
      <c r="N18" s="78" t="s">
        <v>984</v>
      </c>
      <c r="O18" s="81" t="str">
        <f t="shared" si="0"/>
        <v>10630</v>
      </c>
      <c r="P18" s="82">
        <f>IF(COUNTIF(Sheet2!B$3:B$187,VALUE('raw Mark ID data'!O18))=0, 0, VLOOKUP(VALUE(O18), Sheet2!B$3:D$987, 3, FALSE))</f>
        <v>0</v>
      </c>
      <c r="Q18" s="82">
        <f>IF(P18="THA",VLOOKUP(VALUE(O18),Sheet2!B$1:C$191,2,FALSE), IF(P18="SHA",VLOOKUP(VALUE(O18),Sheet2!B$1:C$191,2,FALSE), 0))</f>
        <v>0</v>
      </c>
      <c r="R18" s="82" t="str">
        <f t="shared" si="1"/>
        <v>NT</v>
      </c>
      <c r="S18" s="70" t="s">
        <v>985</v>
      </c>
      <c r="T18" s="71">
        <v>45474</v>
      </c>
      <c r="U18" s="72">
        <v>45475</v>
      </c>
      <c r="V18" s="69">
        <v>2</v>
      </c>
      <c r="W18" s="71">
        <v>45476</v>
      </c>
      <c r="X18" s="69">
        <v>27</v>
      </c>
      <c r="Y18" s="73"/>
      <c r="Z18" s="70" t="s">
        <v>61</v>
      </c>
      <c r="AA18" s="69">
        <v>1</v>
      </c>
      <c r="AB18" s="72">
        <v>45476</v>
      </c>
      <c r="AC18" s="70" t="s">
        <v>63</v>
      </c>
      <c r="AD18" s="70" t="s">
        <v>189</v>
      </c>
      <c r="AE18" s="70" t="s">
        <v>21</v>
      </c>
      <c r="AF18" s="70" t="s">
        <v>12</v>
      </c>
      <c r="AG18" s="70" t="s">
        <v>65</v>
      </c>
      <c r="AH18" s="70" t="s">
        <v>11</v>
      </c>
      <c r="AI18" s="70" t="s">
        <v>9</v>
      </c>
      <c r="AJ18" s="70" t="s">
        <v>122</v>
      </c>
      <c r="AK18" s="70" t="s">
        <v>189</v>
      </c>
      <c r="AL18" s="70" t="s">
        <v>63</v>
      </c>
      <c r="AM18" s="70" t="s">
        <v>61</v>
      </c>
      <c r="AN18" s="70" t="s">
        <v>61</v>
      </c>
      <c r="AO18" s="70" t="s">
        <v>74</v>
      </c>
      <c r="AP18" s="69">
        <v>7.1</v>
      </c>
    </row>
    <row r="19" spans="1:42" ht="15" hidden="1" customHeight="1" x14ac:dyDescent="0.25">
      <c r="A19" s="69">
        <v>2024</v>
      </c>
      <c r="B19" s="70" t="s">
        <v>54</v>
      </c>
      <c r="C19" s="70" t="s">
        <v>986</v>
      </c>
      <c r="D19" s="70" t="s">
        <v>987</v>
      </c>
      <c r="E19" s="70" t="s">
        <v>988</v>
      </c>
      <c r="F19" s="70" t="s">
        <v>182</v>
      </c>
      <c r="G19" s="70" t="s">
        <v>989</v>
      </c>
      <c r="H19" s="70" t="s">
        <v>75</v>
      </c>
      <c r="I19" s="70" t="s">
        <v>60</v>
      </c>
      <c r="J19" s="70" t="s">
        <v>61</v>
      </c>
      <c r="K19" s="69" t="b">
        <v>1</v>
      </c>
      <c r="L19" s="70" t="s">
        <v>23</v>
      </c>
      <c r="M19" s="69">
        <v>101</v>
      </c>
      <c r="N19" s="78" t="s">
        <v>62</v>
      </c>
      <c r="O19" s="81" t="str">
        <f t="shared" si="0"/>
        <v>10195</v>
      </c>
      <c r="P19" s="82" t="str">
        <f>IF(L19="EGG", "THA", IF(COUNTIF(Sheet2!B$3:B$187,VALUE('raw Mark ID data'!O19))=0, 0, VLOOKUP(VALUE(O19), Sheet2!B$3:D$987, 3, FALSE)))</f>
        <v>THA</v>
      </c>
      <c r="Q19" s="82" t="str">
        <f>IF(P19="THA",VLOOKUP(VALUE(O19),Sheet2!B$1:C$191,2,FALSE), IF(P19="SHA",VLOOKUP(VALUE(O19),Sheet2!B$1:C$191,2,FALSE), 0))</f>
        <v>Neets Bay</v>
      </c>
      <c r="R19" s="82" t="str">
        <f t="shared" si="1"/>
        <v>T</v>
      </c>
      <c r="S19" s="70" t="s">
        <v>990</v>
      </c>
      <c r="T19" s="71">
        <v>45474</v>
      </c>
      <c r="U19" s="72">
        <v>45475</v>
      </c>
      <c r="V19" s="69">
        <v>2</v>
      </c>
      <c r="W19" s="71">
        <v>45476</v>
      </c>
      <c r="X19" s="69">
        <v>27</v>
      </c>
      <c r="Y19" s="73"/>
      <c r="Z19" s="70" t="s">
        <v>991</v>
      </c>
      <c r="AA19" s="69">
        <v>1</v>
      </c>
      <c r="AB19" s="72">
        <v>45544</v>
      </c>
      <c r="AC19" s="70" t="s">
        <v>992</v>
      </c>
      <c r="AD19" s="70" t="s">
        <v>163</v>
      </c>
      <c r="AE19" s="70" t="s">
        <v>10</v>
      </c>
      <c r="AF19" s="70" t="s">
        <v>12</v>
      </c>
      <c r="AG19" s="70" t="s">
        <v>65</v>
      </c>
      <c r="AH19" s="70" t="s">
        <v>11</v>
      </c>
      <c r="AI19" s="70" t="s">
        <v>9</v>
      </c>
      <c r="AJ19" s="70" t="s">
        <v>122</v>
      </c>
      <c r="AK19" s="70" t="s">
        <v>163</v>
      </c>
      <c r="AL19" s="70" t="s">
        <v>992</v>
      </c>
      <c r="AM19" s="70" t="s">
        <v>163</v>
      </c>
      <c r="AN19" s="70" t="s">
        <v>63</v>
      </c>
      <c r="AO19" s="70" t="s">
        <v>74</v>
      </c>
      <c r="AP19" s="69">
        <v>5.7</v>
      </c>
    </row>
    <row r="20" spans="1:42" ht="15" hidden="1" customHeight="1" x14ac:dyDescent="0.25">
      <c r="A20" s="69">
        <v>2024</v>
      </c>
      <c r="B20" s="70" t="s">
        <v>54</v>
      </c>
      <c r="C20" s="70" t="s">
        <v>986</v>
      </c>
      <c r="D20" s="70" t="s">
        <v>987</v>
      </c>
      <c r="E20" s="70" t="s">
        <v>988</v>
      </c>
      <c r="F20" s="70" t="s">
        <v>182</v>
      </c>
      <c r="G20" s="70" t="s">
        <v>989</v>
      </c>
      <c r="H20" s="70" t="s">
        <v>86</v>
      </c>
      <c r="I20" s="70" t="s">
        <v>60</v>
      </c>
      <c r="J20" s="70" t="s">
        <v>61</v>
      </c>
      <c r="K20" s="69" t="b">
        <v>1</v>
      </c>
      <c r="L20" s="70" t="s">
        <v>23</v>
      </c>
      <c r="M20" s="69">
        <v>101</v>
      </c>
      <c r="N20" s="78" t="s">
        <v>62</v>
      </c>
      <c r="O20" s="81" t="str">
        <f t="shared" si="0"/>
        <v>10195</v>
      </c>
      <c r="P20" s="82" t="str">
        <f>IF(L20="EGG", "THA", IF(COUNTIF(Sheet2!B$3:B$187,VALUE('raw Mark ID data'!O20))=0, 0, VLOOKUP(VALUE(O20), Sheet2!B$3:D$987, 3, FALSE)))</f>
        <v>THA</v>
      </c>
      <c r="Q20" s="82" t="str">
        <f>IF(P20="THA",VLOOKUP(VALUE(O20),Sheet2!B$1:C$191,2,FALSE), IF(P20="SHA",VLOOKUP(VALUE(O20),Sheet2!B$1:C$191,2,FALSE), 0))</f>
        <v>Neets Bay</v>
      </c>
      <c r="R20" s="82" t="str">
        <f t="shared" si="1"/>
        <v>T</v>
      </c>
      <c r="S20" s="70" t="s">
        <v>993</v>
      </c>
      <c r="T20" s="71">
        <v>45474</v>
      </c>
      <c r="U20" s="72">
        <v>45475</v>
      </c>
      <c r="V20" s="69">
        <v>2</v>
      </c>
      <c r="W20" s="71">
        <v>45476</v>
      </c>
      <c r="X20" s="69">
        <v>27</v>
      </c>
      <c r="Y20" s="73"/>
      <c r="Z20" s="70" t="s">
        <v>991</v>
      </c>
      <c r="AA20" s="69">
        <v>1</v>
      </c>
      <c r="AB20" s="72">
        <v>45544</v>
      </c>
      <c r="AC20" s="70" t="s">
        <v>992</v>
      </c>
      <c r="AD20" s="70" t="s">
        <v>163</v>
      </c>
      <c r="AE20" s="70" t="s">
        <v>10</v>
      </c>
      <c r="AF20" s="70" t="s">
        <v>12</v>
      </c>
      <c r="AG20" s="70" t="s">
        <v>65</v>
      </c>
      <c r="AH20" s="70" t="s">
        <v>11</v>
      </c>
      <c r="AI20" s="70" t="s">
        <v>9</v>
      </c>
      <c r="AJ20" s="70" t="s">
        <v>122</v>
      </c>
      <c r="AK20" s="70" t="s">
        <v>163</v>
      </c>
      <c r="AL20" s="70" t="s">
        <v>992</v>
      </c>
      <c r="AM20" s="70" t="s">
        <v>61</v>
      </c>
      <c r="AN20" s="70" t="s">
        <v>61</v>
      </c>
      <c r="AO20" s="70" t="s">
        <v>74</v>
      </c>
      <c r="AP20" s="69">
        <v>4.5999999999999996</v>
      </c>
    </row>
    <row r="21" spans="1:42" ht="15" hidden="1" customHeight="1" x14ac:dyDescent="0.25">
      <c r="A21" s="69">
        <v>2024</v>
      </c>
      <c r="B21" s="70" t="s">
        <v>54</v>
      </c>
      <c r="C21" s="70" t="s">
        <v>986</v>
      </c>
      <c r="D21" s="70" t="s">
        <v>987</v>
      </c>
      <c r="E21" s="70" t="s">
        <v>988</v>
      </c>
      <c r="F21" s="70" t="s">
        <v>182</v>
      </c>
      <c r="G21" s="70" t="s">
        <v>989</v>
      </c>
      <c r="H21" s="70" t="s">
        <v>93</v>
      </c>
      <c r="I21" s="70" t="s">
        <v>60</v>
      </c>
      <c r="J21" s="70" t="s">
        <v>61</v>
      </c>
      <c r="K21" s="69" t="b">
        <v>1</v>
      </c>
      <c r="L21" s="70" t="s">
        <v>23</v>
      </c>
      <c r="M21" s="69">
        <v>101</v>
      </c>
      <c r="N21" s="78" t="s">
        <v>62</v>
      </c>
      <c r="O21" s="81" t="str">
        <f t="shared" si="0"/>
        <v>10195</v>
      </c>
      <c r="P21" s="82" t="str">
        <f>IF(L21="EGG", "THA", IF(COUNTIF(Sheet2!B$3:B$187,VALUE('raw Mark ID data'!O21))=0, 0, VLOOKUP(VALUE(O21), Sheet2!B$3:D$987, 3, FALSE)))</f>
        <v>THA</v>
      </c>
      <c r="Q21" s="82" t="str">
        <f>IF(P21="THA",VLOOKUP(VALUE(O21),Sheet2!B$1:C$191,2,FALSE), IF(P21="SHA",VLOOKUP(VALUE(O21),Sheet2!B$1:C$191,2,FALSE), 0))</f>
        <v>Neets Bay</v>
      </c>
      <c r="R21" s="82" t="str">
        <f t="shared" si="1"/>
        <v>T</v>
      </c>
      <c r="S21" s="70" t="s">
        <v>994</v>
      </c>
      <c r="T21" s="71">
        <v>45474</v>
      </c>
      <c r="U21" s="72">
        <v>45475</v>
      </c>
      <c r="V21" s="69">
        <v>2</v>
      </c>
      <c r="W21" s="71">
        <v>45476</v>
      </c>
      <c r="X21" s="69">
        <v>27</v>
      </c>
      <c r="Y21" s="73"/>
      <c r="Z21" s="70" t="s">
        <v>991</v>
      </c>
      <c r="AA21" s="69">
        <v>1</v>
      </c>
      <c r="AB21" s="72">
        <v>45544</v>
      </c>
      <c r="AC21" s="70" t="s">
        <v>992</v>
      </c>
      <c r="AD21" s="70" t="s">
        <v>163</v>
      </c>
      <c r="AE21" s="70" t="s">
        <v>10</v>
      </c>
      <c r="AF21" s="70" t="s">
        <v>12</v>
      </c>
      <c r="AG21" s="70" t="s">
        <v>65</v>
      </c>
      <c r="AH21" s="70" t="s">
        <v>11</v>
      </c>
      <c r="AI21" s="70" t="s">
        <v>9</v>
      </c>
      <c r="AJ21" s="70" t="s">
        <v>122</v>
      </c>
      <c r="AK21" s="70" t="s">
        <v>163</v>
      </c>
      <c r="AL21" s="70" t="s">
        <v>992</v>
      </c>
      <c r="AM21" s="70" t="s">
        <v>163</v>
      </c>
      <c r="AN21" s="70" t="s">
        <v>63</v>
      </c>
      <c r="AO21" s="70" t="s">
        <v>74</v>
      </c>
      <c r="AP21" s="69">
        <v>8.6999999999999993</v>
      </c>
    </row>
    <row r="22" spans="1:42" ht="15" hidden="1" customHeight="1" x14ac:dyDescent="0.25">
      <c r="A22" s="69">
        <v>2024</v>
      </c>
      <c r="B22" s="70" t="s">
        <v>54</v>
      </c>
      <c r="C22" s="70" t="s">
        <v>986</v>
      </c>
      <c r="D22" s="70" t="s">
        <v>987</v>
      </c>
      <c r="E22" s="70" t="s">
        <v>988</v>
      </c>
      <c r="F22" s="70" t="s">
        <v>182</v>
      </c>
      <c r="G22" s="70" t="s">
        <v>989</v>
      </c>
      <c r="H22" s="70" t="s">
        <v>105</v>
      </c>
      <c r="I22" s="70" t="s">
        <v>60</v>
      </c>
      <c r="J22" s="70" t="s">
        <v>61</v>
      </c>
      <c r="K22" s="69" t="b">
        <v>1</v>
      </c>
      <c r="L22" s="70" t="s">
        <v>23</v>
      </c>
      <c r="M22" s="69">
        <v>101</v>
      </c>
      <c r="N22" s="78" t="s">
        <v>62</v>
      </c>
      <c r="O22" s="81" t="str">
        <f t="shared" si="0"/>
        <v>10195</v>
      </c>
      <c r="P22" s="82" t="str">
        <f>IF(L22="EGG", "THA", IF(COUNTIF(Sheet2!B$3:B$187,VALUE('raw Mark ID data'!O22))=0, 0, VLOOKUP(VALUE(O22), Sheet2!B$3:D$987, 3, FALSE)))</f>
        <v>THA</v>
      </c>
      <c r="Q22" s="82" t="str">
        <f>IF(P22="THA",VLOOKUP(VALUE(O22),Sheet2!B$1:C$191,2,FALSE), IF(P22="SHA",VLOOKUP(VALUE(O22),Sheet2!B$1:C$191,2,FALSE), 0))</f>
        <v>Neets Bay</v>
      </c>
      <c r="R22" s="82" t="str">
        <f t="shared" si="1"/>
        <v>T</v>
      </c>
      <c r="S22" s="70" t="s">
        <v>995</v>
      </c>
      <c r="T22" s="71">
        <v>45474</v>
      </c>
      <c r="U22" s="72">
        <v>45475</v>
      </c>
      <c r="V22" s="69">
        <v>2</v>
      </c>
      <c r="W22" s="71">
        <v>45476</v>
      </c>
      <c r="X22" s="69">
        <v>27</v>
      </c>
      <c r="Y22" s="73"/>
      <c r="Z22" s="70" t="s">
        <v>991</v>
      </c>
      <c r="AA22" s="69">
        <v>1</v>
      </c>
      <c r="AB22" s="72">
        <v>45544</v>
      </c>
      <c r="AC22" s="70" t="s">
        <v>992</v>
      </c>
      <c r="AD22" s="70" t="s">
        <v>947</v>
      </c>
      <c r="AE22" s="70" t="s">
        <v>14</v>
      </c>
      <c r="AF22" s="70" t="s">
        <v>12</v>
      </c>
      <c r="AG22" s="70" t="s">
        <v>65</v>
      </c>
      <c r="AH22" s="70" t="s">
        <v>11</v>
      </c>
      <c r="AI22" s="70" t="s">
        <v>9</v>
      </c>
      <c r="AJ22" s="70" t="s">
        <v>122</v>
      </c>
      <c r="AK22" s="70" t="s">
        <v>947</v>
      </c>
      <c r="AL22" s="70" t="s">
        <v>992</v>
      </c>
      <c r="AM22" s="70" t="s">
        <v>61</v>
      </c>
      <c r="AN22" s="70" t="s">
        <v>61</v>
      </c>
      <c r="AO22" s="70" t="s">
        <v>74</v>
      </c>
      <c r="AP22" s="69">
        <v>5.5</v>
      </c>
    </row>
    <row r="23" spans="1:42" ht="15" hidden="1" customHeight="1" x14ac:dyDescent="0.25">
      <c r="A23" s="69">
        <v>2024</v>
      </c>
      <c r="B23" s="70" t="s">
        <v>54</v>
      </c>
      <c r="C23" s="70" t="s">
        <v>986</v>
      </c>
      <c r="D23" s="70" t="s">
        <v>987</v>
      </c>
      <c r="E23" s="70" t="s">
        <v>988</v>
      </c>
      <c r="F23" s="70" t="s">
        <v>182</v>
      </c>
      <c r="G23" s="70" t="s">
        <v>989</v>
      </c>
      <c r="H23" s="70" t="s">
        <v>123</v>
      </c>
      <c r="I23" s="70" t="s">
        <v>60</v>
      </c>
      <c r="J23" s="70" t="s">
        <v>61</v>
      </c>
      <c r="K23" s="69" t="b">
        <v>1</v>
      </c>
      <c r="L23" s="70" t="s">
        <v>23</v>
      </c>
      <c r="M23" s="69">
        <v>101</v>
      </c>
      <c r="N23" s="78" t="s">
        <v>62</v>
      </c>
      <c r="O23" s="81" t="str">
        <f t="shared" si="0"/>
        <v>10195</v>
      </c>
      <c r="P23" s="82" t="str">
        <f>IF(L23="EGG", "THA", IF(COUNTIF(Sheet2!B$3:B$187,VALUE('raw Mark ID data'!O23))=0, 0, VLOOKUP(VALUE(O23), Sheet2!B$3:D$987, 3, FALSE)))</f>
        <v>THA</v>
      </c>
      <c r="Q23" s="82" t="str">
        <f>IF(P23="THA",VLOOKUP(VALUE(O23),Sheet2!B$1:C$191,2,FALSE), IF(P23="SHA",VLOOKUP(VALUE(O23),Sheet2!B$1:C$191,2,FALSE), 0))</f>
        <v>Neets Bay</v>
      </c>
      <c r="R23" s="82" t="str">
        <f t="shared" si="1"/>
        <v>T</v>
      </c>
      <c r="S23" s="70" t="s">
        <v>996</v>
      </c>
      <c r="T23" s="71">
        <v>45474</v>
      </c>
      <c r="U23" s="72">
        <v>45475</v>
      </c>
      <c r="V23" s="69">
        <v>2</v>
      </c>
      <c r="W23" s="71">
        <v>45476</v>
      </c>
      <c r="X23" s="69">
        <v>27</v>
      </c>
      <c r="Y23" s="73"/>
      <c r="Z23" s="70" t="s">
        <v>991</v>
      </c>
      <c r="AA23" s="69">
        <v>1</v>
      </c>
      <c r="AB23" s="72">
        <v>45544</v>
      </c>
      <c r="AC23" s="70" t="s">
        <v>992</v>
      </c>
      <c r="AD23" s="70" t="s">
        <v>189</v>
      </c>
      <c r="AE23" s="70" t="s">
        <v>21</v>
      </c>
      <c r="AF23" s="70" t="s">
        <v>12</v>
      </c>
      <c r="AG23" s="70" t="s">
        <v>65</v>
      </c>
      <c r="AH23" s="70" t="s">
        <v>11</v>
      </c>
      <c r="AI23" s="70" t="s">
        <v>9</v>
      </c>
      <c r="AJ23" s="70" t="s">
        <v>122</v>
      </c>
      <c r="AK23" s="70" t="s">
        <v>189</v>
      </c>
      <c r="AL23" s="70" t="s">
        <v>992</v>
      </c>
      <c r="AM23" s="70" t="s">
        <v>61</v>
      </c>
      <c r="AN23" s="70" t="s">
        <v>61</v>
      </c>
      <c r="AO23" s="70" t="s">
        <v>74</v>
      </c>
      <c r="AP23" s="69">
        <v>6</v>
      </c>
    </row>
    <row r="24" spans="1:42" ht="15" hidden="1" customHeight="1" x14ac:dyDescent="0.25">
      <c r="A24" s="69">
        <v>2024</v>
      </c>
      <c r="B24" s="70" t="s">
        <v>54</v>
      </c>
      <c r="C24" s="70" t="s">
        <v>986</v>
      </c>
      <c r="D24" s="70" t="s">
        <v>987</v>
      </c>
      <c r="E24" s="70" t="s">
        <v>988</v>
      </c>
      <c r="F24" s="70" t="s">
        <v>182</v>
      </c>
      <c r="G24" s="70" t="s">
        <v>989</v>
      </c>
      <c r="H24" s="70" t="s">
        <v>169</v>
      </c>
      <c r="I24" s="70" t="s">
        <v>60</v>
      </c>
      <c r="J24" s="70" t="s">
        <v>61</v>
      </c>
      <c r="K24" s="69" t="b">
        <v>1</v>
      </c>
      <c r="L24" s="70" t="s">
        <v>23</v>
      </c>
      <c r="M24" s="69">
        <v>101</v>
      </c>
      <c r="N24" s="78" t="s">
        <v>62</v>
      </c>
      <c r="O24" s="81" t="str">
        <f t="shared" si="0"/>
        <v>10195</v>
      </c>
      <c r="P24" s="82" t="str">
        <f>IF(L24="EGG", "THA", IF(COUNTIF(Sheet2!B$3:B$187,VALUE('raw Mark ID data'!O24))=0, 0, VLOOKUP(VALUE(O24), Sheet2!B$3:D$987, 3, FALSE)))</f>
        <v>THA</v>
      </c>
      <c r="Q24" s="82" t="str">
        <f>IF(P24="THA",VLOOKUP(VALUE(O24),Sheet2!B$1:C$191,2,FALSE), IF(P24="SHA",VLOOKUP(VALUE(O24),Sheet2!B$1:C$191,2,FALSE), 0))</f>
        <v>Neets Bay</v>
      </c>
      <c r="R24" s="82" t="str">
        <f t="shared" si="1"/>
        <v>T</v>
      </c>
      <c r="S24" s="70" t="s">
        <v>997</v>
      </c>
      <c r="T24" s="71">
        <v>45474</v>
      </c>
      <c r="U24" s="72">
        <v>45475</v>
      </c>
      <c r="V24" s="69">
        <v>2</v>
      </c>
      <c r="W24" s="71">
        <v>45476</v>
      </c>
      <c r="X24" s="69">
        <v>27</v>
      </c>
      <c r="Y24" s="73"/>
      <c r="Z24" s="70" t="s">
        <v>991</v>
      </c>
      <c r="AA24" s="69">
        <v>1</v>
      </c>
      <c r="AB24" s="72">
        <v>45544</v>
      </c>
      <c r="AC24" s="70" t="s">
        <v>992</v>
      </c>
      <c r="AD24" s="70" t="s">
        <v>189</v>
      </c>
      <c r="AE24" s="70" t="s">
        <v>21</v>
      </c>
      <c r="AF24" s="70" t="s">
        <v>12</v>
      </c>
      <c r="AG24" s="70" t="s">
        <v>65</v>
      </c>
      <c r="AH24" s="70" t="s">
        <v>11</v>
      </c>
      <c r="AI24" s="70" t="s">
        <v>9</v>
      </c>
      <c r="AJ24" s="70" t="s">
        <v>122</v>
      </c>
      <c r="AK24" s="70" t="s">
        <v>189</v>
      </c>
      <c r="AL24" s="70" t="s">
        <v>992</v>
      </c>
      <c r="AM24" s="70" t="s">
        <v>61</v>
      </c>
      <c r="AN24" s="70" t="s">
        <v>61</v>
      </c>
      <c r="AO24" s="70" t="s">
        <v>74</v>
      </c>
      <c r="AP24" s="69">
        <v>8.8000000000000007</v>
      </c>
    </row>
    <row r="25" spans="1:42" ht="15" hidden="1" customHeight="1" x14ac:dyDescent="0.25">
      <c r="A25" s="69">
        <v>2024</v>
      </c>
      <c r="B25" s="70" t="s">
        <v>54</v>
      </c>
      <c r="C25" s="70" t="s">
        <v>55</v>
      </c>
      <c r="D25" s="70" t="s">
        <v>175</v>
      </c>
      <c r="E25" s="70" t="s">
        <v>998</v>
      </c>
      <c r="F25" s="70" t="s">
        <v>182</v>
      </c>
      <c r="G25" s="70" t="s">
        <v>999</v>
      </c>
      <c r="H25" s="70" t="s">
        <v>134</v>
      </c>
      <c r="I25" s="70" t="s">
        <v>855</v>
      </c>
      <c r="J25" s="70" t="s">
        <v>61</v>
      </c>
      <c r="K25" s="69" t="b">
        <v>1</v>
      </c>
      <c r="L25" s="70" t="s">
        <v>8</v>
      </c>
      <c r="M25" s="69">
        <v>101</v>
      </c>
      <c r="N25" s="78" t="s">
        <v>957</v>
      </c>
      <c r="O25" s="81" t="str">
        <f t="shared" si="0"/>
        <v>10111</v>
      </c>
      <c r="P25" s="82">
        <f>IF(COUNTIF(Sheet2!B$3:B$187,VALUE('raw Mark ID data'!O25))=0, 0, VLOOKUP(VALUE(O25), Sheet2!B$3:D$987, 3, FALSE))</f>
        <v>0</v>
      </c>
      <c r="Q25" s="82">
        <f>IF(P25="THA",VLOOKUP(VALUE(O25),Sheet2!B$1:C$191,2,FALSE), IF(P25="SHA",VLOOKUP(VALUE(O25),Sheet2!B$1:C$191,2,FALSE), 0))</f>
        <v>0</v>
      </c>
      <c r="R25" s="82" t="str">
        <f t="shared" si="1"/>
        <v>NT</v>
      </c>
      <c r="S25" s="70" t="s">
        <v>1000</v>
      </c>
      <c r="T25" s="71">
        <v>45474</v>
      </c>
      <c r="U25" s="72">
        <v>45476</v>
      </c>
      <c r="V25" s="69">
        <v>3</v>
      </c>
      <c r="W25" s="71">
        <v>45477</v>
      </c>
      <c r="X25" s="69">
        <v>27</v>
      </c>
      <c r="Y25" s="73"/>
      <c r="Z25" s="70" t="s">
        <v>61</v>
      </c>
      <c r="AA25" s="69">
        <v>1</v>
      </c>
      <c r="AB25" s="72">
        <v>45478</v>
      </c>
      <c r="AC25" s="70" t="s">
        <v>63</v>
      </c>
      <c r="AD25" s="70" t="s">
        <v>139</v>
      </c>
      <c r="AE25" s="70" t="s">
        <v>13</v>
      </c>
      <c r="AF25" s="70" t="s">
        <v>12</v>
      </c>
      <c r="AG25" s="70" t="s">
        <v>65</v>
      </c>
      <c r="AH25" s="70" t="s">
        <v>11</v>
      </c>
      <c r="AI25" s="70" t="s">
        <v>9</v>
      </c>
      <c r="AJ25" s="70" t="s">
        <v>122</v>
      </c>
      <c r="AK25" s="70" t="s">
        <v>139</v>
      </c>
      <c r="AL25" s="70" t="s">
        <v>63</v>
      </c>
      <c r="AM25" s="70" t="s">
        <v>61</v>
      </c>
      <c r="AN25" s="70" t="s">
        <v>61</v>
      </c>
      <c r="AO25" s="70" t="s">
        <v>74</v>
      </c>
      <c r="AP25" s="69">
        <v>9.9</v>
      </c>
    </row>
    <row r="26" spans="1:42" ht="15" hidden="1" customHeight="1" x14ac:dyDescent="0.25">
      <c r="A26" s="69">
        <v>2024</v>
      </c>
      <c r="B26" s="70" t="s">
        <v>54</v>
      </c>
      <c r="C26" s="70" t="s">
        <v>55</v>
      </c>
      <c r="D26" s="70" t="s">
        <v>175</v>
      </c>
      <c r="E26" s="70" t="s">
        <v>998</v>
      </c>
      <c r="F26" s="70" t="s">
        <v>182</v>
      </c>
      <c r="G26" s="70" t="s">
        <v>999</v>
      </c>
      <c r="H26" s="70" t="s">
        <v>183</v>
      </c>
      <c r="I26" s="70" t="s">
        <v>855</v>
      </c>
      <c r="J26" s="70" t="s">
        <v>61</v>
      </c>
      <c r="K26" s="69" t="b">
        <v>1</v>
      </c>
      <c r="L26" s="70" t="s">
        <v>8</v>
      </c>
      <c r="M26" s="69">
        <v>101</v>
      </c>
      <c r="N26" s="78" t="s">
        <v>957</v>
      </c>
      <c r="O26" s="81" t="str">
        <f t="shared" si="0"/>
        <v>10111</v>
      </c>
      <c r="P26" s="82">
        <f>IF(COUNTIF(Sheet2!B$3:B$187,VALUE('raw Mark ID data'!O26))=0, 0, VLOOKUP(VALUE(O26), Sheet2!B$3:D$987, 3, FALSE))</f>
        <v>0</v>
      </c>
      <c r="Q26" s="82">
        <f>IF(P26="THA",VLOOKUP(VALUE(O26),Sheet2!B$1:C$191,2,FALSE), IF(P26="SHA",VLOOKUP(VALUE(O26),Sheet2!B$1:C$191,2,FALSE), 0))</f>
        <v>0</v>
      </c>
      <c r="R26" s="82" t="str">
        <f t="shared" si="1"/>
        <v>NT</v>
      </c>
      <c r="S26" s="70" t="s">
        <v>1001</v>
      </c>
      <c r="T26" s="71">
        <v>45474</v>
      </c>
      <c r="U26" s="72">
        <v>45476</v>
      </c>
      <c r="V26" s="69">
        <v>3</v>
      </c>
      <c r="W26" s="71">
        <v>45477</v>
      </c>
      <c r="X26" s="69">
        <v>27</v>
      </c>
      <c r="Y26" s="73"/>
      <c r="Z26" s="70" t="s">
        <v>61</v>
      </c>
      <c r="AA26" s="69">
        <v>1</v>
      </c>
      <c r="AB26" s="72">
        <v>45478</v>
      </c>
      <c r="AC26" s="70" t="s">
        <v>63</v>
      </c>
      <c r="AD26" s="70" t="s">
        <v>139</v>
      </c>
      <c r="AE26" s="70" t="s">
        <v>13</v>
      </c>
      <c r="AF26" s="70" t="s">
        <v>12</v>
      </c>
      <c r="AG26" s="70" t="s">
        <v>65</v>
      </c>
      <c r="AH26" s="70" t="s">
        <v>11</v>
      </c>
      <c r="AI26" s="70" t="s">
        <v>9</v>
      </c>
      <c r="AJ26" s="70" t="s">
        <v>122</v>
      </c>
      <c r="AK26" s="70" t="s">
        <v>139</v>
      </c>
      <c r="AL26" s="70" t="s">
        <v>63</v>
      </c>
      <c r="AM26" s="70" t="s">
        <v>61</v>
      </c>
      <c r="AN26" s="70" t="s">
        <v>61</v>
      </c>
      <c r="AO26" s="70" t="s">
        <v>74</v>
      </c>
      <c r="AP26" s="69">
        <v>5.8</v>
      </c>
    </row>
    <row r="27" spans="1:42" ht="15" hidden="1" customHeight="1" x14ac:dyDescent="0.25">
      <c r="A27" s="69">
        <v>2024</v>
      </c>
      <c r="B27" s="70" t="s">
        <v>54</v>
      </c>
      <c r="C27" s="70" t="s">
        <v>55</v>
      </c>
      <c r="D27" s="70" t="s">
        <v>56</v>
      </c>
      <c r="E27" s="70" t="s">
        <v>969</v>
      </c>
      <c r="F27" s="70" t="s">
        <v>182</v>
      </c>
      <c r="G27" s="70" t="s">
        <v>1002</v>
      </c>
      <c r="H27" s="70" t="s">
        <v>118</v>
      </c>
      <c r="I27" s="70" t="s">
        <v>855</v>
      </c>
      <c r="J27" s="70" t="s">
        <v>61</v>
      </c>
      <c r="K27" s="69" t="b">
        <v>1</v>
      </c>
      <c r="L27" s="70" t="s">
        <v>8</v>
      </c>
      <c r="M27" s="69">
        <v>101</v>
      </c>
      <c r="N27" s="78" t="s">
        <v>957</v>
      </c>
      <c r="O27" s="81" t="str">
        <f t="shared" si="0"/>
        <v>10111</v>
      </c>
      <c r="P27" s="82">
        <f>IF(COUNTIF(Sheet2!B$3:B$187,VALUE('raw Mark ID data'!O27))=0, 0, VLOOKUP(VALUE(O27), Sheet2!B$3:D$987, 3, FALSE))</f>
        <v>0</v>
      </c>
      <c r="Q27" s="82">
        <f>IF(P27="THA",VLOOKUP(VALUE(O27),Sheet2!B$1:C$191,2,FALSE), IF(P27="SHA",VLOOKUP(VALUE(O27),Sheet2!B$1:C$191,2,FALSE), 0))</f>
        <v>0</v>
      </c>
      <c r="R27" s="82" t="str">
        <f t="shared" si="1"/>
        <v>NT</v>
      </c>
      <c r="S27" s="70" t="s">
        <v>1003</v>
      </c>
      <c r="T27" s="71">
        <v>45474</v>
      </c>
      <c r="U27" s="72">
        <v>45477</v>
      </c>
      <c r="V27" s="69">
        <v>4</v>
      </c>
      <c r="W27" s="71">
        <v>45477</v>
      </c>
      <c r="X27" s="69">
        <v>27</v>
      </c>
      <c r="Y27" s="73"/>
      <c r="Z27" s="70" t="s">
        <v>1004</v>
      </c>
      <c r="AA27" s="69">
        <v>1</v>
      </c>
      <c r="AB27" s="72">
        <v>45478</v>
      </c>
      <c r="AC27" s="70" t="s">
        <v>63</v>
      </c>
      <c r="AD27" s="70" t="s">
        <v>163</v>
      </c>
      <c r="AE27" s="70" t="s">
        <v>10</v>
      </c>
      <c r="AF27" s="70" t="s">
        <v>12</v>
      </c>
      <c r="AG27" s="70" t="s">
        <v>65</v>
      </c>
      <c r="AH27" s="70" t="s">
        <v>11</v>
      </c>
      <c r="AI27" s="70" t="s">
        <v>9</v>
      </c>
      <c r="AJ27" s="70" t="s">
        <v>122</v>
      </c>
      <c r="AK27" s="70" t="s">
        <v>163</v>
      </c>
      <c r="AL27" s="70" t="s">
        <v>63</v>
      </c>
      <c r="AM27" s="70" t="s">
        <v>61</v>
      </c>
      <c r="AN27" s="70" t="s">
        <v>61</v>
      </c>
      <c r="AO27" s="70" t="s">
        <v>74</v>
      </c>
      <c r="AP27" s="69">
        <v>6.9</v>
      </c>
    </row>
    <row r="28" spans="1:42" ht="15" hidden="1" customHeight="1" x14ac:dyDescent="0.25">
      <c r="A28" s="69">
        <v>2024</v>
      </c>
      <c r="B28" s="70" t="s">
        <v>54</v>
      </c>
      <c r="C28" s="70" t="s">
        <v>55</v>
      </c>
      <c r="D28" s="70" t="s">
        <v>56</v>
      </c>
      <c r="E28" s="70" t="s">
        <v>969</v>
      </c>
      <c r="F28" s="70" t="s">
        <v>182</v>
      </c>
      <c r="G28" s="70" t="s">
        <v>1002</v>
      </c>
      <c r="H28" s="70" t="s">
        <v>136</v>
      </c>
      <c r="I28" s="70" t="s">
        <v>855</v>
      </c>
      <c r="J28" s="70" t="s">
        <v>61</v>
      </c>
      <c r="K28" s="69" t="b">
        <v>1</v>
      </c>
      <c r="L28" s="70" t="s">
        <v>8</v>
      </c>
      <c r="M28" s="69">
        <v>101</v>
      </c>
      <c r="N28" s="78" t="s">
        <v>957</v>
      </c>
      <c r="O28" s="81" t="str">
        <f t="shared" si="0"/>
        <v>10111</v>
      </c>
      <c r="P28" s="82">
        <f>IF(COUNTIF(Sheet2!B$3:B$187,VALUE('raw Mark ID data'!O28))=0, 0, VLOOKUP(VALUE(O28), Sheet2!B$3:D$987, 3, FALSE))</f>
        <v>0</v>
      </c>
      <c r="Q28" s="82">
        <f>IF(P28="THA",VLOOKUP(VALUE(O28),Sheet2!B$1:C$191,2,FALSE), IF(P28="SHA",VLOOKUP(VALUE(O28),Sheet2!B$1:C$191,2,FALSE), 0))</f>
        <v>0</v>
      </c>
      <c r="R28" s="82" t="str">
        <f t="shared" si="1"/>
        <v>NT</v>
      </c>
      <c r="S28" s="70" t="s">
        <v>1005</v>
      </c>
      <c r="T28" s="71">
        <v>45474</v>
      </c>
      <c r="U28" s="72">
        <v>45477</v>
      </c>
      <c r="V28" s="69">
        <v>4</v>
      </c>
      <c r="W28" s="71">
        <v>45477</v>
      </c>
      <c r="X28" s="69">
        <v>27</v>
      </c>
      <c r="Y28" s="73"/>
      <c r="Z28" s="70" t="s">
        <v>1004</v>
      </c>
      <c r="AA28" s="69">
        <v>1</v>
      </c>
      <c r="AB28" s="72">
        <v>45478</v>
      </c>
      <c r="AC28" s="70" t="s">
        <v>63</v>
      </c>
      <c r="AD28" s="70" t="s">
        <v>139</v>
      </c>
      <c r="AE28" s="70" t="s">
        <v>13</v>
      </c>
      <c r="AF28" s="70" t="s">
        <v>12</v>
      </c>
      <c r="AG28" s="70" t="s">
        <v>65</v>
      </c>
      <c r="AH28" s="70" t="s">
        <v>11</v>
      </c>
      <c r="AI28" s="70" t="s">
        <v>9</v>
      </c>
      <c r="AJ28" s="70" t="s">
        <v>122</v>
      </c>
      <c r="AK28" s="70" t="s">
        <v>139</v>
      </c>
      <c r="AL28" s="70" t="s">
        <v>63</v>
      </c>
      <c r="AM28" s="70" t="s">
        <v>61</v>
      </c>
      <c r="AN28" s="70" t="s">
        <v>61</v>
      </c>
      <c r="AO28" s="70" t="s">
        <v>74</v>
      </c>
      <c r="AP28" s="69">
        <v>4.8</v>
      </c>
    </row>
    <row r="29" spans="1:42" ht="15" hidden="1" customHeight="1" x14ac:dyDescent="0.25">
      <c r="A29" s="69">
        <v>2024</v>
      </c>
      <c r="B29" s="70" t="s">
        <v>54</v>
      </c>
      <c r="C29" s="70" t="s">
        <v>55</v>
      </c>
      <c r="D29" s="70" t="s">
        <v>175</v>
      </c>
      <c r="E29" s="70" t="s">
        <v>219</v>
      </c>
      <c r="F29" s="70" t="s">
        <v>182</v>
      </c>
      <c r="G29" s="70" t="s">
        <v>1006</v>
      </c>
      <c r="H29" s="70" t="s">
        <v>82</v>
      </c>
      <c r="I29" s="70" t="s">
        <v>855</v>
      </c>
      <c r="J29" s="70" t="s">
        <v>61</v>
      </c>
      <c r="K29" s="69" t="b">
        <v>1</v>
      </c>
      <c r="L29" s="70" t="s">
        <v>24</v>
      </c>
      <c r="M29" s="69">
        <v>101</v>
      </c>
      <c r="N29" s="78" t="s">
        <v>971</v>
      </c>
      <c r="O29" s="81" t="str">
        <f t="shared" si="0"/>
        <v>10190</v>
      </c>
      <c r="P29" s="82">
        <f>IF(COUNTIF(Sheet2!B$3:B$187,VALUE('raw Mark ID data'!O29))=0, 0, VLOOKUP(VALUE(O29), Sheet2!B$3:D$987, 3, FALSE))</f>
        <v>0</v>
      </c>
      <c r="Q29" s="82">
        <f>IF(P29="THA",VLOOKUP(VALUE(O29),Sheet2!B$1:C$191,2,FALSE), IF(P29="SHA",VLOOKUP(VALUE(O29),Sheet2!B$1:C$191,2,FALSE), 0))</f>
        <v>0</v>
      </c>
      <c r="R29" s="82" t="str">
        <f t="shared" si="1"/>
        <v>NT</v>
      </c>
      <c r="S29" s="70" t="s">
        <v>1007</v>
      </c>
      <c r="T29" s="71">
        <v>45476</v>
      </c>
      <c r="U29" s="72">
        <v>45477</v>
      </c>
      <c r="V29" s="69">
        <v>2</v>
      </c>
      <c r="W29" s="71">
        <v>45478</v>
      </c>
      <c r="X29" s="69">
        <v>27</v>
      </c>
      <c r="Y29" s="73"/>
      <c r="Z29" s="70" t="s">
        <v>61</v>
      </c>
      <c r="AA29" s="69">
        <v>1</v>
      </c>
      <c r="AB29" s="72">
        <v>45509</v>
      </c>
      <c r="AC29" s="70" t="s">
        <v>63</v>
      </c>
      <c r="AD29" s="70" t="s">
        <v>163</v>
      </c>
      <c r="AE29" s="70" t="s">
        <v>10</v>
      </c>
      <c r="AF29" s="70" t="s">
        <v>12</v>
      </c>
      <c r="AG29" s="70" t="s">
        <v>65</v>
      </c>
      <c r="AH29" s="70" t="s">
        <v>11</v>
      </c>
      <c r="AI29" s="70" t="s">
        <v>9</v>
      </c>
      <c r="AJ29" s="70" t="s">
        <v>122</v>
      </c>
      <c r="AK29" s="70" t="s">
        <v>163</v>
      </c>
      <c r="AL29" s="70" t="s">
        <v>63</v>
      </c>
      <c r="AM29" s="70" t="s">
        <v>61</v>
      </c>
      <c r="AN29" s="70" t="s">
        <v>61</v>
      </c>
      <c r="AO29" s="70" t="s">
        <v>74</v>
      </c>
      <c r="AP29" s="69">
        <v>6.1</v>
      </c>
    </row>
    <row r="30" spans="1:42" ht="15" hidden="1" customHeight="1" x14ac:dyDescent="0.25">
      <c r="A30" s="69">
        <v>2024</v>
      </c>
      <c r="B30" s="70" t="s">
        <v>54</v>
      </c>
      <c r="C30" s="70" t="s">
        <v>55</v>
      </c>
      <c r="D30" s="70" t="s">
        <v>175</v>
      </c>
      <c r="E30" s="70" t="s">
        <v>219</v>
      </c>
      <c r="F30" s="70" t="s">
        <v>182</v>
      </c>
      <c r="G30" s="70" t="s">
        <v>1006</v>
      </c>
      <c r="H30" s="70" t="s">
        <v>83</v>
      </c>
      <c r="I30" s="70" t="s">
        <v>855</v>
      </c>
      <c r="J30" s="70" t="s">
        <v>61</v>
      </c>
      <c r="K30" s="69" t="b">
        <v>1</v>
      </c>
      <c r="L30" s="70" t="s">
        <v>24</v>
      </c>
      <c r="M30" s="69">
        <v>101</v>
      </c>
      <c r="N30" s="78" t="s">
        <v>971</v>
      </c>
      <c r="O30" s="81" t="str">
        <f t="shared" si="0"/>
        <v>10190</v>
      </c>
      <c r="P30" s="82">
        <f>IF(COUNTIF(Sheet2!B$3:B$187,VALUE('raw Mark ID data'!O30))=0, 0, VLOOKUP(VALUE(O30), Sheet2!B$3:D$987, 3, FALSE))</f>
        <v>0</v>
      </c>
      <c r="Q30" s="82">
        <f>IF(P30="THA",VLOOKUP(VALUE(O30),Sheet2!B$1:C$191,2,FALSE), IF(P30="SHA",VLOOKUP(VALUE(O30),Sheet2!B$1:C$191,2,FALSE), 0))</f>
        <v>0</v>
      </c>
      <c r="R30" s="82" t="str">
        <f t="shared" si="1"/>
        <v>NT</v>
      </c>
      <c r="S30" s="70" t="s">
        <v>1008</v>
      </c>
      <c r="T30" s="71">
        <v>45476</v>
      </c>
      <c r="U30" s="72">
        <v>45477</v>
      </c>
      <c r="V30" s="69">
        <v>2</v>
      </c>
      <c r="W30" s="71">
        <v>45478</v>
      </c>
      <c r="X30" s="69">
        <v>27</v>
      </c>
      <c r="Y30" s="73"/>
      <c r="Z30" s="70" t="s">
        <v>61</v>
      </c>
      <c r="AA30" s="69">
        <v>1</v>
      </c>
      <c r="AB30" s="72">
        <v>45509</v>
      </c>
      <c r="AC30" s="70" t="s">
        <v>63</v>
      </c>
      <c r="AD30" s="70" t="s">
        <v>189</v>
      </c>
      <c r="AE30" s="70" t="s">
        <v>21</v>
      </c>
      <c r="AF30" s="70" t="s">
        <v>12</v>
      </c>
      <c r="AG30" s="70" t="s">
        <v>65</v>
      </c>
      <c r="AH30" s="70" t="s">
        <v>11</v>
      </c>
      <c r="AI30" s="70" t="s">
        <v>9</v>
      </c>
      <c r="AJ30" s="70" t="s">
        <v>122</v>
      </c>
      <c r="AK30" s="70" t="s">
        <v>189</v>
      </c>
      <c r="AL30" s="70" t="s">
        <v>63</v>
      </c>
      <c r="AM30" s="70" t="s">
        <v>61</v>
      </c>
      <c r="AN30" s="70" t="s">
        <v>61</v>
      </c>
      <c r="AO30" s="70" t="s">
        <v>74</v>
      </c>
      <c r="AP30" s="69">
        <v>8.1</v>
      </c>
    </row>
    <row r="31" spans="1:42" ht="15" hidden="1" customHeight="1" x14ac:dyDescent="0.25">
      <c r="A31" s="69">
        <v>2024</v>
      </c>
      <c r="B31" s="70" t="s">
        <v>54</v>
      </c>
      <c r="C31" s="70" t="s">
        <v>55</v>
      </c>
      <c r="D31" s="70" t="s">
        <v>175</v>
      </c>
      <c r="E31" s="70" t="s">
        <v>219</v>
      </c>
      <c r="F31" s="70" t="s">
        <v>182</v>
      </c>
      <c r="G31" s="70" t="s">
        <v>1006</v>
      </c>
      <c r="H31" s="70" t="s">
        <v>88</v>
      </c>
      <c r="I31" s="70" t="s">
        <v>855</v>
      </c>
      <c r="J31" s="70" t="s">
        <v>61</v>
      </c>
      <c r="K31" s="69" t="b">
        <v>1</v>
      </c>
      <c r="L31" s="70" t="s">
        <v>24</v>
      </c>
      <c r="M31" s="69">
        <v>101</v>
      </c>
      <c r="N31" s="78" t="s">
        <v>971</v>
      </c>
      <c r="O31" s="81" t="str">
        <f t="shared" si="0"/>
        <v>10190</v>
      </c>
      <c r="P31" s="82">
        <f>IF(COUNTIF(Sheet2!B$3:B$187,VALUE('raw Mark ID data'!O31))=0, 0, VLOOKUP(VALUE(O31), Sheet2!B$3:D$987, 3, FALSE))</f>
        <v>0</v>
      </c>
      <c r="Q31" s="82">
        <f>IF(P31="THA",VLOOKUP(VALUE(O31),Sheet2!B$1:C$191,2,FALSE), IF(P31="SHA",VLOOKUP(VALUE(O31),Sheet2!B$1:C$191,2,FALSE), 0))</f>
        <v>0</v>
      </c>
      <c r="R31" s="82" t="str">
        <f t="shared" si="1"/>
        <v>NT</v>
      </c>
      <c r="S31" s="70" t="s">
        <v>1009</v>
      </c>
      <c r="T31" s="71">
        <v>45476</v>
      </c>
      <c r="U31" s="72">
        <v>45477</v>
      </c>
      <c r="V31" s="69">
        <v>2</v>
      </c>
      <c r="W31" s="71">
        <v>45478</v>
      </c>
      <c r="X31" s="69">
        <v>27</v>
      </c>
      <c r="Y31" s="73"/>
      <c r="Z31" s="70" t="s">
        <v>61</v>
      </c>
      <c r="AA31" s="69">
        <v>1</v>
      </c>
      <c r="AB31" s="72">
        <v>45509</v>
      </c>
      <c r="AC31" s="70" t="s">
        <v>63</v>
      </c>
      <c r="AD31" s="70" t="s">
        <v>163</v>
      </c>
      <c r="AE31" s="70" t="s">
        <v>10</v>
      </c>
      <c r="AF31" s="70" t="s">
        <v>12</v>
      </c>
      <c r="AG31" s="70" t="s">
        <v>65</v>
      </c>
      <c r="AH31" s="70" t="s">
        <v>11</v>
      </c>
      <c r="AI31" s="70" t="s">
        <v>9</v>
      </c>
      <c r="AJ31" s="70" t="s">
        <v>84</v>
      </c>
      <c r="AK31" s="70" t="s">
        <v>163</v>
      </c>
      <c r="AL31" s="70" t="s">
        <v>63</v>
      </c>
      <c r="AM31" s="70" t="s">
        <v>61</v>
      </c>
      <c r="AN31" s="70" t="s">
        <v>61</v>
      </c>
      <c r="AO31" s="70" t="s">
        <v>74</v>
      </c>
      <c r="AP31" s="69">
        <v>5.6</v>
      </c>
    </row>
    <row r="32" spans="1:42" ht="15" hidden="1" customHeight="1" x14ac:dyDescent="0.25">
      <c r="A32" s="69">
        <v>2024</v>
      </c>
      <c r="B32" s="70" t="s">
        <v>54</v>
      </c>
      <c r="C32" s="70" t="s">
        <v>55</v>
      </c>
      <c r="D32" s="70" t="s">
        <v>175</v>
      </c>
      <c r="E32" s="70" t="s">
        <v>219</v>
      </c>
      <c r="F32" s="70" t="s">
        <v>182</v>
      </c>
      <c r="G32" s="70" t="s">
        <v>1006</v>
      </c>
      <c r="H32" s="70" t="s">
        <v>92</v>
      </c>
      <c r="I32" s="70" t="s">
        <v>855</v>
      </c>
      <c r="J32" s="70" t="s">
        <v>61</v>
      </c>
      <c r="K32" s="69" t="b">
        <v>1</v>
      </c>
      <c r="L32" s="70" t="s">
        <v>24</v>
      </c>
      <c r="M32" s="69">
        <v>101</v>
      </c>
      <c r="N32" s="78" t="s">
        <v>971</v>
      </c>
      <c r="O32" s="81" t="str">
        <f t="shared" si="0"/>
        <v>10190</v>
      </c>
      <c r="P32" s="82">
        <f>IF(COUNTIF(Sheet2!B$3:B$187,VALUE('raw Mark ID data'!O32))=0, 0, VLOOKUP(VALUE(O32), Sheet2!B$3:D$987, 3, FALSE))</f>
        <v>0</v>
      </c>
      <c r="Q32" s="82">
        <f>IF(P32="THA",VLOOKUP(VALUE(O32),Sheet2!B$1:C$191,2,FALSE), IF(P32="SHA",VLOOKUP(VALUE(O32),Sheet2!B$1:C$191,2,FALSE), 0))</f>
        <v>0</v>
      </c>
      <c r="R32" s="82" t="str">
        <f t="shared" si="1"/>
        <v>NT</v>
      </c>
      <c r="S32" s="70" t="s">
        <v>1010</v>
      </c>
      <c r="T32" s="71">
        <v>45476</v>
      </c>
      <c r="U32" s="72">
        <v>45477</v>
      </c>
      <c r="V32" s="69">
        <v>2</v>
      </c>
      <c r="W32" s="71">
        <v>45478</v>
      </c>
      <c r="X32" s="69">
        <v>27</v>
      </c>
      <c r="Y32" s="73"/>
      <c r="Z32" s="70" t="s">
        <v>61</v>
      </c>
      <c r="AA32" s="69">
        <v>1</v>
      </c>
      <c r="AB32" s="72">
        <v>45509</v>
      </c>
      <c r="AC32" s="70" t="s">
        <v>63</v>
      </c>
      <c r="AD32" s="70" t="s">
        <v>163</v>
      </c>
      <c r="AE32" s="70" t="s">
        <v>10</v>
      </c>
      <c r="AF32" s="70" t="s">
        <v>12</v>
      </c>
      <c r="AG32" s="70" t="s">
        <v>65</v>
      </c>
      <c r="AH32" s="70" t="s">
        <v>11</v>
      </c>
      <c r="AI32" s="70" t="s">
        <v>9</v>
      </c>
      <c r="AJ32" s="70" t="s">
        <v>122</v>
      </c>
      <c r="AK32" s="70" t="s">
        <v>163</v>
      </c>
      <c r="AL32" s="70" t="s">
        <v>63</v>
      </c>
      <c r="AM32" s="70" t="s">
        <v>61</v>
      </c>
      <c r="AN32" s="70" t="s">
        <v>61</v>
      </c>
      <c r="AO32" s="70" t="s">
        <v>74</v>
      </c>
      <c r="AP32" s="69">
        <v>6.7</v>
      </c>
    </row>
    <row r="33" spans="1:42" ht="15" hidden="1" customHeight="1" x14ac:dyDescent="0.25">
      <c r="A33" s="69">
        <v>2024</v>
      </c>
      <c r="B33" s="70" t="s">
        <v>54</v>
      </c>
      <c r="C33" s="70" t="s">
        <v>55</v>
      </c>
      <c r="D33" s="70" t="s">
        <v>175</v>
      </c>
      <c r="E33" s="70" t="s">
        <v>219</v>
      </c>
      <c r="F33" s="70" t="s">
        <v>182</v>
      </c>
      <c r="G33" s="70" t="s">
        <v>1006</v>
      </c>
      <c r="H33" s="70" t="s">
        <v>101</v>
      </c>
      <c r="I33" s="70" t="s">
        <v>855</v>
      </c>
      <c r="J33" s="70" t="s">
        <v>61</v>
      </c>
      <c r="K33" s="69" t="b">
        <v>1</v>
      </c>
      <c r="L33" s="70" t="s">
        <v>24</v>
      </c>
      <c r="M33" s="69">
        <v>101</v>
      </c>
      <c r="N33" s="78" t="s">
        <v>971</v>
      </c>
      <c r="O33" s="81" t="str">
        <f t="shared" si="0"/>
        <v>10190</v>
      </c>
      <c r="P33" s="82">
        <f>IF(COUNTIF(Sheet2!B$3:B$187,VALUE('raw Mark ID data'!O33))=0, 0, VLOOKUP(VALUE(O33), Sheet2!B$3:D$987, 3, FALSE))</f>
        <v>0</v>
      </c>
      <c r="Q33" s="82">
        <f>IF(P33="THA",VLOOKUP(VALUE(O33),Sheet2!B$1:C$191,2,FALSE), IF(P33="SHA",VLOOKUP(VALUE(O33),Sheet2!B$1:C$191,2,FALSE), 0))</f>
        <v>0</v>
      </c>
      <c r="R33" s="82" t="str">
        <f t="shared" si="1"/>
        <v>NT</v>
      </c>
      <c r="S33" s="70" t="s">
        <v>1011</v>
      </c>
      <c r="T33" s="71">
        <v>45476</v>
      </c>
      <c r="U33" s="72">
        <v>45477</v>
      </c>
      <c r="V33" s="69">
        <v>2</v>
      </c>
      <c r="W33" s="71">
        <v>45478</v>
      </c>
      <c r="X33" s="69">
        <v>27</v>
      </c>
      <c r="Y33" s="73"/>
      <c r="Z33" s="70" t="s">
        <v>61</v>
      </c>
      <c r="AA33" s="69">
        <v>1</v>
      </c>
      <c r="AB33" s="72">
        <v>45509</v>
      </c>
      <c r="AC33" s="70" t="s">
        <v>63</v>
      </c>
      <c r="AD33" s="70" t="s">
        <v>947</v>
      </c>
      <c r="AE33" s="70" t="s">
        <v>14</v>
      </c>
      <c r="AF33" s="70" t="s">
        <v>12</v>
      </c>
      <c r="AG33" s="70" t="s">
        <v>65</v>
      </c>
      <c r="AH33" s="70" t="s">
        <v>11</v>
      </c>
      <c r="AI33" s="70" t="s">
        <v>9</v>
      </c>
      <c r="AJ33" s="70" t="s">
        <v>122</v>
      </c>
      <c r="AK33" s="70" t="s">
        <v>947</v>
      </c>
      <c r="AL33" s="70" t="s">
        <v>63</v>
      </c>
      <c r="AM33" s="70" t="s">
        <v>61</v>
      </c>
      <c r="AN33" s="70" t="s">
        <v>61</v>
      </c>
      <c r="AO33" s="70" t="s">
        <v>74</v>
      </c>
      <c r="AP33" s="69">
        <v>5.5</v>
      </c>
    </row>
    <row r="34" spans="1:42" ht="15" hidden="1" customHeight="1" x14ac:dyDescent="0.25">
      <c r="A34" s="69">
        <v>2024</v>
      </c>
      <c r="B34" s="70" t="s">
        <v>54</v>
      </c>
      <c r="C34" s="70" t="s">
        <v>55</v>
      </c>
      <c r="D34" s="70" t="s">
        <v>175</v>
      </c>
      <c r="E34" s="70" t="s">
        <v>219</v>
      </c>
      <c r="F34" s="70" t="s">
        <v>182</v>
      </c>
      <c r="G34" s="70" t="s">
        <v>1006</v>
      </c>
      <c r="H34" s="70" t="s">
        <v>111</v>
      </c>
      <c r="I34" s="70" t="s">
        <v>855</v>
      </c>
      <c r="J34" s="70" t="s">
        <v>61</v>
      </c>
      <c r="K34" s="69" t="b">
        <v>1</v>
      </c>
      <c r="L34" s="70" t="s">
        <v>24</v>
      </c>
      <c r="M34" s="69">
        <v>101</v>
      </c>
      <c r="N34" s="78" t="s">
        <v>971</v>
      </c>
      <c r="O34" s="81" t="str">
        <f t="shared" si="0"/>
        <v>10190</v>
      </c>
      <c r="P34" s="82">
        <f>IF(COUNTIF(Sheet2!B$3:B$187,VALUE('raw Mark ID data'!O34))=0, 0, VLOOKUP(VALUE(O34), Sheet2!B$3:D$987, 3, FALSE))</f>
        <v>0</v>
      </c>
      <c r="Q34" s="82">
        <f>IF(P34="THA",VLOOKUP(VALUE(O34),Sheet2!B$1:C$191,2,FALSE), IF(P34="SHA",VLOOKUP(VALUE(O34),Sheet2!B$1:C$191,2,FALSE), 0))</f>
        <v>0</v>
      </c>
      <c r="R34" s="82" t="str">
        <f t="shared" si="1"/>
        <v>NT</v>
      </c>
      <c r="S34" s="70" t="s">
        <v>1012</v>
      </c>
      <c r="T34" s="71">
        <v>45476</v>
      </c>
      <c r="U34" s="72">
        <v>45477</v>
      </c>
      <c r="V34" s="69">
        <v>2</v>
      </c>
      <c r="W34" s="71">
        <v>45478</v>
      </c>
      <c r="X34" s="69">
        <v>27</v>
      </c>
      <c r="Y34" s="73"/>
      <c r="Z34" s="70" t="s">
        <v>61</v>
      </c>
      <c r="AA34" s="69">
        <v>1</v>
      </c>
      <c r="AB34" s="72">
        <v>45509</v>
      </c>
      <c r="AC34" s="70" t="s">
        <v>63</v>
      </c>
      <c r="AD34" s="70" t="s">
        <v>139</v>
      </c>
      <c r="AE34" s="70" t="s">
        <v>13</v>
      </c>
      <c r="AF34" s="70" t="s">
        <v>12</v>
      </c>
      <c r="AG34" s="70" t="s">
        <v>65</v>
      </c>
      <c r="AH34" s="70" t="s">
        <v>11</v>
      </c>
      <c r="AI34" s="70" t="s">
        <v>9</v>
      </c>
      <c r="AJ34" s="70" t="s">
        <v>84</v>
      </c>
      <c r="AK34" s="70" t="s">
        <v>139</v>
      </c>
      <c r="AL34" s="70" t="s">
        <v>63</v>
      </c>
      <c r="AM34" s="70" t="s">
        <v>61</v>
      </c>
      <c r="AN34" s="70" t="s">
        <v>61</v>
      </c>
      <c r="AO34" s="70" t="s">
        <v>74</v>
      </c>
      <c r="AP34" s="69">
        <v>8.1999999999999993</v>
      </c>
    </row>
    <row r="35" spans="1:42" ht="15" hidden="1" customHeight="1" x14ac:dyDescent="0.25">
      <c r="A35" s="69">
        <v>2024</v>
      </c>
      <c r="B35" s="70" t="s">
        <v>54</v>
      </c>
      <c r="C35" s="70" t="s">
        <v>55</v>
      </c>
      <c r="D35" s="70" t="s">
        <v>175</v>
      </c>
      <c r="E35" s="70" t="s">
        <v>219</v>
      </c>
      <c r="F35" s="70" t="s">
        <v>182</v>
      </c>
      <c r="G35" s="70" t="s">
        <v>1006</v>
      </c>
      <c r="H35" s="70" t="s">
        <v>124</v>
      </c>
      <c r="I35" s="70" t="s">
        <v>855</v>
      </c>
      <c r="J35" s="70" t="s">
        <v>61</v>
      </c>
      <c r="K35" s="69" t="b">
        <v>1</v>
      </c>
      <c r="L35" s="70" t="s">
        <v>24</v>
      </c>
      <c r="M35" s="69">
        <v>101</v>
      </c>
      <c r="N35" s="78" t="s">
        <v>971</v>
      </c>
      <c r="O35" s="81" t="str">
        <f t="shared" si="0"/>
        <v>10190</v>
      </c>
      <c r="P35" s="82">
        <f>IF(COUNTIF(Sheet2!B$3:B$187,VALUE('raw Mark ID data'!O35))=0, 0, VLOOKUP(VALUE(O35), Sheet2!B$3:D$987, 3, FALSE))</f>
        <v>0</v>
      </c>
      <c r="Q35" s="82">
        <f>IF(P35="THA",VLOOKUP(VALUE(O35),Sheet2!B$1:C$191,2,FALSE), IF(P35="SHA",VLOOKUP(VALUE(O35),Sheet2!B$1:C$191,2,FALSE), 0))</f>
        <v>0</v>
      </c>
      <c r="R35" s="82" t="str">
        <f t="shared" si="1"/>
        <v>NT</v>
      </c>
      <c r="S35" s="70" t="s">
        <v>1013</v>
      </c>
      <c r="T35" s="71">
        <v>45476</v>
      </c>
      <c r="U35" s="72">
        <v>45477</v>
      </c>
      <c r="V35" s="69">
        <v>2</v>
      </c>
      <c r="W35" s="71">
        <v>45478</v>
      </c>
      <c r="X35" s="69">
        <v>27</v>
      </c>
      <c r="Y35" s="73"/>
      <c r="Z35" s="70" t="s">
        <v>61</v>
      </c>
      <c r="AA35" s="69">
        <v>1</v>
      </c>
      <c r="AB35" s="72">
        <v>45509</v>
      </c>
      <c r="AC35" s="70" t="s">
        <v>63</v>
      </c>
      <c r="AD35" s="70" t="s">
        <v>947</v>
      </c>
      <c r="AE35" s="70" t="s">
        <v>14</v>
      </c>
      <c r="AF35" s="70" t="s">
        <v>12</v>
      </c>
      <c r="AG35" s="70" t="s">
        <v>65</v>
      </c>
      <c r="AH35" s="70" t="s">
        <v>11</v>
      </c>
      <c r="AI35" s="70" t="s">
        <v>9</v>
      </c>
      <c r="AJ35" s="70" t="s">
        <v>84</v>
      </c>
      <c r="AK35" s="70" t="s">
        <v>947</v>
      </c>
      <c r="AL35" s="70" t="s">
        <v>63</v>
      </c>
      <c r="AM35" s="70" t="s">
        <v>61</v>
      </c>
      <c r="AN35" s="70" t="s">
        <v>61</v>
      </c>
      <c r="AO35" s="70" t="s">
        <v>74</v>
      </c>
      <c r="AP35" s="69">
        <v>6.7</v>
      </c>
    </row>
    <row r="36" spans="1:42" ht="15" hidden="1" customHeight="1" x14ac:dyDescent="0.25">
      <c r="A36" s="69">
        <v>2024</v>
      </c>
      <c r="B36" s="70" t="s">
        <v>54</v>
      </c>
      <c r="C36" s="70" t="s">
        <v>55</v>
      </c>
      <c r="D36" s="70" t="s">
        <v>56</v>
      </c>
      <c r="E36" s="70" t="s">
        <v>219</v>
      </c>
      <c r="F36" s="70" t="s">
        <v>58</v>
      </c>
      <c r="G36" s="70" t="s">
        <v>1014</v>
      </c>
      <c r="H36" s="70" t="s">
        <v>101</v>
      </c>
      <c r="I36" s="70" t="s">
        <v>855</v>
      </c>
      <c r="J36" s="70" t="s">
        <v>61</v>
      </c>
      <c r="K36" s="69" t="b">
        <v>1</v>
      </c>
      <c r="L36" s="70" t="s">
        <v>23</v>
      </c>
      <c r="M36" s="69">
        <v>101</v>
      </c>
      <c r="N36" s="78" t="s">
        <v>1015</v>
      </c>
      <c r="O36" s="81" t="str">
        <f t="shared" si="0"/>
        <v>10141</v>
      </c>
      <c r="P36" s="82">
        <f>IF(COUNTIF(Sheet2!B$3:B$187,VALUE('raw Mark ID data'!O36))=0, 0, VLOOKUP(VALUE(O36), Sheet2!B$3:D$987, 3, FALSE))</f>
        <v>0</v>
      </c>
      <c r="Q36" s="82">
        <f>IF(P36="THA",VLOOKUP(VALUE(O36),Sheet2!B$1:C$191,2,FALSE), IF(P36="SHA",VLOOKUP(VALUE(O36),Sheet2!B$1:C$191,2,FALSE), 0))</f>
        <v>0</v>
      </c>
      <c r="R36" s="82" t="str">
        <f t="shared" si="1"/>
        <v>NT</v>
      </c>
      <c r="S36" s="70" t="s">
        <v>1016</v>
      </c>
      <c r="T36" s="71">
        <v>45480</v>
      </c>
      <c r="U36" s="73"/>
      <c r="V36" s="69">
        <v>1</v>
      </c>
      <c r="W36" s="71">
        <v>45480</v>
      </c>
      <c r="X36" s="69">
        <v>28</v>
      </c>
      <c r="Y36" s="73"/>
      <c r="Z36" s="70" t="s">
        <v>1017</v>
      </c>
      <c r="AA36" s="69">
        <v>1</v>
      </c>
      <c r="AB36" s="72">
        <v>45482</v>
      </c>
      <c r="AC36" s="70" t="s">
        <v>63</v>
      </c>
      <c r="AD36" s="70" t="s">
        <v>163</v>
      </c>
      <c r="AE36" s="70" t="s">
        <v>10</v>
      </c>
      <c r="AF36" s="70" t="s">
        <v>12</v>
      </c>
      <c r="AG36" s="70" t="s">
        <v>65</v>
      </c>
      <c r="AH36" s="70" t="s">
        <v>11</v>
      </c>
      <c r="AI36" s="70" t="s">
        <v>9</v>
      </c>
      <c r="AJ36" s="70" t="s">
        <v>1018</v>
      </c>
      <c r="AK36" s="70" t="s">
        <v>163</v>
      </c>
      <c r="AL36" s="70" t="s">
        <v>63</v>
      </c>
      <c r="AM36" s="70" t="s">
        <v>61</v>
      </c>
      <c r="AN36" s="70" t="s">
        <v>61</v>
      </c>
      <c r="AO36" s="70" t="s">
        <v>74</v>
      </c>
      <c r="AP36" s="69">
        <v>5.8</v>
      </c>
    </row>
    <row r="37" spans="1:42" ht="15" hidden="1" customHeight="1" x14ac:dyDescent="0.25">
      <c r="A37" s="69">
        <v>2024</v>
      </c>
      <c r="B37" s="70" t="s">
        <v>54</v>
      </c>
      <c r="C37" s="70" t="s">
        <v>55</v>
      </c>
      <c r="D37" s="70" t="s">
        <v>56</v>
      </c>
      <c r="E37" s="70" t="s">
        <v>219</v>
      </c>
      <c r="F37" s="70" t="s">
        <v>58</v>
      </c>
      <c r="G37" s="70" t="s">
        <v>1014</v>
      </c>
      <c r="H37" s="70" t="s">
        <v>155</v>
      </c>
      <c r="I37" s="70" t="s">
        <v>855</v>
      </c>
      <c r="J37" s="70" t="s">
        <v>61</v>
      </c>
      <c r="K37" s="69" t="b">
        <v>1</v>
      </c>
      <c r="L37" s="70" t="s">
        <v>23</v>
      </c>
      <c r="M37" s="69">
        <v>101</v>
      </c>
      <c r="N37" s="78" t="s">
        <v>1019</v>
      </c>
      <c r="O37" s="81" t="str">
        <f t="shared" si="0"/>
        <v>10153</v>
      </c>
      <c r="P37" s="82">
        <f>IF(COUNTIF(Sheet2!B$3:B$187,VALUE('raw Mark ID data'!O37))=0, 0, VLOOKUP(VALUE(O37), Sheet2!B$3:D$987, 3, FALSE))</f>
        <v>0</v>
      </c>
      <c r="Q37" s="82">
        <f>IF(P37="THA",VLOOKUP(VALUE(O37),Sheet2!B$1:C$191,2,FALSE), IF(P37="SHA",VLOOKUP(VALUE(O37),Sheet2!B$1:C$191,2,FALSE), 0))</f>
        <v>0</v>
      </c>
      <c r="R37" s="82" t="str">
        <f t="shared" si="1"/>
        <v>NT</v>
      </c>
      <c r="S37" s="70" t="s">
        <v>1020</v>
      </c>
      <c r="T37" s="71">
        <v>45480</v>
      </c>
      <c r="U37" s="73"/>
      <c r="V37" s="69">
        <v>1</v>
      </c>
      <c r="W37" s="71">
        <v>45480</v>
      </c>
      <c r="X37" s="69">
        <v>28</v>
      </c>
      <c r="Y37" s="73"/>
      <c r="Z37" s="70" t="s">
        <v>61</v>
      </c>
      <c r="AA37" s="69">
        <v>1</v>
      </c>
      <c r="AB37" s="72">
        <v>45482</v>
      </c>
      <c r="AC37" s="70" t="s">
        <v>63</v>
      </c>
      <c r="AD37" s="70" t="s">
        <v>139</v>
      </c>
      <c r="AE37" s="70" t="s">
        <v>13</v>
      </c>
      <c r="AF37" s="70" t="s">
        <v>12</v>
      </c>
      <c r="AG37" s="70" t="s">
        <v>65</v>
      </c>
      <c r="AH37" s="70" t="s">
        <v>11</v>
      </c>
      <c r="AI37" s="70" t="s">
        <v>9</v>
      </c>
      <c r="AJ37" s="70" t="s">
        <v>122</v>
      </c>
      <c r="AK37" s="70" t="s">
        <v>139</v>
      </c>
      <c r="AL37" s="70" t="s">
        <v>63</v>
      </c>
      <c r="AM37" s="70" t="s">
        <v>61</v>
      </c>
      <c r="AN37" s="70" t="s">
        <v>61</v>
      </c>
      <c r="AO37" s="70" t="s">
        <v>61</v>
      </c>
      <c r="AP37" s="73"/>
    </row>
    <row r="38" spans="1:42" ht="15" hidden="1" customHeight="1" x14ac:dyDescent="0.25">
      <c r="A38" s="69">
        <v>2024</v>
      </c>
      <c r="B38" s="70" t="s">
        <v>54</v>
      </c>
      <c r="C38" s="70" t="s">
        <v>55</v>
      </c>
      <c r="D38" s="70" t="s">
        <v>56</v>
      </c>
      <c r="E38" s="70" t="s">
        <v>219</v>
      </c>
      <c r="F38" s="70" t="s">
        <v>182</v>
      </c>
      <c r="G38" s="70" t="s">
        <v>1021</v>
      </c>
      <c r="H38" s="70" t="s">
        <v>78</v>
      </c>
      <c r="I38" s="70" t="s">
        <v>60</v>
      </c>
      <c r="J38" s="70" t="s">
        <v>61</v>
      </c>
      <c r="K38" s="69" t="b">
        <v>1</v>
      </c>
      <c r="L38" s="70" t="s">
        <v>23</v>
      </c>
      <c r="M38" s="69">
        <v>101</v>
      </c>
      <c r="N38" s="78" t="s">
        <v>62</v>
      </c>
      <c r="O38" s="81" t="str">
        <f t="shared" si="0"/>
        <v>10195</v>
      </c>
      <c r="P38" s="82" t="str">
        <f>IF(L38="EGG", "THA", IF(COUNTIF(Sheet2!B$3:B$187,VALUE('raw Mark ID data'!O38))=0, 0, VLOOKUP(VALUE(O38), Sheet2!B$3:D$987, 3, FALSE)))</f>
        <v>THA</v>
      </c>
      <c r="Q38" s="82" t="str">
        <f>IF(P38="THA",VLOOKUP(VALUE(O38),Sheet2!B$1:C$191,2,FALSE), IF(P38="SHA",VLOOKUP(VALUE(O38),Sheet2!B$1:C$191,2,FALSE), 0))</f>
        <v>Neets Bay</v>
      </c>
      <c r="R38" s="82" t="str">
        <f t="shared" si="1"/>
        <v>T</v>
      </c>
      <c r="S38" s="70" t="s">
        <v>1022</v>
      </c>
      <c r="T38" s="71">
        <v>45478</v>
      </c>
      <c r="U38" s="72">
        <v>45479</v>
      </c>
      <c r="V38" s="69">
        <v>2</v>
      </c>
      <c r="W38" s="71">
        <v>45480</v>
      </c>
      <c r="X38" s="69">
        <v>27</v>
      </c>
      <c r="Y38" s="73"/>
      <c r="Z38" s="70" t="s">
        <v>1023</v>
      </c>
      <c r="AA38" s="69">
        <v>1</v>
      </c>
      <c r="AB38" s="72">
        <v>45526</v>
      </c>
      <c r="AC38" s="70" t="s">
        <v>63</v>
      </c>
      <c r="AD38" s="70" t="s">
        <v>947</v>
      </c>
      <c r="AE38" s="70" t="s">
        <v>14</v>
      </c>
      <c r="AF38" s="70" t="s">
        <v>12</v>
      </c>
      <c r="AG38" s="70" t="s">
        <v>65</v>
      </c>
      <c r="AH38" s="70" t="s">
        <v>11</v>
      </c>
      <c r="AI38" s="70" t="s">
        <v>9</v>
      </c>
      <c r="AJ38" s="70" t="s">
        <v>1024</v>
      </c>
      <c r="AK38" s="70" t="s">
        <v>947</v>
      </c>
      <c r="AL38" s="70" t="s">
        <v>63</v>
      </c>
      <c r="AM38" s="70" t="s">
        <v>61</v>
      </c>
      <c r="AN38" s="70" t="s">
        <v>61</v>
      </c>
      <c r="AO38" s="70" t="s">
        <v>74</v>
      </c>
      <c r="AP38" s="69">
        <v>6.5</v>
      </c>
    </row>
    <row r="39" spans="1:42" ht="15" hidden="1" customHeight="1" x14ac:dyDescent="0.25">
      <c r="A39" s="69">
        <v>2024</v>
      </c>
      <c r="B39" s="70" t="s">
        <v>54</v>
      </c>
      <c r="C39" s="70" t="s">
        <v>55</v>
      </c>
      <c r="D39" s="70" t="s">
        <v>56</v>
      </c>
      <c r="E39" s="70" t="s">
        <v>219</v>
      </c>
      <c r="F39" s="70" t="s">
        <v>182</v>
      </c>
      <c r="G39" s="70" t="s">
        <v>1021</v>
      </c>
      <c r="H39" s="70" t="s">
        <v>86</v>
      </c>
      <c r="I39" s="70" t="s">
        <v>60</v>
      </c>
      <c r="J39" s="70" t="s">
        <v>61</v>
      </c>
      <c r="K39" s="69" t="b">
        <v>1</v>
      </c>
      <c r="L39" s="70" t="s">
        <v>23</v>
      </c>
      <c r="M39" s="69">
        <v>101</v>
      </c>
      <c r="N39" s="78" t="s">
        <v>62</v>
      </c>
      <c r="O39" s="81" t="str">
        <f t="shared" si="0"/>
        <v>10195</v>
      </c>
      <c r="P39" s="82" t="str">
        <f>IF(L39="EGG", "THA", IF(COUNTIF(Sheet2!B$3:B$187,VALUE('raw Mark ID data'!O39))=0, 0, VLOOKUP(VALUE(O39), Sheet2!B$3:D$987, 3, FALSE)))</f>
        <v>THA</v>
      </c>
      <c r="Q39" s="82" t="str">
        <f>IF(P39="THA",VLOOKUP(VALUE(O39),Sheet2!B$1:C$191,2,FALSE), IF(P39="SHA",VLOOKUP(VALUE(O39),Sheet2!B$1:C$191,2,FALSE), 0))</f>
        <v>Neets Bay</v>
      </c>
      <c r="R39" s="82" t="str">
        <f t="shared" si="1"/>
        <v>T</v>
      </c>
      <c r="S39" s="70" t="s">
        <v>1025</v>
      </c>
      <c r="T39" s="71">
        <v>45478</v>
      </c>
      <c r="U39" s="72">
        <v>45479</v>
      </c>
      <c r="V39" s="69">
        <v>2</v>
      </c>
      <c r="W39" s="71">
        <v>45480</v>
      </c>
      <c r="X39" s="69">
        <v>27</v>
      </c>
      <c r="Y39" s="73"/>
      <c r="Z39" s="70" t="s">
        <v>1023</v>
      </c>
      <c r="AA39" s="69">
        <v>1</v>
      </c>
      <c r="AB39" s="72">
        <v>45526</v>
      </c>
      <c r="AC39" s="70" t="s">
        <v>63</v>
      </c>
      <c r="AD39" s="70" t="s">
        <v>139</v>
      </c>
      <c r="AE39" s="70" t="s">
        <v>13</v>
      </c>
      <c r="AF39" s="70" t="s">
        <v>12</v>
      </c>
      <c r="AG39" s="70" t="s">
        <v>65</v>
      </c>
      <c r="AH39" s="70" t="s">
        <v>11</v>
      </c>
      <c r="AI39" s="70" t="s">
        <v>9</v>
      </c>
      <c r="AJ39" s="70" t="s">
        <v>122</v>
      </c>
      <c r="AK39" s="70" t="s">
        <v>139</v>
      </c>
      <c r="AL39" s="70" t="s">
        <v>63</v>
      </c>
      <c r="AM39" s="70" t="s">
        <v>61</v>
      </c>
      <c r="AN39" s="70" t="s">
        <v>61</v>
      </c>
      <c r="AO39" s="70" t="s">
        <v>74</v>
      </c>
      <c r="AP39" s="69">
        <v>7.3</v>
      </c>
    </row>
    <row r="40" spans="1:42" ht="15" hidden="1" customHeight="1" x14ac:dyDescent="0.25">
      <c r="A40" s="69">
        <v>2024</v>
      </c>
      <c r="B40" s="70" t="s">
        <v>54</v>
      </c>
      <c r="C40" s="70" t="s">
        <v>55</v>
      </c>
      <c r="D40" s="70" t="s">
        <v>56</v>
      </c>
      <c r="E40" s="70" t="s">
        <v>219</v>
      </c>
      <c r="F40" s="70" t="s">
        <v>182</v>
      </c>
      <c r="G40" s="70" t="s">
        <v>1021</v>
      </c>
      <c r="H40" s="70" t="s">
        <v>87</v>
      </c>
      <c r="I40" s="70" t="s">
        <v>60</v>
      </c>
      <c r="J40" s="70" t="s">
        <v>61</v>
      </c>
      <c r="K40" s="69" t="b">
        <v>1</v>
      </c>
      <c r="L40" s="70" t="s">
        <v>23</v>
      </c>
      <c r="M40" s="69">
        <v>101</v>
      </c>
      <c r="N40" s="78" t="s">
        <v>62</v>
      </c>
      <c r="O40" s="81" t="str">
        <f t="shared" si="0"/>
        <v>10195</v>
      </c>
      <c r="P40" s="82" t="str">
        <f>IF(L40="EGG", "THA", IF(COUNTIF(Sheet2!B$3:B$187,VALUE('raw Mark ID data'!O40))=0, 0, VLOOKUP(VALUE(O40), Sheet2!B$3:D$987, 3, FALSE)))</f>
        <v>THA</v>
      </c>
      <c r="Q40" s="82" t="str">
        <f>IF(P40="THA",VLOOKUP(VALUE(O40),Sheet2!B$1:C$191,2,FALSE), IF(P40="SHA",VLOOKUP(VALUE(O40),Sheet2!B$1:C$191,2,FALSE), 0))</f>
        <v>Neets Bay</v>
      </c>
      <c r="R40" s="82" t="str">
        <f t="shared" si="1"/>
        <v>T</v>
      </c>
      <c r="S40" s="70" t="s">
        <v>1026</v>
      </c>
      <c r="T40" s="71">
        <v>45478</v>
      </c>
      <c r="U40" s="72">
        <v>45479</v>
      </c>
      <c r="V40" s="69">
        <v>2</v>
      </c>
      <c r="W40" s="71">
        <v>45480</v>
      </c>
      <c r="X40" s="69">
        <v>27</v>
      </c>
      <c r="Y40" s="73"/>
      <c r="Z40" s="70" t="s">
        <v>1023</v>
      </c>
      <c r="AA40" s="69">
        <v>1</v>
      </c>
      <c r="AB40" s="72">
        <v>45526</v>
      </c>
      <c r="AC40" s="70" t="s">
        <v>63</v>
      </c>
      <c r="AD40" s="70" t="s">
        <v>139</v>
      </c>
      <c r="AE40" s="70" t="s">
        <v>13</v>
      </c>
      <c r="AF40" s="70" t="s">
        <v>12</v>
      </c>
      <c r="AG40" s="70" t="s">
        <v>65</v>
      </c>
      <c r="AH40" s="70" t="s">
        <v>11</v>
      </c>
      <c r="AI40" s="70" t="s">
        <v>9</v>
      </c>
      <c r="AJ40" s="70" t="s">
        <v>122</v>
      </c>
      <c r="AK40" s="70" t="s">
        <v>139</v>
      </c>
      <c r="AL40" s="70" t="s">
        <v>63</v>
      </c>
      <c r="AM40" s="70" t="s">
        <v>61</v>
      </c>
      <c r="AN40" s="70" t="s">
        <v>61</v>
      </c>
      <c r="AO40" s="70" t="s">
        <v>74</v>
      </c>
      <c r="AP40" s="69">
        <v>5.5</v>
      </c>
    </row>
    <row r="41" spans="1:42" ht="15" hidden="1" customHeight="1" x14ac:dyDescent="0.25">
      <c r="A41" s="69">
        <v>2024</v>
      </c>
      <c r="B41" s="70" t="s">
        <v>54</v>
      </c>
      <c r="C41" s="70" t="s">
        <v>55</v>
      </c>
      <c r="D41" s="70" t="s">
        <v>56</v>
      </c>
      <c r="E41" s="70" t="s">
        <v>219</v>
      </c>
      <c r="F41" s="70" t="s">
        <v>182</v>
      </c>
      <c r="G41" s="70" t="s">
        <v>1021</v>
      </c>
      <c r="H41" s="70" t="s">
        <v>90</v>
      </c>
      <c r="I41" s="70" t="s">
        <v>60</v>
      </c>
      <c r="J41" s="70" t="s">
        <v>61</v>
      </c>
      <c r="K41" s="69" t="b">
        <v>1</v>
      </c>
      <c r="L41" s="70" t="s">
        <v>23</v>
      </c>
      <c r="M41" s="69">
        <v>101</v>
      </c>
      <c r="N41" s="78" t="s">
        <v>62</v>
      </c>
      <c r="O41" s="81" t="str">
        <f t="shared" si="0"/>
        <v>10195</v>
      </c>
      <c r="P41" s="82" t="str">
        <f>IF(L41="EGG", "THA", IF(COUNTIF(Sheet2!B$3:B$187,VALUE('raw Mark ID data'!O41))=0, 0, VLOOKUP(VALUE(O41), Sheet2!B$3:D$987, 3, FALSE)))</f>
        <v>THA</v>
      </c>
      <c r="Q41" s="82" t="str">
        <f>IF(P41="THA",VLOOKUP(VALUE(O41),Sheet2!B$1:C$191,2,FALSE), IF(P41="SHA",VLOOKUP(VALUE(O41),Sheet2!B$1:C$191,2,FALSE), 0))</f>
        <v>Neets Bay</v>
      </c>
      <c r="R41" s="82" t="str">
        <f t="shared" si="1"/>
        <v>T</v>
      </c>
      <c r="S41" s="70" t="s">
        <v>1027</v>
      </c>
      <c r="T41" s="71">
        <v>45478</v>
      </c>
      <c r="U41" s="72">
        <v>45479</v>
      </c>
      <c r="V41" s="69">
        <v>2</v>
      </c>
      <c r="W41" s="71">
        <v>45480</v>
      </c>
      <c r="X41" s="69">
        <v>27</v>
      </c>
      <c r="Y41" s="73"/>
      <c r="Z41" s="70" t="s">
        <v>1023</v>
      </c>
      <c r="AA41" s="69">
        <v>1</v>
      </c>
      <c r="AB41" s="72">
        <v>45526</v>
      </c>
      <c r="AC41" s="70" t="s">
        <v>63</v>
      </c>
      <c r="AD41" s="70" t="s">
        <v>163</v>
      </c>
      <c r="AE41" s="70" t="s">
        <v>10</v>
      </c>
      <c r="AF41" s="70" t="s">
        <v>12</v>
      </c>
      <c r="AG41" s="70" t="s">
        <v>65</v>
      </c>
      <c r="AH41" s="70" t="s">
        <v>11</v>
      </c>
      <c r="AI41" s="70" t="s">
        <v>9</v>
      </c>
      <c r="AJ41" s="70" t="s">
        <v>122</v>
      </c>
      <c r="AK41" s="70" t="s">
        <v>163</v>
      </c>
      <c r="AL41" s="70" t="s">
        <v>63</v>
      </c>
      <c r="AM41" s="70" t="s">
        <v>61</v>
      </c>
      <c r="AN41" s="70" t="s">
        <v>61</v>
      </c>
      <c r="AO41" s="70" t="s">
        <v>74</v>
      </c>
      <c r="AP41" s="69">
        <v>5.4</v>
      </c>
    </row>
    <row r="42" spans="1:42" ht="15" hidden="1" customHeight="1" x14ac:dyDescent="0.25">
      <c r="A42" s="69">
        <v>2024</v>
      </c>
      <c r="B42" s="70" t="s">
        <v>54</v>
      </c>
      <c r="C42" s="70" t="s">
        <v>55</v>
      </c>
      <c r="D42" s="70" t="s">
        <v>56</v>
      </c>
      <c r="E42" s="70" t="s">
        <v>219</v>
      </c>
      <c r="F42" s="70" t="s">
        <v>182</v>
      </c>
      <c r="G42" s="70" t="s">
        <v>1021</v>
      </c>
      <c r="H42" s="70" t="s">
        <v>93</v>
      </c>
      <c r="I42" s="70" t="s">
        <v>60</v>
      </c>
      <c r="J42" s="70" t="s">
        <v>61</v>
      </c>
      <c r="K42" s="69" t="b">
        <v>1</v>
      </c>
      <c r="L42" s="70" t="s">
        <v>23</v>
      </c>
      <c r="M42" s="69">
        <v>101</v>
      </c>
      <c r="N42" s="78" t="s">
        <v>62</v>
      </c>
      <c r="O42" s="81" t="str">
        <f t="shared" si="0"/>
        <v>10195</v>
      </c>
      <c r="P42" s="82" t="str">
        <f>IF(L42="EGG", "THA", IF(COUNTIF(Sheet2!B$3:B$187,VALUE('raw Mark ID data'!O42))=0, 0, VLOOKUP(VALUE(O42), Sheet2!B$3:D$987, 3, FALSE)))</f>
        <v>THA</v>
      </c>
      <c r="Q42" s="82" t="str">
        <f>IF(P42="THA",VLOOKUP(VALUE(O42),Sheet2!B$1:C$191,2,FALSE), IF(P42="SHA",VLOOKUP(VALUE(O42),Sheet2!B$1:C$191,2,FALSE), 0))</f>
        <v>Neets Bay</v>
      </c>
      <c r="R42" s="82" t="str">
        <f t="shared" si="1"/>
        <v>T</v>
      </c>
      <c r="S42" s="70" t="s">
        <v>1028</v>
      </c>
      <c r="T42" s="71">
        <v>45478</v>
      </c>
      <c r="U42" s="72">
        <v>45479</v>
      </c>
      <c r="V42" s="69">
        <v>2</v>
      </c>
      <c r="W42" s="71">
        <v>45480</v>
      </c>
      <c r="X42" s="69">
        <v>27</v>
      </c>
      <c r="Y42" s="73"/>
      <c r="Z42" s="70" t="s">
        <v>1023</v>
      </c>
      <c r="AA42" s="69">
        <v>1</v>
      </c>
      <c r="AB42" s="72">
        <v>45526</v>
      </c>
      <c r="AC42" s="70" t="s">
        <v>63</v>
      </c>
      <c r="AD42" s="70" t="s">
        <v>163</v>
      </c>
      <c r="AE42" s="70" t="s">
        <v>10</v>
      </c>
      <c r="AF42" s="70" t="s">
        <v>12</v>
      </c>
      <c r="AG42" s="70" t="s">
        <v>65</v>
      </c>
      <c r="AH42" s="70" t="s">
        <v>11</v>
      </c>
      <c r="AI42" s="70" t="s">
        <v>9</v>
      </c>
      <c r="AJ42" s="70" t="s">
        <v>122</v>
      </c>
      <c r="AK42" s="70" t="s">
        <v>163</v>
      </c>
      <c r="AL42" s="70" t="s">
        <v>63</v>
      </c>
      <c r="AM42" s="70" t="s">
        <v>61</v>
      </c>
      <c r="AN42" s="70" t="s">
        <v>61</v>
      </c>
      <c r="AO42" s="70" t="s">
        <v>74</v>
      </c>
      <c r="AP42" s="69">
        <v>4.2</v>
      </c>
    </row>
    <row r="43" spans="1:42" ht="15" hidden="1" customHeight="1" x14ac:dyDescent="0.25">
      <c r="A43" s="69">
        <v>2024</v>
      </c>
      <c r="B43" s="70" t="s">
        <v>54</v>
      </c>
      <c r="C43" s="70" t="s">
        <v>55</v>
      </c>
      <c r="D43" s="70" t="s">
        <v>56</v>
      </c>
      <c r="E43" s="70" t="s">
        <v>219</v>
      </c>
      <c r="F43" s="70" t="s">
        <v>182</v>
      </c>
      <c r="G43" s="70" t="s">
        <v>1021</v>
      </c>
      <c r="H43" s="70" t="s">
        <v>100</v>
      </c>
      <c r="I43" s="70" t="s">
        <v>60</v>
      </c>
      <c r="J43" s="70" t="s">
        <v>61</v>
      </c>
      <c r="K43" s="69" t="b">
        <v>1</v>
      </c>
      <c r="L43" s="70" t="s">
        <v>23</v>
      </c>
      <c r="M43" s="69">
        <v>101</v>
      </c>
      <c r="N43" s="78" t="s">
        <v>62</v>
      </c>
      <c r="O43" s="81" t="str">
        <f t="shared" si="0"/>
        <v>10195</v>
      </c>
      <c r="P43" s="82" t="str">
        <f>IF(L43="EGG", "THA", IF(COUNTIF(Sheet2!B$3:B$187,VALUE('raw Mark ID data'!O43))=0, 0, VLOOKUP(VALUE(O43), Sheet2!B$3:D$987, 3, FALSE)))</f>
        <v>THA</v>
      </c>
      <c r="Q43" s="82" t="str">
        <f>IF(P43="THA",VLOOKUP(VALUE(O43),Sheet2!B$1:C$191,2,FALSE), IF(P43="SHA",VLOOKUP(VALUE(O43),Sheet2!B$1:C$191,2,FALSE), 0))</f>
        <v>Neets Bay</v>
      </c>
      <c r="R43" s="82" t="str">
        <f t="shared" si="1"/>
        <v>T</v>
      </c>
      <c r="S43" s="70" t="s">
        <v>1029</v>
      </c>
      <c r="T43" s="71">
        <v>45478</v>
      </c>
      <c r="U43" s="72">
        <v>45479</v>
      </c>
      <c r="V43" s="69">
        <v>2</v>
      </c>
      <c r="W43" s="71">
        <v>45480</v>
      </c>
      <c r="X43" s="69">
        <v>27</v>
      </c>
      <c r="Y43" s="73"/>
      <c r="Z43" s="70" t="s">
        <v>1023</v>
      </c>
      <c r="AA43" s="69">
        <v>1</v>
      </c>
      <c r="AB43" s="72">
        <v>45526</v>
      </c>
      <c r="AC43" s="70" t="s">
        <v>63</v>
      </c>
      <c r="AD43" s="70" t="s">
        <v>139</v>
      </c>
      <c r="AE43" s="70" t="s">
        <v>13</v>
      </c>
      <c r="AF43" s="70" t="s">
        <v>12</v>
      </c>
      <c r="AG43" s="70" t="s">
        <v>65</v>
      </c>
      <c r="AH43" s="70" t="s">
        <v>11</v>
      </c>
      <c r="AI43" s="70" t="s">
        <v>9</v>
      </c>
      <c r="AJ43" s="70" t="s">
        <v>122</v>
      </c>
      <c r="AK43" s="70" t="s">
        <v>139</v>
      </c>
      <c r="AL43" s="70" t="s">
        <v>63</v>
      </c>
      <c r="AM43" s="70" t="s">
        <v>61</v>
      </c>
      <c r="AN43" s="70" t="s">
        <v>61</v>
      </c>
      <c r="AO43" s="70" t="s">
        <v>74</v>
      </c>
      <c r="AP43" s="69">
        <v>8.5</v>
      </c>
    </row>
    <row r="44" spans="1:42" ht="15" hidden="1" customHeight="1" x14ac:dyDescent="0.25">
      <c r="A44" s="69">
        <v>2024</v>
      </c>
      <c r="B44" s="70" t="s">
        <v>54</v>
      </c>
      <c r="C44" s="70" t="s">
        <v>55</v>
      </c>
      <c r="D44" s="70" t="s">
        <v>56</v>
      </c>
      <c r="E44" s="70" t="s">
        <v>219</v>
      </c>
      <c r="F44" s="70" t="s">
        <v>182</v>
      </c>
      <c r="G44" s="70" t="s">
        <v>1021</v>
      </c>
      <c r="H44" s="70" t="s">
        <v>104</v>
      </c>
      <c r="I44" s="70" t="s">
        <v>60</v>
      </c>
      <c r="J44" s="70" t="s">
        <v>61</v>
      </c>
      <c r="K44" s="69" t="b">
        <v>1</v>
      </c>
      <c r="L44" s="70" t="s">
        <v>23</v>
      </c>
      <c r="M44" s="69">
        <v>101</v>
      </c>
      <c r="N44" s="78" t="s">
        <v>62</v>
      </c>
      <c r="O44" s="81" t="str">
        <f t="shared" si="0"/>
        <v>10195</v>
      </c>
      <c r="P44" s="82" t="str">
        <f>IF(L44="EGG", "THA", IF(COUNTIF(Sheet2!B$3:B$187,VALUE('raw Mark ID data'!O44))=0, 0, VLOOKUP(VALUE(O44), Sheet2!B$3:D$987, 3, FALSE)))</f>
        <v>THA</v>
      </c>
      <c r="Q44" s="82" t="str">
        <f>IF(P44="THA",VLOOKUP(VALUE(O44),Sheet2!B$1:C$191,2,FALSE), IF(P44="SHA",VLOOKUP(VALUE(O44),Sheet2!B$1:C$191,2,FALSE), 0))</f>
        <v>Neets Bay</v>
      </c>
      <c r="R44" s="82" t="str">
        <f t="shared" si="1"/>
        <v>T</v>
      </c>
      <c r="S44" s="70" t="s">
        <v>1030</v>
      </c>
      <c r="T44" s="71">
        <v>45478</v>
      </c>
      <c r="U44" s="72">
        <v>45479</v>
      </c>
      <c r="V44" s="69">
        <v>2</v>
      </c>
      <c r="W44" s="71">
        <v>45480</v>
      </c>
      <c r="X44" s="69">
        <v>27</v>
      </c>
      <c r="Y44" s="73"/>
      <c r="Z44" s="70" t="s">
        <v>1023</v>
      </c>
      <c r="AA44" s="69">
        <v>1</v>
      </c>
      <c r="AB44" s="72">
        <v>45526</v>
      </c>
      <c r="AC44" s="70" t="s">
        <v>63</v>
      </c>
      <c r="AD44" s="70" t="s">
        <v>163</v>
      </c>
      <c r="AE44" s="70" t="s">
        <v>10</v>
      </c>
      <c r="AF44" s="70" t="s">
        <v>12</v>
      </c>
      <c r="AG44" s="70" t="s">
        <v>65</v>
      </c>
      <c r="AH44" s="70" t="s">
        <v>11</v>
      </c>
      <c r="AI44" s="70" t="s">
        <v>9</v>
      </c>
      <c r="AJ44" s="70" t="s">
        <v>122</v>
      </c>
      <c r="AK44" s="70" t="s">
        <v>163</v>
      </c>
      <c r="AL44" s="70" t="s">
        <v>63</v>
      </c>
      <c r="AM44" s="70" t="s">
        <v>61</v>
      </c>
      <c r="AN44" s="70" t="s">
        <v>61</v>
      </c>
      <c r="AO44" s="70" t="s">
        <v>74</v>
      </c>
      <c r="AP44" s="69">
        <v>5</v>
      </c>
    </row>
    <row r="45" spans="1:42" ht="15" hidden="1" customHeight="1" x14ac:dyDescent="0.25">
      <c r="A45" s="69">
        <v>2024</v>
      </c>
      <c r="B45" s="70" t="s">
        <v>54</v>
      </c>
      <c r="C45" s="70" t="s">
        <v>55</v>
      </c>
      <c r="D45" s="70" t="s">
        <v>56</v>
      </c>
      <c r="E45" s="70" t="s">
        <v>219</v>
      </c>
      <c r="F45" s="70" t="s">
        <v>182</v>
      </c>
      <c r="G45" s="70" t="s">
        <v>1021</v>
      </c>
      <c r="H45" s="70" t="s">
        <v>111</v>
      </c>
      <c r="I45" s="70" t="s">
        <v>60</v>
      </c>
      <c r="J45" s="70" t="s">
        <v>61</v>
      </c>
      <c r="K45" s="69" t="b">
        <v>1</v>
      </c>
      <c r="L45" s="70" t="s">
        <v>23</v>
      </c>
      <c r="M45" s="69">
        <v>101</v>
      </c>
      <c r="N45" s="78" t="s">
        <v>62</v>
      </c>
      <c r="O45" s="81" t="str">
        <f t="shared" si="0"/>
        <v>10195</v>
      </c>
      <c r="P45" s="82" t="str">
        <f>IF(L45="EGG", "THA", IF(COUNTIF(Sheet2!B$3:B$187,VALUE('raw Mark ID data'!O45))=0, 0, VLOOKUP(VALUE(O45), Sheet2!B$3:D$987, 3, FALSE)))</f>
        <v>THA</v>
      </c>
      <c r="Q45" s="82" t="str">
        <f>IF(P45="THA",VLOOKUP(VALUE(O45),Sheet2!B$1:C$191,2,FALSE), IF(P45="SHA",VLOOKUP(VALUE(O45),Sheet2!B$1:C$191,2,FALSE), 0))</f>
        <v>Neets Bay</v>
      </c>
      <c r="R45" s="82" t="str">
        <f t="shared" si="1"/>
        <v>T</v>
      </c>
      <c r="S45" s="70" t="s">
        <v>1031</v>
      </c>
      <c r="T45" s="71">
        <v>45478</v>
      </c>
      <c r="U45" s="72">
        <v>45479</v>
      </c>
      <c r="V45" s="69">
        <v>2</v>
      </c>
      <c r="W45" s="71">
        <v>45480</v>
      </c>
      <c r="X45" s="69">
        <v>27</v>
      </c>
      <c r="Y45" s="73"/>
      <c r="Z45" s="70" t="s">
        <v>1023</v>
      </c>
      <c r="AA45" s="69">
        <v>1</v>
      </c>
      <c r="AB45" s="72">
        <v>45526</v>
      </c>
      <c r="AC45" s="70" t="s">
        <v>63</v>
      </c>
      <c r="AD45" s="70" t="s">
        <v>947</v>
      </c>
      <c r="AE45" s="70" t="s">
        <v>14</v>
      </c>
      <c r="AF45" s="70" t="s">
        <v>12</v>
      </c>
      <c r="AG45" s="70" t="s">
        <v>65</v>
      </c>
      <c r="AH45" s="70" t="s">
        <v>11</v>
      </c>
      <c r="AI45" s="70" t="s">
        <v>9</v>
      </c>
      <c r="AJ45" s="70" t="s">
        <v>122</v>
      </c>
      <c r="AK45" s="70" t="s">
        <v>947</v>
      </c>
      <c r="AL45" s="70" t="s">
        <v>63</v>
      </c>
      <c r="AM45" s="70" t="s">
        <v>61</v>
      </c>
      <c r="AN45" s="70" t="s">
        <v>61</v>
      </c>
      <c r="AO45" s="70" t="s">
        <v>74</v>
      </c>
      <c r="AP45" s="69">
        <v>6.2</v>
      </c>
    </row>
    <row r="46" spans="1:42" ht="15" hidden="1" customHeight="1" x14ac:dyDescent="0.25">
      <c r="A46" s="69">
        <v>2024</v>
      </c>
      <c r="B46" s="70" t="s">
        <v>54</v>
      </c>
      <c r="C46" s="70" t="s">
        <v>55</v>
      </c>
      <c r="D46" s="70" t="s">
        <v>56</v>
      </c>
      <c r="E46" s="70" t="s">
        <v>219</v>
      </c>
      <c r="F46" s="70" t="s">
        <v>182</v>
      </c>
      <c r="G46" s="70" t="s">
        <v>1021</v>
      </c>
      <c r="H46" s="70" t="s">
        <v>113</v>
      </c>
      <c r="I46" s="70" t="s">
        <v>60</v>
      </c>
      <c r="J46" s="70" t="s">
        <v>61</v>
      </c>
      <c r="K46" s="69" t="b">
        <v>1</v>
      </c>
      <c r="L46" s="70" t="s">
        <v>23</v>
      </c>
      <c r="M46" s="69">
        <v>101</v>
      </c>
      <c r="N46" s="78" t="s">
        <v>62</v>
      </c>
      <c r="O46" s="81" t="str">
        <f t="shared" si="0"/>
        <v>10195</v>
      </c>
      <c r="P46" s="82" t="str">
        <f>IF(L46="EGG", "THA", IF(COUNTIF(Sheet2!B$3:B$187,VALUE('raw Mark ID data'!O46))=0, 0, VLOOKUP(VALUE(O46), Sheet2!B$3:D$987, 3, FALSE)))</f>
        <v>THA</v>
      </c>
      <c r="Q46" s="82" t="str">
        <f>IF(P46="THA",VLOOKUP(VALUE(O46),Sheet2!B$1:C$191,2,FALSE), IF(P46="SHA",VLOOKUP(VALUE(O46),Sheet2!B$1:C$191,2,FALSE), 0))</f>
        <v>Neets Bay</v>
      </c>
      <c r="R46" s="82" t="str">
        <f t="shared" si="1"/>
        <v>T</v>
      </c>
      <c r="S46" s="70" t="s">
        <v>1032</v>
      </c>
      <c r="T46" s="71">
        <v>45478</v>
      </c>
      <c r="U46" s="72">
        <v>45479</v>
      </c>
      <c r="V46" s="69">
        <v>2</v>
      </c>
      <c r="W46" s="71">
        <v>45480</v>
      </c>
      <c r="X46" s="69">
        <v>27</v>
      </c>
      <c r="Y46" s="73"/>
      <c r="Z46" s="70" t="s">
        <v>1023</v>
      </c>
      <c r="AA46" s="69">
        <v>1</v>
      </c>
      <c r="AB46" s="72">
        <v>45526</v>
      </c>
      <c r="AC46" s="70" t="s">
        <v>63</v>
      </c>
      <c r="AD46" s="70" t="s">
        <v>189</v>
      </c>
      <c r="AE46" s="70" t="s">
        <v>21</v>
      </c>
      <c r="AF46" s="70" t="s">
        <v>12</v>
      </c>
      <c r="AG46" s="70" t="s">
        <v>65</v>
      </c>
      <c r="AH46" s="70" t="s">
        <v>11</v>
      </c>
      <c r="AI46" s="70" t="s">
        <v>9</v>
      </c>
      <c r="AJ46" s="70" t="s">
        <v>84</v>
      </c>
      <c r="AK46" s="70" t="s">
        <v>189</v>
      </c>
      <c r="AL46" s="70" t="s">
        <v>63</v>
      </c>
      <c r="AM46" s="70" t="s">
        <v>61</v>
      </c>
      <c r="AN46" s="70" t="s">
        <v>61</v>
      </c>
      <c r="AO46" s="70" t="s">
        <v>74</v>
      </c>
      <c r="AP46" s="69">
        <v>8.6999999999999993</v>
      </c>
    </row>
    <row r="47" spans="1:42" ht="15" hidden="1" customHeight="1" x14ac:dyDescent="0.25">
      <c r="A47" s="69">
        <v>2024</v>
      </c>
      <c r="B47" s="70" t="s">
        <v>54</v>
      </c>
      <c r="C47" s="70" t="s">
        <v>55</v>
      </c>
      <c r="D47" s="70" t="s">
        <v>56</v>
      </c>
      <c r="E47" s="70" t="s">
        <v>219</v>
      </c>
      <c r="F47" s="70" t="s">
        <v>182</v>
      </c>
      <c r="G47" s="70" t="s">
        <v>1021</v>
      </c>
      <c r="H47" s="70" t="s">
        <v>140</v>
      </c>
      <c r="I47" s="70" t="s">
        <v>60</v>
      </c>
      <c r="J47" s="70" t="s">
        <v>61</v>
      </c>
      <c r="K47" s="69" t="b">
        <v>1</v>
      </c>
      <c r="L47" s="70" t="s">
        <v>23</v>
      </c>
      <c r="M47" s="69">
        <v>101</v>
      </c>
      <c r="N47" s="78" t="s">
        <v>62</v>
      </c>
      <c r="O47" s="81" t="str">
        <f t="shared" si="0"/>
        <v>10195</v>
      </c>
      <c r="P47" s="82" t="str">
        <f>IF(L47="EGG", "THA", IF(COUNTIF(Sheet2!B$3:B$187,VALUE('raw Mark ID data'!O47))=0, 0, VLOOKUP(VALUE(O47), Sheet2!B$3:D$987, 3, FALSE)))</f>
        <v>THA</v>
      </c>
      <c r="Q47" s="82" t="str">
        <f>IF(P47="THA",VLOOKUP(VALUE(O47),Sheet2!B$1:C$191,2,FALSE), IF(P47="SHA",VLOOKUP(VALUE(O47),Sheet2!B$1:C$191,2,FALSE), 0))</f>
        <v>Neets Bay</v>
      </c>
      <c r="R47" s="82" t="str">
        <f t="shared" si="1"/>
        <v>T</v>
      </c>
      <c r="S47" s="70" t="s">
        <v>1033</v>
      </c>
      <c r="T47" s="71">
        <v>45478</v>
      </c>
      <c r="U47" s="72">
        <v>45479</v>
      </c>
      <c r="V47" s="69">
        <v>2</v>
      </c>
      <c r="W47" s="71">
        <v>45480</v>
      </c>
      <c r="X47" s="69">
        <v>27</v>
      </c>
      <c r="Y47" s="73"/>
      <c r="Z47" s="70" t="s">
        <v>1023</v>
      </c>
      <c r="AA47" s="69">
        <v>1</v>
      </c>
      <c r="AB47" s="72">
        <v>45526</v>
      </c>
      <c r="AC47" s="70" t="s">
        <v>63</v>
      </c>
      <c r="AD47" s="70" t="s">
        <v>139</v>
      </c>
      <c r="AE47" s="70" t="s">
        <v>13</v>
      </c>
      <c r="AF47" s="70" t="s">
        <v>12</v>
      </c>
      <c r="AG47" s="70" t="s">
        <v>65</v>
      </c>
      <c r="AH47" s="70" t="s">
        <v>11</v>
      </c>
      <c r="AI47" s="70" t="s">
        <v>9</v>
      </c>
      <c r="AJ47" s="70" t="s">
        <v>122</v>
      </c>
      <c r="AK47" s="70" t="s">
        <v>139</v>
      </c>
      <c r="AL47" s="70" t="s">
        <v>63</v>
      </c>
      <c r="AM47" s="70" t="s">
        <v>61</v>
      </c>
      <c r="AN47" s="70" t="s">
        <v>61</v>
      </c>
      <c r="AO47" s="70" t="s">
        <v>74</v>
      </c>
      <c r="AP47" s="69">
        <v>5.3</v>
      </c>
    </row>
    <row r="48" spans="1:42" ht="15" hidden="1" customHeight="1" x14ac:dyDescent="0.25">
      <c r="A48" s="69">
        <v>2024</v>
      </c>
      <c r="B48" s="70" t="s">
        <v>54</v>
      </c>
      <c r="C48" s="70" t="s">
        <v>55</v>
      </c>
      <c r="D48" s="70" t="s">
        <v>56</v>
      </c>
      <c r="E48" s="70" t="s">
        <v>219</v>
      </c>
      <c r="F48" s="70" t="s">
        <v>182</v>
      </c>
      <c r="G48" s="70" t="s">
        <v>1021</v>
      </c>
      <c r="H48" s="70" t="s">
        <v>158</v>
      </c>
      <c r="I48" s="70" t="s">
        <v>60</v>
      </c>
      <c r="J48" s="70" t="s">
        <v>61</v>
      </c>
      <c r="K48" s="69" t="b">
        <v>1</v>
      </c>
      <c r="L48" s="70" t="s">
        <v>23</v>
      </c>
      <c r="M48" s="69">
        <v>101</v>
      </c>
      <c r="N48" s="78" t="s">
        <v>62</v>
      </c>
      <c r="O48" s="81" t="str">
        <f t="shared" si="0"/>
        <v>10195</v>
      </c>
      <c r="P48" s="82" t="str">
        <f>IF(L48="EGG", "THA", IF(COUNTIF(Sheet2!B$3:B$187,VALUE('raw Mark ID data'!O48))=0, 0, VLOOKUP(VALUE(O48), Sheet2!B$3:D$987, 3, FALSE)))</f>
        <v>THA</v>
      </c>
      <c r="Q48" s="82" t="str">
        <f>IF(P48="THA",VLOOKUP(VALUE(O48),Sheet2!B$1:C$191,2,FALSE), IF(P48="SHA",VLOOKUP(VALUE(O48),Sheet2!B$1:C$191,2,FALSE), 0))</f>
        <v>Neets Bay</v>
      </c>
      <c r="R48" s="82" t="str">
        <f t="shared" si="1"/>
        <v>T</v>
      </c>
      <c r="S48" s="70" t="s">
        <v>1034</v>
      </c>
      <c r="T48" s="71">
        <v>45478</v>
      </c>
      <c r="U48" s="72">
        <v>45479</v>
      </c>
      <c r="V48" s="69">
        <v>2</v>
      </c>
      <c r="W48" s="71">
        <v>45480</v>
      </c>
      <c r="X48" s="69">
        <v>27</v>
      </c>
      <c r="Y48" s="73"/>
      <c r="Z48" s="70" t="s">
        <v>1023</v>
      </c>
      <c r="AA48" s="69">
        <v>1</v>
      </c>
      <c r="AB48" s="72">
        <v>45526</v>
      </c>
      <c r="AC48" s="70" t="s">
        <v>63</v>
      </c>
      <c r="AD48" s="70" t="s">
        <v>189</v>
      </c>
      <c r="AE48" s="70" t="s">
        <v>21</v>
      </c>
      <c r="AF48" s="70" t="s">
        <v>12</v>
      </c>
      <c r="AG48" s="70" t="s">
        <v>65</v>
      </c>
      <c r="AH48" s="70" t="s">
        <v>11</v>
      </c>
      <c r="AI48" s="70" t="s">
        <v>9</v>
      </c>
      <c r="AJ48" s="70" t="s">
        <v>122</v>
      </c>
      <c r="AK48" s="70" t="s">
        <v>189</v>
      </c>
      <c r="AL48" s="70" t="s">
        <v>63</v>
      </c>
      <c r="AM48" s="70" t="s">
        <v>61</v>
      </c>
      <c r="AN48" s="70" t="s">
        <v>61</v>
      </c>
      <c r="AO48" s="70" t="s">
        <v>74</v>
      </c>
      <c r="AP48" s="69">
        <v>7.1</v>
      </c>
    </row>
    <row r="49" spans="1:42" ht="15" hidden="1" customHeight="1" x14ac:dyDescent="0.25">
      <c r="A49" s="69">
        <v>2024</v>
      </c>
      <c r="B49" s="70" t="s">
        <v>54</v>
      </c>
      <c r="C49" s="70" t="s">
        <v>55</v>
      </c>
      <c r="D49" s="70" t="s">
        <v>56</v>
      </c>
      <c r="E49" s="70" t="s">
        <v>219</v>
      </c>
      <c r="F49" s="70" t="s">
        <v>182</v>
      </c>
      <c r="G49" s="70" t="s">
        <v>1021</v>
      </c>
      <c r="H49" s="70" t="s">
        <v>169</v>
      </c>
      <c r="I49" s="70" t="s">
        <v>60</v>
      </c>
      <c r="J49" s="70" t="s">
        <v>61</v>
      </c>
      <c r="K49" s="69" t="b">
        <v>1</v>
      </c>
      <c r="L49" s="70" t="s">
        <v>23</v>
      </c>
      <c r="M49" s="69">
        <v>101</v>
      </c>
      <c r="N49" s="78" t="s">
        <v>62</v>
      </c>
      <c r="O49" s="81" t="str">
        <f t="shared" si="0"/>
        <v>10195</v>
      </c>
      <c r="P49" s="82" t="str">
        <f>IF(L49="EGG", "THA", IF(COUNTIF(Sheet2!B$3:B$187,VALUE('raw Mark ID data'!O49))=0, 0, VLOOKUP(VALUE(O49), Sheet2!B$3:D$987, 3, FALSE)))</f>
        <v>THA</v>
      </c>
      <c r="Q49" s="82" t="str">
        <f>IF(P49="THA",VLOOKUP(VALUE(O49),Sheet2!B$1:C$191,2,FALSE), IF(P49="SHA",VLOOKUP(VALUE(O49),Sheet2!B$1:C$191,2,FALSE), 0))</f>
        <v>Neets Bay</v>
      </c>
      <c r="R49" s="82" t="str">
        <f t="shared" si="1"/>
        <v>T</v>
      </c>
      <c r="S49" s="70" t="s">
        <v>1035</v>
      </c>
      <c r="T49" s="71">
        <v>45478</v>
      </c>
      <c r="U49" s="72">
        <v>45479</v>
      </c>
      <c r="V49" s="69">
        <v>2</v>
      </c>
      <c r="W49" s="71">
        <v>45480</v>
      </c>
      <c r="X49" s="69">
        <v>27</v>
      </c>
      <c r="Y49" s="73"/>
      <c r="Z49" s="70" t="s">
        <v>1023</v>
      </c>
      <c r="AA49" s="69">
        <v>1</v>
      </c>
      <c r="AB49" s="72">
        <v>45526</v>
      </c>
      <c r="AC49" s="70" t="s">
        <v>63</v>
      </c>
      <c r="AD49" s="70" t="s">
        <v>947</v>
      </c>
      <c r="AE49" s="70" t="s">
        <v>14</v>
      </c>
      <c r="AF49" s="70" t="s">
        <v>12</v>
      </c>
      <c r="AG49" s="70" t="s">
        <v>65</v>
      </c>
      <c r="AH49" s="70" t="s">
        <v>11</v>
      </c>
      <c r="AI49" s="70" t="s">
        <v>9</v>
      </c>
      <c r="AJ49" s="70" t="s">
        <v>122</v>
      </c>
      <c r="AK49" s="70" t="s">
        <v>947</v>
      </c>
      <c r="AL49" s="70" t="s">
        <v>63</v>
      </c>
      <c r="AM49" s="70" t="s">
        <v>61</v>
      </c>
      <c r="AN49" s="70" t="s">
        <v>61</v>
      </c>
      <c r="AO49" s="70" t="s">
        <v>74</v>
      </c>
      <c r="AP49" s="69">
        <v>4.5999999999999996</v>
      </c>
    </row>
    <row r="50" spans="1:42" ht="15" hidden="1" customHeight="1" x14ac:dyDescent="0.25">
      <c r="A50" s="69">
        <v>2024</v>
      </c>
      <c r="B50" s="70" t="s">
        <v>54</v>
      </c>
      <c r="C50" s="70" t="s">
        <v>55</v>
      </c>
      <c r="D50" s="70" t="s">
        <v>56</v>
      </c>
      <c r="E50" s="70" t="s">
        <v>219</v>
      </c>
      <c r="F50" s="70" t="s">
        <v>58</v>
      </c>
      <c r="G50" s="70" t="s">
        <v>1036</v>
      </c>
      <c r="H50" s="70" t="s">
        <v>75</v>
      </c>
      <c r="I50" s="70" t="s">
        <v>855</v>
      </c>
      <c r="J50" s="70" t="s">
        <v>61</v>
      </c>
      <c r="K50" s="69" t="b">
        <v>1</v>
      </c>
      <c r="L50" s="70" t="s">
        <v>23</v>
      </c>
      <c r="M50" s="69">
        <v>101</v>
      </c>
      <c r="N50" s="78" t="s">
        <v>1037</v>
      </c>
      <c r="O50" s="81" t="str">
        <f t="shared" si="0"/>
        <v>10123</v>
      </c>
      <c r="P50" s="82">
        <f>IF(COUNTIF(Sheet2!B$3:B$187,VALUE('raw Mark ID data'!O50))=0, 0, VLOOKUP(VALUE(O50), Sheet2!B$3:D$987, 3, FALSE))</f>
        <v>0</v>
      </c>
      <c r="Q50" s="82">
        <f>IF(P50="THA",VLOOKUP(VALUE(O50),Sheet2!B$1:C$191,2,FALSE), IF(P50="SHA",VLOOKUP(VALUE(O50),Sheet2!B$1:C$191,2,FALSE), 0))</f>
        <v>0</v>
      </c>
      <c r="R50" s="82" t="str">
        <f t="shared" si="1"/>
        <v>NT</v>
      </c>
      <c r="S50" s="70" t="s">
        <v>1038</v>
      </c>
      <c r="T50" s="71">
        <v>45480</v>
      </c>
      <c r="U50" s="73"/>
      <c r="V50" s="69">
        <v>1</v>
      </c>
      <c r="W50" s="71">
        <v>45480</v>
      </c>
      <c r="X50" s="69">
        <v>28</v>
      </c>
      <c r="Y50" s="73"/>
      <c r="Z50" s="70" t="s">
        <v>61</v>
      </c>
      <c r="AA50" s="69">
        <v>1</v>
      </c>
      <c r="AB50" s="72">
        <v>45481</v>
      </c>
      <c r="AC50" s="70" t="s">
        <v>63</v>
      </c>
      <c r="AD50" s="70" t="s">
        <v>139</v>
      </c>
      <c r="AE50" s="70" t="s">
        <v>13</v>
      </c>
      <c r="AF50" s="70" t="s">
        <v>12</v>
      </c>
      <c r="AG50" s="70" t="s">
        <v>65</v>
      </c>
      <c r="AH50" s="70" t="s">
        <v>11</v>
      </c>
      <c r="AI50" s="70" t="s">
        <v>9</v>
      </c>
      <c r="AJ50" s="70" t="s">
        <v>84</v>
      </c>
      <c r="AK50" s="70" t="s">
        <v>139</v>
      </c>
      <c r="AL50" s="70" t="s">
        <v>63</v>
      </c>
      <c r="AM50" s="70" t="s">
        <v>61</v>
      </c>
      <c r="AN50" s="70" t="s">
        <v>61</v>
      </c>
      <c r="AO50" s="70" t="s">
        <v>74</v>
      </c>
      <c r="AP50" s="69">
        <v>4.8</v>
      </c>
    </row>
    <row r="51" spans="1:42" ht="15" hidden="1" customHeight="1" x14ac:dyDescent="0.25">
      <c r="A51" s="69">
        <v>2024</v>
      </c>
      <c r="B51" s="70" t="s">
        <v>54</v>
      </c>
      <c r="C51" s="70" t="s">
        <v>55</v>
      </c>
      <c r="D51" s="70" t="s">
        <v>181</v>
      </c>
      <c r="E51" s="70" t="s">
        <v>57</v>
      </c>
      <c r="F51" s="70" t="s">
        <v>58</v>
      </c>
      <c r="G51" s="70" t="s">
        <v>1039</v>
      </c>
      <c r="H51" s="70" t="s">
        <v>70</v>
      </c>
      <c r="I51" s="70" t="s">
        <v>855</v>
      </c>
      <c r="J51" s="70" t="s">
        <v>61</v>
      </c>
      <c r="K51" s="69" t="b">
        <v>1</v>
      </c>
      <c r="L51" s="70" t="s">
        <v>23</v>
      </c>
      <c r="M51" s="69">
        <v>101</v>
      </c>
      <c r="N51" s="78" t="s">
        <v>1015</v>
      </c>
      <c r="O51" s="81" t="str">
        <f t="shared" si="0"/>
        <v>10141</v>
      </c>
      <c r="P51" s="82">
        <f>IF(COUNTIF(Sheet2!B$3:B$187,VALUE('raw Mark ID data'!O51))=0, 0, VLOOKUP(VALUE(O51), Sheet2!B$3:D$987, 3, FALSE))</f>
        <v>0</v>
      </c>
      <c r="Q51" s="82">
        <f>IF(P51="THA",VLOOKUP(VALUE(O51),Sheet2!B$1:C$191,2,FALSE), IF(P51="SHA",VLOOKUP(VALUE(O51),Sheet2!B$1:C$191,2,FALSE), 0))</f>
        <v>0</v>
      </c>
      <c r="R51" s="82" t="str">
        <f t="shared" si="1"/>
        <v>NT</v>
      </c>
      <c r="S51" s="70" t="s">
        <v>1040</v>
      </c>
      <c r="T51" s="71">
        <v>45480</v>
      </c>
      <c r="U51" s="73"/>
      <c r="V51" s="69">
        <v>1</v>
      </c>
      <c r="W51" s="71">
        <v>45481</v>
      </c>
      <c r="X51" s="69">
        <v>28</v>
      </c>
      <c r="Y51" s="73"/>
      <c r="Z51" s="70" t="s">
        <v>61</v>
      </c>
      <c r="AA51" s="69">
        <v>1</v>
      </c>
      <c r="AB51" s="72">
        <v>45482</v>
      </c>
      <c r="AC51" s="70" t="s">
        <v>63</v>
      </c>
      <c r="AD51" s="70" t="s">
        <v>163</v>
      </c>
      <c r="AE51" s="70" t="s">
        <v>10</v>
      </c>
      <c r="AF51" s="70" t="s">
        <v>12</v>
      </c>
      <c r="AG51" s="70" t="s">
        <v>65</v>
      </c>
      <c r="AH51" s="70" t="s">
        <v>11</v>
      </c>
      <c r="AI51" s="70" t="s">
        <v>9</v>
      </c>
      <c r="AJ51" s="70" t="s">
        <v>122</v>
      </c>
      <c r="AK51" s="70" t="s">
        <v>163</v>
      </c>
      <c r="AL51" s="70" t="s">
        <v>63</v>
      </c>
      <c r="AM51" s="70" t="s">
        <v>61</v>
      </c>
      <c r="AN51" s="70" t="s">
        <v>61</v>
      </c>
      <c r="AO51" s="70" t="s">
        <v>74</v>
      </c>
      <c r="AP51" s="69">
        <v>6.1</v>
      </c>
    </row>
    <row r="52" spans="1:42" ht="15" hidden="1" customHeight="1" x14ac:dyDescent="0.25">
      <c r="A52" s="69">
        <v>2024</v>
      </c>
      <c r="B52" s="70" t="s">
        <v>54</v>
      </c>
      <c r="C52" s="70" t="s">
        <v>55</v>
      </c>
      <c r="D52" s="70" t="s">
        <v>181</v>
      </c>
      <c r="E52" s="70" t="s">
        <v>57</v>
      </c>
      <c r="F52" s="70" t="s">
        <v>58</v>
      </c>
      <c r="G52" s="70" t="s">
        <v>1039</v>
      </c>
      <c r="H52" s="70" t="s">
        <v>77</v>
      </c>
      <c r="I52" s="70" t="s">
        <v>855</v>
      </c>
      <c r="J52" s="70" t="s">
        <v>61</v>
      </c>
      <c r="K52" s="69" t="b">
        <v>1</v>
      </c>
      <c r="L52" s="70" t="s">
        <v>23</v>
      </c>
      <c r="M52" s="69">
        <v>101</v>
      </c>
      <c r="N52" s="78" t="s">
        <v>1015</v>
      </c>
      <c r="O52" s="81" t="str">
        <f t="shared" si="0"/>
        <v>10141</v>
      </c>
      <c r="P52" s="82">
        <f>IF(COUNTIF(Sheet2!B$3:B$187,VALUE('raw Mark ID data'!O52))=0, 0, VLOOKUP(VALUE(O52), Sheet2!B$3:D$987, 3, FALSE))</f>
        <v>0</v>
      </c>
      <c r="Q52" s="82">
        <f>IF(P52="THA",VLOOKUP(VALUE(O52),Sheet2!B$1:C$191,2,FALSE), IF(P52="SHA",VLOOKUP(VALUE(O52),Sheet2!B$1:C$191,2,FALSE), 0))</f>
        <v>0</v>
      </c>
      <c r="R52" s="82" t="str">
        <f t="shared" si="1"/>
        <v>NT</v>
      </c>
      <c r="S52" s="70" t="s">
        <v>1041</v>
      </c>
      <c r="T52" s="71">
        <v>45480</v>
      </c>
      <c r="U52" s="73"/>
      <c r="V52" s="69">
        <v>1</v>
      </c>
      <c r="W52" s="71">
        <v>45481</v>
      </c>
      <c r="X52" s="69">
        <v>28</v>
      </c>
      <c r="Y52" s="73"/>
      <c r="Z52" s="70" t="s">
        <v>61</v>
      </c>
      <c r="AA52" s="69">
        <v>1</v>
      </c>
      <c r="AB52" s="72">
        <v>45482</v>
      </c>
      <c r="AC52" s="70" t="s">
        <v>63</v>
      </c>
      <c r="AD52" s="70" t="s">
        <v>139</v>
      </c>
      <c r="AE52" s="70" t="s">
        <v>13</v>
      </c>
      <c r="AF52" s="70" t="s">
        <v>12</v>
      </c>
      <c r="AG52" s="70" t="s">
        <v>65</v>
      </c>
      <c r="AH52" s="70" t="s">
        <v>11</v>
      </c>
      <c r="AI52" s="70" t="s">
        <v>9</v>
      </c>
      <c r="AJ52" s="70" t="s">
        <v>122</v>
      </c>
      <c r="AK52" s="70" t="s">
        <v>139</v>
      </c>
      <c r="AL52" s="70" t="s">
        <v>63</v>
      </c>
      <c r="AM52" s="70" t="s">
        <v>61</v>
      </c>
      <c r="AN52" s="70" t="s">
        <v>61</v>
      </c>
      <c r="AO52" s="70" t="s">
        <v>74</v>
      </c>
      <c r="AP52" s="69">
        <v>7.8</v>
      </c>
    </row>
    <row r="53" spans="1:42" ht="15" hidden="1" customHeight="1" x14ac:dyDescent="0.25">
      <c r="A53" s="69">
        <v>2024</v>
      </c>
      <c r="B53" s="70" t="s">
        <v>54</v>
      </c>
      <c r="C53" s="70" t="s">
        <v>55</v>
      </c>
      <c r="D53" s="70" t="s">
        <v>181</v>
      </c>
      <c r="E53" s="70" t="s">
        <v>57</v>
      </c>
      <c r="F53" s="70" t="s">
        <v>58</v>
      </c>
      <c r="G53" s="70" t="s">
        <v>1039</v>
      </c>
      <c r="H53" s="70" t="s">
        <v>82</v>
      </c>
      <c r="I53" s="70" t="s">
        <v>855</v>
      </c>
      <c r="J53" s="70" t="s">
        <v>61</v>
      </c>
      <c r="K53" s="69" t="b">
        <v>1</v>
      </c>
      <c r="L53" s="70" t="s">
        <v>23</v>
      </c>
      <c r="M53" s="69">
        <v>101</v>
      </c>
      <c r="N53" s="78" t="s">
        <v>1015</v>
      </c>
      <c r="O53" s="81" t="str">
        <f t="shared" si="0"/>
        <v>10141</v>
      </c>
      <c r="P53" s="82">
        <f>IF(COUNTIF(Sheet2!B$3:B$187,VALUE('raw Mark ID data'!O53))=0, 0, VLOOKUP(VALUE(O53), Sheet2!B$3:D$987, 3, FALSE))</f>
        <v>0</v>
      </c>
      <c r="Q53" s="82">
        <f>IF(P53="THA",VLOOKUP(VALUE(O53),Sheet2!B$1:C$191,2,FALSE), IF(P53="SHA",VLOOKUP(VALUE(O53),Sheet2!B$1:C$191,2,FALSE), 0))</f>
        <v>0</v>
      </c>
      <c r="R53" s="82" t="str">
        <f t="shared" si="1"/>
        <v>NT</v>
      </c>
      <c r="S53" s="70" t="s">
        <v>1042</v>
      </c>
      <c r="T53" s="71">
        <v>45480</v>
      </c>
      <c r="U53" s="73"/>
      <c r="V53" s="69">
        <v>1</v>
      </c>
      <c r="W53" s="71">
        <v>45481</v>
      </c>
      <c r="X53" s="69">
        <v>28</v>
      </c>
      <c r="Y53" s="73"/>
      <c r="Z53" s="70" t="s">
        <v>61</v>
      </c>
      <c r="AA53" s="69">
        <v>1</v>
      </c>
      <c r="AB53" s="72">
        <v>45482</v>
      </c>
      <c r="AC53" s="70" t="s">
        <v>63</v>
      </c>
      <c r="AD53" s="70" t="s">
        <v>189</v>
      </c>
      <c r="AE53" s="70" t="s">
        <v>21</v>
      </c>
      <c r="AF53" s="70" t="s">
        <v>12</v>
      </c>
      <c r="AG53" s="70" t="s">
        <v>65</v>
      </c>
      <c r="AH53" s="70" t="s">
        <v>11</v>
      </c>
      <c r="AI53" s="70" t="s">
        <v>9</v>
      </c>
      <c r="AJ53" s="70" t="s">
        <v>1043</v>
      </c>
      <c r="AK53" s="70" t="s">
        <v>189</v>
      </c>
      <c r="AL53" s="70" t="s">
        <v>63</v>
      </c>
      <c r="AM53" s="70" t="s">
        <v>61</v>
      </c>
      <c r="AN53" s="70" t="s">
        <v>61</v>
      </c>
      <c r="AO53" s="70" t="s">
        <v>74</v>
      </c>
      <c r="AP53" s="69">
        <v>7.1</v>
      </c>
    </row>
    <row r="54" spans="1:42" ht="15" hidden="1" customHeight="1" x14ac:dyDescent="0.25">
      <c r="A54" s="69">
        <v>2024</v>
      </c>
      <c r="B54" s="70" t="s">
        <v>54</v>
      </c>
      <c r="C54" s="70" t="s">
        <v>55</v>
      </c>
      <c r="D54" s="70" t="s">
        <v>181</v>
      </c>
      <c r="E54" s="70" t="s">
        <v>57</v>
      </c>
      <c r="F54" s="70" t="s">
        <v>58</v>
      </c>
      <c r="G54" s="70" t="s">
        <v>1039</v>
      </c>
      <c r="H54" s="70" t="s">
        <v>83</v>
      </c>
      <c r="I54" s="70" t="s">
        <v>855</v>
      </c>
      <c r="J54" s="70" t="s">
        <v>61</v>
      </c>
      <c r="K54" s="69" t="b">
        <v>1</v>
      </c>
      <c r="L54" s="70" t="s">
        <v>23</v>
      </c>
      <c r="M54" s="69">
        <v>101</v>
      </c>
      <c r="N54" s="78" t="s">
        <v>1015</v>
      </c>
      <c r="O54" s="81" t="str">
        <f t="shared" si="0"/>
        <v>10141</v>
      </c>
      <c r="P54" s="82">
        <f>IF(COUNTIF(Sheet2!B$3:B$187,VALUE('raw Mark ID data'!O54))=0, 0, VLOOKUP(VALUE(O54), Sheet2!B$3:D$987, 3, FALSE))</f>
        <v>0</v>
      </c>
      <c r="Q54" s="82">
        <f>IF(P54="THA",VLOOKUP(VALUE(O54),Sheet2!B$1:C$191,2,FALSE), IF(P54="SHA",VLOOKUP(VALUE(O54),Sheet2!B$1:C$191,2,FALSE), 0))</f>
        <v>0</v>
      </c>
      <c r="R54" s="82" t="str">
        <f t="shared" si="1"/>
        <v>NT</v>
      </c>
      <c r="S54" s="70" t="s">
        <v>1044</v>
      </c>
      <c r="T54" s="71">
        <v>45480</v>
      </c>
      <c r="U54" s="73"/>
      <c r="V54" s="69">
        <v>1</v>
      </c>
      <c r="W54" s="71">
        <v>45481</v>
      </c>
      <c r="X54" s="69">
        <v>28</v>
      </c>
      <c r="Y54" s="73"/>
      <c r="Z54" s="70" t="s">
        <v>61</v>
      </c>
      <c r="AA54" s="69">
        <v>1</v>
      </c>
      <c r="AB54" s="72">
        <v>45482</v>
      </c>
      <c r="AC54" s="70" t="s">
        <v>63</v>
      </c>
      <c r="AD54" s="70" t="s">
        <v>139</v>
      </c>
      <c r="AE54" s="70" t="s">
        <v>13</v>
      </c>
      <c r="AF54" s="70" t="s">
        <v>12</v>
      </c>
      <c r="AG54" s="70" t="s">
        <v>65</v>
      </c>
      <c r="AH54" s="70" t="s">
        <v>11</v>
      </c>
      <c r="AI54" s="70" t="s">
        <v>9</v>
      </c>
      <c r="AJ54" s="70" t="s">
        <v>122</v>
      </c>
      <c r="AK54" s="70" t="s">
        <v>139</v>
      </c>
      <c r="AL54" s="70" t="s">
        <v>63</v>
      </c>
      <c r="AM54" s="70" t="s">
        <v>61</v>
      </c>
      <c r="AN54" s="70" t="s">
        <v>61</v>
      </c>
      <c r="AO54" s="70" t="s">
        <v>74</v>
      </c>
      <c r="AP54" s="69">
        <v>4.5999999999999996</v>
      </c>
    </row>
    <row r="55" spans="1:42" ht="15" hidden="1" customHeight="1" x14ac:dyDescent="0.25">
      <c r="A55" s="69">
        <v>2024</v>
      </c>
      <c r="B55" s="70" t="s">
        <v>54</v>
      </c>
      <c r="C55" s="70" t="s">
        <v>55</v>
      </c>
      <c r="D55" s="70" t="s">
        <v>181</v>
      </c>
      <c r="E55" s="70" t="s">
        <v>57</v>
      </c>
      <c r="F55" s="70" t="s">
        <v>58</v>
      </c>
      <c r="G55" s="70" t="s">
        <v>1039</v>
      </c>
      <c r="H55" s="70" t="s">
        <v>147</v>
      </c>
      <c r="I55" s="70" t="s">
        <v>855</v>
      </c>
      <c r="J55" s="70" t="s">
        <v>61</v>
      </c>
      <c r="K55" s="69" t="b">
        <v>1</v>
      </c>
      <c r="L55" s="70" t="s">
        <v>23</v>
      </c>
      <c r="M55" s="69">
        <v>101</v>
      </c>
      <c r="N55" s="78" t="s">
        <v>1019</v>
      </c>
      <c r="O55" s="81" t="str">
        <f t="shared" si="0"/>
        <v>10153</v>
      </c>
      <c r="P55" s="82">
        <f>IF(COUNTIF(Sheet2!B$3:B$187,VALUE('raw Mark ID data'!O55))=0, 0, VLOOKUP(VALUE(O55), Sheet2!B$3:D$987, 3, FALSE))</f>
        <v>0</v>
      </c>
      <c r="Q55" s="82">
        <f>IF(P55="THA",VLOOKUP(VALUE(O55),Sheet2!B$1:C$191,2,FALSE), IF(P55="SHA",VLOOKUP(VALUE(O55),Sheet2!B$1:C$191,2,FALSE), 0))</f>
        <v>0</v>
      </c>
      <c r="R55" s="82" t="str">
        <f t="shared" si="1"/>
        <v>NT</v>
      </c>
      <c r="S55" s="70" t="s">
        <v>1045</v>
      </c>
      <c r="T55" s="71">
        <v>45480</v>
      </c>
      <c r="U55" s="73"/>
      <c r="V55" s="69">
        <v>1</v>
      </c>
      <c r="W55" s="71">
        <v>45481</v>
      </c>
      <c r="X55" s="69">
        <v>28</v>
      </c>
      <c r="Y55" s="73"/>
      <c r="Z55" s="70" t="s">
        <v>61</v>
      </c>
      <c r="AA55" s="69">
        <v>1</v>
      </c>
      <c r="AB55" s="72">
        <v>45482</v>
      </c>
      <c r="AC55" s="70" t="s">
        <v>63</v>
      </c>
      <c r="AD55" s="70" t="s">
        <v>189</v>
      </c>
      <c r="AE55" s="70" t="s">
        <v>21</v>
      </c>
      <c r="AF55" s="70" t="s">
        <v>12</v>
      </c>
      <c r="AG55" s="70" t="s">
        <v>65</v>
      </c>
      <c r="AH55" s="70" t="s">
        <v>11</v>
      </c>
      <c r="AI55" s="70" t="s">
        <v>9</v>
      </c>
      <c r="AJ55" s="70" t="s">
        <v>122</v>
      </c>
      <c r="AK55" s="70" t="s">
        <v>189</v>
      </c>
      <c r="AL55" s="70" t="s">
        <v>63</v>
      </c>
      <c r="AM55" s="70" t="s">
        <v>61</v>
      </c>
      <c r="AN55" s="70" t="s">
        <v>61</v>
      </c>
      <c r="AO55" s="70" t="s">
        <v>74</v>
      </c>
      <c r="AP55" s="69">
        <v>4.8</v>
      </c>
    </row>
    <row r="56" spans="1:42" ht="15" hidden="1" customHeight="1" x14ac:dyDescent="0.25">
      <c r="A56" s="69">
        <v>2024</v>
      </c>
      <c r="B56" s="70" t="s">
        <v>54</v>
      </c>
      <c r="C56" s="70" t="s">
        <v>1046</v>
      </c>
      <c r="D56" s="70" t="s">
        <v>175</v>
      </c>
      <c r="E56" s="70" t="s">
        <v>992</v>
      </c>
      <c r="F56" s="70" t="s">
        <v>58</v>
      </c>
      <c r="G56" s="70" t="s">
        <v>1047</v>
      </c>
      <c r="H56" s="70" t="s">
        <v>125</v>
      </c>
      <c r="I56" s="70" t="s">
        <v>60</v>
      </c>
      <c r="J56" s="70" t="s">
        <v>180</v>
      </c>
      <c r="K56" s="69" t="b">
        <v>0</v>
      </c>
      <c r="L56" s="70" t="s">
        <v>23</v>
      </c>
      <c r="M56" s="69">
        <v>101</v>
      </c>
      <c r="N56" s="78" t="s">
        <v>62</v>
      </c>
      <c r="O56" s="81" t="str">
        <f t="shared" si="0"/>
        <v>10195</v>
      </c>
      <c r="P56" s="82" t="str">
        <f>IF(L56="EGG", "THA", IF(COUNTIF(Sheet2!B$3:B$187,VALUE('raw Mark ID data'!O56))=0, 0, VLOOKUP(VALUE(O56), Sheet2!B$3:D$987, 3, FALSE)))</f>
        <v>THA</v>
      </c>
      <c r="Q56" s="82" t="str">
        <f>IF(P56="THA",VLOOKUP(VALUE(O56),Sheet2!B$1:C$191,2,FALSE), IF(P56="SHA",VLOOKUP(VALUE(O56),Sheet2!B$1:C$191,2,FALSE), 0))</f>
        <v>Neets Bay</v>
      </c>
      <c r="R56" s="82" t="str">
        <f t="shared" si="1"/>
        <v>T</v>
      </c>
      <c r="S56" s="70" t="s">
        <v>1048</v>
      </c>
      <c r="T56" s="71">
        <v>45477</v>
      </c>
      <c r="U56" s="73"/>
      <c r="V56" s="69">
        <v>1</v>
      </c>
      <c r="W56" s="71">
        <v>45481</v>
      </c>
      <c r="X56" s="69">
        <v>27</v>
      </c>
      <c r="Y56" s="69">
        <v>2</v>
      </c>
      <c r="Z56" s="70" t="s">
        <v>1049</v>
      </c>
      <c r="AA56" s="69">
        <v>1</v>
      </c>
      <c r="AB56" s="72">
        <v>45489</v>
      </c>
      <c r="AC56" s="70" t="s">
        <v>63</v>
      </c>
      <c r="AD56" s="70" t="s">
        <v>189</v>
      </c>
      <c r="AE56" s="70" t="s">
        <v>21</v>
      </c>
      <c r="AF56" s="70" t="s">
        <v>12</v>
      </c>
      <c r="AG56" s="70" t="s">
        <v>65</v>
      </c>
      <c r="AH56" s="70" t="s">
        <v>11</v>
      </c>
      <c r="AI56" s="70" t="s">
        <v>9</v>
      </c>
      <c r="AJ56" s="70" t="s">
        <v>1043</v>
      </c>
      <c r="AK56" s="70" t="s">
        <v>189</v>
      </c>
      <c r="AL56" s="70" t="s">
        <v>63</v>
      </c>
      <c r="AM56" s="70" t="s">
        <v>61</v>
      </c>
      <c r="AN56" s="70" t="s">
        <v>61</v>
      </c>
      <c r="AO56" s="70" t="s">
        <v>61</v>
      </c>
      <c r="AP56" s="73"/>
    </row>
    <row r="57" spans="1:42" ht="15" hidden="1" customHeight="1" x14ac:dyDescent="0.25">
      <c r="A57" s="69">
        <v>2024</v>
      </c>
      <c r="B57" s="70" t="s">
        <v>54</v>
      </c>
      <c r="C57" s="70" t="s">
        <v>1046</v>
      </c>
      <c r="D57" s="70" t="s">
        <v>175</v>
      </c>
      <c r="E57" s="70" t="s">
        <v>992</v>
      </c>
      <c r="F57" s="70" t="s">
        <v>58</v>
      </c>
      <c r="G57" s="70" t="s">
        <v>1047</v>
      </c>
      <c r="H57" s="70" t="s">
        <v>149</v>
      </c>
      <c r="I57" s="70" t="s">
        <v>60</v>
      </c>
      <c r="J57" s="70" t="s">
        <v>180</v>
      </c>
      <c r="K57" s="69" t="b">
        <v>0</v>
      </c>
      <c r="L57" s="70" t="s">
        <v>23</v>
      </c>
      <c r="M57" s="69">
        <v>101</v>
      </c>
      <c r="N57" s="78" t="s">
        <v>62</v>
      </c>
      <c r="O57" s="81" t="str">
        <f t="shared" si="0"/>
        <v>10195</v>
      </c>
      <c r="P57" s="82" t="str">
        <f>IF(L57="EGG", "THA", IF(COUNTIF(Sheet2!B$3:B$187,VALUE('raw Mark ID data'!O57))=0, 0, VLOOKUP(VALUE(O57), Sheet2!B$3:D$987, 3, FALSE)))</f>
        <v>THA</v>
      </c>
      <c r="Q57" s="82" t="str">
        <f>IF(P57="THA",VLOOKUP(VALUE(O57),Sheet2!B$1:C$191,2,FALSE), IF(P57="SHA",VLOOKUP(VALUE(O57),Sheet2!B$1:C$191,2,FALSE), 0))</f>
        <v>Neets Bay</v>
      </c>
      <c r="R57" s="82" t="str">
        <f t="shared" si="1"/>
        <v>T</v>
      </c>
      <c r="S57" s="70" t="s">
        <v>1050</v>
      </c>
      <c r="T57" s="71">
        <v>45477</v>
      </c>
      <c r="U57" s="73"/>
      <c r="V57" s="69">
        <v>1</v>
      </c>
      <c r="W57" s="71">
        <v>45481</v>
      </c>
      <c r="X57" s="69">
        <v>27</v>
      </c>
      <c r="Y57" s="69">
        <v>2</v>
      </c>
      <c r="Z57" s="70" t="s">
        <v>1049</v>
      </c>
      <c r="AA57" s="69">
        <v>1</v>
      </c>
      <c r="AB57" s="72">
        <v>45489</v>
      </c>
      <c r="AC57" s="70" t="s">
        <v>63</v>
      </c>
      <c r="AD57" s="70" t="s">
        <v>163</v>
      </c>
      <c r="AE57" s="70" t="s">
        <v>10</v>
      </c>
      <c r="AF57" s="70" t="s">
        <v>12</v>
      </c>
      <c r="AG57" s="70" t="s">
        <v>65</v>
      </c>
      <c r="AH57" s="70" t="s">
        <v>11</v>
      </c>
      <c r="AI57" s="70" t="s">
        <v>9</v>
      </c>
      <c r="AJ57" s="70" t="s">
        <v>122</v>
      </c>
      <c r="AK57" s="70" t="s">
        <v>163</v>
      </c>
      <c r="AL57" s="70" t="s">
        <v>63</v>
      </c>
      <c r="AM57" s="70" t="s">
        <v>61</v>
      </c>
      <c r="AN57" s="70" t="s">
        <v>61</v>
      </c>
      <c r="AO57" s="70" t="s">
        <v>61</v>
      </c>
      <c r="AP57" s="73"/>
    </row>
    <row r="58" spans="1:42" ht="15" hidden="1" customHeight="1" x14ac:dyDescent="0.25">
      <c r="A58" s="69">
        <v>2024</v>
      </c>
      <c r="B58" s="70" t="s">
        <v>54</v>
      </c>
      <c r="C58" s="70" t="s">
        <v>55</v>
      </c>
      <c r="D58" s="70" t="s">
        <v>175</v>
      </c>
      <c r="E58" s="70" t="s">
        <v>219</v>
      </c>
      <c r="F58" s="70" t="s">
        <v>182</v>
      </c>
      <c r="G58" s="70" t="s">
        <v>1051</v>
      </c>
      <c r="H58" s="70" t="s">
        <v>93</v>
      </c>
      <c r="I58" s="70" t="s">
        <v>855</v>
      </c>
      <c r="J58" s="70" t="s">
        <v>61</v>
      </c>
      <c r="K58" s="69" t="b">
        <v>1</v>
      </c>
      <c r="L58" s="70" t="s">
        <v>24</v>
      </c>
      <c r="M58" s="69">
        <v>101</v>
      </c>
      <c r="N58" s="78" t="s">
        <v>971</v>
      </c>
      <c r="O58" s="81" t="str">
        <f t="shared" si="0"/>
        <v>10190</v>
      </c>
      <c r="P58" s="82">
        <f>IF(COUNTIF(Sheet2!B$3:B$187,VALUE('raw Mark ID data'!O58))=0, 0, VLOOKUP(VALUE(O58), Sheet2!B$3:D$987, 3, FALSE))</f>
        <v>0</v>
      </c>
      <c r="Q58" s="82">
        <f>IF(P58="THA",VLOOKUP(VALUE(O58),Sheet2!B$1:C$191,2,FALSE), IF(P58="SHA",VLOOKUP(VALUE(O58),Sheet2!B$1:C$191,2,FALSE), 0))</f>
        <v>0</v>
      </c>
      <c r="R58" s="82" t="str">
        <f t="shared" si="1"/>
        <v>NT</v>
      </c>
      <c r="S58" s="70" t="s">
        <v>1052</v>
      </c>
      <c r="T58" s="71">
        <v>45479</v>
      </c>
      <c r="U58" s="72">
        <v>45481</v>
      </c>
      <c r="V58" s="69">
        <v>3</v>
      </c>
      <c r="W58" s="71">
        <v>45482</v>
      </c>
      <c r="X58" s="69">
        <v>28</v>
      </c>
      <c r="Y58" s="73"/>
      <c r="Z58" s="70" t="s">
        <v>1053</v>
      </c>
      <c r="AA58" s="69">
        <v>1</v>
      </c>
      <c r="AB58" s="72">
        <v>45482</v>
      </c>
      <c r="AC58" s="70" t="s">
        <v>63</v>
      </c>
      <c r="AD58" s="70" t="s">
        <v>139</v>
      </c>
      <c r="AE58" s="70" t="s">
        <v>13</v>
      </c>
      <c r="AF58" s="70" t="s">
        <v>12</v>
      </c>
      <c r="AG58" s="70" t="s">
        <v>65</v>
      </c>
      <c r="AH58" s="70" t="s">
        <v>11</v>
      </c>
      <c r="AI58" s="70" t="s">
        <v>9</v>
      </c>
      <c r="AJ58" s="70" t="s">
        <v>122</v>
      </c>
      <c r="AK58" s="70" t="s">
        <v>139</v>
      </c>
      <c r="AL58" s="70" t="s">
        <v>63</v>
      </c>
      <c r="AM58" s="70" t="s">
        <v>61</v>
      </c>
      <c r="AN58" s="70" t="s">
        <v>61</v>
      </c>
      <c r="AO58" s="70" t="s">
        <v>74</v>
      </c>
      <c r="AP58" s="69">
        <v>7.2</v>
      </c>
    </row>
    <row r="59" spans="1:42" ht="15" hidden="1" customHeight="1" x14ac:dyDescent="0.25">
      <c r="A59" s="69">
        <v>2024</v>
      </c>
      <c r="B59" s="70" t="s">
        <v>54</v>
      </c>
      <c r="C59" s="70" t="s">
        <v>55</v>
      </c>
      <c r="D59" s="70" t="s">
        <v>175</v>
      </c>
      <c r="E59" s="70" t="s">
        <v>219</v>
      </c>
      <c r="F59" s="70" t="s">
        <v>182</v>
      </c>
      <c r="G59" s="70" t="s">
        <v>1051</v>
      </c>
      <c r="H59" s="70" t="s">
        <v>101</v>
      </c>
      <c r="I59" s="70" t="s">
        <v>855</v>
      </c>
      <c r="J59" s="70" t="s">
        <v>61</v>
      </c>
      <c r="K59" s="69" t="b">
        <v>1</v>
      </c>
      <c r="L59" s="70" t="s">
        <v>24</v>
      </c>
      <c r="M59" s="69">
        <v>101</v>
      </c>
      <c r="N59" s="78" t="s">
        <v>971</v>
      </c>
      <c r="O59" s="81" t="str">
        <f t="shared" si="0"/>
        <v>10190</v>
      </c>
      <c r="P59" s="82">
        <f>IF(COUNTIF(Sheet2!B$3:B$187,VALUE('raw Mark ID data'!O59))=0, 0, VLOOKUP(VALUE(O59), Sheet2!B$3:D$987, 3, FALSE))</f>
        <v>0</v>
      </c>
      <c r="Q59" s="82">
        <f>IF(P59="THA",VLOOKUP(VALUE(O59),Sheet2!B$1:C$191,2,FALSE), IF(P59="SHA",VLOOKUP(VALUE(O59),Sheet2!B$1:C$191,2,FALSE), 0))</f>
        <v>0</v>
      </c>
      <c r="R59" s="82" t="str">
        <f t="shared" si="1"/>
        <v>NT</v>
      </c>
      <c r="S59" s="70" t="s">
        <v>1054</v>
      </c>
      <c r="T59" s="71">
        <v>45479</v>
      </c>
      <c r="U59" s="72">
        <v>45481</v>
      </c>
      <c r="V59" s="69">
        <v>3</v>
      </c>
      <c r="W59" s="71">
        <v>45482</v>
      </c>
      <c r="X59" s="69">
        <v>28</v>
      </c>
      <c r="Y59" s="73"/>
      <c r="Z59" s="70" t="s">
        <v>1053</v>
      </c>
      <c r="AA59" s="69">
        <v>1</v>
      </c>
      <c r="AB59" s="72">
        <v>45482</v>
      </c>
      <c r="AC59" s="70" t="s">
        <v>63</v>
      </c>
      <c r="AD59" s="70" t="s">
        <v>163</v>
      </c>
      <c r="AE59" s="70" t="s">
        <v>10</v>
      </c>
      <c r="AF59" s="70" t="s">
        <v>12</v>
      </c>
      <c r="AG59" s="70" t="s">
        <v>65</v>
      </c>
      <c r="AH59" s="70" t="s">
        <v>11</v>
      </c>
      <c r="AI59" s="70" t="s">
        <v>9</v>
      </c>
      <c r="AJ59" s="70" t="s">
        <v>122</v>
      </c>
      <c r="AK59" s="70" t="s">
        <v>163</v>
      </c>
      <c r="AL59" s="70" t="s">
        <v>63</v>
      </c>
      <c r="AM59" s="70" t="s">
        <v>61</v>
      </c>
      <c r="AN59" s="70" t="s">
        <v>61</v>
      </c>
      <c r="AO59" s="70" t="s">
        <v>74</v>
      </c>
      <c r="AP59" s="69">
        <v>6.7</v>
      </c>
    </row>
    <row r="60" spans="1:42" ht="15" hidden="1" customHeight="1" x14ac:dyDescent="0.25">
      <c r="A60" s="69">
        <v>2024</v>
      </c>
      <c r="B60" s="70" t="s">
        <v>54</v>
      </c>
      <c r="C60" s="70" t="s">
        <v>55</v>
      </c>
      <c r="D60" s="70" t="s">
        <v>175</v>
      </c>
      <c r="E60" s="70" t="s">
        <v>219</v>
      </c>
      <c r="F60" s="70" t="s">
        <v>182</v>
      </c>
      <c r="G60" s="70" t="s">
        <v>1051</v>
      </c>
      <c r="H60" s="70" t="s">
        <v>107</v>
      </c>
      <c r="I60" s="70" t="s">
        <v>855</v>
      </c>
      <c r="J60" s="70" t="s">
        <v>61</v>
      </c>
      <c r="K60" s="69" t="b">
        <v>1</v>
      </c>
      <c r="L60" s="70" t="s">
        <v>24</v>
      </c>
      <c r="M60" s="69">
        <v>101</v>
      </c>
      <c r="N60" s="78" t="s">
        <v>971</v>
      </c>
      <c r="O60" s="81" t="str">
        <f t="shared" si="0"/>
        <v>10190</v>
      </c>
      <c r="P60" s="82">
        <f>IF(COUNTIF(Sheet2!B$3:B$187,VALUE('raw Mark ID data'!O60))=0, 0, VLOOKUP(VALUE(O60), Sheet2!B$3:D$987, 3, FALSE))</f>
        <v>0</v>
      </c>
      <c r="Q60" s="82">
        <f>IF(P60="THA",VLOOKUP(VALUE(O60),Sheet2!B$1:C$191,2,FALSE), IF(P60="SHA",VLOOKUP(VALUE(O60),Sheet2!B$1:C$191,2,FALSE), 0))</f>
        <v>0</v>
      </c>
      <c r="R60" s="82" t="str">
        <f t="shared" si="1"/>
        <v>NT</v>
      </c>
      <c r="S60" s="70" t="s">
        <v>1055</v>
      </c>
      <c r="T60" s="71">
        <v>45479</v>
      </c>
      <c r="U60" s="72">
        <v>45481</v>
      </c>
      <c r="V60" s="69">
        <v>3</v>
      </c>
      <c r="W60" s="71">
        <v>45482</v>
      </c>
      <c r="X60" s="69">
        <v>28</v>
      </c>
      <c r="Y60" s="73"/>
      <c r="Z60" s="70" t="s">
        <v>1053</v>
      </c>
      <c r="AA60" s="69">
        <v>1</v>
      </c>
      <c r="AB60" s="72">
        <v>45482</v>
      </c>
      <c r="AC60" s="70" t="s">
        <v>63</v>
      </c>
      <c r="AD60" s="70" t="s">
        <v>163</v>
      </c>
      <c r="AE60" s="70" t="s">
        <v>10</v>
      </c>
      <c r="AF60" s="70" t="s">
        <v>12</v>
      </c>
      <c r="AG60" s="70" t="s">
        <v>65</v>
      </c>
      <c r="AH60" s="70" t="s">
        <v>11</v>
      </c>
      <c r="AI60" s="70" t="s">
        <v>9</v>
      </c>
      <c r="AJ60" s="70" t="s">
        <v>122</v>
      </c>
      <c r="AK60" s="70" t="s">
        <v>163</v>
      </c>
      <c r="AL60" s="70" t="s">
        <v>63</v>
      </c>
      <c r="AM60" s="70" t="s">
        <v>61</v>
      </c>
      <c r="AN60" s="70" t="s">
        <v>61</v>
      </c>
      <c r="AO60" s="70" t="s">
        <v>74</v>
      </c>
      <c r="AP60" s="69">
        <v>7.3</v>
      </c>
    </row>
    <row r="61" spans="1:42" ht="15" hidden="1" customHeight="1" x14ac:dyDescent="0.25">
      <c r="A61" s="69">
        <v>2024</v>
      </c>
      <c r="B61" s="70" t="s">
        <v>54</v>
      </c>
      <c r="C61" s="70" t="s">
        <v>55</v>
      </c>
      <c r="D61" s="70" t="s">
        <v>175</v>
      </c>
      <c r="E61" s="70" t="s">
        <v>219</v>
      </c>
      <c r="F61" s="70" t="s">
        <v>182</v>
      </c>
      <c r="G61" s="70" t="s">
        <v>1051</v>
      </c>
      <c r="H61" s="70" t="s">
        <v>111</v>
      </c>
      <c r="I61" s="70" t="s">
        <v>855</v>
      </c>
      <c r="J61" s="70" t="s">
        <v>61</v>
      </c>
      <c r="K61" s="69" t="b">
        <v>1</v>
      </c>
      <c r="L61" s="70" t="s">
        <v>24</v>
      </c>
      <c r="M61" s="69">
        <v>101</v>
      </c>
      <c r="N61" s="78" t="s">
        <v>971</v>
      </c>
      <c r="O61" s="81" t="str">
        <f t="shared" si="0"/>
        <v>10190</v>
      </c>
      <c r="P61" s="82">
        <f>IF(COUNTIF(Sheet2!B$3:B$187,VALUE('raw Mark ID data'!O61))=0, 0, VLOOKUP(VALUE(O61), Sheet2!B$3:D$987, 3, FALSE))</f>
        <v>0</v>
      </c>
      <c r="Q61" s="82">
        <f>IF(P61="THA",VLOOKUP(VALUE(O61),Sheet2!B$1:C$191,2,FALSE), IF(P61="SHA",VLOOKUP(VALUE(O61),Sheet2!B$1:C$191,2,FALSE), 0))</f>
        <v>0</v>
      </c>
      <c r="R61" s="82" t="str">
        <f t="shared" si="1"/>
        <v>NT</v>
      </c>
      <c r="S61" s="70" t="s">
        <v>1056</v>
      </c>
      <c r="T61" s="71">
        <v>45479</v>
      </c>
      <c r="U61" s="72">
        <v>45481</v>
      </c>
      <c r="V61" s="69">
        <v>3</v>
      </c>
      <c r="W61" s="71">
        <v>45482</v>
      </c>
      <c r="X61" s="69">
        <v>28</v>
      </c>
      <c r="Y61" s="73"/>
      <c r="Z61" s="70" t="s">
        <v>1053</v>
      </c>
      <c r="AA61" s="69">
        <v>1</v>
      </c>
      <c r="AB61" s="72">
        <v>45482</v>
      </c>
      <c r="AC61" s="70" t="s">
        <v>63</v>
      </c>
      <c r="AD61" s="70" t="s">
        <v>189</v>
      </c>
      <c r="AE61" s="70" t="s">
        <v>21</v>
      </c>
      <c r="AF61" s="70" t="s">
        <v>12</v>
      </c>
      <c r="AG61" s="70" t="s">
        <v>65</v>
      </c>
      <c r="AH61" s="70" t="s">
        <v>11</v>
      </c>
      <c r="AI61" s="70" t="s">
        <v>9</v>
      </c>
      <c r="AJ61" s="70" t="s">
        <v>1043</v>
      </c>
      <c r="AK61" s="70" t="s">
        <v>189</v>
      </c>
      <c r="AL61" s="70" t="s">
        <v>63</v>
      </c>
      <c r="AM61" s="70" t="s">
        <v>61</v>
      </c>
      <c r="AN61" s="70" t="s">
        <v>61</v>
      </c>
      <c r="AO61" s="70" t="s">
        <v>74</v>
      </c>
      <c r="AP61" s="69">
        <v>9.6999999999999993</v>
      </c>
    </row>
    <row r="62" spans="1:42" ht="15" hidden="1" customHeight="1" x14ac:dyDescent="0.25">
      <c r="A62" s="69">
        <v>2024</v>
      </c>
      <c r="B62" s="70" t="s">
        <v>54</v>
      </c>
      <c r="C62" s="70" t="s">
        <v>55</v>
      </c>
      <c r="D62" s="70" t="s">
        <v>175</v>
      </c>
      <c r="E62" s="70" t="s">
        <v>219</v>
      </c>
      <c r="F62" s="70" t="s">
        <v>182</v>
      </c>
      <c r="G62" s="70" t="s">
        <v>1051</v>
      </c>
      <c r="H62" s="70" t="s">
        <v>124</v>
      </c>
      <c r="I62" s="70" t="s">
        <v>855</v>
      </c>
      <c r="J62" s="70" t="s">
        <v>61</v>
      </c>
      <c r="K62" s="69" t="b">
        <v>1</v>
      </c>
      <c r="L62" s="70" t="s">
        <v>24</v>
      </c>
      <c r="M62" s="69">
        <v>101</v>
      </c>
      <c r="N62" s="78" t="s">
        <v>971</v>
      </c>
      <c r="O62" s="81" t="str">
        <f t="shared" si="0"/>
        <v>10190</v>
      </c>
      <c r="P62" s="82">
        <f>IF(COUNTIF(Sheet2!B$3:B$187,VALUE('raw Mark ID data'!O62))=0, 0, VLOOKUP(VALUE(O62), Sheet2!B$3:D$987, 3, FALSE))</f>
        <v>0</v>
      </c>
      <c r="Q62" s="82">
        <f>IF(P62="THA",VLOOKUP(VALUE(O62),Sheet2!B$1:C$191,2,FALSE), IF(P62="SHA",VLOOKUP(VALUE(O62),Sheet2!B$1:C$191,2,FALSE), 0))</f>
        <v>0</v>
      </c>
      <c r="R62" s="82" t="str">
        <f t="shared" si="1"/>
        <v>NT</v>
      </c>
      <c r="S62" s="70" t="s">
        <v>1057</v>
      </c>
      <c r="T62" s="71">
        <v>45479</v>
      </c>
      <c r="U62" s="72">
        <v>45481</v>
      </c>
      <c r="V62" s="69">
        <v>3</v>
      </c>
      <c r="W62" s="71">
        <v>45482</v>
      </c>
      <c r="X62" s="69">
        <v>28</v>
      </c>
      <c r="Y62" s="73"/>
      <c r="Z62" s="70" t="s">
        <v>1053</v>
      </c>
      <c r="AA62" s="69">
        <v>1</v>
      </c>
      <c r="AB62" s="72">
        <v>45482</v>
      </c>
      <c r="AC62" s="70" t="s">
        <v>63</v>
      </c>
      <c r="AD62" s="70" t="s">
        <v>947</v>
      </c>
      <c r="AE62" s="70" t="s">
        <v>14</v>
      </c>
      <c r="AF62" s="70" t="s">
        <v>12</v>
      </c>
      <c r="AG62" s="70" t="s">
        <v>65</v>
      </c>
      <c r="AH62" s="70" t="s">
        <v>11</v>
      </c>
      <c r="AI62" s="70" t="s">
        <v>9</v>
      </c>
      <c r="AJ62" s="70" t="s">
        <v>122</v>
      </c>
      <c r="AK62" s="70" t="s">
        <v>947</v>
      </c>
      <c r="AL62" s="70" t="s">
        <v>63</v>
      </c>
      <c r="AM62" s="70" t="s">
        <v>61</v>
      </c>
      <c r="AN62" s="70" t="s">
        <v>61</v>
      </c>
      <c r="AO62" s="70" t="s">
        <v>74</v>
      </c>
      <c r="AP62" s="69">
        <v>6.8</v>
      </c>
    </row>
    <row r="63" spans="1:42" ht="15" hidden="1" customHeight="1" x14ac:dyDescent="0.25">
      <c r="A63" s="69">
        <v>2024</v>
      </c>
      <c r="B63" s="70" t="s">
        <v>54</v>
      </c>
      <c r="C63" s="70" t="s">
        <v>55</v>
      </c>
      <c r="D63" s="70" t="s">
        <v>175</v>
      </c>
      <c r="E63" s="70" t="s">
        <v>219</v>
      </c>
      <c r="F63" s="70" t="s">
        <v>182</v>
      </c>
      <c r="G63" s="70" t="s">
        <v>1051</v>
      </c>
      <c r="H63" s="70" t="s">
        <v>134</v>
      </c>
      <c r="I63" s="70" t="s">
        <v>855</v>
      </c>
      <c r="J63" s="70" t="s">
        <v>61</v>
      </c>
      <c r="K63" s="69" t="b">
        <v>1</v>
      </c>
      <c r="L63" s="70" t="s">
        <v>24</v>
      </c>
      <c r="M63" s="69">
        <v>101</v>
      </c>
      <c r="N63" s="78" t="s">
        <v>971</v>
      </c>
      <c r="O63" s="81" t="str">
        <f t="shared" si="0"/>
        <v>10190</v>
      </c>
      <c r="P63" s="82">
        <f>IF(COUNTIF(Sheet2!B$3:B$187,VALUE('raw Mark ID data'!O63))=0, 0, VLOOKUP(VALUE(O63), Sheet2!B$3:D$987, 3, FALSE))</f>
        <v>0</v>
      </c>
      <c r="Q63" s="82">
        <f>IF(P63="THA",VLOOKUP(VALUE(O63),Sheet2!B$1:C$191,2,FALSE), IF(P63="SHA",VLOOKUP(VALUE(O63),Sheet2!B$1:C$191,2,FALSE), 0))</f>
        <v>0</v>
      </c>
      <c r="R63" s="82" t="str">
        <f t="shared" si="1"/>
        <v>NT</v>
      </c>
      <c r="S63" s="70" t="s">
        <v>1058</v>
      </c>
      <c r="T63" s="71">
        <v>45479</v>
      </c>
      <c r="U63" s="72">
        <v>45481</v>
      </c>
      <c r="V63" s="69">
        <v>3</v>
      </c>
      <c r="W63" s="71">
        <v>45482</v>
      </c>
      <c r="X63" s="69">
        <v>28</v>
      </c>
      <c r="Y63" s="73"/>
      <c r="Z63" s="70" t="s">
        <v>1053</v>
      </c>
      <c r="AA63" s="69">
        <v>1</v>
      </c>
      <c r="AB63" s="72">
        <v>45482</v>
      </c>
      <c r="AC63" s="70" t="s">
        <v>63</v>
      </c>
      <c r="AD63" s="70" t="s">
        <v>189</v>
      </c>
      <c r="AE63" s="70" t="s">
        <v>21</v>
      </c>
      <c r="AF63" s="70" t="s">
        <v>12</v>
      </c>
      <c r="AG63" s="70" t="s">
        <v>65</v>
      </c>
      <c r="AH63" s="70" t="s">
        <v>11</v>
      </c>
      <c r="AI63" s="70" t="s">
        <v>9</v>
      </c>
      <c r="AJ63" s="70" t="s">
        <v>1043</v>
      </c>
      <c r="AK63" s="70" t="s">
        <v>189</v>
      </c>
      <c r="AL63" s="70" t="s">
        <v>63</v>
      </c>
      <c r="AM63" s="70" t="s">
        <v>61</v>
      </c>
      <c r="AN63" s="70" t="s">
        <v>61</v>
      </c>
      <c r="AO63" s="70" t="s">
        <v>74</v>
      </c>
      <c r="AP63" s="69">
        <v>8.9</v>
      </c>
    </row>
    <row r="64" spans="1:42" ht="15" hidden="1" customHeight="1" x14ac:dyDescent="0.25">
      <c r="A64" s="69">
        <v>2024</v>
      </c>
      <c r="B64" s="70" t="s">
        <v>54</v>
      </c>
      <c r="C64" s="70" t="s">
        <v>55</v>
      </c>
      <c r="D64" s="70" t="s">
        <v>175</v>
      </c>
      <c r="E64" s="70" t="s">
        <v>219</v>
      </c>
      <c r="F64" s="70" t="s">
        <v>182</v>
      </c>
      <c r="G64" s="70" t="s">
        <v>1051</v>
      </c>
      <c r="H64" s="70" t="s">
        <v>136</v>
      </c>
      <c r="I64" s="70" t="s">
        <v>855</v>
      </c>
      <c r="J64" s="70" t="s">
        <v>61</v>
      </c>
      <c r="K64" s="69" t="b">
        <v>1</v>
      </c>
      <c r="L64" s="70" t="s">
        <v>24</v>
      </c>
      <c r="M64" s="69">
        <v>101</v>
      </c>
      <c r="N64" s="78" t="s">
        <v>971</v>
      </c>
      <c r="O64" s="81" t="str">
        <f t="shared" si="0"/>
        <v>10190</v>
      </c>
      <c r="P64" s="82">
        <f>IF(COUNTIF(Sheet2!B$3:B$187,VALUE('raw Mark ID data'!O64))=0, 0, VLOOKUP(VALUE(O64), Sheet2!B$3:D$987, 3, FALSE))</f>
        <v>0</v>
      </c>
      <c r="Q64" s="82">
        <f>IF(P64="THA",VLOOKUP(VALUE(O64),Sheet2!B$1:C$191,2,FALSE), IF(P64="SHA",VLOOKUP(VALUE(O64),Sheet2!B$1:C$191,2,FALSE), 0))</f>
        <v>0</v>
      </c>
      <c r="R64" s="82" t="str">
        <f t="shared" si="1"/>
        <v>NT</v>
      </c>
      <c r="S64" s="70" t="s">
        <v>1059</v>
      </c>
      <c r="T64" s="71">
        <v>45479</v>
      </c>
      <c r="U64" s="72">
        <v>45481</v>
      </c>
      <c r="V64" s="69">
        <v>3</v>
      </c>
      <c r="W64" s="71">
        <v>45482</v>
      </c>
      <c r="X64" s="69">
        <v>28</v>
      </c>
      <c r="Y64" s="73"/>
      <c r="Z64" s="70" t="s">
        <v>1053</v>
      </c>
      <c r="AA64" s="69">
        <v>1</v>
      </c>
      <c r="AB64" s="72">
        <v>45482</v>
      </c>
      <c r="AC64" s="70" t="s">
        <v>63</v>
      </c>
      <c r="AD64" s="70" t="s">
        <v>947</v>
      </c>
      <c r="AE64" s="70" t="s">
        <v>14</v>
      </c>
      <c r="AF64" s="70" t="s">
        <v>12</v>
      </c>
      <c r="AG64" s="70" t="s">
        <v>65</v>
      </c>
      <c r="AH64" s="70" t="s">
        <v>11</v>
      </c>
      <c r="AI64" s="70" t="s">
        <v>9</v>
      </c>
      <c r="AJ64" s="70" t="s">
        <v>122</v>
      </c>
      <c r="AK64" s="70" t="s">
        <v>947</v>
      </c>
      <c r="AL64" s="70" t="s">
        <v>63</v>
      </c>
      <c r="AM64" s="70" t="s">
        <v>61</v>
      </c>
      <c r="AN64" s="70" t="s">
        <v>61</v>
      </c>
      <c r="AO64" s="70" t="s">
        <v>74</v>
      </c>
      <c r="AP64" s="69">
        <v>6.6</v>
      </c>
    </row>
    <row r="65" spans="1:42" ht="15" hidden="1" customHeight="1" x14ac:dyDescent="0.25">
      <c r="A65" s="69">
        <v>2024</v>
      </c>
      <c r="B65" s="70" t="s">
        <v>54</v>
      </c>
      <c r="C65" s="70" t="s">
        <v>55</v>
      </c>
      <c r="D65" s="70" t="s">
        <v>175</v>
      </c>
      <c r="E65" s="70" t="s">
        <v>219</v>
      </c>
      <c r="F65" s="70" t="s">
        <v>182</v>
      </c>
      <c r="G65" s="70" t="s">
        <v>1051</v>
      </c>
      <c r="H65" s="70" t="s">
        <v>138</v>
      </c>
      <c r="I65" s="70" t="s">
        <v>855</v>
      </c>
      <c r="J65" s="70" t="s">
        <v>61</v>
      </c>
      <c r="K65" s="69" t="b">
        <v>1</v>
      </c>
      <c r="L65" s="70" t="s">
        <v>24</v>
      </c>
      <c r="M65" s="69">
        <v>101</v>
      </c>
      <c r="N65" s="78" t="s">
        <v>971</v>
      </c>
      <c r="O65" s="81" t="str">
        <f t="shared" si="0"/>
        <v>10190</v>
      </c>
      <c r="P65" s="82">
        <f>IF(COUNTIF(Sheet2!B$3:B$187,VALUE('raw Mark ID data'!O65))=0, 0, VLOOKUP(VALUE(O65), Sheet2!B$3:D$987, 3, FALSE))</f>
        <v>0</v>
      </c>
      <c r="Q65" s="82">
        <f>IF(P65="THA",VLOOKUP(VALUE(O65),Sheet2!B$1:C$191,2,FALSE), IF(P65="SHA",VLOOKUP(VALUE(O65),Sheet2!B$1:C$191,2,FALSE), 0))</f>
        <v>0</v>
      </c>
      <c r="R65" s="82" t="str">
        <f t="shared" si="1"/>
        <v>NT</v>
      </c>
      <c r="S65" s="70" t="s">
        <v>1060</v>
      </c>
      <c r="T65" s="71">
        <v>45479</v>
      </c>
      <c r="U65" s="72">
        <v>45481</v>
      </c>
      <c r="V65" s="69">
        <v>3</v>
      </c>
      <c r="W65" s="71">
        <v>45482</v>
      </c>
      <c r="X65" s="69">
        <v>28</v>
      </c>
      <c r="Y65" s="73"/>
      <c r="Z65" s="70" t="s">
        <v>1053</v>
      </c>
      <c r="AA65" s="69">
        <v>1</v>
      </c>
      <c r="AB65" s="72">
        <v>45482</v>
      </c>
      <c r="AC65" s="70" t="s">
        <v>63</v>
      </c>
      <c r="AD65" s="70" t="s">
        <v>139</v>
      </c>
      <c r="AE65" s="70" t="s">
        <v>13</v>
      </c>
      <c r="AF65" s="70" t="s">
        <v>12</v>
      </c>
      <c r="AG65" s="70" t="s">
        <v>65</v>
      </c>
      <c r="AH65" s="70" t="s">
        <v>11</v>
      </c>
      <c r="AI65" s="70" t="s">
        <v>9</v>
      </c>
      <c r="AJ65" s="70" t="s">
        <v>84</v>
      </c>
      <c r="AK65" s="70" t="s">
        <v>139</v>
      </c>
      <c r="AL65" s="70" t="s">
        <v>63</v>
      </c>
      <c r="AM65" s="70" t="s">
        <v>61</v>
      </c>
      <c r="AN65" s="70" t="s">
        <v>61</v>
      </c>
      <c r="AO65" s="70" t="s">
        <v>74</v>
      </c>
      <c r="AP65" s="69">
        <v>5.4</v>
      </c>
    </row>
    <row r="66" spans="1:42" ht="15" hidden="1" customHeight="1" x14ac:dyDescent="0.25">
      <c r="A66" s="69">
        <v>2024</v>
      </c>
      <c r="B66" s="70" t="s">
        <v>54</v>
      </c>
      <c r="C66" s="70" t="s">
        <v>55</v>
      </c>
      <c r="D66" s="70" t="s">
        <v>175</v>
      </c>
      <c r="E66" s="70" t="s">
        <v>219</v>
      </c>
      <c r="F66" s="70" t="s">
        <v>182</v>
      </c>
      <c r="G66" s="70" t="s">
        <v>1051</v>
      </c>
      <c r="H66" s="70" t="s">
        <v>146</v>
      </c>
      <c r="I66" s="70" t="s">
        <v>855</v>
      </c>
      <c r="J66" s="70" t="s">
        <v>61</v>
      </c>
      <c r="K66" s="69" t="b">
        <v>1</v>
      </c>
      <c r="L66" s="70" t="s">
        <v>24</v>
      </c>
      <c r="M66" s="69">
        <v>101</v>
      </c>
      <c r="N66" s="78" t="s">
        <v>971</v>
      </c>
      <c r="O66" s="81" t="str">
        <f t="shared" si="0"/>
        <v>10190</v>
      </c>
      <c r="P66" s="82">
        <f>IF(COUNTIF(Sheet2!B$3:B$187,VALUE('raw Mark ID data'!O66))=0, 0, VLOOKUP(VALUE(O66), Sheet2!B$3:D$987, 3, FALSE))</f>
        <v>0</v>
      </c>
      <c r="Q66" s="82">
        <f>IF(P66="THA",VLOOKUP(VALUE(O66),Sheet2!B$1:C$191,2,FALSE), IF(P66="SHA",VLOOKUP(VALUE(O66),Sheet2!B$1:C$191,2,FALSE), 0))</f>
        <v>0</v>
      </c>
      <c r="R66" s="82" t="str">
        <f t="shared" si="1"/>
        <v>NT</v>
      </c>
      <c r="S66" s="70" t="s">
        <v>1061</v>
      </c>
      <c r="T66" s="71">
        <v>45479</v>
      </c>
      <c r="U66" s="72">
        <v>45481</v>
      </c>
      <c r="V66" s="69">
        <v>3</v>
      </c>
      <c r="W66" s="71">
        <v>45482</v>
      </c>
      <c r="X66" s="69">
        <v>28</v>
      </c>
      <c r="Y66" s="73"/>
      <c r="Z66" s="70" t="s">
        <v>1053</v>
      </c>
      <c r="AA66" s="69">
        <v>1</v>
      </c>
      <c r="AB66" s="72">
        <v>45482</v>
      </c>
      <c r="AC66" s="70" t="s">
        <v>63</v>
      </c>
      <c r="AD66" s="70" t="s">
        <v>163</v>
      </c>
      <c r="AE66" s="70" t="s">
        <v>10</v>
      </c>
      <c r="AF66" s="70" t="s">
        <v>12</v>
      </c>
      <c r="AG66" s="70" t="s">
        <v>65</v>
      </c>
      <c r="AH66" s="70" t="s">
        <v>11</v>
      </c>
      <c r="AI66" s="70" t="s">
        <v>9</v>
      </c>
      <c r="AJ66" s="70" t="s">
        <v>122</v>
      </c>
      <c r="AK66" s="70" t="s">
        <v>163</v>
      </c>
      <c r="AL66" s="70" t="s">
        <v>63</v>
      </c>
      <c r="AM66" s="70" t="s">
        <v>61</v>
      </c>
      <c r="AN66" s="70" t="s">
        <v>61</v>
      </c>
      <c r="AO66" s="70" t="s">
        <v>74</v>
      </c>
      <c r="AP66" s="69">
        <v>5.3</v>
      </c>
    </row>
    <row r="67" spans="1:42" ht="15" hidden="1" customHeight="1" x14ac:dyDescent="0.25">
      <c r="A67" s="69">
        <v>2024</v>
      </c>
      <c r="B67" s="70" t="s">
        <v>54</v>
      </c>
      <c r="C67" s="70" t="s">
        <v>55</v>
      </c>
      <c r="D67" s="70" t="s">
        <v>175</v>
      </c>
      <c r="E67" s="70" t="s">
        <v>219</v>
      </c>
      <c r="F67" s="70" t="s">
        <v>182</v>
      </c>
      <c r="G67" s="70" t="s">
        <v>1051</v>
      </c>
      <c r="H67" s="70" t="s">
        <v>150</v>
      </c>
      <c r="I67" s="70" t="s">
        <v>855</v>
      </c>
      <c r="J67" s="70" t="s">
        <v>61</v>
      </c>
      <c r="K67" s="69" t="b">
        <v>1</v>
      </c>
      <c r="L67" s="70" t="s">
        <v>24</v>
      </c>
      <c r="M67" s="69">
        <v>101</v>
      </c>
      <c r="N67" s="78" t="s">
        <v>971</v>
      </c>
      <c r="O67" s="81" t="str">
        <f t="shared" ref="O67:O130" si="2">CONCATENATE(M67,N67)</f>
        <v>10190</v>
      </c>
      <c r="P67" s="82">
        <f>IF(COUNTIF(Sheet2!B$3:B$187,VALUE('raw Mark ID data'!O67))=0, 0, VLOOKUP(VALUE(O67), Sheet2!B$3:D$987, 3, FALSE))</f>
        <v>0</v>
      </c>
      <c r="Q67" s="82">
        <f>IF(P67="THA",VLOOKUP(VALUE(O67),Sheet2!B$1:C$191,2,FALSE), IF(P67="SHA",VLOOKUP(VALUE(O67),Sheet2!B$1:C$191,2,FALSE), 0))</f>
        <v>0</v>
      </c>
      <c r="R67" s="82" t="str">
        <f t="shared" ref="R67:R130" si="3">IF(L67="EGG",IF(C67="NB","T","????"),IF(OR(P67="SHA", P67="THA")=TRUE, IF(Q67="Neets Bay", "T", "NT"), "NT"))</f>
        <v>NT</v>
      </c>
      <c r="S67" s="70" t="s">
        <v>1062</v>
      </c>
      <c r="T67" s="71">
        <v>45479</v>
      </c>
      <c r="U67" s="72">
        <v>45481</v>
      </c>
      <c r="V67" s="69">
        <v>3</v>
      </c>
      <c r="W67" s="71">
        <v>45482</v>
      </c>
      <c r="X67" s="69">
        <v>28</v>
      </c>
      <c r="Y67" s="73"/>
      <c r="Z67" s="70" t="s">
        <v>1053</v>
      </c>
      <c r="AA67" s="69">
        <v>1</v>
      </c>
      <c r="AB67" s="72">
        <v>45482</v>
      </c>
      <c r="AC67" s="70" t="s">
        <v>63</v>
      </c>
      <c r="AD67" s="70" t="s">
        <v>163</v>
      </c>
      <c r="AE67" s="70" t="s">
        <v>10</v>
      </c>
      <c r="AF67" s="70" t="s">
        <v>12</v>
      </c>
      <c r="AG67" s="70" t="s">
        <v>65</v>
      </c>
      <c r="AH67" s="70" t="s">
        <v>11</v>
      </c>
      <c r="AI67" s="70" t="s">
        <v>9</v>
      </c>
      <c r="AJ67" s="70" t="s">
        <v>1018</v>
      </c>
      <c r="AK67" s="70" t="s">
        <v>163</v>
      </c>
      <c r="AL67" s="70" t="s">
        <v>63</v>
      </c>
      <c r="AM67" s="70" t="s">
        <v>61</v>
      </c>
      <c r="AN67" s="70" t="s">
        <v>61</v>
      </c>
      <c r="AO67" s="70" t="s">
        <v>74</v>
      </c>
      <c r="AP67" s="69">
        <v>7.1</v>
      </c>
    </row>
    <row r="68" spans="1:42" ht="15" hidden="1" customHeight="1" x14ac:dyDescent="0.25">
      <c r="A68" s="69">
        <v>2024</v>
      </c>
      <c r="B68" s="70" t="s">
        <v>54</v>
      </c>
      <c r="C68" s="70" t="s">
        <v>55</v>
      </c>
      <c r="D68" s="70" t="s">
        <v>56</v>
      </c>
      <c r="E68" s="70" t="s">
        <v>176</v>
      </c>
      <c r="F68" s="70" t="s">
        <v>182</v>
      </c>
      <c r="G68" s="70" t="s">
        <v>1063</v>
      </c>
      <c r="H68" s="70" t="s">
        <v>98</v>
      </c>
      <c r="I68" s="70" t="s">
        <v>855</v>
      </c>
      <c r="J68" s="70" t="s">
        <v>61</v>
      </c>
      <c r="K68" s="69" t="b">
        <v>1</v>
      </c>
      <c r="L68" s="70" t="s">
        <v>8</v>
      </c>
      <c r="M68" s="69">
        <v>101</v>
      </c>
      <c r="N68" s="78" t="s">
        <v>957</v>
      </c>
      <c r="O68" s="81" t="str">
        <f t="shared" si="2"/>
        <v>10111</v>
      </c>
      <c r="P68" s="82">
        <f>IF(COUNTIF(Sheet2!B$3:B$187,VALUE('raw Mark ID data'!O68))=0, 0, VLOOKUP(VALUE(O68), Sheet2!B$3:D$987, 3, FALSE))</f>
        <v>0</v>
      </c>
      <c r="Q68" s="82">
        <f>IF(P68="THA",VLOOKUP(VALUE(O68),Sheet2!B$1:C$191,2,FALSE), IF(P68="SHA",VLOOKUP(VALUE(O68),Sheet2!B$1:C$191,2,FALSE), 0))</f>
        <v>0</v>
      </c>
      <c r="R68" s="82" t="str">
        <f t="shared" si="3"/>
        <v>NT</v>
      </c>
      <c r="S68" s="70" t="s">
        <v>1064</v>
      </c>
      <c r="T68" s="71">
        <v>45481</v>
      </c>
      <c r="U68" s="73"/>
      <c r="V68" s="69">
        <v>1</v>
      </c>
      <c r="W68" s="71">
        <v>45482</v>
      </c>
      <c r="X68" s="69">
        <v>28</v>
      </c>
      <c r="Y68" s="73"/>
      <c r="Z68" s="70" t="s">
        <v>61</v>
      </c>
      <c r="AA68" s="69">
        <v>1</v>
      </c>
      <c r="AB68" s="72">
        <v>45483</v>
      </c>
      <c r="AC68" s="70" t="s">
        <v>63</v>
      </c>
      <c r="AD68" s="70" t="s">
        <v>139</v>
      </c>
      <c r="AE68" s="70" t="s">
        <v>13</v>
      </c>
      <c r="AF68" s="70" t="s">
        <v>12</v>
      </c>
      <c r="AG68" s="70" t="s">
        <v>65</v>
      </c>
      <c r="AH68" s="70" t="s">
        <v>11</v>
      </c>
      <c r="AI68" s="70" t="s">
        <v>9</v>
      </c>
      <c r="AJ68" s="70" t="s">
        <v>122</v>
      </c>
      <c r="AK68" s="70" t="s">
        <v>139</v>
      </c>
      <c r="AL68" s="70" t="s">
        <v>63</v>
      </c>
      <c r="AM68" s="70" t="s">
        <v>61</v>
      </c>
      <c r="AN68" s="70" t="s">
        <v>61</v>
      </c>
      <c r="AO68" s="70" t="s">
        <v>74</v>
      </c>
      <c r="AP68" s="69">
        <v>8.4</v>
      </c>
    </row>
    <row r="69" spans="1:42" ht="15" hidden="1" customHeight="1" x14ac:dyDescent="0.25">
      <c r="A69" s="69">
        <v>2024</v>
      </c>
      <c r="B69" s="70" t="s">
        <v>54</v>
      </c>
      <c r="C69" s="70" t="s">
        <v>986</v>
      </c>
      <c r="D69" s="70" t="s">
        <v>987</v>
      </c>
      <c r="E69" s="70" t="s">
        <v>988</v>
      </c>
      <c r="F69" s="70" t="s">
        <v>182</v>
      </c>
      <c r="G69" s="70" t="s">
        <v>1065</v>
      </c>
      <c r="H69" s="70" t="s">
        <v>119</v>
      </c>
      <c r="I69" s="70" t="s">
        <v>60</v>
      </c>
      <c r="J69" s="70" t="s">
        <v>61</v>
      </c>
      <c r="K69" s="69" t="b">
        <v>1</v>
      </c>
      <c r="L69" s="70" t="s">
        <v>23</v>
      </c>
      <c r="M69" s="69">
        <v>101</v>
      </c>
      <c r="N69" s="78" t="s">
        <v>62</v>
      </c>
      <c r="O69" s="81" t="str">
        <f t="shared" si="2"/>
        <v>10195</v>
      </c>
      <c r="P69" s="82" t="str">
        <f>IF(L69="EGG", "THA", IF(COUNTIF(Sheet2!B$3:B$187,VALUE('raw Mark ID data'!O69))=0, 0, VLOOKUP(VALUE(O69), Sheet2!B$3:D$987, 3, FALSE)))</f>
        <v>THA</v>
      </c>
      <c r="Q69" s="82" t="str">
        <f>IF(P69="THA",VLOOKUP(VALUE(O69),Sheet2!B$1:C$191,2,FALSE), IF(P69="SHA",VLOOKUP(VALUE(O69),Sheet2!B$1:C$191,2,FALSE), 0))</f>
        <v>Neets Bay</v>
      </c>
      <c r="R69" s="82" t="str">
        <f t="shared" si="3"/>
        <v>T</v>
      </c>
      <c r="S69" s="70" t="s">
        <v>1066</v>
      </c>
      <c r="T69" s="71">
        <v>45478</v>
      </c>
      <c r="U69" s="72">
        <v>45479</v>
      </c>
      <c r="V69" s="69">
        <v>2</v>
      </c>
      <c r="W69" s="71">
        <v>45480</v>
      </c>
      <c r="X69" s="69">
        <v>27</v>
      </c>
      <c r="Y69" s="73"/>
      <c r="Z69" s="70" t="s">
        <v>61</v>
      </c>
      <c r="AA69" s="69">
        <v>1</v>
      </c>
      <c r="AB69" s="72">
        <v>45526</v>
      </c>
      <c r="AC69" s="70" t="s">
        <v>57</v>
      </c>
      <c r="AD69" s="70" t="s">
        <v>189</v>
      </c>
      <c r="AE69" s="70" t="s">
        <v>21</v>
      </c>
      <c r="AF69" s="70" t="s">
        <v>12</v>
      </c>
      <c r="AG69" s="70" t="s">
        <v>65</v>
      </c>
      <c r="AH69" s="70" t="s">
        <v>11</v>
      </c>
      <c r="AI69" s="70" t="s">
        <v>9</v>
      </c>
      <c r="AJ69" s="70" t="s">
        <v>122</v>
      </c>
      <c r="AK69" s="70" t="s">
        <v>189</v>
      </c>
      <c r="AL69" s="70" t="s">
        <v>57</v>
      </c>
      <c r="AM69" s="70" t="s">
        <v>61</v>
      </c>
      <c r="AN69" s="70" t="s">
        <v>61</v>
      </c>
      <c r="AO69" s="70" t="s">
        <v>74</v>
      </c>
      <c r="AP69" s="69">
        <v>9.1999999999999993</v>
      </c>
    </row>
    <row r="70" spans="1:42" ht="15" hidden="1" customHeight="1" x14ac:dyDescent="0.25">
      <c r="A70" s="69">
        <v>2024</v>
      </c>
      <c r="B70" s="70" t="s">
        <v>54</v>
      </c>
      <c r="C70" s="70" t="s">
        <v>986</v>
      </c>
      <c r="D70" s="70" t="s">
        <v>1067</v>
      </c>
      <c r="E70" s="70" t="s">
        <v>988</v>
      </c>
      <c r="F70" s="70" t="s">
        <v>182</v>
      </c>
      <c r="G70" s="70" t="s">
        <v>1068</v>
      </c>
      <c r="H70" s="70" t="s">
        <v>59</v>
      </c>
      <c r="I70" s="70" t="s">
        <v>855</v>
      </c>
      <c r="J70" s="70" t="s">
        <v>61</v>
      </c>
      <c r="K70" s="69" t="b">
        <v>0</v>
      </c>
      <c r="L70" s="70" t="s">
        <v>8</v>
      </c>
      <c r="M70" s="69">
        <v>106</v>
      </c>
      <c r="N70" s="78" t="s">
        <v>984</v>
      </c>
      <c r="O70" s="81" t="str">
        <f t="shared" si="2"/>
        <v>10630</v>
      </c>
      <c r="P70" s="82">
        <f>IF(COUNTIF(Sheet2!B$3:B$187,VALUE('raw Mark ID data'!O70))=0, 0, VLOOKUP(VALUE(O70), Sheet2!B$3:D$987, 3, FALSE))</f>
        <v>0</v>
      </c>
      <c r="Q70" s="82">
        <f>IF(P70="THA",VLOOKUP(VALUE(O70),Sheet2!B$1:C$191,2,FALSE), IF(P70="SHA",VLOOKUP(VALUE(O70),Sheet2!B$1:C$191,2,FALSE), 0))</f>
        <v>0</v>
      </c>
      <c r="R70" s="82" t="str">
        <f t="shared" si="3"/>
        <v>NT</v>
      </c>
      <c r="S70" s="70" t="s">
        <v>1069</v>
      </c>
      <c r="T70" s="71">
        <v>45476</v>
      </c>
      <c r="U70" s="72">
        <v>45478</v>
      </c>
      <c r="V70" s="69">
        <v>3</v>
      </c>
      <c r="W70" s="71">
        <v>45479</v>
      </c>
      <c r="X70" s="69">
        <v>27</v>
      </c>
      <c r="Y70" s="73"/>
      <c r="Z70" s="70" t="s">
        <v>61</v>
      </c>
      <c r="AA70" s="69">
        <v>1</v>
      </c>
      <c r="AB70" s="72">
        <v>45483</v>
      </c>
      <c r="AC70" s="70" t="s">
        <v>63</v>
      </c>
      <c r="AD70" s="70" t="s">
        <v>163</v>
      </c>
      <c r="AE70" s="70" t="s">
        <v>10</v>
      </c>
      <c r="AF70" s="70" t="s">
        <v>12</v>
      </c>
      <c r="AG70" s="70" t="s">
        <v>65</v>
      </c>
      <c r="AH70" s="70" t="s">
        <v>11</v>
      </c>
      <c r="AI70" s="70" t="s">
        <v>9</v>
      </c>
      <c r="AJ70" s="70" t="s">
        <v>122</v>
      </c>
      <c r="AK70" s="70" t="s">
        <v>163</v>
      </c>
      <c r="AL70" s="70" t="s">
        <v>63</v>
      </c>
      <c r="AM70" s="70" t="s">
        <v>61</v>
      </c>
      <c r="AN70" s="70" t="s">
        <v>61</v>
      </c>
      <c r="AO70" s="70" t="s">
        <v>61</v>
      </c>
      <c r="AP70" s="73"/>
    </row>
    <row r="71" spans="1:42" ht="15" hidden="1" customHeight="1" x14ac:dyDescent="0.25">
      <c r="A71" s="69">
        <v>2024</v>
      </c>
      <c r="B71" s="70" t="s">
        <v>54</v>
      </c>
      <c r="C71" s="70" t="s">
        <v>986</v>
      </c>
      <c r="D71" s="70" t="s">
        <v>1067</v>
      </c>
      <c r="E71" s="70" t="s">
        <v>988</v>
      </c>
      <c r="F71" s="70" t="s">
        <v>182</v>
      </c>
      <c r="G71" s="70" t="s">
        <v>1068</v>
      </c>
      <c r="H71" s="70" t="s">
        <v>95</v>
      </c>
      <c r="I71" s="70" t="s">
        <v>855</v>
      </c>
      <c r="J71" s="70" t="s">
        <v>61</v>
      </c>
      <c r="K71" s="69" t="b">
        <v>0</v>
      </c>
      <c r="L71" s="70" t="s">
        <v>8</v>
      </c>
      <c r="M71" s="69">
        <v>106</v>
      </c>
      <c r="N71" s="78" t="s">
        <v>984</v>
      </c>
      <c r="O71" s="81" t="str">
        <f t="shared" si="2"/>
        <v>10630</v>
      </c>
      <c r="P71" s="82">
        <f>IF(COUNTIF(Sheet2!B$3:B$187,VALUE('raw Mark ID data'!O71))=0, 0, VLOOKUP(VALUE(O71), Sheet2!B$3:D$987, 3, FALSE))</f>
        <v>0</v>
      </c>
      <c r="Q71" s="82">
        <f>IF(P71="THA",VLOOKUP(VALUE(O71),Sheet2!B$1:C$191,2,FALSE), IF(P71="SHA",VLOOKUP(VALUE(O71),Sheet2!B$1:C$191,2,FALSE), 0))</f>
        <v>0</v>
      </c>
      <c r="R71" s="82" t="str">
        <f t="shared" si="3"/>
        <v>NT</v>
      </c>
      <c r="S71" s="70" t="s">
        <v>1070</v>
      </c>
      <c r="T71" s="71">
        <v>45476</v>
      </c>
      <c r="U71" s="72">
        <v>45478</v>
      </c>
      <c r="V71" s="69">
        <v>3</v>
      </c>
      <c r="W71" s="71">
        <v>45479</v>
      </c>
      <c r="X71" s="69">
        <v>27</v>
      </c>
      <c r="Y71" s="73"/>
      <c r="Z71" s="70" t="s">
        <v>61</v>
      </c>
      <c r="AA71" s="69">
        <v>1</v>
      </c>
      <c r="AB71" s="72">
        <v>45484</v>
      </c>
      <c r="AC71" s="70" t="s">
        <v>63</v>
      </c>
      <c r="AD71" s="70" t="s">
        <v>947</v>
      </c>
      <c r="AE71" s="70" t="s">
        <v>14</v>
      </c>
      <c r="AF71" s="70" t="s">
        <v>12</v>
      </c>
      <c r="AG71" s="70" t="s">
        <v>65</v>
      </c>
      <c r="AH71" s="70" t="s">
        <v>11</v>
      </c>
      <c r="AI71" s="70" t="s">
        <v>9</v>
      </c>
      <c r="AJ71" s="70" t="s">
        <v>122</v>
      </c>
      <c r="AK71" s="70" t="s">
        <v>947</v>
      </c>
      <c r="AL71" s="70" t="s">
        <v>63</v>
      </c>
      <c r="AM71" s="70" t="s">
        <v>61</v>
      </c>
      <c r="AN71" s="70" t="s">
        <v>61</v>
      </c>
      <c r="AO71" s="70" t="s">
        <v>61</v>
      </c>
      <c r="AP71" s="73"/>
    </row>
    <row r="72" spans="1:42" ht="15" hidden="1" customHeight="1" x14ac:dyDescent="0.25">
      <c r="A72" s="69">
        <v>2024</v>
      </c>
      <c r="B72" s="70" t="s">
        <v>54</v>
      </c>
      <c r="C72" s="70" t="s">
        <v>986</v>
      </c>
      <c r="D72" s="70" t="s">
        <v>1067</v>
      </c>
      <c r="E72" s="70" t="s">
        <v>988</v>
      </c>
      <c r="F72" s="70" t="s">
        <v>182</v>
      </c>
      <c r="G72" s="70" t="s">
        <v>1068</v>
      </c>
      <c r="H72" s="70" t="s">
        <v>98</v>
      </c>
      <c r="I72" s="70" t="s">
        <v>855</v>
      </c>
      <c r="J72" s="70" t="s">
        <v>61</v>
      </c>
      <c r="K72" s="69" t="b">
        <v>0</v>
      </c>
      <c r="L72" s="70" t="s">
        <v>8</v>
      </c>
      <c r="M72" s="69">
        <v>106</v>
      </c>
      <c r="N72" s="78" t="s">
        <v>984</v>
      </c>
      <c r="O72" s="81" t="str">
        <f t="shared" si="2"/>
        <v>10630</v>
      </c>
      <c r="P72" s="82">
        <f>IF(COUNTIF(Sheet2!B$3:B$187,VALUE('raw Mark ID data'!O72))=0, 0, VLOOKUP(VALUE(O72), Sheet2!B$3:D$987, 3, FALSE))</f>
        <v>0</v>
      </c>
      <c r="Q72" s="82">
        <f>IF(P72="THA",VLOOKUP(VALUE(O72),Sheet2!B$1:C$191,2,FALSE), IF(P72="SHA",VLOOKUP(VALUE(O72),Sheet2!B$1:C$191,2,FALSE), 0))</f>
        <v>0</v>
      </c>
      <c r="R72" s="82" t="str">
        <f t="shared" si="3"/>
        <v>NT</v>
      </c>
      <c r="S72" s="70" t="s">
        <v>1071</v>
      </c>
      <c r="T72" s="71">
        <v>45476</v>
      </c>
      <c r="U72" s="72">
        <v>45478</v>
      </c>
      <c r="V72" s="69">
        <v>3</v>
      </c>
      <c r="W72" s="71">
        <v>45479</v>
      </c>
      <c r="X72" s="69">
        <v>27</v>
      </c>
      <c r="Y72" s="73"/>
      <c r="Z72" s="70" t="s">
        <v>61</v>
      </c>
      <c r="AA72" s="69">
        <v>1</v>
      </c>
      <c r="AB72" s="72">
        <v>45484</v>
      </c>
      <c r="AC72" s="70" t="s">
        <v>63</v>
      </c>
      <c r="AD72" s="70" t="s">
        <v>163</v>
      </c>
      <c r="AE72" s="70" t="s">
        <v>10</v>
      </c>
      <c r="AF72" s="70" t="s">
        <v>12</v>
      </c>
      <c r="AG72" s="70" t="s">
        <v>65</v>
      </c>
      <c r="AH72" s="70" t="s">
        <v>11</v>
      </c>
      <c r="AI72" s="70" t="s">
        <v>9</v>
      </c>
      <c r="AJ72" s="70" t="s">
        <v>122</v>
      </c>
      <c r="AK72" s="70" t="s">
        <v>163</v>
      </c>
      <c r="AL72" s="70" t="s">
        <v>63</v>
      </c>
      <c r="AM72" s="70" t="s">
        <v>61</v>
      </c>
      <c r="AN72" s="70" t="s">
        <v>61</v>
      </c>
      <c r="AO72" s="70" t="s">
        <v>61</v>
      </c>
      <c r="AP72" s="73"/>
    </row>
    <row r="73" spans="1:42" ht="15" hidden="1" customHeight="1" x14ac:dyDescent="0.25">
      <c r="A73" s="69">
        <v>2024</v>
      </c>
      <c r="B73" s="70" t="s">
        <v>54</v>
      </c>
      <c r="C73" s="70" t="s">
        <v>986</v>
      </c>
      <c r="D73" s="70" t="s">
        <v>1067</v>
      </c>
      <c r="E73" s="70" t="s">
        <v>988</v>
      </c>
      <c r="F73" s="70" t="s">
        <v>182</v>
      </c>
      <c r="G73" s="70" t="s">
        <v>1068</v>
      </c>
      <c r="H73" s="70" t="s">
        <v>103</v>
      </c>
      <c r="I73" s="70" t="s">
        <v>855</v>
      </c>
      <c r="J73" s="70" t="s">
        <v>61</v>
      </c>
      <c r="K73" s="69" t="b">
        <v>0</v>
      </c>
      <c r="L73" s="70" t="s">
        <v>8</v>
      </c>
      <c r="M73" s="69">
        <v>106</v>
      </c>
      <c r="N73" s="78" t="s">
        <v>984</v>
      </c>
      <c r="O73" s="81" t="str">
        <f t="shared" si="2"/>
        <v>10630</v>
      </c>
      <c r="P73" s="82">
        <f>IF(COUNTIF(Sheet2!B$3:B$187,VALUE('raw Mark ID data'!O73))=0, 0, VLOOKUP(VALUE(O73), Sheet2!B$3:D$987, 3, FALSE))</f>
        <v>0</v>
      </c>
      <c r="Q73" s="82">
        <f>IF(P73="THA",VLOOKUP(VALUE(O73),Sheet2!B$1:C$191,2,FALSE), IF(P73="SHA",VLOOKUP(VALUE(O73),Sheet2!B$1:C$191,2,FALSE), 0))</f>
        <v>0</v>
      </c>
      <c r="R73" s="82" t="str">
        <f t="shared" si="3"/>
        <v>NT</v>
      </c>
      <c r="S73" s="70" t="s">
        <v>1072</v>
      </c>
      <c r="T73" s="71">
        <v>45476</v>
      </c>
      <c r="U73" s="72">
        <v>45478</v>
      </c>
      <c r="V73" s="69">
        <v>3</v>
      </c>
      <c r="W73" s="71">
        <v>45479</v>
      </c>
      <c r="X73" s="69">
        <v>27</v>
      </c>
      <c r="Y73" s="73"/>
      <c r="Z73" s="70" t="s">
        <v>61</v>
      </c>
      <c r="AA73" s="69">
        <v>1</v>
      </c>
      <c r="AB73" s="72">
        <v>45484</v>
      </c>
      <c r="AC73" s="70" t="s">
        <v>63</v>
      </c>
      <c r="AD73" s="70" t="s">
        <v>163</v>
      </c>
      <c r="AE73" s="70" t="s">
        <v>10</v>
      </c>
      <c r="AF73" s="70" t="s">
        <v>12</v>
      </c>
      <c r="AG73" s="70" t="s">
        <v>65</v>
      </c>
      <c r="AH73" s="70" t="s">
        <v>11</v>
      </c>
      <c r="AI73" s="70" t="s">
        <v>9</v>
      </c>
      <c r="AJ73" s="70" t="s">
        <v>1043</v>
      </c>
      <c r="AK73" s="70" t="s">
        <v>163</v>
      </c>
      <c r="AL73" s="70" t="s">
        <v>63</v>
      </c>
      <c r="AM73" s="70" t="s">
        <v>61</v>
      </c>
      <c r="AN73" s="70" t="s">
        <v>61</v>
      </c>
      <c r="AO73" s="70" t="s">
        <v>61</v>
      </c>
      <c r="AP73" s="73"/>
    </row>
    <row r="74" spans="1:42" ht="15" hidden="1" customHeight="1" x14ac:dyDescent="0.25">
      <c r="A74" s="69">
        <v>2024</v>
      </c>
      <c r="B74" s="70" t="s">
        <v>54</v>
      </c>
      <c r="C74" s="70" t="s">
        <v>986</v>
      </c>
      <c r="D74" s="70" t="s">
        <v>1067</v>
      </c>
      <c r="E74" s="70" t="s">
        <v>988</v>
      </c>
      <c r="F74" s="70" t="s">
        <v>182</v>
      </c>
      <c r="G74" s="70" t="s">
        <v>1068</v>
      </c>
      <c r="H74" s="70" t="s">
        <v>119</v>
      </c>
      <c r="I74" s="70" t="s">
        <v>855</v>
      </c>
      <c r="J74" s="70" t="s">
        <v>61</v>
      </c>
      <c r="K74" s="69" t="b">
        <v>0</v>
      </c>
      <c r="L74" s="70" t="s">
        <v>8</v>
      </c>
      <c r="M74" s="69">
        <v>106</v>
      </c>
      <c r="N74" s="78" t="s">
        <v>984</v>
      </c>
      <c r="O74" s="81" t="str">
        <f t="shared" si="2"/>
        <v>10630</v>
      </c>
      <c r="P74" s="82">
        <f>IF(COUNTIF(Sheet2!B$3:B$187,VALUE('raw Mark ID data'!O74))=0, 0, VLOOKUP(VALUE(O74), Sheet2!B$3:D$987, 3, FALSE))</f>
        <v>0</v>
      </c>
      <c r="Q74" s="82">
        <f>IF(P74="THA",VLOOKUP(VALUE(O74),Sheet2!B$1:C$191,2,FALSE), IF(P74="SHA",VLOOKUP(VALUE(O74),Sheet2!B$1:C$191,2,FALSE), 0))</f>
        <v>0</v>
      </c>
      <c r="R74" s="82" t="str">
        <f t="shared" si="3"/>
        <v>NT</v>
      </c>
      <c r="S74" s="70" t="s">
        <v>1073</v>
      </c>
      <c r="T74" s="71">
        <v>45476</v>
      </c>
      <c r="U74" s="72">
        <v>45478</v>
      </c>
      <c r="V74" s="69">
        <v>3</v>
      </c>
      <c r="W74" s="71">
        <v>45479</v>
      </c>
      <c r="X74" s="69">
        <v>27</v>
      </c>
      <c r="Y74" s="73"/>
      <c r="Z74" s="70" t="s">
        <v>61</v>
      </c>
      <c r="AA74" s="69">
        <v>1</v>
      </c>
      <c r="AB74" s="72">
        <v>45484</v>
      </c>
      <c r="AC74" s="70" t="s">
        <v>63</v>
      </c>
      <c r="AD74" s="70" t="s">
        <v>189</v>
      </c>
      <c r="AE74" s="70" t="s">
        <v>21</v>
      </c>
      <c r="AF74" s="70" t="s">
        <v>12</v>
      </c>
      <c r="AG74" s="70" t="s">
        <v>65</v>
      </c>
      <c r="AH74" s="70" t="s">
        <v>11</v>
      </c>
      <c r="AI74" s="70" t="s">
        <v>9</v>
      </c>
      <c r="AJ74" s="70" t="s">
        <v>122</v>
      </c>
      <c r="AK74" s="70" t="s">
        <v>189</v>
      </c>
      <c r="AL74" s="70" t="s">
        <v>63</v>
      </c>
      <c r="AM74" s="70" t="s">
        <v>61</v>
      </c>
      <c r="AN74" s="70" t="s">
        <v>61</v>
      </c>
      <c r="AO74" s="70" t="s">
        <v>61</v>
      </c>
      <c r="AP74" s="73"/>
    </row>
    <row r="75" spans="1:42" ht="15" hidden="1" customHeight="1" x14ac:dyDescent="0.25">
      <c r="A75" s="69">
        <v>2024</v>
      </c>
      <c r="B75" s="70" t="s">
        <v>54</v>
      </c>
      <c r="C75" s="70" t="s">
        <v>986</v>
      </c>
      <c r="D75" s="70" t="s">
        <v>1067</v>
      </c>
      <c r="E75" s="70" t="s">
        <v>988</v>
      </c>
      <c r="F75" s="70" t="s">
        <v>182</v>
      </c>
      <c r="G75" s="70" t="s">
        <v>1068</v>
      </c>
      <c r="H75" s="70" t="s">
        <v>154</v>
      </c>
      <c r="I75" s="70" t="s">
        <v>855</v>
      </c>
      <c r="J75" s="70" t="s">
        <v>61</v>
      </c>
      <c r="K75" s="69" t="b">
        <v>0</v>
      </c>
      <c r="L75" s="70" t="s">
        <v>8</v>
      </c>
      <c r="M75" s="69">
        <v>106</v>
      </c>
      <c r="N75" s="78" t="s">
        <v>984</v>
      </c>
      <c r="O75" s="81" t="str">
        <f t="shared" si="2"/>
        <v>10630</v>
      </c>
      <c r="P75" s="82">
        <f>IF(COUNTIF(Sheet2!B$3:B$187,VALUE('raw Mark ID data'!O75))=0, 0, VLOOKUP(VALUE(O75), Sheet2!B$3:D$987, 3, FALSE))</f>
        <v>0</v>
      </c>
      <c r="Q75" s="82">
        <f>IF(P75="THA",VLOOKUP(VALUE(O75),Sheet2!B$1:C$191,2,FALSE), IF(P75="SHA",VLOOKUP(VALUE(O75),Sheet2!B$1:C$191,2,FALSE), 0))</f>
        <v>0</v>
      </c>
      <c r="R75" s="82" t="str">
        <f t="shared" si="3"/>
        <v>NT</v>
      </c>
      <c r="S75" s="70" t="s">
        <v>1074</v>
      </c>
      <c r="T75" s="71">
        <v>45476</v>
      </c>
      <c r="U75" s="72">
        <v>45478</v>
      </c>
      <c r="V75" s="69">
        <v>3</v>
      </c>
      <c r="W75" s="71">
        <v>45479</v>
      </c>
      <c r="X75" s="69">
        <v>27</v>
      </c>
      <c r="Y75" s="73"/>
      <c r="Z75" s="70" t="s">
        <v>61</v>
      </c>
      <c r="AA75" s="69">
        <v>1</v>
      </c>
      <c r="AB75" s="72">
        <v>45484</v>
      </c>
      <c r="AC75" s="70" t="s">
        <v>63</v>
      </c>
      <c r="AD75" s="70" t="s">
        <v>139</v>
      </c>
      <c r="AE75" s="70" t="s">
        <v>13</v>
      </c>
      <c r="AF75" s="70" t="s">
        <v>12</v>
      </c>
      <c r="AG75" s="70" t="s">
        <v>65</v>
      </c>
      <c r="AH75" s="70" t="s">
        <v>11</v>
      </c>
      <c r="AI75" s="70" t="s">
        <v>9</v>
      </c>
      <c r="AJ75" s="70" t="s">
        <v>122</v>
      </c>
      <c r="AK75" s="70" t="s">
        <v>139</v>
      </c>
      <c r="AL75" s="70" t="s">
        <v>63</v>
      </c>
      <c r="AM75" s="70" t="s">
        <v>61</v>
      </c>
      <c r="AN75" s="70" t="s">
        <v>61</v>
      </c>
      <c r="AO75" s="70" t="s">
        <v>61</v>
      </c>
      <c r="AP75" s="73"/>
    </row>
    <row r="76" spans="1:42" ht="15" hidden="1" customHeight="1" x14ac:dyDescent="0.25">
      <c r="A76" s="69">
        <v>2024</v>
      </c>
      <c r="B76" s="70" t="s">
        <v>54</v>
      </c>
      <c r="C76" s="70" t="s">
        <v>986</v>
      </c>
      <c r="D76" s="70" t="s">
        <v>1067</v>
      </c>
      <c r="E76" s="70" t="s">
        <v>988</v>
      </c>
      <c r="F76" s="70" t="s">
        <v>182</v>
      </c>
      <c r="G76" s="70" t="s">
        <v>1068</v>
      </c>
      <c r="H76" s="70" t="s">
        <v>160</v>
      </c>
      <c r="I76" s="70" t="s">
        <v>855</v>
      </c>
      <c r="J76" s="70" t="s">
        <v>61</v>
      </c>
      <c r="K76" s="69" t="b">
        <v>0</v>
      </c>
      <c r="L76" s="70" t="s">
        <v>8</v>
      </c>
      <c r="M76" s="69">
        <v>106</v>
      </c>
      <c r="N76" s="78" t="s">
        <v>984</v>
      </c>
      <c r="O76" s="81" t="str">
        <f t="shared" si="2"/>
        <v>10630</v>
      </c>
      <c r="P76" s="82">
        <f>IF(COUNTIF(Sheet2!B$3:B$187,VALUE('raw Mark ID data'!O76))=0, 0, VLOOKUP(VALUE(O76), Sheet2!B$3:D$987, 3, FALSE))</f>
        <v>0</v>
      </c>
      <c r="Q76" s="82">
        <f>IF(P76="THA",VLOOKUP(VALUE(O76),Sheet2!B$1:C$191,2,FALSE), IF(P76="SHA",VLOOKUP(VALUE(O76),Sheet2!B$1:C$191,2,FALSE), 0))</f>
        <v>0</v>
      </c>
      <c r="R76" s="82" t="str">
        <f t="shared" si="3"/>
        <v>NT</v>
      </c>
      <c r="S76" s="70" t="s">
        <v>1075</v>
      </c>
      <c r="T76" s="71">
        <v>45476</v>
      </c>
      <c r="U76" s="72">
        <v>45478</v>
      </c>
      <c r="V76" s="69">
        <v>3</v>
      </c>
      <c r="W76" s="71">
        <v>45479</v>
      </c>
      <c r="X76" s="69">
        <v>27</v>
      </c>
      <c r="Y76" s="73"/>
      <c r="Z76" s="70" t="s">
        <v>61</v>
      </c>
      <c r="AA76" s="69">
        <v>1</v>
      </c>
      <c r="AB76" s="72">
        <v>45484</v>
      </c>
      <c r="AC76" s="70" t="s">
        <v>63</v>
      </c>
      <c r="AD76" s="70" t="s">
        <v>189</v>
      </c>
      <c r="AE76" s="70" t="s">
        <v>21</v>
      </c>
      <c r="AF76" s="70" t="s">
        <v>12</v>
      </c>
      <c r="AG76" s="70" t="s">
        <v>65</v>
      </c>
      <c r="AH76" s="70" t="s">
        <v>11</v>
      </c>
      <c r="AI76" s="70" t="s">
        <v>9</v>
      </c>
      <c r="AJ76" s="70" t="s">
        <v>122</v>
      </c>
      <c r="AK76" s="70" t="s">
        <v>189</v>
      </c>
      <c r="AL76" s="70" t="s">
        <v>63</v>
      </c>
      <c r="AM76" s="70" t="s">
        <v>61</v>
      </c>
      <c r="AN76" s="70" t="s">
        <v>61</v>
      </c>
      <c r="AO76" s="70" t="s">
        <v>61</v>
      </c>
      <c r="AP76" s="73"/>
    </row>
    <row r="77" spans="1:42" ht="15" hidden="1" customHeight="1" x14ac:dyDescent="0.25">
      <c r="A77" s="69">
        <v>2024</v>
      </c>
      <c r="B77" s="70" t="s">
        <v>54</v>
      </c>
      <c r="C77" s="70" t="s">
        <v>986</v>
      </c>
      <c r="D77" s="70" t="s">
        <v>1067</v>
      </c>
      <c r="E77" s="70" t="s">
        <v>988</v>
      </c>
      <c r="F77" s="70" t="s">
        <v>182</v>
      </c>
      <c r="G77" s="70" t="s">
        <v>1068</v>
      </c>
      <c r="H77" s="70" t="s">
        <v>169</v>
      </c>
      <c r="I77" s="70" t="s">
        <v>855</v>
      </c>
      <c r="J77" s="70" t="s">
        <v>61</v>
      </c>
      <c r="K77" s="69" t="b">
        <v>0</v>
      </c>
      <c r="L77" s="70" t="s">
        <v>8</v>
      </c>
      <c r="M77" s="69">
        <v>106</v>
      </c>
      <c r="N77" s="78" t="s">
        <v>984</v>
      </c>
      <c r="O77" s="81" t="str">
        <f t="shared" si="2"/>
        <v>10630</v>
      </c>
      <c r="P77" s="82">
        <f>IF(COUNTIF(Sheet2!B$3:B$187,VALUE('raw Mark ID data'!O77))=0, 0, VLOOKUP(VALUE(O77), Sheet2!B$3:D$987, 3, FALSE))</f>
        <v>0</v>
      </c>
      <c r="Q77" s="82">
        <f>IF(P77="THA",VLOOKUP(VALUE(O77),Sheet2!B$1:C$191,2,FALSE), IF(P77="SHA",VLOOKUP(VALUE(O77),Sheet2!B$1:C$191,2,FALSE), 0))</f>
        <v>0</v>
      </c>
      <c r="R77" s="82" t="str">
        <f t="shared" si="3"/>
        <v>NT</v>
      </c>
      <c r="S77" s="70" t="s">
        <v>1076</v>
      </c>
      <c r="T77" s="71">
        <v>45476</v>
      </c>
      <c r="U77" s="72">
        <v>45478</v>
      </c>
      <c r="V77" s="69">
        <v>3</v>
      </c>
      <c r="W77" s="71">
        <v>45479</v>
      </c>
      <c r="X77" s="69">
        <v>27</v>
      </c>
      <c r="Y77" s="73"/>
      <c r="Z77" s="70" t="s">
        <v>61</v>
      </c>
      <c r="AA77" s="69">
        <v>1</v>
      </c>
      <c r="AB77" s="72">
        <v>45484</v>
      </c>
      <c r="AC77" s="70" t="s">
        <v>63</v>
      </c>
      <c r="AD77" s="70" t="s">
        <v>139</v>
      </c>
      <c r="AE77" s="70" t="s">
        <v>13</v>
      </c>
      <c r="AF77" s="70" t="s">
        <v>12</v>
      </c>
      <c r="AG77" s="70" t="s">
        <v>65</v>
      </c>
      <c r="AH77" s="70" t="s">
        <v>11</v>
      </c>
      <c r="AI77" s="70" t="s">
        <v>9</v>
      </c>
      <c r="AJ77" s="70" t="s">
        <v>122</v>
      </c>
      <c r="AK77" s="70" t="s">
        <v>139</v>
      </c>
      <c r="AL77" s="70" t="s">
        <v>63</v>
      </c>
      <c r="AM77" s="70" t="s">
        <v>61</v>
      </c>
      <c r="AN77" s="70" t="s">
        <v>61</v>
      </c>
      <c r="AO77" s="70" t="s">
        <v>61</v>
      </c>
      <c r="AP77" s="73"/>
    </row>
    <row r="78" spans="1:42" ht="15" hidden="1" customHeight="1" x14ac:dyDescent="0.25">
      <c r="A78" s="69">
        <v>2024</v>
      </c>
      <c r="B78" s="70" t="s">
        <v>54</v>
      </c>
      <c r="C78" s="70" t="s">
        <v>55</v>
      </c>
      <c r="D78" s="70" t="s">
        <v>181</v>
      </c>
      <c r="E78" s="70" t="s">
        <v>57</v>
      </c>
      <c r="F78" s="70" t="s">
        <v>182</v>
      </c>
      <c r="G78" s="70" t="s">
        <v>1077</v>
      </c>
      <c r="H78" s="70" t="s">
        <v>105</v>
      </c>
      <c r="I78" s="70" t="s">
        <v>60</v>
      </c>
      <c r="J78" s="70" t="s">
        <v>180</v>
      </c>
      <c r="K78" s="69" t="b">
        <v>1</v>
      </c>
      <c r="L78" s="70" t="s">
        <v>23</v>
      </c>
      <c r="M78" s="69">
        <v>101</v>
      </c>
      <c r="N78" s="78" t="s">
        <v>62</v>
      </c>
      <c r="O78" s="81" t="str">
        <f t="shared" si="2"/>
        <v>10195</v>
      </c>
      <c r="P78" s="82" t="str">
        <f>IF(L78="EGG", "THA", IF(COUNTIF(Sheet2!B$3:B$187,VALUE('raw Mark ID data'!O78))=0, 0, VLOOKUP(VALUE(O78), Sheet2!B$3:D$987, 3, FALSE)))</f>
        <v>THA</v>
      </c>
      <c r="Q78" s="82" t="str">
        <f>IF(P78="THA",VLOOKUP(VALUE(O78),Sheet2!B$1:C$191,2,FALSE), IF(P78="SHA",VLOOKUP(VALUE(O78),Sheet2!B$1:C$191,2,FALSE), 0))</f>
        <v>Neets Bay</v>
      </c>
      <c r="R78" s="82" t="str">
        <f t="shared" si="3"/>
        <v>T</v>
      </c>
      <c r="S78" s="70" t="s">
        <v>1078</v>
      </c>
      <c r="T78" s="71">
        <v>45482</v>
      </c>
      <c r="U78" s="73"/>
      <c r="V78" s="69">
        <v>1</v>
      </c>
      <c r="W78" s="71">
        <v>45483</v>
      </c>
      <c r="X78" s="69">
        <v>28</v>
      </c>
      <c r="Y78" s="69">
        <v>3</v>
      </c>
      <c r="Z78" s="70" t="s">
        <v>1079</v>
      </c>
      <c r="AA78" s="69">
        <v>1</v>
      </c>
      <c r="AB78" s="72">
        <v>45483</v>
      </c>
      <c r="AC78" s="70" t="s">
        <v>63</v>
      </c>
      <c r="AD78" s="70" t="s">
        <v>163</v>
      </c>
      <c r="AE78" s="70" t="s">
        <v>10</v>
      </c>
      <c r="AF78" s="70" t="s">
        <v>12</v>
      </c>
      <c r="AG78" s="70" t="s">
        <v>65</v>
      </c>
      <c r="AH78" s="70" t="s">
        <v>11</v>
      </c>
      <c r="AI78" s="70" t="s">
        <v>9</v>
      </c>
      <c r="AJ78" s="70" t="s">
        <v>122</v>
      </c>
      <c r="AK78" s="70" t="s">
        <v>163</v>
      </c>
      <c r="AL78" s="70" t="s">
        <v>63</v>
      </c>
      <c r="AM78" s="70" t="s">
        <v>61</v>
      </c>
      <c r="AN78" s="70" t="s">
        <v>61</v>
      </c>
      <c r="AO78" s="70" t="s">
        <v>74</v>
      </c>
      <c r="AP78" s="69">
        <v>4.2</v>
      </c>
    </row>
    <row r="79" spans="1:42" ht="15" hidden="1" customHeight="1" x14ac:dyDescent="0.25">
      <c r="A79" s="69">
        <v>2024</v>
      </c>
      <c r="B79" s="70" t="s">
        <v>54</v>
      </c>
      <c r="C79" s="70" t="s">
        <v>55</v>
      </c>
      <c r="D79" s="70" t="s">
        <v>56</v>
      </c>
      <c r="E79" s="70" t="s">
        <v>219</v>
      </c>
      <c r="F79" s="70" t="s">
        <v>182</v>
      </c>
      <c r="G79" s="70" t="s">
        <v>750</v>
      </c>
      <c r="H79" s="70" t="s">
        <v>67</v>
      </c>
      <c r="I79" s="70" t="s">
        <v>221</v>
      </c>
      <c r="J79" s="70" t="s">
        <v>61</v>
      </c>
      <c r="K79" s="69" t="b">
        <v>1</v>
      </c>
      <c r="L79" s="70" t="s">
        <v>23</v>
      </c>
      <c r="M79" s="69">
        <v>101</v>
      </c>
      <c r="N79" s="78" t="s">
        <v>1080</v>
      </c>
      <c r="O79" s="81" t="str">
        <f t="shared" si="2"/>
        <v>1012842</v>
      </c>
      <c r="P79" s="82">
        <f>IF(COUNTIF(Sheet2!B$3:B$187,VALUE('raw Mark ID data'!O79))=0, 0, VLOOKUP(VALUE(O79), Sheet2!B$3:D$987, 3, FALSE))</f>
        <v>0</v>
      </c>
      <c r="Q79" s="82">
        <f>IF(P79="THA",VLOOKUP(VALUE(O79),Sheet2!B$1:C$191,2,FALSE), IF(P79="SHA",VLOOKUP(VALUE(O79),Sheet2!B$1:C$191,2,FALSE), 0))</f>
        <v>0</v>
      </c>
      <c r="R79" s="82" t="str">
        <f t="shared" si="3"/>
        <v>NT</v>
      </c>
      <c r="S79" s="70" t="s">
        <v>752</v>
      </c>
      <c r="T79" s="71">
        <v>45481</v>
      </c>
      <c r="U79" s="72">
        <v>45482</v>
      </c>
      <c r="V79" s="69">
        <v>2</v>
      </c>
      <c r="W79" s="71">
        <v>45483</v>
      </c>
      <c r="X79" s="69">
        <v>28</v>
      </c>
      <c r="Y79" s="73"/>
      <c r="Z79" s="70" t="s">
        <v>61</v>
      </c>
      <c r="AA79" s="69">
        <v>1</v>
      </c>
      <c r="AB79" s="72">
        <v>45488</v>
      </c>
      <c r="AC79" s="70" t="s">
        <v>63</v>
      </c>
      <c r="AD79" s="70" t="s">
        <v>163</v>
      </c>
      <c r="AE79" s="70" t="s">
        <v>10</v>
      </c>
      <c r="AF79" s="70" t="s">
        <v>12</v>
      </c>
      <c r="AG79" s="70" t="s">
        <v>65</v>
      </c>
      <c r="AH79" s="70" t="s">
        <v>11</v>
      </c>
      <c r="AI79" s="70" t="s">
        <v>9</v>
      </c>
      <c r="AJ79" s="70" t="s">
        <v>122</v>
      </c>
      <c r="AK79" s="70" t="s">
        <v>163</v>
      </c>
      <c r="AL79" s="70" t="s">
        <v>63</v>
      </c>
      <c r="AM79" s="70" t="s">
        <v>61</v>
      </c>
      <c r="AN79" s="70" t="s">
        <v>61</v>
      </c>
      <c r="AO79" s="70" t="s">
        <v>74</v>
      </c>
      <c r="AP79" s="69">
        <v>8</v>
      </c>
    </row>
    <row r="80" spans="1:42" ht="15" hidden="1" customHeight="1" x14ac:dyDescent="0.25">
      <c r="A80" s="69">
        <v>2024</v>
      </c>
      <c r="B80" s="70" t="s">
        <v>54</v>
      </c>
      <c r="C80" s="70" t="s">
        <v>55</v>
      </c>
      <c r="D80" s="70" t="s">
        <v>175</v>
      </c>
      <c r="E80" s="70" t="s">
        <v>176</v>
      </c>
      <c r="F80" s="70" t="s">
        <v>182</v>
      </c>
      <c r="G80" s="70" t="s">
        <v>1081</v>
      </c>
      <c r="H80" s="70" t="s">
        <v>186</v>
      </c>
      <c r="I80" s="70" t="s">
        <v>855</v>
      </c>
      <c r="J80" s="70" t="s">
        <v>61</v>
      </c>
      <c r="K80" s="69" t="b">
        <v>1</v>
      </c>
      <c r="L80" s="70" t="s">
        <v>8</v>
      </c>
      <c r="M80" s="69">
        <v>101</v>
      </c>
      <c r="N80" s="78" t="s">
        <v>957</v>
      </c>
      <c r="O80" s="81" t="str">
        <f t="shared" si="2"/>
        <v>10111</v>
      </c>
      <c r="P80" s="82">
        <f>IF(COUNTIF(Sheet2!B$3:B$187,VALUE('raw Mark ID data'!O80))=0, 0, VLOOKUP(VALUE(O80), Sheet2!B$3:D$987, 3, FALSE))</f>
        <v>0</v>
      </c>
      <c r="Q80" s="82">
        <f>IF(P80="THA",VLOOKUP(VALUE(O80),Sheet2!B$1:C$191,2,FALSE), IF(P80="SHA",VLOOKUP(VALUE(O80),Sheet2!B$1:C$191,2,FALSE), 0))</f>
        <v>0</v>
      </c>
      <c r="R80" s="82" t="str">
        <f t="shared" si="3"/>
        <v>NT</v>
      </c>
      <c r="S80" s="70" t="s">
        <v>1082</v>
      </c>
      <c r="T80" s="71">
        <v>45480</v>
      </c>
      <c r="U80" s="72">
        <v>45482</v>
      </c>
      <c r="V80" s="69">
        <v>3</v>
      </c>
      <c r="W80" s="71">
        <v>45483</v>
      </c>
      <c r="X80" s="69">
        <v>28</v>
      </c>
      <c r="Y80" s="73"/>
      <c r="Z80" s="70" t="s">
        <v>61</v>
      </c>
      <c r="AA80" s="69">
        <v>1</v>
      </c>
      <c r="AB80" s="72">
        <v>45484</v>
      </c>
      <c r="AC80" s="70" t="s">
        <v>63</v>
      </c>
      <c r="AD80" s="70" t="s">
        <v>139</v>
      </c>
      <c r="AE80" s="70" t="s">
        <v>13</v>
      </c>
      <c r="AF80" s="70" t="s">
        <v>12</v>
      </c>
      <c r="AG80" s="70" t="s">
        <v>65</v>
      </c>
      <c r="AH80" s="70" t="s">
        <v>11</v>
      </c>
      <c r="AI80" s="70" t="s">
        <v>9</v>
      </c>
      <c r="AJ80" s="70" t="s">
        <v>122</v>
      </c>
      <c r="AK80" s="70" t="s">
        <v>139</v>
      </c>
      <c r="AL80" s="70" t="s">
        <v>63</v>
      </c>
      <c r="AM80" s="70" t="s">
        <v>61</v>
      </c>
      <c r="AN80" s="70" t="s">
        <v>61</v>
      </c>
      <c r="AO80" s="70" t="s">
        <v>74</v>
      </c>
      <c r="AP80" s="69">
        <v>9.1</v>
      </c>
    </row>
    <row r="81" spans="1:42" ht="15" customHeight="1" x14ac:dyDescent="0.25">
      <c r="A81" s="69">
        <v>2024</v>
      </c>
      <c r="B81" s="70" t="s">
        <v>54</v>
      </c>
      <c r="C81" s="70" t="s">
        <v>55</v>
      </c>
      <c r="D81" s="70" t="s">
        <v>175</v>
      </c>
      <c r="E81" s="70" t="s">
        <v>969</v>
      </c>
      <c r="F81" s="70" t="s">
        <v>182</v>
      </c>
      <c r="G81" s="70" t="s">
        <v>1083</v>
      </c>
      <c r="H81" s="70" t="s">
        <v>73</v>
      </c>
      <c r="I81" s="70" t="s">
        <v>60</v>
      </c>
      <c r="J81" s="70" t="s">
        <v>61</v>
      </c>
      <c r="K81" s="69" t="b">
        <v>0</v>
      </c>
      <c r="L81" s="70" t="s">
        <v>24</v>
      </c>
      <c r="M81" s="69">
        <v>101</v>
      </c>
      <c r="N81" s="78" t="s">
        <v>971</v>
      </c>
      <c r="O81" s="81" t="str">
        <f t="shared" si="2"/>
        <v>10190</v>
      </c>
      <c r="P81" s="82">
        <f>IF(L81="EGG", "THA", IF(COUNTIF(Sheet2!B$3:B$187,VALUE('raw Mark ID data'!O81))=0, 0, VLOOKUP(VALUE(O81), Sheet2!B$3:D$987, 3, FALSE)))</f>
        <v>0</v>
      </c>
      <c r="Q81" s="82">
        <f>IF(P81="THA",VLOOKUP(VALUE(O81),Sheet2!B$1:C$191,2,FALSE), IF(P81="SHA",VLOOKUP(VALUE(O81),Sheet2!B$1:C$191,2,FALSE), 0))</f>
        <v>0</v>
      </c>
      <c r="R81" s="82" t="str">
        <f t="shared" si="3"/>
        <v>NT</v>
      </c>
      <c r="S81" s="70" t="s">
        <v>1084</v>
      </c>
      <c r="T81" s="71">
        <v>45481</v>
      </c>
      <c r="U81" s="72">
        <v>45483</v>
      </c>
      <c r="V81" s="69">
        <v>3</v>
      </c>
      <c r="W81" s="71">
        <v>45484</v>
      </c>
      <c r="X81" s="69">
        <v>28</v>
      </c>
      <c r="Y81" s="73"/>
      <c r="Z81" s="70" t="s">
        <v>61</v>
      </c>
      <c r="AA81" s="69">
        <v>1</v>
      </c>
      <c r="AB81" s="72">
        <v>45485</v>
      </c>
      <c r="AC81" s="70" t="s">
        <v>63</v>
      </c>
      <c r="AD81" s="70" t="s">
        <v>947</v>
      </c>
      <c r="AE81" s="70" t="s">
        <v>14</v>
      </c>
      <c r="AF81" s="70" t="s">
        <v>12</v>
      </c>
      <c r="AG81" s="70" t="s">
        <v>65</v>
      </c>
      <c r="AH81" s="70" t="s">
        <v>11</v>
      </c>
      <c r="AI81" s="70" t="s">
        <v>9</v>
      </c>
      <c r="AJ81" s="70" t="s">
        <v>122</v>
      </c>
      <c r="AK81" s="70" t="s">
        <v>947</v>
      </c>
      <c r="AL81" s="70" t="s">
        <v>63</v>
      </c>
      <c r="AM81" s="70" t="s">
        <v>61</v>
      </c>
      <c r="AN81" s="70" t="s">
        <v>61</v>
      </c>
      <c r="AO81" s="70" t="s">
        <v>61</v>
      </c>
      <c r="AP81" s="73"/>
    </row>
    <row r="82" spans="1:42" ht="15" customHeight="1" x14ac:dyDescent="0.25">
      <c r="A82" s="69">
        <v>2024</v>
      </c>
      <c r="B82" s="70" t="s">
        <v>54</v>
      </c>
      <c r="C82" s="70" t="s">
        <v>55</v>
      </c>
      <c r="D82" s="70" t="s">
        <v>175</v>
      </c>
      <c r="E82" s="70" t="s">
        <v>969</v>
      </c>
      <c r="F82" s="70" t="s">
        <v>182</v>
      </c>
      <c r="G82" s="70" t="s">
        <v>1083</v>
      </c>
      <c r="H82" s="70" t="s">
        <v>77</v>
      </c>
      <c r="I82" s="70" t="s">
        <v>60</v>
      </c>
      <c r="J82" s="70" t="s">
        <v>61</v>
      </c>
      <c r="K82" s="69" t="b">
        <v>0</v>
      </c>
      <c r="L82" s="70" t="s">
        <v>24</v>
      </c>
      <c r="M82" s="69">
        <v>101</v>
      </c>
      <c r="N82" s="78" t="s">
        <v>971</v>
      </c>
      <c r="O82" s="81" t="str">
        <f t="shared" si="2"/>
        <v>10190</v>
      </c>
      <c r="P82" s="82">
        <f>IF(L82="EGG", "THA", IF(COUNTIF(Sheet2!B$3:B$187,VALUE('raw Mark ID data'!O82))=0, 0, VLOOKUP(VALUE(O82), Sheet2!B$3:D$987, 3, FALSE)))</f>
        <v>0</v>
      </c>
      <c r="Q82" s="82">
        <f>IF(P82="THA",VLOOKUP(VALUE(O82),Sheet2!B$1:C$191,2,FALSE), IF(P82="SHA",VLOOKUP(VALUE(O82),Sheet2!B$1:C$191,2,FALSE), 0))</f>
        <v>0</v>
      </c>
      <c r="R82" s="82" t="str">
        <f t="shared" si="3"/>
        <v>NT</v>
      </c>
      <c r="S82" s="70" t="s">
        <v>1085</v>
      </c>
      <c r="T82" s="71">
        <v>45481</v>
      </c>
      <c r="U82" s="72">
        <v>45483</v>
      </c>
      <c r="V82" s="69">
        <v>3</v>
      </c>
      <c r="W82" s="71">
        <v>45484</v>
      </c>
      <c r="X82" s="69">
        <v>28</v>
      </c>
      <c r="Y82" s="73"/>
      <c r="Z82" s="70" t="s">
        <v>61</v>
      </c>
      <c r="AA82" s="69">
        <v>1</v>
      </c>
      <c r="AB82" s="72">
        <v>45485</v>
      </c>
      <c r="AC82" s="70" t="s">
        <v>63</v>
      </c>
      <c r="AD82" s="70" t="s">
        <v>947</v>
      </c>
      <c r="AE82" s="70" t="s">
        <v>14</v>
      </c>
      <c r="AF82" s="70" t="s">
        <v>12</v>
      </c>
      <c r="AG82" s="70" t="s">
        <v>65</v>
      </c>
      <c r="AH82" s="70" t="s">
        <v>11</v>
      </c>
      <c r="AI82" s="70" t="s">
        <v>9</v>
      </c>
      <c r="AJ82" s="70" t="s">
        <v>122</v>
      </c>
      <c r="AK82" s="70" t="s">
        <v>947</v>
      </c>
      <c r="AL82" s="70" t="s">
        <v>63</v>
      </c>
      <c r="AM82" s="70" t="s">
        <v>61</v>
      </c>
      <c r="AN82" s="70" t="s">
        <v>61</v>
      </c>
      <c r="AO82" s="70" t="s">
        <v>61</v>
      </c>
      <c r="AP82" s="73"/>
    </row>
    <row r="83" spans="1:42" ht="15" customHeight="1" x14ac:dyDescent="0.25">
      <c r="A83" s="69">
        <v>2024</v>
      </c>
      <c r="B83" s="70" t="s">
        <v>54</v>
      </c>
      <c r="C83" s="70" t="s">
        <v>55</v>
      </c>
      <c r="D83" s="70" t="s">
        <v>175</v>
      </c>
      <c r="E83" s="70" t="s">
        <v>969</v>
      </c>
      <c r="F83" s="70" t="s">
        <v>182</v>
      </c>
      <c r="G83" s="70" t="s">
        <v>1083</v>
      </c>
      <c r="H83" s="70" t="s">
        <v>82</v>
      </c>
      <c r="I83" s="70" t="s">
        <v>60</v>
      </c>
      <c r="J83" s="70" t="s">
        <v>61</v>
      </c>
      <c r="K83" s="69" t="b">
        <v>0</v>
      </c>
      <c r="L83" s="70" t="s">
        <v>24</v>
      </c>
      <c r="M83" s="69">
        <v>101</v>
      </c>
      <c r="N83" s="78" t="s">
        <v>971</v>
      </c>
      <c r="O83" s="81" t="str">
        <f t="shared" si="2"/>
        <v>10190</v>
      </c>
      <c r="P83" s="82">
        <f>IF(L83="EGG", "THA", IF(COUNTIF(Sheet2!B$3:B$187,VALUE('raw Mark ID data'!O83))=0, 0, VLOOKUP(VALUE(O83), Sheet2!B$3:D$987, 3, FALSE)))</f>
        <v>0</v>
      </c>
      <c r="Q83" s="82">
        <f>IF(P83="THA",VLOOKUP(VALUE(O83),Sheet2!B$1:C$191,2,FALSE), IF(P83="SHA",VLOOKUP(VALUE(O83),Sheet2!B$1:C$191,2,FALSE), 0))</f>
        <v>0</v>
      </c>
      <c r="R83" s="82" t="str">
        <f t="shared" si="3"/>
        <v>NT</v>
      </c>
      <c r="S83" s="70" t="s">
        <v>1086</v>
      </c>
      <c r="T83" s="71">
        <v>45481</v>
      </c>
      <c r="U83" s="72">
        <v>45483</v>
      </c>
      <c r="V83" s="69">
        <v>3</v>
      </c>
      <c r="W83" s="71">
        <v>45484</v>
      </c>
      <c r="X83" s="69">
        <v>28</v>
      </c>
      <c r="Y83" s="73"/>
      <c r="Z83" s="70" t="s">
        <v>61</v>
      </c>
      <c r="AA83" s="69">
        <v>1</v>
      </c>
      <c r="AB83" s="72">
        <v>45485</v>
      </c>
      <c r="AC83" s="70" t="s">
        <v>63</v>
      </c>
      <c r="AD83" s="70" t="s">
        <v>163</v>
      </c>
      <c r="AE83" s="70" t="s">
        <v>10</v>
      </c>
      <c r="AF83" s="70" t="s">
        <v>12</v>
      </c>
      <c r="AG83" s="70" t="s">
        <v>65</v>
      </c>
      <c r="AH83" s="70" t="s">
        <v>11</v>
      </c>
      <c r="AI83" s="70" t="s">
        <v>9</v>
      </c>
      <c r="AJ83" s="70" t="s">
        <v>122</v>
      </c>
      <c r="AK83" s="70" t="s">
        <v>163</v>
      </c>
      <c r="AL83" s="70" t="s">
        <v>63</v>
      </c>
      <c r="AM83" s="70" t="s">
        <v>61</v>
      </c>
      <c r="AN83" s="70" t="s">
        <v>61</v>
      </c>
      <c r="AO83" s="70" t="s">
        <v>61</v>
      </c>
      <c r="AP83" s="73"/>
    </row>
    <row r="84" spans="1:42" ht="15" customHeight="1" x14ac:dyDescent="0.25">
      <c r="A84" s="69">
        <v>2024</v>
      </c>
      <c r="B84" s="70" t="s">
        <v>54</v>
      </c>
      <c r="C84" s="70" t="s">
        <v>55</v>
      </c>
      <c r="D84" s="70" t="s">
        <v>175</v>
      </c>
      <c r="E84" s="70" t="s">
        <v>969</v>
      </c>
      <c r="F84" s="70" t="s">
        <v>182</v>
      </c>
      <c r="G84" s="70" t="s">
        <v>1083</v>
      </c>
      <c r="H84" s="70" t="s">
        <v>91</v>
      </c>
      <c r="I84" s="70" t="s">
        <v>60</v>
      </c>
      <c r="J84" s="70" t="s">
        <v>61</v>
      </c>
      <c r="K84" s="69" t="b">
        <v>0</v>
      </c>
      <c r="L84" s="70" t="s">
        <v>24</v>
      </c>
      <c r="M84" s="69">
        <v>101</v>
      </c>
      <c r="N84" s="78" t="s">
        <v>971</v>
      </c>
      <c r="O84" s="81" t="str">
        <f t="shared" si="2"/>
        <v>10190</v>
      </c>
      <c r="P84" s="82">
        <f>IF(L84="EGG", "THA", IF(COUNTIF(Sheet2!B$3:B$187,VALUE('raw Mark ID data'!O84))=0, 0, VLOOKUP(VALUE(O84), Sheet2!B$3:D$987, 3, FALSE)))</f>
        <v>0</v>
      </c>
      <c r="Q84" s="82">
        <f>IF(P84="THA",VLOOKUP(VALUE(O84),Sheet2!B$1:C$191,2,FALSE), IF(P84="SHA",VLOOKUP(VALUE(O84),Sheet2!B$1:C$191,2,FALSE), 0))</f>
        <v>0</v>
      </c>
      <c r="R84" s="82" t="str">
        <f t="shared" si="3"/>
        <v>NT</v>
      </c>
      <c r="S84" s="70" t="s">
        <v>1087</v>
      </c>
      <c r="T84" s="71">
        <v>45481</v>
      </c>
      <c r="U84" s="72">
        <v>45483</v>
      </c>
      <c r="V84" s="69">
        <v>3</v>
      </c>
      <c r="W84" s="71">
        <v>45484</v>
      </c>
      <c r="X84" s="69">
        <v>28</v>
      </c>
      <c r="Y84" s="73"/>
      <c r="Z84" s="70" t="s">
        <v>61</v>
      </c>
      <c r="AA84" s="69">
        <v>1</v>
      </c>
      <c r="AB84" s="72">
        <v>45485</v>
      </c>
      <c r="AC84" s="70" t="s">
        <v>63</v>
      </c>
      <c r="AD84" s="70" t="s">
        <v>139</v>
      </c>
      <c r="AE84" s="70" t="s">
        <v>13</v>
      </c>
      <c r="AF84" s="70" t="s">
        <v>12</v>
      </c>
      <c r="AG84" s="70" t="s">
        <v>65</v>
      </c>
      <c r="AH84" s="70" t="s">
        <v>11</v>
      </c>
      <c r="AI84" s="70" t="s">
        <v>9</v>
      </c>
      <c r="AJ84" s="70" t="s">
        <v>122</v>
      </c>
      <c r="AK84" s="70" t="s">
        <v>139</v>
      </c>
      <c r="AL84" s="70" t="s">
        <v>63</v>
      </c>
      <c r="AM84" s="70" t="s">
        <v>61</v>
      </c>
      <c r="AN84" s="70" t="s">
        <v>61</v>
      </c>
      <c r="AO84" s="70" t="s">
        <v>61</v>
      </c>
      <c r="AP84" s="73"/>
    </row>
    <row r="85" spans="1:42" ht="15" customHeight="1" x14ac:dyDescent="0.25">
      <c r="A85" s="69">
        <v>2024</v>
      </c>
      <c r="B85" s="70" t="s">
        <v>54</v>
      </c>
      <c r="C85" s="70" t="s">
        <v>55</v>
      </c>
      <c r="D85" s="70" t="s">
        <v>175</v>
      </c>
      <c r="E85" s="70" t="s">
        <v>969</v>
      </c>
      <c r="F85" s="70" t="s">
        <v>182</v>
      </c>
      <c r="G85" s="70" t="s">
        <v>1083</v>
      </c>
      <c r="H85" s="70" t="s">
        <v>97</v>
      </c>
      <c r="I85" s="70" t="s">
        <v>60</v>
      </c>
      <c r="J85" s="70" t="s">
        <v>61</v>
      </c>
      <c r="K85" s="69" t="b">
        <v>0</v>
      </c>
      <c r="L85" s="70" t="s">
        <v>24</v>
      </c>
      <c r="M85" s="69">
        <v>101</v>
      </c>
      <c r="N85" s="78" t="s">
        <v>971</v>
      </c>
      <c r="O85" s="81" t="str">
        <f t="shared" si="2"/>
        <v>10190</v>
      </c>
      <c r="P85" s="82">
        <f>IF(L85="EGG", "THA", IF(COUNTIF(Sheet2!B$3:B$187,VALUE('raw Mark ID data'!O85))=0, 0, VLOOKUP(VALUE(O85), Sheet2!B$3:D$987, 3, FALSE)))</f>
        <v>0</v>
      </c>
      <c r="Q85" s="82">
        <f>IF(P85="THA",VLOOKUP(VALUE(O85),Sheet2!B$1:C$191,2,FALSE), IF(P85="SHA",VLOOKUP(VALUE(O85),Sheet2!B$1:C$191,2,FALSE), 0))</f>
        <v>0</v>
      </c>
      <c r="R85" s="82" t="str">
        <f t="shared" si="3"/>
        <v>NT</v>
      </c>
      <c r="S85" s="70" t="s">
        <v>1088</v>
      </c>
      <c r="T85" s="71">
        <v>45481</v>
      </c>
      <c r="U85" s="72">
        <v>45483</v>
      </c>
      <c r="V85" s="69">
        <v>3</v>
      </c>
      <c r="W85" s="71">
        <v>45484</v>
      </c>
      <c r="X85" s="69">
        <v>28</v>
      </c>
      <c r="Y85" s="73"/>
      <c r="Z85" s="70" t="s">
        <v>61</v>
      </c>
      <c r="AA85" s="69">
        <v>1</v>
      </c>
      <c r="AB85" s="72">
        <v>45485</v>
      </c>
      <c r="AC85" s="70" t="s">
        <v>63</v>
      </c>
      <c r="AD85" s="70" t="s">
        <v>163</v>
      </c>
      <c r="AE85" s="70" t="s">
        <v>10</v>
      </c>
      <c r="AF85" s="70" t="s">
        <v>12</v>
      </c>
      <c r="AG85" s="70" t="s">
        <v>65</v>
      </c>
      <c r="AH85" s="70" t="s">
        <v>11</v>
      </c>
      <c r="AI85" s="70" t="s">
        <v>9</v>
      </c>
      <c r="AJ85" s="70" t="s">
        <v>122</v>
      </c>
      <c r="AK85" s="70" t="s">
        <v>163</v>
      </c>
      <c r="AL85" s="70" t="s">
        <v>63</v>
      </c>
      <c r="AM85" s="70" t="s">
        <v>61</v>
      </c>
      <c r="AN85" s="70" t="s">
        <v>61</v>
      </c>
      <c r="AO85" s="70" t="s">
        <v>61</v>
      </c>
      <c r="AP85" s="73"/>
    </row>
    <row r="86" spans="1:42" ht="15" customHeight="1" x14ac:dyDescent="0.25">
      <c r="A86" s="69">
        <v>2024</v>
      </c>
      <c r="B86" s="70" t="s">
        <v>54</v>
      </c>
      <c r="C86" s="70" t="s">
        <v>55</v>
      </c>
      <c r="D86" s="70" t="s">
        <v>175</v>
      </c>
      <c r="E86" s="70" t="s">
        <v>969</v>
      </c>
      <c r="F86" s="70" t="s">
        <v>182</v>
      </c>
      <c r="G86" s="70" t="s">
        <v>1083</v>
      </c>
      <c r="H86" s="70" t="s">
        <v>107</v>
      </c>
      <c r="I86" s="70" t="s">
        <v>60</v>
      </c>
      <c r="J86" s="70" t="s">
        <v>61</v>
      </c>
      <c r="K86" s="69" t="b">
        <v>0</v>
      </c>
      <c r="L86" s="70" t="s">
        <v>24</v>
      </c>
      <c r="M86" s="69">
        <v>101</v>
      </c>
      <c r="N86" s="78" t="s">
        <v>971</v>
      </c>
      <c r="O86" s="81" t="str">
        <f t="shared" si="2"/>
        <v>10190</v>
      </c>
      <c r="P86" s="82">
        <f>IF(L86="EGG", "THA", IF(COUNTIF(Sheet2!B$3:B$187,VALUE('raw Mark ID data'!O86))=0, 0, VLOOKUP(VALUE(O86), Sheet2!B$3:D$987, 3, FALSE)))</f>
        <v>0</v>
      </c>
      <c r="Q86" s="82">
        <f>IF(P86="THA",VLOOKUP(VALUE(O86),Sheet2!B$1:C$191,2,FALSE), IF(P86="SHA",VLOOKUP(VALUE(O86),Sheet2!B$1:C$191,2,FALSE), 0))</f>
        <v>0</v>
      </c>
      <c r="R86" s="82" t="str">
        <f t="shared" si="3"/>
        <v>NT</v>
      </c>
      <c r="S86" s="70" t="s">
        <v>1089</v>
      </c>
      <c r="T86" s="71">
        <v>45481</v>
      </c>
      <c r="U86" s="72">
        <v>45483</v>
      </c>
      <c r="V86" s="69">
        <v>3</v>
      </c>
      <c r="W86" s="71">
        <v>45484</v>
      </c>
      <c r="X86" s="69">
        <v>28</v>
      </c>
      <c r="Y86" s="73"/>
      <c r="Z86" s="70" t="s">
        <v>61</v>
      </c>
      <c r="AA86" s="69">
        <v>1</v>
      </c>
      <c r="AB86" s="72">
        <v>45485</v>
      </c>
      <c r="AC86" s="70" t="s">
        <v>63</v>
      </c>
      <c r="AD86" s="70" t="s">
        <v>139</v>
      </c>
      <c r="AE86" s="70" t="s">
        <v>13</v>
      </c>
      <c r="AF86" s="70" t="s">
        <v>12</v>
      </c>
      <c r="AG86" s="70" t="s">
        <v>65</v>
      </c>
      <c r="AH86" s="70" t="s">
        <v>11</v>
      </c>
      <c r="AI86" s="70" t="s">
        <v>9</v>
      </c>
      <c r="AJ86" s="70" t="s">
        <v>122</v>
      </c>
      <c r="AK86" s="70" t="s">
        <v>139</v>
      </c>
      <c r="AL86" s="70" t="s">
        <v>63</v>
      </c>
      <c r="AM86" s="70" t="s">
        <v>61</v>
      </c>
      <c r="AN86" s="70" t="s">
        <v>61</v>
      </c>
      <c r="AO86" s="70" t="s">
        <v>61</v>
      </c>
      <c r="AP86" s="73"/>
    </row>
    <row r="87" spans="1:42" ht="15" customHeight="1" x14ac:dyDescent="0.25">
      <c r="A87" s="69">
        <v>2024</v>
      </c>
      <c r="B87" s="70" t="s">
        <v>54</v>
      </c>
      <c r="C87" s="70" t="s">
        <v>55</v>
      </c>
      <c r="D87" s="70" t="s">
        <v>175</v>
      </c>
      <c r="E87" s="70" t="s">
        <v>969</v>
      </c>
      <c r="F87" s="70" t="s">
        <v>182</v>
      </c>
      <c r="G87" s="70" t="s">
        <v>1083</v>
      </c>
      <c r="H87" s="70" t="s">
        <v>111</v>
      </c>
      <c r="I87" s="70" t="s">
        <v>60</v>
      </c>
      <c r="J87" s="70" t="s">
        <v>61</v>
      </c>
      <c r="K87" s="69" t="b">
        <v>0</v>
      </c>
      <c r="L87" s="70" t="s">
        <v>24</v>
      </c>
      <c r="M87" s="69">
        <v>101</v>
      </c>
      <c r="N87" s="78" t="s">
        <v>971</v>
      </c>
      <c r="O87" s="81" t="str">
        <f t="shared" si="2"/>
        <v>10190</v>
      </c>
      <c r="P87" s="82">
        <f>IF(L87="EGG", "THA", IF(COUNTIF(Sheet2!B$3:B$187,VALUE('raw Mark ID data'!O87))=0, 0, VLOOKUP(VALUE(O87), Sheet2!B$3:D$987, 3, FALSE)))</f>
        <v>0</v>
      </c>
      <c r="Q87" s="82">
        <f>IF(P87="THA",VLOOKUP(VALUE(O87),Sheet2!B$1:C$191,2,FALSE), IF(P87="SHA",VLOOKUP(VALUE(O87),Sheet2!B$1:C$191,2,FALSE), 0))</f>
        <v>0</v>
      </c>
      <c r="R87" s="82" t="str">
        <f t="shared" si="3"/>
        <v>NT</v>
      </c>
      <c r="S87" s="70" t="s">
        <v>1090</v>
      </c>
      <c r="T87" s="71">
        <v>45481</v>
      </c>
      <c r="U87" s="72">
        <v>45483</v>
      </c>
      <c r="V87" s="69">
        <v>3</v>
      </c>
      <c r="W87" s="71">
        <v>45484</v>
      </c>
      <c r="X87" s="69">
        <v>28</v>
      </c>
      <c r="Y87" s="73"/>
      <c r="Z87" s="70" t="s">
        <v>61</v>
      </c>
      <c r="AA87" s="69">
        <v>1</v>
      </c>
      <c r="AB87" s="72">
        <v>45485</v>
      </c>
      <c r="AC87" s="70" t="s">
        <v>63</v>
      </c>
      <c r="AD87" s="70" t="s">
        <v>189</v>
      </c>
      <c r="AE87" s="70" t="s">
        <v>21</v>
      </c>
      <c r="AF87" s="70" t="s">
        <v>12</v>
      </c>
      <c r="AG87" s="70" t="s">
        <v>65</v>
      </c>
      <c r="AH87" s="70" t="s">
        <v>11</v>
      </c>
      <c r="AI87" s="70" t="s">
        <v>9</v>
      </c>
      <c r="AJ87" s="70" t="s">
        <v>1043</v>
      </c>
      <c r="AK87" s="70" t="s">
        <v>189</v>
      </c>
      <c r="AL87" s="70" t="s">
        <v>63</v>
      </c>
      <c r="AM87" s="70" t="s">
        <v>61</v>
      </c>
      <c r="AN87" s="70" t="s">
        <v>61</v>
      </c>
      <c r="AO87" s="70" t="s">
        <v>61</v>
      </c>
      <c r="AP87" s="73"/>
    </row>
    <row r="88" spans="1:42" ht="15" customHeight="1" x14ac:dyDescent="0.25">
      <c r="A88" s="69">
        <v>2024</v>
      </c>
      <c r="B88" s="70" t="s">
        <v>54</v>
      </c>
      <c r="C88" s="70" t="s">
        <v>55</v>
      </c>
      <c r="D88" s="70" t="s">
        <v>175</v>
      </c>
      <c r="E88" s="70" t="s">
        <v>969</v>
      </c>
      <c r="F88" s="70" t="s">
        <v>182</v>
      </c>
      <c r="G88" s="70" t="s">
        <v>1083</v>
      </c>
      <c r="H88" s="70" t="s">
        <v>123</v>
      </c>
      <c r="I88" s="70" t="s">
        <v>60</v>
      </c>
      <c r="J88" s="70" t="s">
        <v>61</v>
      </c>
      <c r="K88" s="69" t="b">
        <v>0</v>
      </c>
      <c r="L88" s="70" t="s">
        <v>24</v>
      </c>
      <c r="M88" s="69">
        <v>101</v>
      </c>
      <c r="N88" s="78" t="s">
        <v>971</v>
      </c>
      <c r="O88" s="81" t="str">
        <f t="shared" si="2"/>
        <v>10190</v>
      </c>
      <c r="P88" s="82">
        <f>IF(L88="EGG", "THA", IF(COUNTIF(Sheet2!B$3:B$187,VALUE('raw Mark ID data'!O88))=0, 0, VLOOKUP(VALUE(O88), Sheet2!B$3:D$987, 3, FALSE)))</f>
        <v>0</v>
      </c>
      <c r="Q88" s="82">
        <f>IF(P88="THA",VLOOKUP(VALUE(O88),Sheet2!B$1:C$191,2,FALSE), IF(P88="SHA",VLOOKUP(VALUE(O88),Sheet2!B$1:C$191,2,FALSE), 0))</f>
        <v>0</v>
      </c>
      <c r="R88" s="82" t="str">
        <f t="shared" si="3"/>
        <v>NT</v>
      </c>
      <c r="S88" s="70" t="s">
        <v>1091</v>
      </c>
      <c r="T88" s="71">
        <v>45481</v>
      </c>
      <c r="U88" s="72">
        <v>45483</v>
      </c>
      <c r="V88" s="69">
        <v>3</v>
      </c>
      <c r="W88" s="71">
        <v>45484</v>
      </c>
      <c r="X88" s="69">
        <v>28</v>
      </c>
      <c r="Y88" s="73"/>
      <c r="Z88" s="70" t="s">
        <v>61</v>
      </c>
      <c r="AA88" s="69">
        <v>1</v>
      </c>
      <c r="AB88" s="72">
        <v>45485</v>
      </c>
      <c r="AC88" s="70" t="s">
        <v>63</v>
      </c>
      <c r="AD88" s="70" t="s">
        <v>139</v>
      </c>
      <c r="AE88" s="70" t="s">
        <v>13</v>
      </c>
      <c r="AF88" s="70" t="s">
        <v>12</v>
      </c>
      <c r="AG88" s="70" t="s">
        <v>65</v>
      </c>
      <c r="AH88" s="70" t="s">
        <v>11</v>
      </c>
      <c r="AI88" s="70" t="s">
        <v>9</v>
      </c>
      <c r="AJ88" s="70" t="s">
        <v>122</v>
      </c>
      <c r="AK88" s="70" t="s">
        <v>139</v>
      </c>
      <c r="AL88" s="70" t="s">
        <v>63</v>
      </c>
      <c r="AM88" s="70" t="s">
        <v>61</v>
      </c>
      <c r="AN88" s="70" t="s">
        <v>61</v>
      </c>
      <c r="AO88" s="70" t="s">
        <v>61</v>
      </c>
      <c r="AP88" s="73"/>
    </row>
    <row r="89" spans="1:42" ht="15" hidden="1" customHeight="1" x14ac:dyDescent="0.25">
      <c r="A89" s="69">
        <v>2024</v>
      </c>
      <c r="B89" s="70" t="s">
        <v>54</v>
      </c>
      <c r="C89" s="70" t="s">
        <v>55</v>
      </c>
      <c r="D89" s="70" t="s">
        <v>181</v>
      </c>
      <c r="E89" s="70" t="s">
        <v>57</v>
      </c>
      <c r="F89" s="70" t="s">
        <v>182</v>
      </c>
      <c r="G89" s="70" t="s">
        <v>1092</v>
      </c>
      <c r="H89" s="70" t="s">
        <v>92</v>
      </c>
      <c r="I89" s="70" t="s">
        <v>60</v>
      </c>
      <c r="J89" s="70" t="s">
        <v>180</v>
      </c>
      <c r="K89" s="69" t="b">
        <v>1</v>
      </c>
      <c r="L89" s="70" t="s">
        <v>23</v>
      </c>
      <c r="M89" s="69">
        <v>101</v>
      </c>
      <c r="N89" s="78" t="s">
        <v>62</v>
      </c>
      <c r="O89" s="81" t="str">
        <f t="shared" si="2"/>
        <v>10195</v>
      </c>
      <c r="P89" s="82" t="str">
        <f>IF(L89="EGG", "THA", IF(COUNTIF(Sheet2!B$3:B$187,VALUE('raw Mark ID data'!O89))=0, 0, VLOOKUP(VALUE(O89), Sheet2!B$3:D$987, 3, FALSE)))</f>
        <v>THA</v>
      </c>
      <c r="Q89" s="82" t="str">
        <f>IF(P89="THA",VLOOKUP(VALUE(O89),Sheet2!B$1:C$191,2,FALSE), IF(P89="SHA",VLOOKUP(VALUE(O89),Sheet2!B$1:C$191,2,FALSE), 0))</f>
        <v>Neets Bay</v>
      </c>
      <c r="R89" s="82" t="str">
        <f t="shared" si="3"/>
        <v>T</v>
      </c>
      <c r="S89" s="70" t="s">
        <v>1093</v>
      </c>
      <c r="T89" s="71">
        <v>45483</v>
      </c>
      <c r="U89" s="73"/>
      <c r="V89" s="69">
        <v>1</v>
      </c>
      <c r="W89" s="71">
        <v>45484</v>
      </c>
      <c r="X89" s="69">
        <v>28</v>
      </c>
      <c r="Y89" s="69">
        <v>3</v>
      </c>
      <c r="Z89" s="70" t="s">
        <v>61</v>
      </c>
      <c r="AA89" s="69">
        <v>1</v>
      </c>
      <c r="AB89" s="72">
        <v>45484</v>
      </c>
      <c r="AC89" s="70" t="s">
        <v>57</v>
      </c>
      <c r="AD89" s="70" t="s">
        <v>947</v>
      </c>
      <c r="AE89" s="70" t="s">
        <v>14</v>
      </c>
      <c r="AF89" s="70" t="s">
        <v>12</v>
      </c>
      <c r="AG89" s="70" t="s">
        <v>65</v>
      </c>
      <c r="AH89" s="70" t="s">
        <v>11</v>
      </c>
      <c r="AI89" s="70" t="s">
        <v>9</v>
      </c>
      <c r="AJ89" s="70" t="s">
        <v>122</v>
      </c>
      <c r="AK89" s="70" t="s">
        <v>947</v>
      </c>
      <c r="AL89" s="70" t="s">
        <v>57</v>
      </c>
      <c r="AM89" s="70" t="s">
        <v>61</v>
      </c>
      <c r="AN89" s="70" t="s">
        <v>61</v>
      </c>
      <c r="AO89" s="70" t="s">
        <v>74</v>
      </c>
      <c r="AP89" s="69">
        <v>4.7</v>
      </c>
    </row>
    <row r="90" spans="1:42" ht="15" hidden="1" customHeight="1" x14ac:dyDescent="0.25">
      <c r="A90" s="69">
        <v>2024</v>
      </c>
      <c r="B90" s="70" t="s">
        <v>54</v>
      </c>
      <c r="C90" s="70" t="s">
        <v>55</v>
      </c>
      <c r="D90" s="70" t="s">
        <v>181</v>
      </c>
      <c r="E90" s="70" t="s">
        <v>57</v>
      </c>
      <c r="F90" s="70" t="s">
        <v>182</v>
      </c>
      <c r="G90" s="70" t="s">
        <v>1092</v>
      </c>
      <c r="H90" s="70" t="s">
        <v>108</v>
      </c>
      <c r="I90" s="70" t="s">
        <v>60</v>
      </c>
      <c r="J90" s="70" t="s">
        <v>180</v>
      </c>
      <c r="K90" s="69" t="b">
        <v>1</v>
      </c>
      <c r="L90" s="70" t="s">
        <v>23</v>
      </c>
      <c r="M90" s="69">
        <v>101</v>
      </c>
      <c r="N90" s="78" t="s">
        <v>62</v>
      </c>
      <c r="O90" s="81" t="str">
        <f t="shared" si="2"/>
        <v>10195</v>
      </c>
      <c r="P90" s="82" t="str">
        <f>IF(L90="EGG", "THA", IF(COUNTIF(Sheet2!B$3:B$187,VALUE('raw Mark ID data'!O90))=0, 0, VLOOKUP(VALUE(O90), Sheet2!B$3:D$987, 3, FALSE)))</f>
        <v>THA</v>
      </c>
      <c r="Q90" s="82" t="str">
        <f>IF(P90="THA",VLOOKUP(VALUE(O90),Sheet2!B$1:C$191,2,FALSE), IF(P90="SHA",VLOOKUP(VALUE(O90),Sheet2!B$1:C$191,2,FALSE), 0))</f>
        <v>Neets Bay</v>
      </c>
      <c r="R90" s="82" t="str">
        <f t="shared" si="3"/>
        <v>T</v>
      </c>
      <c r="S90" s="70" t="s">
        <v>1094</v>
      </c>
      <c r="T90" s="71">
        <v>45483</v>
      </c>
      <c r="U90" s="73"/>
      <c r="V90" s="69">
        <v>1</v>
      </c>
      <c r="W90" s="71">
        <v>45484</v>
      </c>
      <c r="X90" s="69">
        <v>28</v>
      </c>
      <c r="Y90" s="69">
        <v>3</v>
      </c>
      <c r="Z90" s="70" t="s">
        <v>61</v>
      </c>
      <c r="AA90" s="69">
        <v>1</v>
      </c>
      <c r="AB90" s="72">
        <v>45484</v>
      </c>
      <c r="AC90" s="70" t="s">
        <v>57</v>
      </c>
      <c r="AD90" s="70" t="s">
        <v>163</v>
      </c>
      <c r="AE90" s="70" t="s">
        <v>10</v>
      </c>
      <c r="AF90" s="70" t="s">
        <v>12</v>
      </c>
      <c r="AG90" s="70" t="s">
        <v>65</v>
      </c>
      <c r="AH90" s="70" t="s">
        <v>11</v>
      </c>
      <c r="AI90" s="70" t="s">
        <v>9</v>
      </c>
      <c r="AJ90" s="70" t="s">
        <v>122</v>
      </c>
      <c r="AK90" s="70" t="s">
        <v>163</v>
      </c>
      <c r="AL90" s="70" t="s">
        <v>57</v>
      </c>
      <c r="AM90" s="70" t="s">
        <v>61</v>
      </c>
      <c r="AN90" s="70" t="s">
        <v>61</v>
      </c>
      <c r="AO90" s="70" t="s">
        <v>74</v>
      </c>
      <c r="AP90" s="69">
        <v>5.4</v>
      </c>
    </row>
    <row r="91" spans="1:42" ht="15" hidden="1" customHeight="1" x14ac:dyDescent="0.25">
      <c r="A91" s="69">
        <v>2024</v>
      </c>
      <c r="B91" s="70" t="s">
        <v>54</v>
      </c>
      <c r="C91" s="70" t="s">
        <v>55</v>
      </c>
      <c r="D91" s="70" t="s">
        <v>181</v>
      </c>
      <c r="E91" s="70" t="s">
        <v>57</v>
      </c>
      <c r="F91" s="70" t="s">
        <v>182</v>
      </c>
      <c r="G91" s="70" t="s">
        <v>1092</v>
      </c>
      <c r="H91" s="70" t="s">
        <v>115</v>
      </c>
      <c r="I91" s="70" t="s">
        <v>60</v>
      </c>
      <c r="J91" s="70" t="s">
        <v>180</v>
      </c>
      <c r="K91" s="69" t="b">
        <v>1</v>
      </c>
      <c r="L91" s="70" t="s">
        <v>23</v>
      </c>
      <c r="M91" s="69">
        <v>101</v>
      </c>
      <c r="N91" s="78" t="s">
        <v>62</v>
      </c>
      <c r="O91" s="81" t="str">
        <f t="shared" si="2"/>
        <v>10195</v>
      </c>
      <c r="P91" s="82" t="str">
        <f>IF(L91="EGG", "THA", IF(COUNTIF(Sheet2!B$3:B$187,VALUE('raw Mark ID data'!O91))=0, 0, VLOOKUP(VALUE(O91), Sheet2!B$3:D$987, 3, FALSE)))</f>
        <v>THA</v>
      </c>
      <c r="Q91" s="82" t="str">
        <f>IF(P91="THA",VLOOKUP(VALUE(O91),Sheet2!B$1:C$191,2,FALSE), IF(P91="SHA",VLOOKUP(VALUE(O91),Sheet2!B$1:C$191,2,FALSE), 0))</f>
        <v>Neets Bay</v>
      </c>
      <c r="R91" s="82" t="str">
        <f t="shared" si="3"/>
        <v>T</v>
      </c>
      <c r="S91" s="70" t="s">
        <v>1095</v>
      </c>
      <c r="T91" s="71">
        <v>45483</v>
      </c>
      <c r="U91" s="73"/>
      <c r="V91" s="69">
        <v>1</v>
      </c>
      <c r="W91" s="71">
        <v>45484</v>
      </c>
      <c r="X91" s="69">
        <v>28</v>
      </c>
      <c r="Y91" s="69">
        <v>3</v>
      </c>
      <c r="Z91" s="70" t="s">
        <v>61</v>
      </c>
      <c r="AA91" s="69">
        <v>1</v>
      </c>
      <c r="AB91" s="72">
        <v>45484</v>
      </c>
      <c r="AC91" s="70" t="s">
        <v>57</v>
      </c>
      <c r="AD91" s="70" t="s">
        <v>947</v>
      </c>
      <c r="AE91" s="70" t="s">
        <v>14</v>
      </c>
      <c r="AF91" s="70" t="s">
        <v>12</v>
      </c>
      <c r="AG91" s="70" t="s">
        <v>65</v>
      </c>
      <c r="AH91" s="70" t="s">
        <v>11</v>
      </c>
      <c r="AI91" s="70" t="s">
        <v>9</v>
      </c>
      <c r="AJ91" s="70" t="s">
        <v>122</v>
      </c>
      <c r="AK91" s="70" t="s">
        <v>947</v>
      </c>
      <c r="AL91" s="70" t="s">
        <v>57</v>
      </c>
      <c r="AM91" s="70" t="s">
        <v>61</v>
      </c>
      <c r="AN91" s="70" t="s">
        <v>61</v>
      </c>
      <c r="AO91" s="70" t="s">
        <v>74</v>
      </c>
      <c r="AP91" s="69">
        <v>9.3000000000000007</v>
      </c>
    </row>
    <row r="92" spans="1:42" ht="15" hidden="1" customHeight="1" x14ac:dyDescent="0.25">
      <c r="A92" s="69">
        <v>2024</v>
      </c>
      <c r="B92" s="70" t="s">
        <v>54</v>
      </c>
      <c r="C92" s="70" t="s">
        <v>55</v>
      </c>
      <c r="D92" s="70" t="s">
        <v>181</v>
      </c>
      <c r="E92" s="70" t="s">
        <v>57</v>
      </c>
      <c r="F92" s="70" t="s">
        <v>182</v>
      </c>
      <c r="G92" s="70" t="s">
        <v>1092</v>
      </c>
      <c r="H92" s="70" t="s">
        <v>123</v>
      </c>
      <c r="I92" s="70" t="s">
        <v>60</v>
      </c>
      <c r="J92" s="70" t="s">
        <v>180</v>
      </c>
      <c r="K92" s="69" t="b">
        <v>1</v>
      </c>
      <c r="L92" s="70" t="s">
        <v>23</v>
      </c>
      <c r="M92" s="69">
        <v>101</v>
      </c>
      <c r="N92" s="78" t="s">
        <v>62</v>
      </c>
      <c r="O92" s="81" t="str">
        <f t="shared" si="2"/>
        <v>10195</v>
      </c>
      <c r="P92" s="82" t="str">
        <f>IF(L92="EGG", "THA", IF(COUNTIF(Sheet2!B$3:B$187,VALUE('raw Mark ID data'!O92))=0, 0, VLOOKUP(VALUE(O92), Sheet2!B$3:D$987, 3, FALSE)))</f>
        <v>THA</v>
      </c>
      <c r="Q92" s="82" t="str">
        <f>IF(P92="THA",VLOOKUP(VALUE(O92),Sheet2!B$1:C$191,2,FALSE), IF(P92="SHA",VLOOKUP(VALUE(O92),Sheet2!B$1:C$191,2,FALSE), 0))</f>
        <v>Neets Bay</v>
      </c>
      <c r="R92" s="82" t="str">
        <f t="shared" si="3"/>
        <v>T</v>
      </c>
      <c r="S92" s="70" t="s">
        <v>1096</v>
      </c>
      <c r="T92" s="71">
        <v>45483</v>
      </c>
      <c r="U92" s="73"/>
      <c r="V92" s="69">
        <v>1</v>
      </c>
      <c r="W92" s="71">
        <v>45484</v>
      </c>
      <c r="X92" s="69">
        <v>28</v>
      </c>
      <c r="Y92" s="69">
        <v>3</v>
      </c>
      <c r="Z92" s="70" t="s">
        <v>61</v>
      </c>
      <c r="AA92" s="69">
        <v>1</v>
      </c>
      <c r="AB92" s="72">
        <v>45484</v>
      </c>
      <c r="AC92" s="70" t="s">
        <v>57</v>
      </c>
      <c r="AD92" s="70" t="s">
        <v>163</v>
      </c>
      <c r="AE92" s="70" t="s">
        <v>10</v>
      </c>
      <c r="AF92" s="70" t="s">
        <v>12</v>
      </c>
      <c r="AG92" s="70" t="s">
        <v>65</v>
      </c>
      <c r="AH92" s="70" t="s">
        <v>11</v>
      </c>
      <c r="AI92" s="70" t="s">
        <v>9</v>
      </c>
      <c r="AJ92" s="70" t="s">
        <v>122</v>
      </c>
      <c r="AK92" s="70" t="s">
        <v>163</v>
      </c>
      <c r="AL92" s="70" t="s">
        <v>57</v>
      </c>
      <c r="AM92" s="70" t="s">
        <v>61</v>
      </c>
      <c r="AN92" s="70" t="s">
        <v>61</v>
      </c>
      <c r="AO92" s="70" t="s">
        <v>74</v>
      </c>
      <c r="AP92" s="69">
        <v>10</v>
      </c>
    </row>
    <row r="93" spans="1:42" ht="15" hidden="1" customHeight="1" x14ac:dyDescent="0.25">
      <c r="A93" s="69">
        <v>2024</v>
      </c>
      <c r="B93" s="70" t="s">
        <v>54</v>
      </c>
      <c r="C93" s="70" t="s">
        <v>55</v>
      </c>
      <c r="D93" s="70" t="s">
        <v>56</v>
      </c>
      <c r="E93" s="70" t="s">
        <v>219</v>
      </c>
      <c r="F93" s="70" t="s">
        <v>182</v>
      </c>
      <c r="G93" s="70" t="s">
        <v>1097</v>
      </c>
      <c r="H93" s="70" t="s">
        <v>91</v>
      </c>
      <c r="I93" s="70" t="s">
        <v>221</v>
      </c>
      <c r="J93" s="70" t="s">
        <v>61</v>
      </c>
      <c r="K93" s="69" t="b">
        <v>1</v>
      </c>
      <c r="L93" s="70" t="s">
        <v>23</v>
      </c>
      <c r="M93" s="69">
        <v>101</v>
      </c>
      <c r="N93" s="78" t="s">
        <v>1080</v>
      </c>
      <c r="O93" s="81" t="str">
        <f t="shared" si="2"/>
        <v>1012842</v>
      </c>
      <c r="P93" s="82">
        <f>IF(COUNTIF(Sheet2!B$3:B$187,VALUE('raw Mark ID data'!O93))=0, 0, VLOOKUP(VALUE(O93), Sheet2!B$3:D$987, 3, FALSE))</f>
        <v>0</v>
      </c>
      <c r="Q93" s="82">
        <f>IF(P93="THA",VLOOKUP(VALUE(O93),Sheet2!B$1:C$191,2,FALSE), IF(P93="SHA",VLOOKUP(VALUE(O93),Sheet2!B$1:C$191,2,FALSE), 0))</f>
        <v>0</v>
      </c>
      <c r="R93" s="82" t="str">
        <f t="shared" si="3"/>
        <v>NT</v>
      </c>
      <c r="S93" s="70" t="s">
        <v>1098</v>
      </c>
      <c r="T93" s="71">
        <v>45483</v>
      </c>
      <c r="U93" s="73"/>
      <c r="V93" s="69">
        <v>1</v>
      </c>
      <c r="W93" s="71">
        <v>45484</v>
      </c>
      <c r="X93" s="69">
        <v>28</v>
      </c>
      <c r="Y93" s="73"/>
      <c r="Z93" s="70" t="s">
        <v>1099</v>
      </c>
      <c r="AA93" s="69">
        <v>1</v>
      </c>
      <c r="AB93" s="72">
        <v>45495</v>
      </c>
      <c r="AC93" s="70" t="s">
        <v>63</v>
      </c>
      <c r="AD93" s="70" t="s">
        <v>947</v>
      </c>
      <c r="AE93" s="70" t="s">
        <v>14</v>
      </c>
      <c r="AF93" s="70" t="s">
        <v>12</v>
      </c>
      <c r="AG93" s="70" t="s">
        <v>65</v>
      </c>
      <c r="AH93" s="70" t="s">
        <v>11</v>
      </c>
      <c r="AI93" s="70" t="s">
        <v>9</v>
      </c>
      <c r="AJ93" s="70" t="s">
        <v>84</v>
      </c>
      <c r="AK93" s="70" t="s">
        <v>947</v>
      </c>
      <c r="AL93" s="70" t="s">
        <v>63</v>
      </c>
      <c r="AM93" s="70" t="s">
        <v>61</v>
      </c>
      <c r="AN93" s="70" t="s">
        <v>61</v>
      </c>
      <c r="AO93" s="70" t="s">
        <v>74</v>
      </c>
      <c r="AP93" s="69">
        <v>6.4</v>
      </c>
    </row>
    <row r="94" spans="1:42" ht="15" hidden="1" customHeight="1" x14ac:dyDescent="0.25">
      <c r="A94" s="69">
        <v>2024</v>
      </c>
      <c r="B94" s="70" t="s">
        <v>54</v>
      </c>
      <c r="C94" s="70" t="s">
        <v>55</v>
      </c>
      <c r="D94" s="70" t="s">
        <v>56</v>
      </c>
      <c r="E94" s="70" t="s">
        <v>219</v>
      </c>
      <c r="F94" s="70" t="s">
        <v>182</v>
      </c>
      <c r="G94" s="70" t="s">
        <v>1097</v>
      </c>
      <c r="H94" s="70" t="s">
        <v>94</v>
      </c>
      <c r="I94" s="70" t="s">
        <v>221</v>
      </c>
      <c r="J94" s="70" t="s">
        <v>61</v>
      </c>
      <c r="K94" s="69" t="b">
        <v>1</v>
      </c>
      <c r="L94" s="70" t="s">
        <v>23</v>
      </c>
      <c r="M94" s="69">
        <v>101</v>
      </c>
      <c r="N94" s="78" t="s">
        <v>1080</v>
      </c>
      <c r="O94" s="81" t="str">
        <f t="shared" si="2"/>
        <v>1012842</v>
      </c>
      <c r="P94" s="82">
        <f>IF(COUNTIF(Sheet2!B$3:B$187,VALUE('raw Mark ID data'!O94))=0, 0, VLOOKUP(VALUE(O94), Sheet2!B$3:D$987, 3, FALSE))</f>
        <v>0</v>
      </c>
      <c r="Q94" s="82">
        <f>IF(P94="THA",VLOOKUP(VALUE(O94),Sheet2!B$1:C$191,2,FALSE), IF(P94="SHA",VLOOKUP(VALUE(O94),Sheet2!B$1:C$191,2,FALSE), 0))</f>
        <v>0</v>
      </c>
      <c r="R94" s="82" t="str">
        <f t="shared" si="3"/>
        <v>NT</v>
      </c>
      <c r="S94" s="70" t="s">
        <v>1100</v>
      </c>
      <c r="T94" s="71">
        <v>45483</v>
      </c>
      <c r="U94" s="73"/>
      <c r="V94" s="69">
        <v>1</v>
      </c>
      <c r="W94" s="71">
        <v>45484</v>
      </c>
      <c r="X94" s="69">
        <v>28</v>
      </c>
      <c r="Y94" s="73"/>
      <c r="Z94" s="70" t="s">
        <v>1099</v>
      </c>
      <c r="AA94" s="69">
        <v>1</v>
      </c>
      <c r="AB94" s="72">
        <v>45495</v>
      </c>
      <c r="AC94" s="70" t="s">
        <v>63</v>
      </c>
      <c r="AD94" s="70" t="s">
        <v>163</v>
      </c>
      <c r="AE94" s="70" t="s">
        <v>10</v>
      </c>
      <c r="AF94" s="70" t="s">
        <v>12</v>
      </c>
      <c r="AG94" s="70" t="s">
        <v>65</v>
      </c>
      <c r="AH94" s="70" t="s">
        <v>11</v>
      </c>
      <c r="AI94" s="70" t="s">
        <v>9</v>
      </c>
      <c r="AJ94" s="70" t="s">
        <v>122</v>
      </c>
      <c r="AK94" s="70" t="s">
        <v>163</v>
      </c>
      <c r="AL94" s="70" t="s">
        <v>63</v>
      </c>
      <c r="AM94" s="70" t="s">
        <v>61</v>
      </c>
      <c r="AN94" s="70" t="s">
        <v>61</v>
      </c>
      <c r="AO94" s="70" t="s">
        <v>74</v>
      </c>
      <c r="AP94" s="69">
        <v>5.6</v>
      </c>
    </row>
    <row r="95" spans="1:42" ht="15" hidden="1" customHeight="1" x14ac:dyDescent="0.25">
      <c r="A95" s="69">
        <v>2024</v>
      </c>
      <c r="B95" s="70" t="s">
        <v>54</v>
      </c>
      <c r="C95" s="70" t="s">
        <v>55</v>
      </c>
      <c r="D95" s="70" t="s">
        <v>56</v>
      </c>
      <c r="E95" s="70" t="s">
        <v>219</v>
      </c>
      <c r="F95" s="70" t="s">
        <v>182</v>
      </c>
      <c r="G95" s="70" t="s">
        <v>1097</v>
      </c>
      <c r="H95" s="70" t="s">
        <v>99</v>
      </c>
      <c r="I95" s="70" t="s">
        <v>221</v>
      </c>
      <c r="J95" s="70" t="s">
        <v>61</v>
      </c>
      <c r="K95" s="69" t="b">
        <v>1</v>
      </c>
      <c r="L95" s="70" t="s">
        <v>23</v>
      </c>
      <c r="M95" s="69">
        <v>101</v>
      </c>
      <c r="N95" s="78" t="s">
        <v>1080</v>
      </c>
      <c r="O95" s="81" t="str">
        <f t="shared" si="2"/>
        <v>1012842</v>
      </c>
      <c r="P95" s="82">
        <f>IF(COUNTIF(Sheet2!B$3:B$187,VALUE('raw Mark ID data'!O95))=0, 0, VLOOKUP(VALUE(O95), Sheet2!B$3:D$987, 3, FALSE))</f>
        <v>0</v>
      </c>
      <c r="Q95" s="82">
        <f>IF(P95="THA",VLOOKUP(VALUE(O95),Sheet2!B$1:C$191,2,FALSE), IF(P95="SHA",VLOOKUP(VALUE(O95),Sheet2!B$1:C$191,2,FALSE), 0))</f>
        <v>0</v>
      </c>
      <c r="R95" s="82" t="str">
        <f t="shared" si="3"/>
        <v>NT</v>
      </c>
      <c r="S95" s="70" t="s">
        <v>1101</v>
      </c>
      <c r="T95" s="71">
        <v>45483</v>
      </c>
      <c r="U95" s="73"/>
      <c r="V95" s="69">
        <v>1</v>
      </c>
      <c r="W95" s="71">
        <v>45484</v>
      </c>
      <c r="X95" s="69">
        <v>28</v>
      </c>
      <c r="Y95" s="73"/>
      <c r="Z95" s="70" t="s">
        <v>1099</v>
      </c>
      <c r="AA95" s="69">
        <v>1</v>
      </c>
      <c r="AB95" s="72">
        <v>45495</v>
      </c>
      <c r="AC95" s="70" t="s">
        <v>63</v>
      </c>
      <c r="AD95" s="70" t="s">
        <v>189</v>
      </c>
      <c r="AE95" s="70" t="s">
        <v>21</v>
      </c>
      <c r="AF95" s="70" t="s">
        <v>12</v>
      </c>
      <c r="AG95" s="70" t="s">
        <v>65</v>
      </c>
      <c r="AH95" s="70" t="s">
        <v>11</v>
      </c>
      <c r="AI95" s="70" t="s">
        <v>9</v>
      </c>
      <c r="AJ95" s="70" t="s">
        <v>122</v>
      </c>
      <c r="AK95" s="70" t="s">
        <v>189</v>
      </c>
      <c r="AL95" s="70" t="s">
        <v>63</v>
      </c>
      <c r="AM95" s="70" t="s">
        <v>61</v>
      </c>
      <c r="AN95" s="70" t="s">
        <v>61</v>
      </c>
      <c r="AO95" s="70" t="s">
        <v>74</v>
      </c>
      <c r="AP95" s="69">
        <v>7.6</v>
      </c>
    </row>
    <row r="96" spans="1:42" ht="15" hidden="1" customHeight="1" x14ac:dyDescent="0.25">
      <c r="A96" s="69">
        <v>2024</v>
      </c>
      <c r="B96" s="70" t="s">
        <v>54</v>
      </c>
      <c r="C96" s="70" t="s">
        <v>55</v>
      </c>
      <c r="D96" s="70" t="s">
        <v>56</v>
      </c>
      <c r="E96" s="70" t="s">
        <v>176</v>
      </c>
      <c r="F96" s="70" t="s">
        <v>58</v>
      </c>
      <c r="G96" s="70" t="s">
        <v>1036</v>
      </c>
      <c r="H96" s="70" t="s">
        <v>125</v>
      </c>
      <c r="I96" s="70" t="s">
        <v>855</v>
      </c>
      <c r="J96" s="70" t="s">
        <v>61</v>
      </c>
      <c r="K96" s="69" t="b">
        <v>1</v>
      </c>
      <c r="L96" s="70" t="s">
        <v>23</v>
      </c>
      <c r="M96" s="69">
        <v>101</v>
      </c>
      <c r="N96" s="78" t="s">
        <v>1015</v>
      </c>
      <c r="O96" s="81" t="str">
        <f t="shared" si="2"/>
        <v>10141</v>
      </c>
      <c r="P96" s="82">
        <f>IF(COUNTIF(Sheet2!B$3:B$187,VALUE('raw Mark ID data'!O96))=0, 0, VLOOKUP(VALUE(O96), Sheet2!B$3:D$987, 3, FALSE))</f>
        <v>0</v>
      </c>
      <c r="Q96" s="82">
        <f>IF(P96="THA",VLOOKUP(VALUE(O96),Sheet2!B$1:C$191,2,FALSE), IF(P96="SHA",VLOOKUP(VALUE(O96),Sheet2!B$1:C$191,2,FALSE), 0))</f>
        <v>0</v>
      </c>
      <c r="R96" s="82" t="str">
        <f t="shared" si="3"/>
        <v>NT</v>
      </c>
      <c r="S96" s="70" t="s">
        <v>1102</v>
      </c>
      <c r="T96" s="71">
        <v>45484</v>
      </c>
      <c r="U96" s="73"/>
      <c r="V96" s="69">
        <v>1</v>
      </c>
      <c r="W96" s="71">
        <v>45484</v>
      </c>
      <c r="X96" s="69">
        <v>28</v>
      </c>
      <c r="Y96" s="73"/>
      <c r="Z96" s="70" t="s">
        <v>61</v>
      </c>
      <c r="AA96" s="69">
        <v>1</v>
      </c>
      <c r="AB96" s="72">
        <v>45485</v>
      </c>
      <c r="AC96" s="70" t="s">
        <v>63</v>
      </c>
      <c r="AD96" s="70" t="s">
        <v>189</v>
      </c>
      <c r="AE96" s="70" t="s">
        <v>21</v>
      </c>
      <c r="AF96" s="70" t="s">
        <v>12</v>
      </c>
      <c r="AG96" s="70" t="s">
        <v>65</v>
      </c>
      <c r="AH96" s="70" t="s">
        <v>11</v>
      </c>
      <c r="AI96" s="70" t="s">
        <v>9</v>
      </c>
      <c r="AJ96" s="70" t="s">
        <v>1043</v>
      </c>
      <c r="AK96" s="70" t="s">
        <v>189</v>
      </c>
      <c r="AL96" s="70" t="s">
        <v>63</v>
      </c>
      <c r="AM96" s="70" t="s">
        <v>61</v>
      </c>
      <c r="AN96" s="70" t="s">
        <v>61</v>
      </c>
      <c r="AO96" s="70" t="s">
        <v>74</v>
      </c>
      <c r="AP96" s="69">
        <v>6.8</v>
      </c>
    </row>
    <row r="97" spans="1:42" ht="15" hidden="1" customHeight="1" x14ac:dyDescent="0.25">
      <c r="A97" s="69">
        <v>2024</v>
      </c>
      <c r="B97" s="70" t="s">
        <v>54</v>
      </c>
      <c r="C97" s="70" t="s">
        <v>55</v>
      </c>
      <c r="D97" s="70" t="s">
        <v>56</v>
      </c>
      <c r="E97" s="70" t="s">
        <v>176</v>
      </c>
      <c r="F97" s="70" t="s">
        <v>58</v>
      </c>
      <c r="G97" s="70" t="s">
        <v>1036</v>
      </c>
      <c r="H97" s="70" t="s">
        <v>137</v>
      </c>
      <c r="I97" s="70" t="s">
        <v>855</v>
      </c>
      <c r="J97" s="70" t="s">
        <v>61</v>
      </c>
      <c r="K97" s="69" t="b">
        <v>1</v>
      </c>
      <c r="L97" s="70" t="s">
        <v>23</v>
      </c>
      <c r="M97" s="69">
        <v>101</v>
      </c>
      <c r="N97" s="78" t="s">
        <v>1015</v>
      </c>
      <c r="O97" s="81" t="str">
        <f t="shared" si="2"/>
        <v>10141</v>
      </c>
      <c r="P97" s="82">
        <f>IF(COUNTIF(Sheet2!B$3:B$187,VALUE('raw Mark ID data'!O97))=0, 0, VLOOKUP(VALUE(O97), Sheet2!B$3:D$987, 3, FALSE))</f>
        <v>0</v>
      </c>
      <c r="Q97" s="82">
        <f>IF(P97="THA",VLOOKUP(VALUE(O97),Sheet2!B$1:C$191,2,FALSE), IF(P97="SHA",VLOOKUP(VALUE(O97),Sheet2!B$1:C$191,2,FALSE), 0))</f>
        <v>0</v>
      </c>
      <c r="R97" s="82" t="str">
        <f t="shared" si="3"/>
        <v>NT</v>
      </c>
      <c r="S97" s="70" t="s">
        <v>1103</v>
      </c>
      <c r="T97" s="71">
        <v>45484</v>
      </c>
      <c r="U97" s="73"/>
      <c r="V97" s="69">
        <v>1</v>
      </c>
      <c r="W97" s="71">
        <v>45484</v>
      </c>
      <c r="X97" s="69">
        <v>28</v>
      </c>
      <c r="Y97" s="73"/>
      <c r="Z97" s="70" t="s">
        <v>61</v>
      </c>
      <c r="AA97" s="69">
        <v>1</v>
      </c>
      <c r="AB97" s="72">
        <v>45485</v>
      </c>
      <c r="AC97" s="70" t="s">
        <v>63</v>
      </c>
      <c r="AD97" s="70" t="s">
        <v>163</v>
      </c>
      <c r="AE97" s="70" t="s">
        <v>10</v>
      </c>
      <c r="AF97" s="70" t="s">
        <v>12</v>
      </c>
      <c r="AG97" s="70" t="s">
        <v>65</v>
      </c>
      <c r="AH97" s="70" t="s">
        <v>11</v>
      </c>
      <c r="AI97" s="70" t="s">
        <v>9</v>
      </c>
      <c r="AJ97" s="70" t="s">
        <v>122</v>
      </c>
      <c r="AK97" s="70" t="s">
        <v>163</v>
      </c>
      <c r="AL97" s="70" t="s">
        <v>63</v>
      </c>
      <c r="AM97" s="70" t="s">
        <v>61</v>
      </c>
      <c r="AN97" s="70" t="s">
        <v>61</v>
      </c>
      <c r="AO97" s="70" t="s">
        <v>74</v>
      </c>
      <c r="AP97" s="69">
        <v>8</v>
      </c>
    </row>
    <row r="98" spans="1:42" ht="15" hidden="1" customHeight="1" x14ac:dyDescent="0.25">
      <c r="A98" s="69">
        <v>2024</v>
      </c>
      <c r="B98" s="70" t="s">
        <v>54</v>
      </c>
      <c r="C98" s="70" t="s">
        <v>55</v>
      </c>
      <c r="D98" s="70" t="s">
        <v>56</v>
      </c>
      <c r="E98" s="70" t="s">
        <v>176</v>
      </c>
      <c r="F98" s="70" t="s">
        <v>58</v>
      </c>
      <c r="G98" s="70" t="s">
        <v>1036</v>
      </c>
      <c r="H98" s="70" t="s">
        <v>140</v>
      </c>
      <c r="I98" s="70" t="s">
        <v>855</v>
      </c>
      <c r="J98" s="70" t="s">
        <v>61</v>
      </c>
      <c r="K98" s="69" t="b">
        <v>1</v>
      </c>
      <c r="L98" s="70" t="s">
        <v>23</v>
      </c>
      <c r="M98" s="69">
        <v>101</v>
      </c>
      <c r="N98" s="78" t="s">
        <v>1015</v>
      </c>
      <c r="O98" s="81" t="str">
        <f t="shared" si="2"/>
        <v>10141</v>
      </c>
      <c r="P98" s="82">
        <f>IF(COUNTIF(Sheet2!B$3:B$187,VALUE('raw Mark ID data'!O98))=0, 0, VLOOKUP(VALUE(O98), Sheet2!B$3:D$987, 3, FALSE))</f>
        <v>0</v>
      </c>
      <c r="Q98" s="82">
        <f>IF(P98="THA",VLOOKUP(VALUE(O98),Sheet2!B$1:C$191,2,FALSE), IF(P98="SHA",VLOOKUP(VALUE(O98),Sheet2!B$1:C$191,2,FALSE), 0))</f>
        <v>0</v>
      </c>
      <c r="R98" s="82" t="str">
        <f t="shared" si="3"/>
        <v>NT</v>
      </c>
      <c r="S98" s="70" t="s">
        <v>1104</v>
      </c>
      <c r="T98" s="71">
        <v>45484</v>
      </c>
      <c r="U98" s="73"/>
      <c r="V98" s="69">
        <v>1</v>
      </c>
      <c r="W98" s="71">
        <v>45484</v>
      </c>
      <c r="X98" s="69">
        <v>28</v>
      </c>
      <c r="Y98" s="73"/>
      <c r="Z98" s="70" t="s">
        <v>61</v>
      </c>
      <c r="AA98" s="69">
        <v>1</v>
      </c>
      <c r="AB98" s="72">
        <v>45485</v>
      </c>
      <c r="AC98" s="70" t="s">
        <v>63</v>
      </c>
      <c r="AD98" s="70" t="s">
        <v>189</v>
      </c>
      <c r="AE98" s="70" t="s">
        <v>21</v>
      </c>
      <c r="AF98" s="70" t="s">
        <v>12</v>
      </c>
      <c r="AG98" s="70" t="s">
        <v>65</v>
      </c>
      <c r="AH98" s="70" t="s">
        <v>11</v>
      </c>
      <c r="AI98" s="70" t="s">
        <v>9</v>
      </c>
      <c r="AJ98" s="70" t="s">
        <v>1043</v>
      </c>
      <c r="AK98" s="70" t="s">
        <v>189</v>
      </c>
      <c r="AL98" s="70" t="s">
        <v>63</v>
      </c>
      <c r="AM98" s="70" t="s">
        <v>61</v>
      </c>
      <c r="AN98" s="70" t="s">
        <v>61</v>
      </c>
      <c r="AO98" s="70" t="s">
        <v>74</v>
      </c>
      <c r="AP98" s="69">
        <v>8.6999999999999993</v>
      </c>
    </row>
    <row r="99" spans="1:42" ht="15" hidden="1" customHeight="1" x14ac:dyDescent="0.25">
      <c r="A99" s="69">
        <v>2024</v>
      </c>
      <c r="B99" s="70" t="s">
        <v>54</v>
      </c>
      <c r="C99" s="70" t="s">
        <v>55</v>
      </c>
      <c r="D99" s="70" t="s">
        <v>56</v>
      </c>
      <c r="E99" s="70" t="s">
        <v>176</v>
      </c>
      <c r="F99" s="70" t="s">
        <v>58</v>
      </c>
      <c r="G99" s="70" t="s">
        <v>1036</v>
      </c>
      <c r="H99" s="70" t="s">
        <v>147</v>
      </c>
      <c r="I99" s="70" t="s">
        <v>855</v>
      </c>
      <c r="J99" s="70" t="s">
        <v>61</v>
      </c>
      <c r="K99" s="69" t="b">
        <v>1</v>
      </c>
      <c r="L99" s="70" t="s">
        <v>23</v>
      </c>
      <c r="M99" s="69">
        <v>101</v>
      </c>
      <c r="N99" s="78" t="s">
        <v>1015</v>
      </c>
      <c r="O99" s="81" t="str">
        <f t="shared" si="2"/>
        <v>10141</v>
      </c>
      <c r="P99" s="82">
        <f>IF(COUNTIF(Sheet2!B$3:B$187,VALUE('raw Mark ID data'!O99))=0, 0, VLOOKUP(VALUE(O99), Sheet2!B$3:D$987, 3, FALSE))</f>
        <v>0</v>
      </c>
      <c r="Q99" s="82">
        <f>IF(P99="THA",VLOOKUP(VALUE(O99),Sheet2!B$1:C$191,2,FALSE), IF(P99="SHA",VLOOKUP(VALUE(O99),Sheet2!B$1:C$191,2,FALSE), 0))</f>
        <v>0</v>
      </c>
      <c r="R99" s="82" t="str">
        <f t="shared" si="3"/>
        <v>NT</v>
      </c>
      <c r="S99" s="70" t="s">
        <v>1105</v>
      </c>
      <c r="T99" s="71">
        <v>45484</v>
      </c>
      <c r="U99" s="73"/>
      <c r="V99" s="69">
        <v>1</v>
      </c>
      <c r="W99" s="71">
        <v>45484</v>
      </c>
      <c r="X99" s="69">
        <v>28</v>
      </c>
      <c r="Y99" s="73"/>
      <c r="Z99" s="70" t="s">
        <v>61</v>
      </c>
      <c r="AA99" s="69">
        <v>1</v>
      </c>
      <c r="AB99" s="72">
        <v>45485</v>
      </c>
      <c r="AC99" s="70" t="s">
        <v>63</v>
      </c>
      <c r="AD99" s="70" t="s">
        <v>947</v>
      </c>
      <c r="AE99" s="70" t="s">
        <v>14</v>
      </c>
      <c r="AF99" s="70" t="s">
        <v>12</v>
      </c>
      <c r="AG99" s="70" t="s">
        <v>65</v>
      </c>
      <c r="AH99" s="70" t="s">
        <v>11</v>
      </c>
      <c r="AI99" s="70" t="s">
        <v>9</v>
      </c>
      <c r="AJ99" s="70" t="s">
        <v>122</v>
      </c>
      <c r="AK99" s="70" t="s">
        <v>947</v>
      </c>
      <c r="AL99" s="70" t="s">
        <v>63</v>
      </c>
      <c r="AM99" s="70" t="s">
        <v>61</v>
      </c>
      <c r="AN99" s="70" t="s">
        <v>61</v>
      </c>
      <c r="AO99" s="70" t="s">
        <v>74</v>
      </c>
      <c r="AP99" s="69">
        <v>7.1</v>
      </c>
    </row>
    <row r="100" spans="1:42" ht="15" hidden="1" customHeight="1" x14ac:dyDescent="0.25">
      <c r="A100" s="69">
        <v>2024</v>
      </c>
      <c r="B100" s="70" t="s">
        <v>54</v>
      </c>
      <c r="C100" s="70" t="s">
        <v>55</v>
      </c>
      <c r="D100" s="70" t="s">
        <v>56</v>
      </c>
      <c r="E100" s="70" t="s">
        <v>176</v>
      </c>
      <c r="F100" s="70" t="s">
        <v>58</v>
      </c>
      <c r="G100" s="70" t="s">
        <v>1036</v>
      </c>
      <c r="H100" s="70" t="s">
        <v>166</v>
      </c>
      <c r="I100" s="70" t="s">
        <v>855</v>
      </c>
      <c r="J100" s="70" t="s">
        <v>61</v>
      </c>
      <c r="K100" s="69" t="b">
        <v>1</v>
      </c>
      <c r="L100" s="70" t="s">
        <v>23</v>
      </c>
      <c r="M100" s="69">
        <v>101</v>
      </c>
      <c r="N100" s="78" t="s">
        <v>1015</v>
      </c>
      <c r="O100" s="81" t="str">
        <f t="shared" si="2"/>
        <v>10141</v>
      </c>
      <c r="P100" s="82">
        <f>IF(COUNTIF(Sheet2!B$3:B$187,VALUE('raw Mark ID data'!O100))=0, 0, VLOOKUP(VALUE(O100), Sheet2!B$3:D$987, 3, FALSE))</f>
        <v>0</v>
      </c>
      <c r="Q100" s="82">
        <f>IF(P100="THA",VLOOKUP(VALUE(O100),Sheet2!B$1:C$191,2,FALSE), IF(P100="SHA",VLOOKUP(VALUE(O100),Sheet2!B$1:C$191,2,FALSE), 0))</f>
        <v>0</v>
      </c>
      <c r="R100" s="82" t="str">
        <f t="shared" si="3"/>
        <v>NT</v>
      </c>
      <c r="S100" s="70" t="s">
        <v>1106</v>
      </c>
      <c r="T100" s="71">
        <v>45484</v>
      </c>
      <c r="U100" s="73"/>
      <c r="V100" s="69">
        <v>1</v>
      </c>
      <c r="W100" s="71">
        <v>45484</v>
      </c>
      <c r="X100" s="69">
        <v>28</v>
      </c>
      <c r="Y100" s="73"/>
      <c r="Z100" s="70" t="s">
        <v>61</v>
      </c>
      <c r="AA100" s="69">
        <v>1</v>
      </c>
      <c r="AB100" s="72">
        <v>45485</v>
      </c>
      <c r="AC100" s="70" t="s">
        <v>63</v>
      </c>
      <c r="AD100" s="70" t="s">
        <v>163</v>
      </c>
      <c r="AE100" s="70" t="s">
        <v>10</v>
      </c>
      <c r="AF100" s="70" t="s">
        <v>12</v>
      </c>
      <c r="AG100" s="70" t="s">
        <v>65</v>
      </c>
      <c r="AH100" s="70" t="s">
        <v>11</v>
      </c>
      <c r="AI100" s="70" t="s">
        <v>9</v>
      </c>
      <c r="AJ100" s="70" t="s">
        <v>1043</v>
      </c>
      <c r="AK100" s="70" t="s">
        <v>163</v>
      </c>
      <c r="AL100" s="70" t="s">
        <v>63</v>
      </c>
      <c r="AM100" s="70" t="s">
        <v>61</v>
      </c>
      <c r="AN100" s="70" t="s">
        <v>61</v>
      </c>
      <c r="AO100" s="70" t="s">
        <v>74</v>
      </c>
      <c r="AP100" s="69">
        <v>7</v>
      </c>
    </row>
    <row r="101" spans="1:42" ht="15" hidden="1" customHeight="1" x14ac:dyDescent="0.25">
      <c r="A101" s="69">
        <v>2024</v>
      </c>
      <c r="B101" s="70" t="s">
        <v>54</v>
      </c>
      <c r="C101" s="70" t="s">
        <v>55</v>
      </c>
      <c r="D101" s="70" t="s">
        <v>56</v>
      </c>
      <c r="E101" s="70" t="s">
        <v>176</v>
      </c>
      <c r="F101" s="70" t="s">
        <v>58</v>
      </c>
      <c r="G101" s="70" t="s">
        <v>1036</v>
      </c>
      <c r="H101" s="70" t="s">
        <v>170</v>
      </c>
      <c r="I101" s="70" t="s">
        <v>855</v>
      </c>
      <c r="J101" s="70" t="s">
        <v>61</v>
      </c>
      <c r="K101" s="69" t="b">
        <v>1</v>
      </c>
      <c r="L101" s="70" t="s">
        <v>23</v>
      </c>
      <c r="M101" s="69">
        <v>101</v>
      </c>
      <c r="N101" s="78" t="s">
        <v>1015</v>
      </c>
      <c r="O101" s="81" t="str">
        <f t="shared" si="2"/>
        <v>10141</v>
      </c>
      <c r="P101" s="82">
        <f>IF(COUNTIF(Sheet2!B$3:B$187,VALUE('raw Mark ID data'!O101))=0, 0, VLOOKUP(VALUE(O101), Sheet2!B$3:D$987, 3, FALSE))</f>
        <v>0</v>
      </c>
      <c r="Q101" s="82">
        <f>IF(P101="THA",VLOOKUP(VALUE(O101),Sheet2!B$1:C$191,2,FALSE), IF(P101="SHA",VLOOKUP(VALUE(O101),Sheet2!B$1:C$191,2,FALSE), 0))</f>
        <v>0</v>
      </c>
      <c r="R101" s="82" t="str">
        <f t="shared" si="3"/>
        <v>NT</v>
      </c>
      <c r="S101" s="70" t="s">
        <v>1107</v>
      </c>
      <c r="T101" s="71">
        <v>45484</v>
      </c>
      <c r="U101" s="73"/>
      <c r="V101" s="69">
        <v>1</v>
      </c>
      <c r="W101" s="71">
        <v>45484</v>
      </c>
      <c r="X101" s="69">
        <v>28</v>
      </c>
      <c r="Y101" s="73"/>
      <c r="Z101" s="70" t="s">
        <v>61</v>
      </c>
      <c r="AA101" s="69">
        <v>1</v>
      </c>
      <c r="AB101" s="72">
        <v>45485</v>
      </c>
      <c r="AC101" s="70" t="s">
        <v>63</v>
      </c>
      <c r="AD101" s="70" t="s">
        <v>189</v>
      </c>
      <c r="AE101" s="70" t="s">
        <v>21</v>
      </c>
      <c r="AF101" s="70" t="s">
        <v>12</v>
      </c>
      <c r="AG101" s="70" t="s">
        <v>65</v>
      </c>
      <c r="AH101" s="70" t="s">
        <v>11</v>
      </c>
      <c r="AI101" s="70" t="s">
        <v>9</v>
      </c>
      <c r="AJ101" s="70" t="s">
        <v>122</v>
      </c>
      <c r="AK101" s="70" t="s">
        <v>189</v>
      </c>
      <c r="AL101" s="70" t="s">
        <v>63</v>
      </c>
      <c r="AM101" s="70" t="s">
        <v>61</v>
      </c>
      <c r="AN101" s="70" t="s">
        <v>61</v>
      </c>
      <c r="AO101" s="70" t="s">
        <v>74</v>
      </c>
      <c r="AP101" s="69">
        <v>6.8</v>
      </c>
    </row>
    <row r="102" spans="1:42" ht="15" hidden="1" customHeight="1" x14ac:dyDescent="0.25">
      <c r="A102" s="69">
        <v>2024</v>
      </c>
      <c r="B102" s="70" t="s">
        <v>54</v>
      </c>
      <c r="C102" s="70" t="s">
        <v>55</v>
      </c>
      <c r="D102" s="70" t="s">
        <v>56</v>
      </c>
      <c r="E102" s="70" t="s">
        <v>176</v>
      </c>
      <c r="F102" s="70" t="s">
        <v>58</v>
      </c>
      <c r="G102" s="70" t="s">
        <v>1036</v>
      </c>
      <c r="H102" s="70" t="s">
        <v>186</v>
      </c>
      <c r="I102" s="70" t="s">
        <v>855</v>
      </c>
      <c r="J102" s="70" t="s">
        <v>61</v>
      </c>
      <c r="K102" s="69" t="b">
        <v>1</v>
      </c>
      <c r="L102" s="70" t="s">
        <v>23</v>
      </c>
      <c r="M102" s="69">
        <v>101</v>
      </c>
      <c r="N102" s="78" t="s">
        <v>1015</v>
      </c>
      <c r="O102" s="81" t="str">
        <f t="shared" si="2"/>
        <v>10141</v>
      </c>
      <c r="P102" s="82">
        <f>IF(COUNTIF(Sheet2!B$3:B$187,VALUE('raw Mark ID data'!O102))=0, 0, VLOOKUP(VALUE(O102), Sheet2!B$3:D$987, 3, FALSE))</f>
        <v>0</v>
      </c>
      <c r="Q102" s="82">
        <f>IF(P102="THA",VLOOKUP(VALUE(O102),Sheet2!B$1:C$191,2,FALSE), IF(P102="SHA",VLOOKUP(VALUE(O102),Sheet2!B$1:C$191,2,FALSE), 0))</f>
        <v>0</v>
      </c>
      <c r="R102" s="82" t="str">
        <f t="shared" si="3"/>
        <v>NT</v>
      </c>
      <c r="S102" s="70" t="s">
        <v>1108</v>
      </c>
      <c r="T102" s="71">
        <v>45484</v>
      </c>
      <c r="U102" s="73"/>
      <c r="V102" s="69">
        <v>1</v>
      </c>
      <c r="W102" s="71">
        <v>45484</v>
      </c>
      <c r="X102" s="69">
        <v>28</v>
      </c>
      <c r="Y102" s="73"/>
      <c r="Z102" s="70" t="s">
        <v>61</v>
      </c>
      <c r="AA102" s="69">
        <v>1</v>
      </c>
      <c r="AB102" s="72">
        <v>45485</v>
      </c>
      <c r="AC102" s="70" t="s">
        <v>63</v>
      </c>
      <c r="AD102" s="70" t="s">
        <v>163</v>
      </c>
      <c r="AE102" s="70" t="s">
        <v>10</v>
      </c>
      <c r="AF102" s="70" t="s">
        <v>12</v>
      </c>
      <c r="AG102" s="70" t="s">
        <v>65</v>
      </c>
      <c r="AH102" s="70" t="s">
        <v>11</v>
      </c>
      <c r="AI102" s="70" t="s">
        <v>9</v>
      </c>
      <c r="AJ102" s="70" t="s">
        <v>84</v>
      </c>
      <c r="AK102" s="70" t="s">
        <v>163</v>
      </c>
      <c r="AL102" s="70" t="s">
        <v>63</v>
      </c>
      <c r="AM102" s="70" t="s">
        <v>61</v>
      </c>
      <c r="AN102" s="70" t="s">
        <v>61</v>
      </c>
      <c r="AO102" s="70" t="s">
        <v>74</v>
      </c>
      <c r="AP102" s="69">
        <v>4.3</v>
      </c>
    </row>
    <row r="103" spans="1:42" ht="15" hidden="1" customHeight="1" x14ac:dyDescent="0.25">
      <c r="A103" s="69">
        <v>2024</v>
      </c>
      <c r="B103" s="70" t="s">
        <v>54</v>
      </c>
      <c r="C103" s="70" t="s">
        <v>55</v>
      </c>
      <c r="D103" s="70" t="s">
        <v>181</v>
      </c>
      <c r="E103" s="70" t="s">
        <v>219</v>
      </c>
      <c r="F103" s="70" t="s">
        <v>58</v>
      </c>
      <c r="G103" s="70" t="s">
        <v>1109</v>
      </c>
      <c r="H103" s="70" t="s">
        <v>82</v>
      </c>
      <c r="I103" s="70" t="s">
        <v>855</v>
      </c>
      <c r="J103" s="70" t="s">
        <v>61</v>
      </c>
      <c r="K103" s="69" t="b">
        <v>1</v>
      </c>
      <c r="L103" s="70" t="s">
        <v>23</v>
      </c>
      <c r="M103" s="69">
        <v>101</v>
      </c>
      <c r="N103" s="78" t="s">
        <v>1037</v>
      </c>
      <c r="O103" s="81" t="str">
        <f t="shared" si="2"/>
        <v>10123</v>
      </c>
      <c r="P103" s="82">
        <f>IF(COUNTIF(Sheet2!B$3:B$187,VALUE('raw Mark ID data'!O103))=0, 0, VLOOKUP(VALUE(O103), Sheet2!B$3:D$987, 3, FALSE))</f>
        <v>0</v>
      </c>
      <c r="Q103" s="82">
        <f>IF(P103="THA",VLOOKUP(VALUE(O103),Sheet2!B$1:C$191,2,FALSE), IF(P103="SHA",VLOOKUP(VALUE(O103),Sheet2!B$1:C$191,2,FALSE), 0))</f>
        <v>0</v>
      </c>
      <c r="R103" s="82" t="str">
        <f t="shared" si="3"/>
        <v>NT</v>
      </c>
      <c r="S103" s="70" t="s">
        <v>1110</v>
      </c>
      <c r="T103" s="71">
        <v>45484</v>
      </c>
      <c r="U103" s="73"/>
      <c r="V103" s="69">
        <v>1</v>
      </c>
      <c r="W103" s="71">
        <v>45485</v>
      </c>
      <c r="X103" s="69">
        <v>28</v>
      </c>
      <c r="Y103" s="73"/>
      <c r="Z103" s="70" t="s">
        <v>61</v>
      </c>
      <c r="AA103" s="69">
        <v>1</v>
      </c>
      <c r="AB103" s="72">
        <v>45485</v>
      </c>
      <c r="AC103" s="70" t="s">
        <v>63</v>
      </c>
      <c r="AD103" s="70" t="s">
        <v>163</v>
      </c>
      <c r="AE103" s="70" t="s">
        <v>10</v>
      </c>
      <c r="AF103" s="70" t="s">
        <v>12</v>
      </c>
      <c r="AG103" s="70" t="s">
        <v>65</v>
      </c>
      <c r="AH103" s="70" t="s">
        <v>11</v>
      </c>
      <c r="AI103" s="70" t="s">
        <v>9</v>
      </c>
      <c r="AJ103" s="70" t="s">
        <v>122</v>
      </c>
      <c r="AK103" s="70" t="s">
        <v>163</v>
      </c>
      <c r="AL103" s="70" t="s">
        <v>63</v>
      </c>
      <c r="AM103" s="70" t="s">
        <v>61</v>
      </c>
      <c r="AN103" s="70" t="s">
        <v>61</v>
      </c>
      <c r="AO103" s="70" t="s">
        <v>74</v>
      </c>
      <c r="AP103" s="69">
        <v>7.7</v>
      </c>
    </row>
    <row r="104" spans="1:42" ht="15" hidden="1" customHeight="1" x14ac:dyDescent="0.25">
      <c r="A104" s="69">
        <v>2024</v>
      </c>
      <c r="B104" s="70" t="s">
        <v>54</v>
      </c>
      <c r="C104" s="70" t="s">
        <v>55</v>
      </c>
      <c r="D104" s="70" t="s">
        <v>181</v>
      </c>
      <c r="E104" s="70" t="s">
        <v>219</v>
      </c>
      <c r="F104" s="70" t="s">
        <v>58</v>
      </c>
      <c r="G104" s="70" t="s">
        <v>1109</v>
      </c>
      <c r="H104" s="70" t="s">
        <v>99</v>
      </c>
      <c r="I104" s="70" t="s">
        <v>855</v>
      </c>
      <c r="J104" s="70" t="s">
        <v>61</v>
      </c>
      <c r="K104" s="69" t="b">
        <v>1</v>
      </c>
      <c r="L104" s="70" t="s">
        <v>23</v>
      </c>
      <c r="M104" s="69">
        <v>101</v>
      </c>
      <c r="N104" s="78" t="s">
        <v>1015</v>
      </c>
      <c r="O104" s="81" t="str">
        <f t="shared" si="2"/>
        <v>10141</v>
      </c>
      <c r="P104" s="82">
        <f>IF(COUNTIF(Sheet2!B$3:B$187,VALUE('raw Mark ID data'!O104))=0, 0, VLOOKUP(VALUE(O104), Sheet2!B$3:D$987, 3, FALSE))</f>
        <v>0</v>
      </c>
      <c r="Q104" s="82">
        <f>IF(P104="THA",VLOOKUP(VALUE(O104),Sheet2!B$1:C$191,2,FALSE), IF(P104="SHA",VLOOKUP(VALUE(O104),Sheet2!B$1:C$191,2,FALSE), 0))</f>
        <v>0</v>
      </c>
      <c r="R104" s="82" t="str">
        <f t="shared" si="3"/>
        <v>NT</v>
      </c>
      <c r="S104" s="70" t="s">
        <v>1111</v>
      </c>
      <c r="T104" s="71">
        <v>45484</v>
      </c>
      <c r="U104" s="73"/>
      <c r="V104" s="69">
        <v>1</v>
      </c>
      <c r="W104" s="71">
        <v>45485</v>
      </c>
      <c r="X104" s="69">
        <v>28</v>
      </c>
      <c r="Y104" s="73"/>
      <c r="Z104" s="70" t="s">
        <v>61</v>
      </c>
      <c r="AA104" s="69">
        <v>1</v>
      </c>
      <c r="AB104" s="72">
        <v>45485</v>
      </c>
      <c r="AC104" s="70" t="s">
        <v>63</v>
      </c>
      <c r="AD104" s="70" t="s">
        <v>163</v>
      </c>
      <c r="AE104" s="70" t="s">
        <v>10</v>
      </c>
      <c r="AF104" s="70" t="s">
        <v>12</v>
      </c>
      <c r="AG104" s="70" t="s">
        <v>65</v>
      </c>
      <c r="AH104" s="70" t="s">
        <v>11</v>
      </c>
      <c r="AI104" s="70" t="s">
        <v>9</v>
      </c>
      <c r="AJ104" s="70" t="s">
        <v>122</v>
      </c>
      <c r="AK104" s="70" t="s">
        <v>163</v>
      </c>
      <c r="AL104" s="70" t="s">
        <v>63</v>
      </c>
      <c r="AM104" s="70" t="s">
        <v>61</v>
      </c>
      <c r="AN104" s="70" t="s">
        <v>61</v>
      </c>
      <c r="AO104" s="70" t="s">
        <v>74</v>
      </c>
      <c r="AP104" s="69">
        <v>9</v>
      </c>
    </row>
    <row r="105" spans="1:42" ht="15" hidden="1" customHeight="1" x14ac:dyDescent="0.25">
      <c r="A105" s="69">
        <v>2024</v>
      </c>
      <c r="B105" s="70" t="s">
        <v>54</v>
      </c>
      <c r="C105" s="70" t="s">
        <v>55</v>
      </c>
      <c r="D105" s="70" t="s">
        <v>175</v>
      </c>
      <c r="E105" s="70" t="s">
        <v>176</v>
      </c>
      <c r="F105" s="70" t="s">
        <v>182</v>
      </c>
      <c r="G105" s="70" t="s">
        <v>1063</v>
      </c>
      <c r="H105" s="70" t="s">
        <v>138</v>
      </c>
      <c r="I105" s="70" t="s">
        <v>855</v>
      </c>
      <c r="J105" s="70" t="s">
        <v>61</v>
      </c>
      <c r="K105" s="69" t="b">
        <v>1</v>
      </c>
      <c r="L105" s="70" t="s">
        <v>8</v>
      </c>
      <c r="M105" s="69">
        <v>101</v>
      </c>
      <c r="N105" s="78" t="s">
        <v>957</v>
      </c>
      <c r="O105" s="81" t="str">
        <f t="shared" si="2"/>
        <v>10111</v>
      </c>
      <c r="P105" s="82">
        <f>IF(COUNTIF(Sheet2!B$3:B$187,VALUE('raw Mark ID data'!O105))=0, 0, VLOOKUP(VALUE(O105), Sheet2!B$3:D$987, 3, FALSE))</f>
        <v>0</v>
      </c>
      <c r="Q105" s="82">
        <f>IF(P105="THA",VLOOKUP(VALUE(O105),Sheet2!B$1:C$191,2,FALSE), IF(P105="SHA",VLOOKUP(VALUE(O105),Sheet2!B$1:C$191,2,FALSE), 0))</f>
        <v>0</v>
      </c>
      <c r="R105" s="82" t="str">
        <f t="shared" si="3"/>
        <v>NT</v>
      </c>
      <c r="S105" s="70" t="s">
        <v>1112</v>
      </c>
      <c r="T105" s="71">
        <v>45483</v>
      </c>
      <c r="U105" s="72">
        <v>45484</v>
      </c>
      <c r="V105" s="69">
        <v>2</v>
      </c>
      <c r="W105" s="71">
        <v>45485</v>
      </c>
      <c r="X105" s="69">
        <v>28</v>
      </c>
      <c r="Y105" s="73"/>
      <c r="Z105" s="70" t="s">
        <v>61</v>
      </c>
      <c r="AA105" s="69">
        <v>1</v>
      </c>
      <c r="AB105" s="72">
        <v>45489</v>
      </c>
      <c r="AC105" s="70" t="s">
        <v>63</v>
      </c>
      <c r="AD105" s="70" t="s">
        <v>139</v>
      </c>
      <c r="AE105" s="70" t="s">
        <v>13</v>
      </c>
      <c r="AF105" s="70" t="s">
        <v>12</v>
      </c>
      <c r="AG105" s="70" t="s">
        <v>65</v>
      </c>
      <c r="AH105" s="70" t="s">
        <v>11</v>
      </c>
      <c r="AI105" s="70" t="s">
        <v>9</v>
      </c>
      <c r="AJ105" s="70" t="s">
        <v>84</v>
      </c>
      <c r="AK105" s="70" t="s">
        <v>139</v>
      </c>
      <c r="AL105" s="70" t="s">
        <v>63</v>
      </c>
      <c r="AM105" s="70" t="s">
        <v>61</v>
      </c>
      <c r="AN105" s="70" t="s">
        <v>61</v>
      </c>
      <c r="AO105" s="70" t="s">
        <v>74</v>
      </c>
      <c r="AP105" s="69">
        <v>8.8000000000000007</v>
      </c>
    </row>
    <row r="106" spans="1:42" ht="15" hidden="1" customHeight="1" x14ac:dyDescent="0.25">
      <c r="A106" s="69">
        <v>2024</v>
      </c>
      <c r="B106" s="70" t="s">
        <v>54</v>
      </c>
      <c r="C106" s="70" t="s">
        <v>55</v>
      </c>
      <c r="D106" s="70" t="s">
        <v>175</v>
      </c>
      <c r="E106" s="70" t="s">
        <v>176</v>
      </c>
      <c r="F106" s="70" t="s">
        <v>182</v>
      </c>
      <c r="G106" s="70" t="s">
        <v>1063</v>
      </c>
      <c r="H106" s="70" t="s">
        <v>159</v>
      </c>
      <c r="I106" s="70" t="s">
        <v>855</v>
      </c>
      <c r="J106" s="70" t="s">
        <v>61</v>
      </c>
      <c r="K106" s="69" t="b">
        <v>1</v>
      </c>
      <c r="L106" s="70" t="s">
        <v>8</v>
      </c>
      <c r="M106" s="69">
        <v>101</v>
      </c>
      <c r="N106" s="78" t="s">
        <v>957</v>
      </c>
      <c r="O106" s="81" t="str">
        <f t="shared" si="2"/>
        <v>10111</v>
      </c>
      <c r="P106" s="82">
        <f>IF(COUNTIF(Sheet2!B$3:B$187,VALUE('raw Mark ID data'!O106))=0, 0, VLOOKUP(VALUE(O106), Sheet2!B$3:D$987, 3, FALSE))</f>
        <v>0</v>
      </c>
      <c r="Q106" s="82">
        <f>IF(P106="THA",VLOOKUP(VALUE(O106),Sheet2!B$1:C$191,2,FALSE), IF(P106="SHA",VLOOKUP(VALUE(O106),Sheet2!B$1:C$191,2,FALSE), 0))</f>
        <v>0</v>
      </c>
      <c r="R106" s="82" t="str">
        <f t="shared" si="3"/>
        <v>NT</v>
      </c>
      <c r="S106" s="70" t="s">
        <v>1113</v>
      </c>
      <c r="T106" s="71">
        <v>45483</v>
      </c>
      <c r="U106" s="72">
        <v>45484</v>
      </c>
      <c r="V106" s="69">
        <v>2</v>
      </c>
      <c r="W106" s="71">
        <v>45485</v>
      </c>
      <c r="X106" s="69">
        <v>28</v>
      </c>
      <c r="Y106" s="73"/>
      <c r="Z106" s="70" t="s">
        <v>61</v>
      </c>
      <c r="AA106" s="69">
        <v>1</v>
      </c>
      <c r="AB106" s="72">
        <v>45489</v>
      </c>
      <c r="AC106" s="70" t="s">
        <v>63</v>
      </c>
      <c r="AD106" s="70" t="s">
        <v>139</v>
      </c>
      <c r="AE106" s="70" t="s">
        <v>13</v>
      </c>
      <c r="AF106" s="70" t="s">
        <v>12</v>
      </c>
      <c r="AG106" s="70" t="s">
        <v>65</v>
      </c>
      <c r="AH106" s="70" t="s">
        <v>11</v>
      </c>
      <c r="AI106" s="70" t="s">
        <v>9</v>
      </c>
      <c r="AJ106" s="70" t="s">
        <v>122</v>
      </c>
      <c r="AK106" s="70" t="s">
        <v>139</v>
      </c>
      <c r="AL106" s="70" t="s">
        <v>63</v>
      </c>
      <c r="AM106" s="70" t="s">
        <v>61</v>
      </c>
      <c r="AN106" s="70" t="s">
        <v>61</v>
      </c>
      <c r="AO106" s="70" t="s">
        <v>74</v>
      </c>
      <c r="AP106" s="69">
        <v>7.8</v>
      </c>
    </row>
    <row r="107" spans="1:42" ht="15" hidden="1" customHeight="1" x14ac:dyDescent="0.25">
      <c r="A107" s="69">
        <v>2024</v>
      </c>
      <c r="B107" s="70" t="s">
        <v>54</v>
      </c>
      <c r="C107" s="70" t="s">
        <v>55</v>
      </c>
      <c r="D107" s="70" t="s">
        <v>175</v>
      </c>
      <c r="E107" s="70" t="s">
        <v>176</v>
      </c>
      <c r="F107" s="70" t="s">
        <v>182</v>
      </c>
      <c r="G107" s="70" t="s">
        <v>1114</v>
      </c>
      <c r="H107" s="70" t="s">
        <v>94</v>
      </c>
      <c r="I107" s="70" t="s">
        <v>221</v>
      </c>
      <c r="J107" s="70" t="s">
        <v>61</v>
      </c>
      <c r="K107" s="69" t="b">
        <v>1</v>
      </c>
      <c r="L107" s="70" t="s">
        <v>8</v>
      </c>
      <c r="M107" s="69">
        <v>101</v>
      </c>
      <c r="N107" s="78" t="s">
        <v>955</v>
      </c>
      <c r="O107" s="81" t="str">
        <f t="shared" si="2"/>
        <v>10128</v>
      </c>
      <c r="P107" s="82">
        <f>IF(COUNTIF(Sheet2!B$3:B$187,VALUE('raw Mark ID data'!O107))=0, 0, VLOOKUP(VALUE(O107), Sheet2!B$3:D$987, 3, FALSE))</f>
        <v>0</v>
      </c>
      <c r="Q107" s="82">
        <f>IF(P107="THA",VLOOKUP(VALUE(O107),Sheet2!B$1:C$191,2,FALSE), IF(P107="SHA",VLOOKUP(VALUE(O107),Sheet2!B$1:C$191,2,FALSE), 0))</f>
        <v>0</v>
      </c>
      <c r="R107" s="82" t="str">
        <f t="shared" si="3"/>
        <v>NT</v>
      </c>
      <c r="S107" s="70" t="s">
        <v>1115</v>
      </c>
      <c r="T107" s="71">
        <v>45481</v>
      </c>
      <c r="U107" s="72">
        <v>45484</v>
      </c>
      <c r="V107" s="69">
        <v>4</v>
      </c>
      <c r="W107" s="71">
        <v>45485</v>
      </c>
      <c r="X107" s="69">
        <v>28</v>
      </c>
      <c r="Y107" s="73"/>
      <c r="Z107" s="70" t="s">
        <v>61</v>
      </c>
      <c r="AA107" s="69">
        <v>1</v>
      </c>
      <c r="AB107" s="72">
        <v>45497</v>
      </c>
      <c r="AC107" s="70" t="s">
        <v>63</v>
      </c>
      <c r="AD107" s="70" t="s">
        <v>163</v>
      </c>
      <c r="AE107" s="70" t="s">
        <v>10</v>
      </c>
      <c r="AF107" s="70" t="s">
        <v>12</v>
      </c>
      <c r="AG107" s="70" t="s">
        <v>65</v>
      </c>
      <c r="AH107" s="70" t="s">
        <v>11</v>
      </c>
      <c r="AI107" s="70" t="s">
        <v>9</v>
      </c>
      <c r="AJ107" s="70" t="s">
        <v>122</v>
      </c>
      <c r="AK107" s="70" t="s">
        <v>163</v>
      </c>
      <c r="AL107" s="70" t="s">
        <v>63</v>
      </c>
      <c r="AM107" s="70" t="s">
        <v>61</v>
      </c>
      <c r="AN107" s="70" t="s">
        <v>61</v>
      </c>
      <c r="AO107" s="70" t="s">
        <v>74</v>
      </c>
      <c r="AP107" s="69">
        <v>7.6</v>
      </c>
    </row>
    <row r="108" spans="1:42" ht="15" hidden="1" customHeight="1" x14ac:dyDescent="0.25">
      <c r="A108" s="69">
        <v>2024</v>
      </c>
      <c r="B108" s="70" t="s">
        <v>54</v>
      </c>
      <c r="C108" s="70" t="s">
        <v>55</v>
      </c>
      <c r="D108" s="70" t="s">
        <v>175</v>
      </c>
      <c r="E108" s="70" t="s">
        <v>176</v>
      </c>
      <c r="F108" s="70" t="s">
        <v>58</v>
      </c>
      <c r="G108" s="70" t="s">
        <v>1116</v>
      </c>
      <c r="H108" s="70" t="s">
        <v>119</v>
      </c>
      <c r="I108" s="70" t="s">
        <v>855</v>
      </c>
      <c r="J108" s="70" t="s">
        <v>61</v>
      </c>
      <c r="K108" s="69" t="b">
        <v>1</v>
      </c>
      <c r="L108" s="70" t="s">
        <v>23</v>
      </c>
      <c r="M108" s="69">
        <v>101</v>
      </c>
      <c r="N108" s="78" t="s">
        <v>1037</v>
      </c>
      <c r="O108" s="81" t="str">
        <f t="shared" si="2"/>
        <v>10123</v>
      </c>
      <c r="P108" s="82">
        <f>IF(COUNTIF(Sheet2!B$3:B$187,VALUE('raw Mark ID data'!O108))=0, 0, VLOOKUP(VALUE(O108), Sheet2!B$3:D$987, 3, FALSE))</f>
        <v>0</v>
      </c>
      <c r="Q108" s="82">
        <f>IF(P108="THA",VLOOKUP(VALUE(O108),Sheet2!B$1:C$191,2,FALSE), IF(P108="SHA",VLOOKUP(VALUE(O108),Sheet2!B$1:C$191,2,FALSE), 0))</f>
        <v>0</v>
      </c>
      <c r="R108" s="82" t="str">
        <f t="shared" si="3"/>
        <v>NT</v>
      </c>
      <c r="S108" s="70" t="s">
        <v>1117</v>
      </c>
      <c r="T108" s="71">
        <v>45484</v>
      </c>
      <c r="U108" s="73"/>
      <c r="V108" s="69">
        <v>1</v>
      </c>
      <c r="W108" s="71">
        <v>45484</v>
      </c>
      <c r="X108" s="69">
        <v>28</v>
      </c>
      <c r="Y108" s="73"/>
      <c r="Z108" s="70" t="s">
        <v>61</v>
      </c>
      <c r="AA108" s="69">
        <v>1</v>
      </c>
      <c r="AB108" s="72">
        <v>45488</v>
      </c>
      <c r="AC108" s="70" t="s">
        <v>63</v>
      </c>
      <c r="AD108" s="70" t="s">
        <v>163</v>
      </c>
      <c r="AE108" s="70" t="s">
        <v>10</v>
      </c>
      <c r="AF108" s="70" t="s">
        <v>12</v>
      </c>
      <c r="AG108" s="70" t="s">
        <v>65</v>
      </c>
      <c r="AH108" s="70" t="s">
        <v>11</v>
      </c>
      <c r="AI108" s="70" t="s">
        <v>9</v>
      </c>
      <c r="AJ108" s="70" t="s">
        <v>122</v>
      </c>
      <c r="AK108" s="70" t="s">
        <v>163</v>
      </c>
      <c r="AL108" s="70" t="s">
        <v>63</v>
      </c>
      <c r="AM108" s="70" t="s">
        <v>61</v>
      </c>
      <c r="AN108" s="70" t="s">
        <v>61</v>
      </c>
      <c r="AO108" s="70" t="s">
        <v>74</v>
      </c>
      <c r="AP108" s="69">
        <v>6.4</v>
      </c>
    </row>
    <row r="109" spans="1:42" ht="15" hidden="1" customHeight="1" x14ac:dyDescent="0.25">
      <c r="A109" s="69">
        <v>2024</v>
      </c>
      <c r="B109" s="70" t="s">
        <v>54</v>
      </c>
      <c r="C109" s="70" t="s">
        <v>55</v>
      </c>
      <c r="D109" s="70" t="s">
        <v>175</v>
      </c>
      <c r="E109" s="70" t="s">
        <v>176</v>
      </c>
      <c r="F109" s="70" t="s">
        <v>58</v>
      </c>
      <c r="G109" s="70" t="s">
        <v>1116</v>
      </c>
      <c r="H109" s="70" t="s">
        <v>120</v>
      </c>
      <c r="I109" s="70" t="s">
        <v>855</v>
      </c>
      <c r="J109" s="70" t="s">
        <v>61</v>
      </c>
      <c r="K109" s="69" t="b">
        <v>1</v>
      </c>
      <c r="L109" s="70" t="s">
        <v>23</v>
      </c>
      <c r="M109" s="69">
        <v>101</v>
      </c>
      <c r="N109" s="78" t="s">
        <v>1037</v>
      </c>
      <c r="O109" s="81" t="str">
        <f t="shared" si="2"/>
        <v>10123</v>
      </c>
      <c r="P109" s="82">
        <f>IF(COUNTIF(Sheet2!B$3:B$187,VALUE('raw Mark ID data'!O109))=0, 0, VLOOKUP(VALUE(O109), Sheet2!B$3:D$987, 3, FALSE))</f>
        <v>0</v>
      </c>
      <c r="Q109" s="82">
        <f>IF(P109="THA",VLOOKUP(VALUE(O109),Sheet2!B$1:C$191,2,FALSE), IF(P109="SHA",VLOOKUP(VALUE(O109),Sheet2!B$1:C$191,2,FALSE), 0))</f>
        <v>0</v>
      </c>
      <c r="R109" s="82" t="str">
        <f t="shared" si="3"/>
        <v>NT</v>
      </c>
      <c r="S109" s="70" t="s">
        <v>1118</v>
      </c>
      <c r="T109" s="71">
        <v>45484</v>
      </c>
      <c r="U109" s="73"/>
      <c r="V109" s="69">
        <v>1</v>
      </c>
      <c r="W109" s="71">
        <v>45484</v>
      </c>
      <c r="X109" s="69">
        <v>28</v>
      </c>
      <c r="Y109" s="73"/>
      <c r="Z109" s="70" t="s">
        <v>61</v>
      </c>
      <c r="AA109" s="69">
        <v>1</v>
      </c>
      <c r="AB109" s="72">
        <v>45488</v>
      </c>
      <c r="AC109" s="70" t="s">
        <v>63</v>
      </c>
      <c r="AD109" s="70" t="s">
        <v>189</v>
      </c>
      <c r="AE109" s="70" t="s">
        <v>21</v>
      </c>
      <c r="AF109" s="70" t="s">
        <v>12</v>
      </c>
      <c r="AG109" s="70" t="s">
        <v>65</v>
      </c>
      <c r="AH109" s="70" t="s">
        <v>11</v>
      </c>
      <c r="AI109" s="70" t="s">
        <v>9</v>
      </c>
      <c r="AJ109" s="70" t="s">
        <v>1043</v>
      </c>
      <c r="AK109" s="70" t="s">
        <v>189</v>
      </c>
      <c r="AL109" s="70" t="s">
        <v>63</v>
      </c>
      <c r="AM109" s="70" t="s">
        <v>61</v>
      </c>
      <c r="AN109" s="70" t="s">
        <v>61</v>
      </c>
      <c r="AO109" s="70" t="s">
        <v>74</v>
      </c>
      <c r="AP109" s="69">
        <v>6.9</v>
      </c>
    </row>
    <row r="110" spans="1:42" ht="15" hidden="1" customHeight="1" x14ac:dyDescent="0.25">
      <c r="A110" s="69">
        <v>2024</v>
      </c>
      <c r="B110" s="70" t="s">
        <v>54</v>
      </c>
      <c r="C110" s="70" t="s">
        <v>55</v>
      </c>
      <c r="D110" s="70" t="s">
        <v>175</v>
      </c>
      <c r="E110" s="70" t="s">
        <v>176</v>
      </c>
      <c r="F110" s="70" t="s">
        <v>58</v>
      </c>
      <c r="G110" s="70" t="s">
        <v>1116</v>
      </c>
      <c r="H110" s="70" t="s">
        <v>121</v>
      </c>
      <c r="I110" s="70" t="s">
        <v>855</v>
      </c>
      <c r="J110" s="70" t="s">
        <v>61</v>
      </c>
      <c r="K110" s="69" t="b">
        <v>1</v>
      </c>
      <c r="L110" s="70" t="s">
        <v>23</v>
      </c>
      <c r="M110" s="69">
        <v>101</v>
      </c>
      <c r="N110" s="78" t="s">
        <v>1037</v>
      </c>
      <c r="O110" s="81" t="str">
        <f t="shared" si="2"/>
        <v>10123</v>
      </c>
      <c r="P110" s="82">
        <f>IF(COUNTIF(Sheet2!B$3:B$187,VALUE('raw Mark ID data'!O110))=0, 0, VLOOKUP(VALUE(O110), Sheet2!B$3:D$987, 3, FALSE))</f>
        <v>0</v>
      </c>
      <c r="Q110" s="82">
        <f>IF(P110="THA",VLOOKUP(VALUE(O110),Sheet2!B$1:C$191,2,FALSE), IF(P110="SHA",VLOOKUP(VALUE(O110),Sheet2!B$1:C$191,2,FALSE), 0))</f>
        <v>0</v>
      </c>
      <c r="R110" s="82" t="str">
        <f t="shared" si="3"/>
        <v>NT</v>
      </c>
      <c r="S110" s="70" t="s">
        <v>1119</v>
      </c>
      <c r="T110" s="71">
        <v>45484</v>
      </c>
      <c r="U110" s="73"/>
      <c r="V110" s="69">
        <v>1</v>
      </c>
      <c r="W110" s="71">
        <v>45484</v>
      </c>
      <c r="X110" s="69">
        <v>28</v>
      </c>
      <c r="Y110" s="73"/>
      <c r="Z110" s="70" t="s">
        <v>61</v>
      </c>
      <c r="AA110" s="69">
        <v>1</v>
      </c>
      <c r="AB110" s="72">
        <v>45488</v>
      </c>
      <c r="AC110" s="70" t="s">
        <v>63</v>
      </c>
      <c r="AD110" s="70" t="s">
        <v>139</v>
      </c>
      <c r="AE110" s="70" t="s">
        <v>13</v>
      </c>
      <c r="AF110" s="70" t="s">
        <v>12</v>
      </c>
      <c r="AG110" s="70" t="s">
        <v>65</v>
      </c>
      <c r="AH110" s="70" t="s">
        <v>11</v>
      </c>
      <c r="AI110" s="70" t="s">
        <v>9</v>
      </c>
      <c r="AJ110" s="70" t="s">
        <v>122</v>
      </c>
      <c r="AK110" s="70" t="s">
        <v>139</v>
      </c>
      <c r="AL110" s="70" t="s">
        <v>63</v>
      </c>
      <c r="AM110" s="70" t="s">
        <v>61</v>
      </c>
      <c r="AN110" s="70" t="s">
        <v>61</v>
      </c>
      <c r="AO110" s="70" t="s">
        <v>74</v>
      </c>
      <c r="AP110" s="69">
        <v>7.7</v>
      </c>
    </row>
    <row r="111" spans="1:42" ht="15" hidden="1" customHeight="1" x14ac:dyDescent="0.25">
      <c r="A111" s="69">
        <v>2024</v>
      </c>
      <c r="B111" s="70" t="s">
        <v>54</v>
      </c>
      <c r="C111" s="70" t="s">
        <v>55</v>
      </c>
      <c r="D111" s="70" t="s">
        <v>175</v>
      </c>
      <c r="E111" s="70" t="s">
        <v>176</v>
      </c>
      <c r="F111" s="70" t="s">
        <v>58</v>
      </c>
      <c r="G111" s="70" t="s">
        <v>1116</v>
      </c>
      <c r="H111" s="70" t="s">
        <v>135</v>
      </c>
      <c r="I111" s="70" t="s">
        <v>855</v>
      </c>
      <c r="J111" s="70" t="s">
        <v>61</v>
      </c>
      <c r="K111" s="69" t="b">
        <v>1</v>
      </c>
      <c r="L111" s="70" t="s">
        <v>23</v>
      </c>
      <c r="M111" s="69">
        <v>101</v>
      </c>
      <c r="N111" s="78" t="s">
        <v>1037</v>
      </c>
      <c r="O111" s="81" t="str">
        <f t="shared" si="2"/>
        <v>10123</v>
      </c>
      <c r="P111" s="82">
        <f>IF(COUNTIF(Sheet2!B$3:B$187,VALUE('raw Mark ID data'!O111))=0, 0, VLOOKUP(VALUE(O111), Sheet2!B$3:D$987, 3, FALSE))</f>
        <v>0</v>
      </c>
      <c r="Q111" s="82">
        <f>IF(P111="THA",VLOOKUP(VALUE(O111),Sheet2!B$1:C$191,2,FALSE), IF(P111="SHA",VLOOKUP(VALUE(O111),Sheet2!B$1:C$191,2,FALSE), 0))</f>
        <v>0</v>
      </c>
      <c r="R111" s="82" t="str">
        <f t="shared" si="3"/>
        <v>NT</v>
      </c>
      <c r="S111" s="70" t="s">
        <v>1120</v>
      </c>
      <c r="T111" s="71">
        <v>45484</v>
      </c>
      <c r="U111" s="73"/>
      <c r="V111" s="69">
        <v>1</v>
      </c>
      <c r="W111" s="71">
        <v>45484</v>
      </c>
      <c r="X111" s="69">
        <v>28</v>
      </c>
      <c r="Y111" s="73"/>
      <c r="Z111" s="70" t="s">
        <v>61</v>
      </c>
      <c r="AA111" s="69">
        <v>1</v>
      </c>
      <c r="AB111" s="72">
        <v>45488</v>
      </c>
      <c r="AC111" s="70" t="s">
        <v>63</v>
      </c>
      <c r="AD111" s="70" t="s">
        <v>947</v>
      </c>
      <c r="AE111" s="70" t="s">
        <v>14</v>
      </c>
      <c r="AF111" s="70" t="s">
        <v>12</v>
      </c>
      <c r="AG111" s="70" t="s">
        <v>65</v>
      </c>
      <c r="AH111" s="70" t="s">
        <v>11</v>
      </c>
      <c r="AI111" s="70" t="s">
        <v>9</v>
      </c>
      <c r="AJ111" s="70" t="s">
        <v>122</v>
      </c>
      <c r="AK111" s="70" t="s">
        <v>947</v>
      </c>
      <c r="AL111" s="70" t="s">
        <v>63</v>
      </c>
      <c r="AM111" s="70" t="s">
        <v>61</v>
      </c>
      <c r="AN111" s="70" t="s">
        <v>61</v>
      </c>
      <c r="AO111" s="70" t="s">
        <v>74</v>
      </c>
      <c r="AP111" s="69">
        <v>5.9</v>
      </c>
    </row>
    <row r="112" spans="1:42" ht="15" hidden="1" customHeight="1" x14ac:dyDescent="0.25">
      <c r="A112" s="69">
        <v>2024</v>
      </c>
      <c r="B112" s="70" t="s">
        <v>54</v>
      </c>
      <c r="C112" s="70" t="s">
        <v>55</v>
      </c>
      <c r="D112" s="70" t="s">
        <v>56</v>
      </c>
      <c r="E112" s="70" t="s">
        <v>57</v>
      </c>
      <c r="F112" s="70" t="s">
        <v>58</v>
      </c>
      <c r="G112" s="70" t="s">
        <v>1121</v>
      </c>
      <c r="H112" s="70" t="s">
        <v>67</v>
      </c>
      <c r="I112" s="70" t="s">
        <v>855</v>
      </c>
      <c r="J112" s="70" t="s">
        <v>61</v>
      </c>
      <c r="K112" s="69" t="b">
        <v>1</v>
      </c>
      <c r="L112" s="70" t="s">
        <v>23</v>
      </c>
      <c r="M112" s="69">
        <v>101</v>
      </c>
      <c r="N112" s="78" t="s">
        <v>1015</v>
      </c>
      <c r="O112" s="81" t="str">
        <f t="shared" si="2"/>
        <v>10141</v>
      </c>
      <c r="P112" s="82">
        <f>IF(COUNTIF(Sheet2!B$3:B$187,VALUE('raw Mark ID data'!O112))=0, 0, VLOOKUP(VALUE(O112), Sheet2!B$3:D$987, 3, FALSE))</f>
        <v>0</v>
      </c>
      <c r="Q112" s="82">
        <f>IF(P112="THA",VLOOKUP(VALUE(O112),Sheet2!B$1:C$191,2,FALSE), IF(P112="SHA",VLOOKUP(VALUE(O112),Sheet2!B$1:C$191,2,FALSE), 0))</f>
        <v>0</v>
      </c>
      <c r="R112" s="82" t="str">
        <f t="shared" si="3"/>
        <v>NT</v>
      </c>
      <c r="S112" s="70" t="s">
        <v>1122</v>
      </c>
      <c r="T112" s="71">
        <v>45487</v>
      </c>
      <c r="U112" s="73"/>
      <c r="V112" s="69">
        <v>1</v>
      </c>
      <c r="W112" s="71">
        <v>45487</v>
      </c>
      <c r="X112" s="69">
        <v>29</v>
      </c>
      <c r="Y112" s="73"/>
      <c r="Z112" s="70" t="s">
        <v>61</v>
      </c>
      <c r="AA112" s="69">
        <v>1</v>
      </c>
      <c r="AB112" s="72">
        <v>45488</v>
      </c>
      <c r="AC112" s="70" t="s">
        <v>63</v>
      </c>
      <c r="AD112" s="70" t="s">
        <v>163</v>
      </c>
      <c r="AE112" s="70" t="s">
        <v>10</v>
      </c>
      <c r="AF112" s="70" t="s">
        <v>12</v>
      </c>
      <c r="AG112" s="70" t="s">
        <v>65</v>
      </c>
      <c r="AH112" s="70" t="s">
        <v>11</v>
      </c>
      <c r="AI112" s="70" t="s">
        <v>9</v>
      </c>
      <c r="AJ112" s="70" t="s">
        <v>1043</v>
      </c>
      <c r="AK112" s="70" t="s">
        <v>163</v>
      </c>
      <c r="AL112" s="70" t="s">
        <v>63</v>
      </c>
      <c r="AM112" s="70" t="s">
        <v>61</v>
      </c>
      <c r="AN112" s="70" t="s">
        <v>61</v>
      </c>
      <c r="AO112" s="70" t="s">
        <v>74</v>
      </c>
      <c r="AP112" s="69">
        <v>4.9000000000000004</v>
      </c>
    </row>
    <row r="113" spans="1:42" ht="15" hidden="1" customHeight="1" x14ac:dyDescent="0.25">
      <c r="A113" s="69">
        <v>2024</v>
      </c>
      <c r="B113" s="70" t="s">
        <v>54</v>
      </c>
      <c r="C113" s="70" t="s">
        <v>55</v>
      </c>
      <c r="D113" s="70" t="s">
        <v>56</v>
      </c>
      <c r="E113" s="70" t="s">
        <v>57</v>
      </c>
      <c r="F113" s="70" t="s">
        <v>58</v>
      </c>
      <c r="G113" s="70" t="s">
        <v>1121</v>
      </c>
      <c r="H113" s="70" t="s">
        <v>83</v>
      </c>
      <c r="I113" s="70" t="s">
        <v>855</v>
      </c>
      <c r="J113" s="70" t="s">
        <v>61</v>
      </c>
      <c r="K113" s="69" t="b">
        <v>1</v>
      </c>
      <c r="L113" s="70" t="s">
        <v>23</v>
      </c>
      <c r="M113" s="69">
        <v>101</v>
      </c>
      <c r="N113" s="78" t="s">
        <v>1015</v>
      </c>
      <c r="O113" s="81" t="str">
        <f t="shared" si="2"/>
        <v>10141</v>
      </c>
      <c r="P113" s="82">
        <f>IF(COUNTIF(Sheet2!B$3:B$187,VALUE('raw Mark ID data'!O113))=0, 0, VLOOKUP(VALUE(O113), Sheet2!B$3:D$987, 3, FALSE))</f>
        <v>0</v>
      </c>
      <c r="Q113" s="82">
        <f>IF(P113="THA",VLOOKUP(VALUE(O113),Sheet2!B$1:C$191,2,FALSE), IF(P113="SHA",VLOOKUP(VALUE(O113),Sheet2!B$1:C$191,2,FALSE), 0))</f>
        <v>0</v>
      </c>
      <c r="R113" s="82" t="str">
        <f t="shared" si="3"/>
        <v>NT</v>
      </c>
      <c r="S113" s="70" t="s">
        <v>1123</v>
      </c>
      <c r="T113" s="71">
        <v>45487</v>
      </c>
      <c r="U113" s="73"/>
      <c r="V113" s="69">
        <v>1</v>
      </c>
      <c r="W113" s="71">
        <v>45487</v>
      </c>
      <c r="X113" s="69">
        <v>29</v>
      </c>
      <c r="Y113" s="73"/>
      <c r="Z113" s="70" t="s">
        <v>61</v>
      </c>
      <c r="AA113" s="69">
        <v>1</v>
      </c>
      <c r="AB113" s="72">
        <v>45488</v>
      </c>
      <c r="AC113" s="70" t="s">
        <v>63</v>
      </c>
      <c r="AD113" s="70" t="s">
        <v>139</v>
      </c>
      <c r="AE113" s="70" t="s">
        <v>13</v>
      </c>
      <c r="AF113" s="70" t="s">
        <v>12</v>
      </c>
      <c r="AG113" s="70" t="s">
        <v>65</v>
      </c>
      <c r="AH113" s="70" t="s">
        <v>11</v>
      </c>
      <c r="AI113" s="70" t="s">
        <v>9</v>
      </c>
      <c r="AJ113" s="70" t="s">
        <v>122</v>
      </c>
      <c r="AK113" s="70" t="s">
        <v>139</v>
      </c>
      <c r="AL113" s="70" t="s">
        <v>63</v>
      </c>
      <c r="AM113" s="70" t="s">
        <v>61</v>
      </c>
      <c r="AN113" s="70" t="s">
        <v>61</v>
      </c>
      <c r="AO113" s="70" t="s">
        <v>74</v>
      </c>
      <c r="AP113" s="69">
        <v>9.4</v>
      </c>
    </row>
    <row r="114" spans="1:42" ht="15" hidden="1" customHeight="1" x14ac:dyDescent="0.25">
      <c r="A114" s="69">
        <v>2024</v>
      </c>
      <c r="B114" s="70" t="s">
        <v>54</v>
      </c>
      <c r="C114" s="70" t="s">
        <v>55</v>
      </c>
      <c r="D114" s="70" t="s">
        <v>56</v>
      </c>
      <c r="E114" s="70" t="s">
        <v>57</v>
      </c>
      <c r="F114" s="70" t="s">
        <v>58</v>
      </c>
      <c r="G114" s="70" t="s">
        <v>1121</v>
      </c>
      <c r="H114" s="70" t="s">
        <v>88</v>
      </c>
      <c r="I114" s="70" t="s">
        <v>855</v>
      </c>
      <c r="J114" s="70" t="s">
        <v>61</v>
      </c>
      <c r="K114" s="69" t="b">
        <v>1</v>
      </c>
      <c r="L114" s="70" t="s">
        <v>23</v>
      </c>
      <c r="M114" s="69">
        <v>101</v>
      </c>
      <c r="N114" s="78" t="s">
        <v>1015</v>
      </c>
      <c r="O114" s="81" t="str">
        <f t="shared" si="2"/>
        <v>10141</v>
      </c>
      <c r="P114" s="82">
        <f>IF(COUNTIF(Sheet2!B$3:B$187,VALUE('raw Mark ID data'!O114))=0, 0, VLOOKUP(VALUE(O114), Sheet2!B$3:D$987, 3, FALSE))</f>
        <v>0</v>
      </c>
      <c r="Q114" s="82">
        <f>IF(P114="THA",VLOOKUP(VALUE(O114),Sheet2!B$1:C$191,2,FALSE), IF(P114="SHA",VLOOKUP(VALUE(O114),Sheet2!B$1:C$191,2,FALSE), 0))</f>
        <v>0</v>
      </c>
      <c r="R114" s="82" t="str">
        <f t="shared" si="3"/>
        <v>NT</v>
      </c>
      <c r="S114" s="70" t="s">
        <v>1124</v>
      </c>
      <c r="T114" s="71">
        <v>45487</v>
      </c>
      <c r="U114" s="73"/>
      <c r="V114" s="69">
        <v>1</v>
      </c>
      <c r="W114" s="71">
        <v>45487</v>
      </c>
      <c r="X114" s="69">
        <v>29</v>
      </c>
      <c r="Y114" s="73"/>
      <c r="Z114" s="70" t="s">
        <v>61</v>
      </c>
      <c r="AA114" s="69">
        <v>1</v>
      </c>
      <c r="AB114" s="72">
        <v>45488</v>
      </c>
      <c r="AC114" s="70" t="s">
        <v>63</v>
      </c>
      <c r="AD114" s="70" t="s">
        <v>163</v>
      </c>
      <c r="AE114" s="70" t="s">
        <v>10</v>
      </c>
      <c r="AF114" s="70" t="s">
        <v>12</v>
      </c>
      <c r="AG114" s="70" t="s">
        <v>65</v>
      </c>
      <c r="AH114" s="70" t="s">
        <v>11</v>
      </c>
      <c r="AI114" s="70" t="s">
        <v>9</v>
      </c>
      <c r="AJ114" s="70" t="s">
        <v>1043</v>
      </c>
      <c r="AK114" s="70" t="s">
        <v>163</v>
      </c>
      <c r="AL114" s="70" t="s">
        <v>63</v>
      </c>
      <c r="AM114" s="70" t="s">
        <v>61</v>
      </c>
      <c r="AN114" s="70" t="s">
        <v>61</v>
      </c>
      <c r="AO114" s="70" t="s">
        <v>74</v>
      </c>
      <c r="AP114" s="69">
        <v>5.6</v>
      </c>
    </row>
    <row r="115" spans="1:42" ht="15" hidden="1" customHeight="1" x14ac:dyDescent="0.25">
      <c r="A115" s="69">
        <v>2024</v>
      </c>
      <c r="B115" s="70" t="s">
        <v>54</v>
      </c>
      <c r="C115" s="70" t="s">
        <v>55</v>
      </c>
      <c r="D115" s="70" t="s">
        <v>56</v>
      </c>
      <c r="E115" s="70" t="s">
        <v>57</v>
      </c>
      <c r="F115" s="70" t="s">
        <v>58</v>
      </c>
      <c r="G115" s="70" t="s">
        <v>1121</v>
      </c>
      <c r="H115" s="70" t="s">
        <v>90</v>
      </c>
      <c r="I115" s="70" t="s">
        <v>855</v>
      </c>
      <c r="J115" s="70" t="s">
        <v>61</v>
      </c>
      <c r="K115" s="69" t="b">
        <v>1</v>
      </c>
      <c r="L115" s="70" t="s">
        <v>23</v>
      </c>
      <c r="M115" s="69">
        <v>101</v>
      </c>
      <c r="N115" s="78" t="s">
        <v>1015</v>
      </c>
      <c r="O115" s="81" t="str">
        <f t="shared" si="2"/>
        <v>10141</v>
      </c>
      <c r="P115" s="82">
        <f>IF(COUNTIF(Sheet2!B$3:B$187,VALUE('raw Mark ID data'!O115))=0, 0, VLOOKUP(VALUE(O115), Sheet2!B$3:D$987, 3, FALSE))</f>
        <v>0</v>
      </c>
      <c r="Q115" s="82">
        <f>IF(P115="THA",VLOOKUP(VALUE(O115),Sheet2!B$1:C$191,2,FALSE), IF(P115="SHA",VLOOKUP(VALUE(O115),Sheet2!B$1:C$191,2,FALSE), 0))</f>
        <v>0</v>
      </c>
      <c r="R115" s="82" t="str">
        <f t="shared" si="3"/>
        <v>NT</v>
      </c>
      <c r="S115" s="70" t="s">
        <v>1125</v>
      </c>
      <c r="T115" s="71">
        <v>45487</v>
      </c>
      <c r="U115" s="73"/>
      <c r="V115" s="69">
        <v>1</v>
      </c>
      <c r="W115" s="71">
        <v>45487</v>
      </c>
      <c r="X115" s="69">
        <v>29</v>
      </c>
      <c r="Y115" s="73"/>
      <c r="Z115" s="70" t="s">
        <v>61</v>
      </c>
      <c r="AA115" s="69">
        <v>1</v>
      </c>
      <c r="AB115" s="72">
        <v>45488</v>
      </c>
      <c r="AC115" s="70" t="s">
        <v>63</v>
      </c>
      <c r="AD115" s="70" t="s">
        <v>189</v>
      </c>
      <c r="AE115" s="70" t="s">
        <v>21</v>
      </c>
      <c r="AF115" s="70" t="s">
        <v>12</v>
      </c>
      <c r="AG115" s="70" t="s">
        <v>65</v>
      </c>
      <c r="AH115" s="70" t="s">
        <v>11</v>
      </c>
      <c r="AI115" s="70" t="s">
        <v>9</v>
      </c>
      <c r="AJ115" s="70" t="s">
        <v>122</v>
      </c>
      <c r="AK115" s="70" t="s">
        <v>189</v>
      </c>
      <c r="AL115" s="70" t="s">
        <v>63</v>
      </c>
      <c r="AM115" s="70" t="s">
        <v>61</v>
      </c>
      <c r="AN115" s="70" t="s">
        <v>61</v>
      </c>
      <c r="AO115" s="70" t="s">
        <v>74</v>
      </c>
      <c r="AP115" s="69">
        <v>7.7</v>
      </c>
    </row>
    <row r="116" spans="1:42" ht="15" hidden="1" customHeight="1" x14ac:dyDescent="0.25">
      <c r="A116" s="69">
        <v>2024</v>
      </c>
      <c r="B116" s="70" t="s">
        <v>54</v>
      </c>
      <c r="C116" s="70" t="s">
        <v>55</v>
      </c>
      <c r="D116" s="70" t="s">
        <v>56</v>
      </c>
      <c r="E116" s="70" t="s">
        <v>57</v>
      </c>
      <c r="F116" s="70" t="s">
        <v>58</v>
      </c>
      <c r="G116" s="70" t="s">
        <v>1121</v>
      </c>
      <c r="H116" s="70" t="s">
        <v>107</v>
      </c>
      <c r="I116" s="70" t="s">
        <v>855</v>
      </c>
      <c r="J116" s="70" t="s">
        <v>61</v>
      </c>
      <c r="K116" s="69" t="b">
        <v>1</v>
      </c>
      <c r="L116" s="70" t="s">
        <v>23</v>
      </c>
      <c r="M116" s="69">
        <v>101</v>
      </c>
      <c r="N116" s="78" t="s">
        <v>1019</v>
      </c>
      <c r="O116" s="81" t="str">
        <f t="shared" si="2"/>
        <v>10153</v>
      </c>
      <c r="P116" s="82">
        <f>IF(COUNTIF(Sheet2!B$3:B$187,VALUE('raw Mark ID data'!O116))=0, 0, VLOOKUP(VALUE(O116), Sheet2!B$3:D$987, 3, FALSE))</f>
        <v>0</v>
      </c>
      <c r="Q116" s="82">
        <f>IF(P116="THA",VLOOKUP(VALUE(O116),Sheet2!B$1:C$191,2,FALSE), IF(P116="SHA",VLOOKUP(VALUE(O116),Sheet2!B$1:C$191,2,FALSE), 0))</f>
        <v>0</v>
      </c>
      <c r="R116" s="82" t="str">
        <f t="shared" si="3"/>
        <v>NT</v>
      </c>
      <c r="S116" s="70" t="s">
        <v>1126</v>
      </c>
      <c r="T116" s="71">
        <v>45487</v>
      </c>
      <c r="U116" s="73"/>
      <c r="V116" s="69">
        <v>1</v>
      </c>
      <c r="W116" s="71">
        <v>45487</v>
      </c>
      <c r="X116" s="69">
        <v>29</v>
      </c>
      <c r="Y116" s="73"/>
      <c r="Z116" s="70" t="s">
        <v>61</v>
      </c>
      <c r="AA116" s="69">
        <v>1</v>
      </c>
      <c r="AB116" s="72">
        <v>45488</v>
      </c>
      <c r="AC116" s="70" t="s">
        <v>63</v>
      </c>
      <c r="AD116" s="70" t="s">
        <v>163</v>
      </c>
      <c r="AE116" s="70" t="s">
        <v>10</v>
      </c>
      <c r="AF116" s="70" t="s">
        <v>12</v>
      </c>
      <c r="AG116" s="70" t="s">
        <v>65</v>
      </c>
      <c r="AH116" s="70" t="s">
        <v>11</v>
      </c>
      <c r="AI116" s="70" t="s">
        <v>9</v>
      </c>
      <c r="AJ116" s="70" t="s">
        <v>122</v>
      </c>
      <c r="AK116" s="70" t="s">
        <v>163</v>
      </c>
      <c r="AL116" s="70" t="s">
        <v>63</v>
      </c>
      <c r="AM116" s="70" t="s">
        <v>61</v>
      </c>
      <c r="AN116" s="70" t="s">
        <v>61</v>
      </c>
      <c r="AO116" s="70" t="s">
        <v>74</v>
      </c>
      <c r="AP116" s="69">
        <v>8</v>
      </c>
    </row>
    <row r="117" spans="1:42" ht="15" hidden="1" customHeight="1" x14ac:dyDescent="0.25">
      <c r="A117" s="69">
        <v>2024</v>
      </c>
      <c r="B117" s="70" t="s">
        <v>54</v>
      </c>
      <c r="C117" s="70" t="s">
        <v>55</v>
      </c>
      <c r="D117" s="70" t="s">
        <v>56</v>
      </c>
      <c r="E117" s="70" t="s">
        <v>57</v>
      </c>
      <c r="F117" s="70" t="s">
        <v>58</v>
      </c>
      <c r="G117" s="70" t="s">
        <v>1127</v>
      </c>
      <c r="H117" s="70" t="s">
        <v>85</v>
      </c>
      <c r="I117" s="70" t="s">
        <v>855</v>
      </c>
      <c r="J117" s="70" t="s">
        <v>61</v>
      </c>
      <c r="K117" s="69" t="b">
        <v>1</v>
      </c>
      <c r="L117" s="70" t="s">
        <v>23</v>
      </c>
      <c r="M117" s="69">
        <v>102</v>
      </c>
      <c r="N117" s="78" t="s">
        <v>1128</v>
      </c>
      <c r="O117" s="81" t="str">
        <f t="shared" si="2"/>
        <v>10210</v>
      </c>
      <c r="P117" s="82">
        <f>IF(COUNTIF(Sheet2!B$3:B$187,VALUE('raw Mark ID data'!O117))=0, 0, VLOOKUP(VALUE(O117), Sheet2!B$3:D$987, 3, FALSE))</f>
        <v>0</v>
      </c>
      <c r="Q117" s="82">
        <f>IF(P117="THA",VLOOKUP(VALUE(O117),Sheet2!B$1:C$191,2,FALSE), IF(P117="SHA",VLOOKUP(VALUE(O117),Sheet2!B$1:C$191,2,FALSE), 0))</f>
        <v>0</v>
      </c>
      <c r="R117" s="82" t="str">
        <f t="shared" si="3"/>
        <v>NT</v>
      </c>
      <c r="S117" s="70" t="s">
        <v>1129</v>
      </c>
      <c r="T117" s="71">
        <v>45487</v>
      </c>
      <c r="U117" s="73"/>
      <c r="V117" s="69">
        <v>1</v>
      </c>
      <c r="W117" s="71">
        <v>45487</v>
      </c>
      <c r="X117" s="69">
        <v>29</v>
      </c>
      <c r="Y117" s="73"/>
      <c r="Z117" s="70" t="s">
        <v>61</v>
      </c>
      <c r="AA117" s="69">
        <v>1</v>
      </c>
      <c r="AB117" s="72">
        <v>45489</v>
      </c>
      <c r="AC117" s="70" t="s">
        <v>57</v>
      </c>
      <c r="AD117" s="70" t="s">
        <v>139</v>
      </c>
      <c r="AE117" s="70" t="s">
        <v>13</v>
      </c>
      <c r="AF117" s="70" t="s">
        <v>12</v>
      </c>
      <c r="AG117" s="70" t="s">
        <v>65</v>
      </c>
      <c r="AH117" s="70" t="s">
        <v>11</v>
      </c>
      <c r="AI117" s="70" t="s">
        <v>9</v>
      </c>
      <c r="AJ117" s="70" t="s">
        <v>122</v>
      </c>
      <c r="AK117" s="70" t="s">
        <v>139</v>
      </c>
      <c r="AL117" s="70" t="s">
        <v>57</v>
      </c>
      <c r="AM117" s="70" t="s">
        <v>61</v>
      </c>
      <c r="AN117" s="70" t="s">
        <v>61</v>
      </c>
      <c r="AO117" s="70" t="s">
        <v>74</v>
      </c>
      <c r="AP117" s="69">
        <v>7.1</v>
      </c>
    </row>
    <row r="118" spans="1:42" ht="15" hidden="1" customHeight="1" x14ac:dyDescent="0.25">
      <c r="A118" s="69">
        <v>2024</v>
      </c>
      <c r="B118" s="70" t="s">
        <v>54</v>
      </c>
      <c r="C118" s="70" t="s">
        <v>55</v>
      </c>
      <c r="D118" s="70" t="s">
        <v>56</v>
      </c>
      <c r="E118" s="70" t="s">
        <v>57</v>
      </c>
      <c r="F118" s="70" t="s">
        <v>58</v>
      </c>
      <c r="G118" s="70" t="s">
        <v>1130</v>
      </c>
      <c r="H118" s="70" t="s">
        <v>70</v>
      </c>
      <c r="I118" s="70" t="s">
        <v>221</v>
      </c>
      <c r="J118" s="70" t="s">
        <v>61</v>
      </c>
      <c r="K118" s="69" t="b">
        <v>1</v>
      </c>
      <c r="L118" s="70" t="s">
        <v>23</v>
      </c>
      <c r="M118" s="69">
        <v>101</v>
      </c>
      <c r="N118" s="78" t="s">
        <v>61</v>
      </c>
      <c r="O118" s="81" t="str">
        <f t="shared" si="2"/>
        <v>101</v>
      </c>
      <c r="P118" s="82">
        <f>IF(COUNTIF(Sheet2!B$3:B$187,VALUE('raw Mark ID data'!O118))=0, 0, VLOOKUP(VALUE(O118), Sheet2!B$3:D$987, 3, FALSE))</f>
        <v>0</v>
      </c>
      <c r="Q118" s="82">
        <f>IF(P118="THA",VLOOKUP(VALUE(O118),Sheet2!B$1:C$191,2,FALSE), IF(P118="SHA",VLOOKUP(VALUE(O118),Sheet2!B$1:C$191,2,FALSE), 0))</f>
        <v>0</v>
      </c>
      <c r="R118" s="82" t="str">
        <f t="shared" si="3"/>
        <v>NT</v>
      </c>
      <c r="S118" s="70" t="s">
        <v>1131</v>
      </c>
      <c r="T118" s="71">
        <v>45487</v>
      </c>
      <c r="U118" s="73"/>
      <c r="V118" s="69">
        <v>1</v>
      </c>
      <c r="W118" s="71">
        <v>45487</v>
      </c>
      <c r="X118" s="69">
        <v>29</v>
      </c>
      <c r="Y118" s="73"/>
      <c r="Z118" s="70" t="s">
        <v>61</v>
      </c>
      <c r="AA118" s="69">
        <v>1</v>
      </c>
      <c r="AB118" s="72">
        <v>45491</v>
      </c>
      <c r="AC118" s="70" t="s">
        <v>57</v>
      </c>
      <c r="AD118" s="70" t="s">
        <v>947</v>
      </c>
      <c r="AE118" s="70" t="s">
        <v>14</v>
      </c>
      <c r="AF118" s="70" t="s">
        <v>12</v>
      </c>
      <c r="AG118" s="70" t="s">
        <v>65</v>
      </c>
      <c r="AH118" s="70" t="s">
        <v>11</v>
      </c>
      <c r="AI118" s="70" t="s">
        <v>9</v>
      </c>
      <c r="AJ118" s="70" t="s">
        <v>122</v>
      </c>
      <c r="AK118" s="70" t="s">
        <v>947</v>
      </c>
      <c r="AL118" s="70" t="s">
        <v>57</v>
      </c>
      <c r="AM118" s="70" t="s">
        <v>61</v>
      </c>
      <c r="AN118" s="70" t="s">
        <v>61</v>
      </c>
      <c r="AO118" s="70" t="s">
        <v>74</v>
      </c>
      <c r="AP118" s="69">
        <v>7.7</v>
      </c>
    </row>
    <row r="119" spans="1:42" ht="15" hidden="1" customHeight="1" x14ac:dyDescent="0.25">
      <c r="A119" s="69">
        <v>2024</v>
      </c>
      <c r="B119" s="70" t="s">
        <v>54</v>
      </c>
      <c r="C119" s="70" t="s">
        <v>55</v>
      </c>
      <c r="D119" s="70" t="s">
        <v>56</v>
      </c>
      <c r="E119" s="70" t="s">
        <v>57</v>
      </c>
      <c r="F119" s="70" t="s">
        <v>58</v>
      </c>
      <c r="G119" s="70" t="s">
        <v>1130</v>
      </c>
      <c r="H119" s="70" t="s">
        <v>75</v>
      </c>
      <c r="I119" s="70" t="s">
        <v>221</v>
      </c>
      <c r="J119" s="70" t="s">
        <v>61</v>
      </c>
      <c r="K119" s="69" t="b">
        <v>1</v>
      </c>
      <c r="L119" s="70" t="s">
        <v>23</v>
      </c>
      <c r="M119" s="69">
        <v>101</v>
      </c>
      <c r="N119" s="78" t="s">
        <v>61</v>
      </c>
      <c r="O119" s="81" t="str">
        <f t="shared" si="2"/>
        <v>101</v>
      </c>
      <c r="P119" s="82">
        <f>IF(COUNTIF(Sheet2!B$3:B$187,VALUE('raw Mark ID data'!O119))=0, 0, VLOOKUP(VALUE(O119), Sheet2!B$3:D$987, 3, FALSE))</f>
        <v>0</v>
      </c>
      <c r="Q119" s="82">
        <f>IF(P119="THA",VLOOKUP(VALUE(O119),Sheet2!B$1:C$191,2,FALSE), IF(P119="SHA",VLOOKUP(VALUE(O119),Sheet2!B$1:C$191,2,FALSE), 0))</f>
        <v>0</v>
      </c>
      <c r="R119" s="82" t="str">
        <f t="shared" si="3"/>
        <v>NT</v>
      </c>
      <c r="S119" s="70" t="s">
        <v>1132</v>
      </c>
      <c r="T119" s="71">
        <v>45487</v>
      </c>
      <c r="U119" s="73"/>
      <c r="V119" s="69">
        <v>1</v>
      </c>
      <c r="W119" s="71">
        <v>45487</v>
      </c>
      <c r="X119" s="69">
        <v>29</v>
      </c>
      <c r="Y119" s="73"/>
      <c r="Z119" s="70" t="s">
        <v>61</v>
      </c>
      <c r="AA119" s="69">
        <v>1</v>
      </c>
      <c r="AB119" s="72">
        <v>45491</v>
      </c>
      <c r="AC119" s="70" t="s">
        <v>57</v>
      </c>
      <c r="AD119" s="70" t="s">
        <v>139</v>
      </c>
      <c r="AE119" s="70" t="s">
        <v>13</v>
      </c>
      <c r="AF119" s="70" t="s">
        <v>12</v>
      </c>
      <c r="AG119" s="70" t="s">
        <v>65</v>
      </c>
      <c r="AH119" s="70" t="s">
        <v>11</v>
      </c>
      <c r="AI119" s="70" t="s">
        <v>9</v>
      </c>
      <c r="AJ119" s="70" t="s">
        <v>122</v>
      </c>
      <c r="AK119" s="70" t="s">
        <v>139</v>
      </c>
      <c r="AL119" s="70" t="s">
        <v>57</v>
      </c>
      <c r="AM119" s="70" t="s">
        <v>61</v>
      </c>
      <c r="AN119" s="70" t="s">
        <v>61</v>
      </c>
      <c r="AO119" s="70" t="s">
        <v>74</v>
      </c>
      <c r="AP119" s="69">
        <v>8.9</v>
      </c>
    </row>
    <row r="120" spans="1:42" ht="15" hidden="1" customHeight="1" x14ac:dyDescent="0.25">
      <c r="A120" s="69">
        <v>2024</v>
      </c>
      <c r="B120" s="70" t="s">
        <v>54</v>
      </c>
      <c r="C120" s="70" t="s">
        <v>55</v>
      </c>
      <c r="D120" s="70" t="s">
        <v>56</v>
      </c>
      <c r="E120" s="70" t="s">
        <v>57</v>
      </c>
      <c r="F120" s="70" t="s">
        <v>58</v>
      </c>
      <c r="G120" s="70" t="s">
        <v>1133</v>
      </c>
      <c r="H120" s="70" t="s">
        <v>75</v>
      </c>
      <c r="I120" s="70" t="s">
        <v>221</v>
      </c>
      <c r="J120" s="70" t="s">
        <v>61</v>
      </c>
      <c r="K120" s="69" t="b">
        <v>1</v>
      </c>
      <c r="L120" s="70" t="s">
        <v>23</v>
      </c>
      <c r="M120" s="69">
        <v>101</v>
      </c>
      <c r="N120" s="78" t="s">
        <v>968</v>
      </c>
      <c r="O120" s="81" t="str">
        <f t="shared" si="2"/>
        <v>10142</v>
      </c>
      <c r="P120" s="82">
        <f>IF(COUNTIF(Sheet2!B$3:B$187,VALUE('raw Mark ID data'!O120))=0, 0, VLOOKUP(VALUE(O120), Sheet2!B$3:D$987, 3, FALSE))</f>
        <v>0</v>
      </c>
      <c r="Q120" s="82">
        <f>IF(P120="THA",VLOOKUP(VALUE(O120),Sheet2!B$1:C$191,2,FALSE), IF(P120="SHA",VLOOKUP(VALUE(O120),Sheet2!B$1:C$191,2,FALSE), 0))</f>
        <v>0</v>
      </c>
      <c r="R120" s="82" t="str">
        <f t="shared" si="3"/>
        <v>NT</v>
      </c>
      <c r="S120" s="70" t="s">
        <v>1134</v>
      </c>
      <c r="T120" s="71">
        <v>45487</v>
      </c>
      <c r="U120" s="73"/>
      <c r="V120" s="69">
        <v>1</v>
      </c>
      <c r="W120" s="71">
        <v>45487</v>
      </c>
      <c r="X120" s="69">
        <v>29</v>
      </c>
      <c r="Y120" s="73"/>
      <c r="Z120" s="70" t="s">
        <v>61</v>
      </c>
      <c r="AA120" s="69">
        <v>1</v>
      </c>
      <c r="AB120" s="72">
        <v>45491</v>
      </c>
      <c r="AC120" s="70" t="s">
        <v>63</v>
      </c>
      <c r="AD120" s="70" t="s">
        <v>139</v>
      </c>
      <c r="AE120" s="70" t="s">
        <v>13</v>
      </c>
      <c r="AF120" s="70" t="s">
        <v>12</v>
      </c>
      <c r="AG120" s="70" t="s">
        <v>65</v>
      </c>
      <c r="AH120" s="70" t="s">
        <v>11</v>
      </c>
      <c r="AI120" s="70" t="s">
        <v>9</v>
      </c>
      <c r="AJ120" s="70" t="s">
        <v>122</v>
      </c>
      <c r="AK120" s="70" t="s">
        <v>139</v>
      </c>
      <c r="AL120" s="70" t="s">
        <v>63</v>
      </c>
      <c r="AM120" s="70" t="s">
        <v>61</v>
      </c>
      <c r="AN120" s="70" t="s">
        <v>61</v>
      </c>
      <c r="AO120" s="70" t="s">
        <v>74</v>
      </c>
      <c r="AP120" s="69">
        <v>6.7</v>
      </c>
    </row>
    <row r="121" spans="1:42" ht="15" hidden="1" customHeight="1" x14ac:dyDescent="0.25">
      <c r="A121" s="69">
        <v>2024</v>
      </c>
      <c r="B121" s="70" t="s">
        <v>54</v>
      </c>
      <c r="C121" s="70" t="s">
        <v>55</v>
      </c>
      <c r="D121" s="70" t="s">
        <v>56</v>
      </c>
      <c r="E121" s="70" t="s">
        <v>57</v>
      </c>
      <c r="F121" s="70" t="s">
        <v>58</v>
      </c>
      <c r="G121" s="70" t="s">
        <v>1133</v>
      </c>
      <c r="H121" s="70" t="s">
        <v>79</v>
      </c>
      <c r="I121" s="70" t="s">
        <v>221</v>
      </c>
      <c r="J121" s="70" t="s">
        <v>61</v>
      </c>
      <c r="K121" s="69" t="b">
        <v>1</v>
      </c>
      <c r="L121" s="70" t="s">
        <v>23</v>
      </c>
      <c r="M121" s="69">
        <v>101</v>
      </c>
      <c r="N121" s="78" t="s">
        <v>968</v>
      </c>
      <c r="O121" s="81" t="str">
        <f t="shared" si="2"/>
        <v>10142</v>
      </c>
      <c r="P121" s="82">
        <f>IF(COUNTIF(Sheet2!B$3:B$187,VALUE('raw Mark ID data'!O121))=0, 0, VLOOKUP(VALUE(O121), Sheet2!B$3:D$987, 3, FALSE))</f>
        <v>0</v>
      </c>
      <c r="Q121" s="82">
        <f>IF(P121="THA",VLOOKUP(VALUE(O121),Sheet2!B$1:C$191,2,FALSE), IF(P121="SHA",VLOOKUP(VALUE(O121),Sheet2!B$1:C$191,2,FALSE), 0))</f>
        <v>0</v>
      </c>
      <c r="R121" s="82" t="str">
        <f t="shared" si="3"/>
        <v>NT</v>
      </c>
      <c r="S121" s="70" t="s">
        <v>1135</v>
      </c>
      <c r="T121" s="71">
        <v>45487</v>
      </c>
      <c r="U121" s="73"/>
      <c r="V121" s="69">
        <v>1</v>
      </c>
      <c r="W121" s="71">
        <v>45487</v>
      </c>
      <c r="X121" s="69">
        <v>29</v>
      </c>
      <c r="Y121" s="73"/>
      <c r="Z121" s="70" t="s">
        <v>61</v>
      </c>
      <c r="AA121" s="69">
        <v>1</v>
      </c>
      <c r="AB121" s="72">
        <v>45491</v>
      </c>
      <c r="AC121" s="70" t="s">
        <v>63</v>
      </c>
      <c r="AD121" s="70" t="s">
        <v>163</v>
      </c>
      <c r="AE121" s="70" t="s">
        <v>10</v>
      </c>
      <c r="AF121" s="70" t="s">
        <v>12</v>
      </c>
      <c r="AG121" s="70" t="s">
        <v>65</v>
      </c>
      <c r="AH121" s="70" t="s">
        <v>11</v>
      </c>
      <c r="AI121" s="70" t="s">
        <v>9</v>
      </c>
      <c r="AJ121" s="70" t="s">
        <v>122</v>
      </c>
      <c r="AK121" s="70" t="s">
        <v>163</v>
      </c>
      <c r="AL121" s="70" t="s">
        <v>63</v>
      </c>
      <c r="AM121" s="70" t="s">
        <v>61</v>
      </c>
      <c r="AN121" s="70" t="s">
        <v>61</v>
      </c>
      <c r="AO121" s="70" t="s">
        <v>74</v>
      </c>
      <c r="AP121" s="69">
        <v>5.7</v>
      </c>
    </row>
    <row r="122" spans="1:42" ht="15" hidden="1" customHeight="1" x14ac:dyDescent="0.25">
      <c r="A122" s="69">
        <v>2024</v>
      </c>
      <c r="B122" s="70" t="s">
        <v>54</v>
      </c>
      <c r="C122" s="70" t="s">
        <v>55</v>
      </c>
      <c r="D122" s="70" t="s">
        <v>56</v>
      </c>
      <c r="E122" s="70" t="s">
        <v>57</v>
      </c>
      <c r="F122" s="70" t="s">
        <v>58</v>
      </c>
      <c r="G122" s="70" t="s">
        <v>1133</v>
      </c>
      <c r="H122" s="70" t="s">
        <v>86</v>
      </c>
      <c r="I122" s="70" t="s">
        <v>221</v>
      </c>
      <c r="J122" s="70" t="s">
        <v>61</v>
      </c>
      <c r="K122" s="69" t="b">
        <v>1</v>
      </c>
      <c r="L122" s="70" t="s">
        <v>23</v>
      </c>
      <c r="M122" s="69">
        <v>101</v>
      </c>
      <c r="N122" s="78" t="s">
        <v>968</v>
      </c>
      <c r="O122" s="81" t="str">
        <f t="shared" si="2"/>
        <v>10142</v>
      </c>
      <c r="P122" s="82">
        <f>IF(COUNTIF(Sheet2!B$3:B$187,VALUE('raw Mark ID data'!O122))=0, 0, VLOOKUP(VALUE(O122), Sheet2!B$3:D$987, 3, FALSE))</f>
        <v>0</v>
      </c>
      <c r="Q122" s="82">
        <f>IF(P122="THA",VLOOKUP(VALUE(O122),Sheet2!B$1:C$191,2,FALSE), IF(P122="SHA",VLOOKUP(VALUE(O122),Sheet2!B$1:C$191,2,FALSE), 0))</f>
        <v>0</v>
      </c>
      <c r="R122" s="82" t="str">
        <f t="shared" si="3"/>
        <v>NT</v>
      </c>
      <c r="S122" s="70" t="s">
        <v>1136</v>
      </c>
      <c r="T122" s="71">
        <v>45487</v>
      </c>
      <c r="U122" s="73"/>
      <c r="V122" s="69">
        <v>1</v>
      </c>
      <c r="W122" s="71">
        <v>45487</v>
      </c>
      <c r="X122" s="69">
        <v>29</v>
      </c>
      <c r="Y122" s="73"/>
      <c r="Z122" s="70" t="s">
        <v>61</v>
      </c>
      <c r="AA122" s="69">
        <v>1</v>
      </c>
      <c r="AB122" s="72">
        <v>45491</v>
      </c>
      <c r="AC122" s="70" t="s">
        <v>63</v>
      </c>
      <c r="AD122" s="70" t="s">
        <v>189</v>
      </c>
      <c r="AE122" s="70" t="s">
        <v>21</v>
      </c>
      <c r="AF122" s="70" t="s">
        <v>12</v>
      </c>
      <c r="AG122" s="70" t="s">
        <v>65</v>
      </c>
      <c r="AH122" s="70" t="s">
        <v>11</v>
      </c>
      <c r="AI122" s="70" t="s">
        <v>9</v>
      </c>
      <c r="AJ122" s="70" t="s">
        <v>122</v>
      </c>
      <c r="AK122" s="70" t="s">
        <v>189</v>
      </c>
      <c r="AL122" s="70" t="s">
        <v>63</v>
      </c>
      <c r="AM122" s="70" t="s">
        <v>61</v>
      </c>
      <c r="AN122" s="70" t="s">
        <v>61</v>
      </c>
      <c r="AO122" s="70" t="s">
        <v>74</v>
      </c>
      <c r="AP122" s="69">
        <v>9.9</v>
      </c>
    </row>
    <row r="123" spans="1:42" ht="15" hidden="1" customHeight="1" x14ac:dyDescent="0.25">
      <c r="A123" s="69">
        <v>2024</v>
      </c>
      <c r="B123" s="70" t="s">
        <v>54</v>
      </c>
      <c r="C123" s="70" t="s">
        <v>55</v>
      </c>
      <c r="D123" s="70" t="s">
        <v>56</v>
      </c>
      <c r="E123" s="70" t="s">
        <v>57</v>
      </c>
      <c r="F123" s="70" t="s">
        <v>58</v>
      </c>
      <c r="G123" s="70" t="s">
        <v>1133</v>
      </c>
      <c r="H123" s="70" t="s">
        <v>90</v>
      </c>
      <c r="I123" s="70" t="s">
        <v>221</v>
      </c>
      <c r="J123" s="70" t="s">
        <v>61</v>
      </c>
      <c r="K123" s="69" t="b">
        <v>1</v>
      </c>
      <c r="L123" s="70" t="s">
        <v>23</v>
      </c>
      <c r="M123" s="69">
        <v>101</v>
      </c>
      <c r="N123" s="78" t="s">
        <v>968</v>
      </c>
      <c r="O123" s="81" t="str">
        <f t="shared" si="2"/>
        <v>10142</v>
      </c>
      <c r="P123" s="82">
        <f>IF(COUNTIF(Sheet2!B$3:B$187,VALUE('raw Mark ID data'!O123))=0, 0, VLOOKUP(VALUE(O123), Sheet2!B$3:D$987, 3, FALSE))</f>
        <v>0</v>
      </c>
      <c r="Q123" s="82">
        <f>IF(P123="THA",VLOOKUP(VALUE(O123),Sheet2!B$1:C$191,2,FALSE), IF(P123="SHA",VLOOKUP(VALUE(O123),Sheet2!B$1:C$191,2,FALSE), 0))</f>
        <v>0</v>
      </c>
      <c r="R123" s="82" t="str">
        <f t="shared" si="3"/>
        <v>NT</v>
      </c>
      <c r="S123" s="70" t="s">
        <v>1137</v>
      </c>
      <c r="T123" s="71">
        <v>45487</v>
      </c>
      <c r="U123" s="73"/>
      <c r="V123" s="69">
        <v>1</v>
      </c>
      <c r="W123" s="71">
        <v>45487</v>
      </c>
      <c r="X123" s="69">
        <v>29</v>
      </c>
      <c r="Y123" s="73"/>
      <c r="Z123" s="70" t="s">
        <v>61</v>
      </c>
      <c r="AA123" s="69">
        <v>1</v>
      </c>
      <c r="AB123" s="72">
        <v>45491</v>
      </c>
      <c r="AC123" s="70" t="s">
        <v>63</v>
      </c>
      <c r="AD123" s="70" t="s">
        <v>163</v>
      </c>
      <c r="AE123" s="70" t="s">
        <v>10</v>
      </c>
      <c r="AF123" s="70" t="s">
        <v>12</v>
      </c>
      <c r="AG123" s="70" t="s">
        <v>65</v>
      </c>
      <c r="AH123" s="70" t="s">
        <v>11</v>
      </c>
      <c r="AI123" s="70" t="s">
        <v>9</v>
      </c>
      <c r="AJ123" s="70" t="s">
        <v>1043</v>
      </c>
      <c r="AK123" s="70" t="s">
        <v>163</v>
      </c>
      <c r="AL123" s="70" t="s">
        <v>63</v>
      </c>
      <c r="AM123" s="70" t="s">
        <v>61</v>
      </c>
      <c r="AN123" s="70" t="s">
        <v>61</v>
      </c>
      <c r="AO123" s="70" t="s">
        <v>74</v>
      </c>
      <c r="AP123" s="69">
        <v>8.4</v>
      </c>
    </row>
    <row r="124" spans="1:42" ht="15" hidden="1" customHeight="1" x14ac:dyDescent="0.25">
      <c r="A124" s="69">
        <v>2024</v>
      </c>
      <c r="B124" s="70" t="s">
        <v>54</v>
      </c>
      <c r="C124" s="70" t="s">
        <v>55</v>
      </c>
      <c r="D124" s="70" t="s">
        <v>56</v>
      </c>
      <c r="E124" s="70" t="s">
        <v>57</v>
      </c>
      <c r="F124" s="70" t="s">
        <v>58</v>
      </c>
      <c r="G124" s="70" t="s">
        <v>1133</v>
      </c>
      <c r="H124" s="70" t="s">
        <v>98</v>
      </c>
      <c r="I124" s="70" t="s">
        <v>221</v>
      </c>
      <c r="J124" s="70" t="s">
        <v>61</v>
      </c>
      <c r="K124" s="69" t="b">
        <v>1</v>
      </c>
      <c r="L124" s="70" t="s">
        <v>23</v>
      </c>
      <c r="M124" s="69">
        <v>101</v>
      </c>
      <c r="N124" s="78" t="s">
        <v>968</v>
      </c>
      <c r="O124" s="81" t="str">
        <f t="shared" si="2"/>
        <v>10142</v>
      </c>
      <c r="P124" s="82">
        <f>IF(COUNTIF(Sheet2!B$3:B$187,VALUE('raw Mark ID data'!O124))=0, 0, VLOOKUP(VALUE(O124), Sheet2!B$3:D$987, 3, FALSE))</f>
        <v>0</v>
      </c>
      <c r="Q124" s="82">
        <f>IF(P124="THA",VLOOKUP(VALUE(O124),Sheet2!B$1:C$191,2,FALSE), IF(P124="SHA",VLOOKUP(VALUE(O124),Sheet2!B$1:C$191,2,FALSE), 0))</f>
        <v>0</v>
      </c>
      <c r="R124" s="82" t="str">
        <f t="shared" si="3"/>
        <v>NT</v>
      </c>
      <c r="S124" s="70" t="s">
        <v>1138</v>
      </c>
      <c r="T124" s="71">
        <v>45487</v>
      </c>
      <c r="U124" s="73"/>
      <c r="V124" s="69">
        <v>1</v>
      </c>
      <c r="W124" s="71">
        <v>45487</v>
      </c>
      <c r="X124" s="69">
        <v>29</v>
      </c>
      <c r="Y124" s="73"/>
      <c r="Z124" s="70" t="s">
        <v>61</v>
      </c>
      <c r="AA124" s="69">
        <v>1</v>
      </c>
      <c r="AB124" s="72">
        <v>45491</v>
      </c>
      <c r="AC124" s="70" t="s">
        <v>63</v>
      </c>
      <c r="AD124" s="70" t="s">
        <v>139</v>
      </c>
      <c r="AE124" s="70" t="s">
        <v>13</v>
      </c>
      <c r="AF124" s="70" t="s">
        <v>12</v>
      </c>
      <c r="AG124" s="70" t="s">
        <v>65</v>
      </c>
      <c r="AH124" s="70" t="s">
        <v>11</v>
      </c>
      <c r="AI124" s="70" t="s">
        <v>9</v>
      </c>
      <c r="AJ124" s="70" t="s">
        <v>84</v>
      </c>
      <c r="AK124" s="70" t="s">
        <v>139</v>
      </c>
      <c r="AL124" s="70" t="s">
        <v>63</v>
      </c>
      <c r="AM124" s="70" t="s">
        <v>61</v>
      </c>
      <c r="AN124" s="70" t="s">
        <v>61</v>
      </c>
      <c r="AO124" s="70" t="s">
        <v>74</v>
      </c>
      <c r="AP124" s="69">
        <v>5.4</v>
      </c>
    </row>
    <row r="125" spans="1:42" ht="15" hidden="1" customHeight="1" x14ac:dyDescent="0.25">
      <c r="A125" s="69">
        <v>2024</v>
      </c>
      <c r="B125" s="70" t="s">
        <v>54</v>
      </c>
      <c r="C125" s="70" t="s">
        <v>55</v>
      </c>
      <c r="D125" s="70" t="s">
        <v>56</v>
      </c>
      <c r="E125" s="70" t="s">
        <v>57</v>
      </c>
      <c r="F125" s="70" t="s">
        <v>58</v>
      </c>
      <c r="G125" s="70" t="s">
        <v>1133</v>
      </c>
      <c r="H125" s="70" t="s">
        <v>100</v>
      </c>
      <c r="I125" s="70" t="s">
        <v>221</v>
      </c>
      <c r="J125" s="70" t="s">
        <v>61</v>
      </c>
      <c r="K125" s="69" t="b">
        <v>1</v>
      </c>
      <c r="L125" s="70" t="s">
        <v>23</v>
      </c>
      <c r="M125" s="69">
        <v>101</v>
      </c>
      <c r="N125" s="78" t="s">
        <v>968</v>
      </c>
      <c r="O125" s="81" t="str">
        <f t="shared" si="2"/>
        <v>10142</v>
      </c>
      <c r="P125" s="82">
        <f>IF(COUNTIF(Sheet2!B$3:B$187,VALUE('raw Mark ID data'!O125))=0, 0, VLOOKUP(VALUE(O125), Sheet2!B$3:D$987, 3, FALSE))</f>
        <v>0</v>
      </c>
      <c r="Q125" s="82">
        <f>IF(P125="THA",VLOOKUP(VALUE(O125),Sheet2!B$1:C$191,2,FALSE), IF(P125="SHA",VLOOKUP(VALUE(O125),Sheet2!B$1:C$191,2,FALSE), 0))</f>
        <v>0</v>
      </c>
      <c r="R125" s="82" t="str">
        <f t="shared" si="3"/>
        <v>NT</v>
      </c>
      <c r="S125" s="70" t="s">
        <v>1139</v>
      </c>
      <c r="T125" s="71">
        <v>45487</v>
      </c>
      <c r="U125" s="73"/>
      <c r="V125" s="69">
        <v>1</v>
      </c>
      <c r="W125" s="71">
        <v>45487</v>
      </c>
      <c r="X125" s="69">
        <v>29</v>
      </c>
      <c r="Y125" s="73"/>
      <c r="Z125" s="70" t="s">
        <v>61</v>
      </c>
      <c r="AA125" s="69">
        <v>1</v>
      </c>
      <c r="AB125" s="72">
        <v>45491</v>
      </c>
      <c r="AC125" s="70" t="s">
        <v>63</v>
      </c>
      <c r="AD125" s="70" t="s">
        <v>163</v>
      </c>
      <c r="AE125" s="70" t="s">
        <v>10</v>
      </c>
      <c r="AF125" s="70" t="s">
        <v>12</v>
      </c>
      <c r="AG125" s="70" t="s">
        <v>65</v>
      </c>
      <c r="AH125" s="70" t="s">
        <v>11</v>
      </c>
      <c r="AI125" s="70" t="s">
        <v>9</v>
      </c>
      <c r="AJ125" s="70" t="s">
        <v>122</v>
      </c>
      <c r="AK125" s="70" t="s">
        <v>163</v>
      </c>
      <c r="AL125" s="70" t="s">
        <v>63</v>
      </c>
      <c r="AM125" s="70" t="s">
        <v>61</v>
      </c>
      <c r="AN125" s="70" t="s">
        <v>61</v>
      </c>
      <c r="AO125" s="70" t="s">
        <v>74</v>
      </c>
      <c r="AP125" s="69">
        <v>9.4</v>
      </c>
    </row>
    <row r="126" spans="1:42" ht="15" hidden="1" customHeight="1" x14ac:dyDescent="0.25">
      <c r="A126" s="69">
        <v>2024</v>
      </c>
      <c r="B126" s="70" t="s">
        <v>54</v>
      </c>
      <c r="C126" s="70" t="s">
        <v>55</v>
      </c>
      <c r="D126" s="70" t="s">
        <v>56</v>
      </c>
      <c r="E126" s="70" t="s">
        <v>57</v>
      </c>
      <c r="F126" s="70" t="s">
        <v>58</v>
      </c>
      <c r="G126" s="70" t="s">
        <v>1133</v>
      </c>
      <c r="H126" s="70" t="s">
        <v>110</v>
      </c>
      <c r="I126" s="70" t="s">
        <v>221</v>
      </c>
      <c r="J126" s="70" t="s">
        <v>61</v>
      </c>
      <c r="K126" s="69" t="b">
        <v>1</v>
      </c>
      <c r="L126" s="70" t="s">
        <v>23</v>
      </c>
      <c r="M126" s="69">
        <v>101</v>
      </c>
      <c r="N126" s="78" t="s">
        <v>968</v>
      </c>
      <c r="O126" s="81" t="str">
        <f t="shared" si="2"/>
        <v>10142</v>
      </c>
      <c r="P126" s="82">
        <f>IF(COUNTIF(Sheet2!B$3:B$187,VALUE('raw Mark ID data'!O126))=0, 0, VLOOKUP(VALUE(O126), Sheet2!B$3:D$987, 3, FALSE))</f>
        <v>0</v>
      </c>
      <c r="Q126" s="82">
        <f>IF(P126="THA",VLOOKUP(VALUE(O126),Sheet2!B$1:C$191,2,FALSE), IF(P126="SHA",VLOOKUP(VALUE(O126),Sheet2!B$1:C$191,2,FALSE), 0))</f>
        <v>0</v>
      </c>
      <c r="R126" s="82" t="str">
        <f t="shared" si="3"/>
        <v>NT</v>
      </c>
      <c r="S126" s="70" t="s">
        <v>1140</v>
      </c>
      <c r="T126" s="71">
        <v>45487</v>
      </c>
      <c r="U126" s="73"/>
      <c r="V126" s="69">
        <v>1</v>
      </c>
      <c r="W126" s="71">
        <v>45487</v>
      </c>
      <c r="X126" s="69">
        <v>29</v>
      </c>
      <c r="Y126" s="73"/>
      <c r="Z126" s="70" t="s">
        <v>61</v>
      </c>
      <c r="AA126" s="69">
        <v>1</v>
      </c>
      <c r="AB126" s="72">
        <v>45491</v>
      </c>
      <c r="AC126" s="70" t="s">
        <v>63</v>
      </c>
      <c r="AD126" s="70" t="s">
        <v>139</v>
      </c>
      <c r="AE126" s="70" t="s">
        <v>13</v>
      </c>
      <c r="AF126" s="70" t="s">
        <v>12</v>
      </c>
      <c r="AG126" s="70" t="s">
        <v>65</v>
      </c>
      <c r="AH126" s="70" t="s">
        <v>11</v>
      </c>
      <c r="AI126" s="70" t="s">
        <v>9</v>
      </c>
      <c r="AJ126" s="70" t="s">
        <v>122</v>
      </c>
      <c r="AK126" s="70" t="s">
        <v>139</v>
      </c>
      <c r="AL126" s="70" t="s">
        <v>63</v>
      </c>
      <c r="AM126" s="70" t="s">
        <v>61</v>
      </c>
      <c r="AN126" s="70" t="s">
        <v>61</v>
      </c>
      <c r="AO126" s="70" t="s">
        <v>74</v>
      </c>
      <c r="AP126" s="69">
        <v>5.2</v>
      </c>
    </row>
    <row r="127" spans="1:42" ht="15" hidden="1" customHeight="1" x14ac:dyDescent="0.25">
      <c r="A127" s="69">
        <v>2024</v>
      </c>
      <c r="B127" s="70" t="s">
        <v>54</v>
      </c>
      <c r="C127" s="70" t="s">
        <v>55</v>
      </c>
      <c r="D127" s="70" t="s">
        <v>56</v>
      </c>
      <c r="E127" s="70" t="s">
        <v>57</v>
      </c>
      <c r="F127" s="70" t="s">
        <v>58</v>
      </c>
      <c r="G127" s="70" t="s">
        <v>1133</v>
      </c>
      <c r="H127" s="70" t="s">
        <v>116</v>
      </c>
      <c r="I127" s="70" t="s">
        <v>221</v>
      </c>
      <c r="J127" s="70" t="s">
        <v>61</v>
      </c>
      <c r="K127" s="69" t="b">
        <v>1</v>
      </c>
      <c r="L127" s="70" t="s">
        <v>23</v>
      </c>
      <c r="M127" s="69">
        <v>101</v>
      </c>
      <c r="N127" s="78" t="s">
        <v>968</v>
      </c>
      <c r="O127" s="81" t="str">
        <f t="shared" si="2"/>
        <v>10142</v>
      </c>
      <c r="P127" s="82">
        <f>IF(COUNTIF(Sheet2!B$3:B$187,VALUE('raw Mark ID data'!O127))=0, 0, VLOOKUP(VALUE(O127), Sheet2!B$3:D$987, 3, FALSE))</f>
        <v>0</v>
      </c>
      <c r="Q127" s="82">
        <f>IF(P127="THA",VLOOKUP(VALUE(O127),Sheet2!B$1:C$191,2,FALSE), IF(P127="SHA",VLOOKUP(VALUE(O127),Sheet2!B$1:C$191,2,FALSE), 0))</f>
        <v>0</v>
      </c>
      <c r="R127" s="82" t="str">
        <f t="shared" si="3"/>
        <v>NT</v>
      </c>
      <c r="S127" s="70" t="s">
        <v>1141</v>
      </c>
      <c r="T127" s="71">
        <v>45487</v>
      </c>
      <c r="U127" s="73"/>
      <c r="V127" s="69">
        <v>1</v>
      </c>
      <c r="W127" s="71">
        <v>45487</v>
      </c>
      <c r="X127" s="69">
        <v>29</v>
      </c>
      <c r="Y127" s="73"/>
      <c r="Z127" s="70" t="s">
        <v>61</v>
      </c>
      <c r="AA127" s="69">
        <v>1</v>
      </c>
      <c r="AB127" s="72">
        <v>45491</v>
      </c>
      <c r="AC127" s="70" t="s">
        <v>63</v>
      </c>
      <c r="AD127" s="70" t="s">
        <v>139</v>
      </c>
      <c r="AE127" s="70" t="s">
        <v>13</v>
      </c>
      <c r="AF127" s="70" t="s">
        <v>12</v>
      </c>
      <c r="AG127" s="70" t="s">
        <v>65</v>
      </c>
      <c r="AH127" s="70" t="s">
        <v>11</v>
      </c>
      <c r="AI127" s="70" t="s">
        <v>9</v>
      </c>
      <c r="AJ127" s="70" t="s">
        <v>122</v>
      </c>
      <c r="AK127" s="70" t="s">
        <v>139</v>
      </c>
      <c r="AL127" s="70" t="s">
        <v>63</v>
      </c>
      <c r="AM127" s="70" t="s">
        <v>61</v>
      </c>
      <c r="AN127" s="70" t="s">
        <v>61</v>
      </c>
      <c r="AO127" s="70" t="s">
        <v>74</v>
      </c>
      <c r="AP127" s="69">
        <v>8</v>
      </c>
    </row>
    <row r="128" spans="1:42" ht="15" hidden="1" customHeight="1" x14ac:dyDescent="0.25">
      <c r="A128" s="69">
        <v>2024</v>
      </c>
      <c r="B128" s="70" t="s">
        <v>54</v>
      </c>
      <c r="C128" s="70" t="s">
        <v>55</v>
      </c>
      <c r="D128" s="70" t="s">
        <v>56</v>
      </c>
      <c r="E128" s="70" t="s">
        <v>57</v>
      </c>
      <c r="F128" s="70" t="s">
        <v>58</v>
      </c>
      <c r="G128" s="70" t="s">
        <v>1133</v>
      </c>
      <c r="H128" s="70" t="s">
        <v>148</v>
      </c>
      <c r="I128" s="70" t="s">
        <v>221</v>
      </c>
      <c r="J128" s="70" t="s">
        <v>61</v>
      </c>
      <c r="K128" s="69" t="b">
        <v>1</v>
      </c>
      <c r="L128" s="70" t="s">
        <v>23</v>
      </c>
      <c r="M128" s="69">
        <v>101</v>
      </c>
      <c r="N128" s="78" t="s">
        <v>968</v>
      </c>
      <c r="O128" s="81" t="str">
        <f t="shared" si="2"/>
        <v>10142</v>
      </c>
      <c r="P128" s="82">
        <f>IF(COUNTIF(Sheet2!B$3:B$187,VALUE('raw Mark ID data'!O128))=0, 0, VLOOKUP(VALUE(O128), Sheet2!B$3:D$987, 3, FALSE))</f>
        <v>0</v>
      </c>
      <c r="Q128" s="82">
        <f>IF(P128="THA",VLOOKUP(VALUE(O128),Sheet2!B$1:C$191,2,FALSE), IF(P128="SHA",VLOOKUP(VALUE(O128),Sheet2!B$1:C$191,2,FALSE), 0))</f>
        <v>0</v>
      </c>
      <c r="R128" s="82" t="str">
        <f t="shared" si="3"/>
        <v>NT</v>
      </c>
      <c r="S128" s="70" t="s">
        <v>1142</v>
      </c>
      <c r="T128" s="71">
        <v>45487</v>
      </c>
      <c r="U128" s="73"/>
      <c r="V128" s="69">
        <v>1</v>
      </c>
      <c r="W128" s="71">
        <v>45487</v>
      </c>
      <c r="X128" s="69">
        <v>29</v>
      </c>
      <c r="Y128" s="73"/>
      <c r="Z128" s="70" t="s">
        <v>61</v>
      </c>
      <c r="AA128" s="69">
        <v>1</v>
      </c>
      <c r="AB128" s="72">
        <v>45491</v>
      </c>
      <c r="AC128" s="70" t="s">
        <v>63</v>
      </c>
      <c r="AD128" s="70" t="s">
        <v>947</v>
      </c>
      <c r="AE128" s="70" t="s">
        <v>14</v>
      </c>
      <c r="AF128" s="70" t="s">
        <v>12</v>
      </c>
      <c r="AG128" s="70" t="s">
        <v>65</v>
      </c>
      <c r="AH128" s="70" t="s">
        <v>11</v>
      </c>
      <c r="AI128" s="70" t="s">
        <v>9</v>
      </c>
      <c r="AJ128" s="70" t="s">
        <v>84</v>
      </c>
      <c r="AK128" s="70" t="s">
        <v>947</v>
      </c>
      <c r="AL128" s="70" t="s">
        <v>63</v>
      </c>
      <c r="AM128" s="70" t="s">
        <v>61</v>
      </c>
      <c r="AN128" s="70" t="s">
        <v>61</v>
      </c>
      <c r="AO128" s="70" t="s">
        <v>74</v>
      </c>
      <c r="AP128" s="69">
        <v>7</v>
      </c>
    </row>
    <row r="129" spans="1:42" ht="15" hidden="1" customHeight="1" x14ac:dyDescent="0.25">
      <c r="A129" s="69">
        <v>2024</v>
      </c>
      <c r="B129" s="70" t="s">
        <v>54</v>
      </c>
      <c r="C129" s="70" t="s">
        <v>55</v>
      </c>
      <c r="D129" s="70" t="s">
        <v>56</v>
      </c>
      <c r="E129" s="70" t="s">
        <v>57</v>
      </c>
      <c r="F129" s="70" t="s">
        <v>58</v>
      </c>
      <c r="G129" s="70" t="s">
        <v>1133</v>
      </c>
      <c r="H129" s="70" t="s">
        <v>151</v>
      </c>
      <c r="I129" s="70" t="s">
        <v>221</v>
      </c>
      <c r="J129" s="70" t="s">
        <v>61</v>
      </c>
      <c r="K129" s="69" t="b">
        <v>1</v>
      </c>
      <c r="L129" s="70" t="s">
        <v>23</v>
      </c>
      <c r="M129" s="69">
        <v>101</v>
      </c>
      <c r="N129" s="78" t="s">
        <v>968</v>
      </c>
      <c r="O129" s="81" t="str">
        <f t="shared" si="2"/>
        <v>10142</v>
      </c>
      <c r="P129" s="82">
        <f>IF(COUNTIF(Sheet2!B$3:B$187,VALUE('raw Mark ID data'!O129))=0, 0, VLOOKUP(VALUE(O129), Sheet2!B$3:D$987, 3, FALSE))</f>
        <v>0</v>
      </c>
      <c r="Q129" s="82">
        <f>IF(P129="THA",VLOOKUP(VALUE(O129),Sheet2!B$1:C$191,2,FALSE), IF(P129="SHA",VLOOKUP(VALUE(O129),Sheet2!B$1:C$191,2,FALSE), 0))</f>
        <v>0</v>
      </c>
      <c r="R129" s="82" t="str">
        <f t="shared" si="3"/>
        <v>NT</v>
      </c>
      <c r="S129" s="70" t="s">
        <v>1143</v>
      </c>
      <c r="T129" s="71">
        <v>45487</v>
      </c>
      <c r="U129" s="73"/>
      <c r="V129" s="69">
        <v>1</v>
      </c>
      <c r="W129" s="71">
        <v>45487</v>
      </c>
      <c r="X129" s="69">
        <v>29</v>
      </c>
      <c r="Y129" s="73"/>
      <c r="Z129" s="70" t="s">
        <v>61</v>
      </c>
      <c r="AA129" s="69">
        <v>1</v>
      </c>
      <c r="AB129" s="72">
        <v>45491</v>
      </c>
      <c r="AC129" s="70" t="s">
        <v>63</v>
      </c>
      <c r="AD129" s="70" t="s">
        <v>189</v>
      </c>
      <c r="AE129" s="70" t="s">
        <v>21</v>
      </c>
      <c r="AF129" s="70" t="s">
        <v>12</v>
      </c>
      <c r="AG129" s="70" t="s">
        <v>65</v>
      </c>
      <c r="AH129" s="70" t="s">
        <v>11</v>
      </c>
      <c r="AI129" s="70" t="s">
        <v>9</v>
      </c>
      <c r="AJ129" s="70" t="s">
        <v>122</v>
      </c>
      <c r="AK129" s="70" t="s">
        <v>189</v>
      </c>
      <c r="AL129" s="70" t="s">
        <v>63</v>
      </c>
      <c r="AM129" s="70" t="s">
        <v>61</v>
      </c>
      <c r="AN129" s="70" t="s">
        <v>61</v>
      </c>
      <c r="AO129" s="70" t="s">
        <v>74</v>
      </c>
      <c r="AP129" s="69">
        <v>8.8000000000000007</v>
      </c>
    </row>
    <row r="130" spans="1:42" ht="15" hidden="1" customHeight="1" x14ac:dyDescent="0.25">
      <c r="A130" s="69">
        <v>2024</v>
      </c>
      <c r="B130" s="70" t="s">
        <v>54</v>
      </c>
      <c r="C130" s="70" t="s">
        <v>55</v>
      </c>
      <c r="D130" s="70" t="s">
        <v>56</v>
      </c>
      <c r="E130" s="70" t="s">
        <v>57</v>
      </c>
      <c r="F130" s="70" t="s">
        <v>58</v>
      </c>
      <c r="G130" s="70" t="s">
        <v>1133</v>
      </c>
      <c r="H130" s="70" t="s">
        <v>186</v>
      </c>
      <c r="I130" s="70" t="s">
        <v>221</v>
      </c>
      <c r="J130" s="70" t="s">
        <v>61</v>
      </c>
      <c r="K130" s="69" t="b">
        <v>1</v>
      </c>
      <c r="L130" s="70" t="s">
        <v>23</v>
      </c>
      <c r="M130" s="69">
        <v>101</v>
      </c>
      <c r="N130" s="78" t="s">
        <v>968</v>
      </c>
      <c r="O130" s="81" t="str">
        <f t="shared" si="2"/>
        <v>10142</v>
      </c>
      <c r="P130" s="82">
        <f>IF(COUNTIF(Sheet2!B$3:B$187,VALUE('raw Mark ID data'!O130))=0, 0, VLOOKUP(VALUE(O130), Sheet2!B$3:D$987, 3, FALSE))</f>
        <v>0</v>
      </c>
      <c r="Q130" s="82">
        <f>IF(P130="THA",VLOOKUP(VALUE(O130),Sheet2!B$1:C$191,2,FALSE), IF(P130="SHA",VLOOKUP(VALUE(O130),Sheet2!B$1:C$191,2,FALSE), 0))</f>
        <v>0</v>
      </c>
      <c r="R130" s="82" t="str">
        <f t="shared" si="3"/>
        <v>NT</v>
      </c>
      <c r="S130" s="70" t="s">
        <v>1144</v>
      </c>
      <c r="T130" s="71">
        <v>45487</v>
      </c>
      <c r="U130" s="73"/>
      <c r="V130" s="69">
        <v>1</v>
      </c>
      <c r="W130" s="71">
        <v>45487</v>
      </c>
      <c r="X130" s="69">
        <v>29</v>
      </c>
      <c r="Y130" s="73"/>
      <c r="Z130" s="70" t="s">
        <v>61</v>
      </c>
      <c r="AA130" s="69">
        <v>1</v>
      </c>
      <c r="AB130" s="72">
        <v>45491</v>
      </c>
      <c r="AC130" s="70" t="s">
        <v>63</v>
      </c>
      <c r="AD130" s="70" t="s">
        <v>189</v>
      </c>
      <c r="AE130" s="70" t="s">
        <v>21</v>
      </c>
      <c r="AF130" s="70" t="s">
        <v>12</v>
      </c>
      <c r="AG130" s="70" t="s">
        <v>65</v>
      </c>
      <c r="AH130" s="70" t="s">
        <v>11</v>
      </c>
      <c r="AI130" s="70" t="s">
        <v>9</v>
      </c>
      <c r="AJ130" s="70" t="s">
        <v>1043</v>
      </c>
      <c r="AK130" s="70" t="s">
        <v>189</v>
      </c>
      <c r="AL130" s="70" t="s">
        <v>63</v>
      </c>
      <c r="AM130" s="70" t="s">
        <v>61</v>
      </c>
      <c r="AN130" s="70" t="s">
        <v>61</v>
      </c>
      <c r="AO130" s="70" t="s">
        <v>74</v>
      </c>
      <c r="AP130" s="69">
        <v>4.7</v>
      </c>
    </row>
    <row r="131" spans="1:42" ht="15" hidden="1" customHeight="1" x14ac:dyDescent="0.25">
      <c r="A131" s="69">
        <v>2024</v>
      </c>
      <c r="B131" s="70" t="s">
        <v>54</v>
      </c>
      <c r="C131" s="70" t="s">
        <v>55</v>
      </c>
      <c r="D131" s="70" t="s">
        <v>181</v>
      </c>
      <c r="E131" s="70" t="s">
        <v>176</v>
      </c>
      <c r="F131" s="70" t="s">
        <v>182</v>
      </c>
      <c r="G131" s="70" t="s">
        <v>1145</v>
      </c>
      <c r="H131" s="70" t="s">
        <v>78</v>
      </c>
      <c r="I131" s="70" t="s">
        <v>60</v>
      </c>
      <c r="J131" s="70" t="s">
        <v>180</v>
      </c>
      <c r="K131" s="69" t="b">
        <v>1</v>
      </c>
      <c r="L131" s="70" t="s">
        <v>23</v>
      </c>
      <c r="M131" s="69">
        <v>101</v>
      </c>
      <c r="N131" s="78" t="s">
        <v>62</v>
      </c>
      <c r="O131" s="81" t="str">
        <f t="shared" ref="O131:O194" si="4">CONCATENATE(M131,N131)</f>
        <v>10195</v>
      </c>
      <c r="P131" s="82" t="str">
        <f>IF(L131="EGG", "THA", IF(COUNTIF(Sheet2!B$3:B$187,VALUE('raw Mark ID data'!O131))=0, 0, VLOOKUP(VALUE(O131), Sheet2!B$3:D$987, 3, FALSE)))</f>
        <v>THA</v>
      </c>
      <c r="Q131" s="82" t="str">
        <f>IF(P131="THA",VLOOKUP(VALUE(O131),Sheet2!B$1:C$191,2,FALSE), IF(P131="SHA",VLOOKUP(VALUE(O131),Sheet2!B$1:C$191,2,FALSE), 0))</f>
        <v>Neets Bay</v>
      </c>
      <c r="R131" s="82" t="str">
        <f t="shared" ref="R131:R194" si="5">IF(L131="EGG",IF(C131="NB","T","????"),IF(OR(P131="SHA", P131="THA")=TRUE, IF(Q131="Neets Bay", "T", "NT"), "NT"))</f>
        <v>T</v>
      </c>
      <c r="S131" s="70" t="s">
        <v>1146</v>
      </c>
      <c r="T131" s="71">
        <v>45485</v>
      </c>
      <c r="U131" s="72">
        <v>45486</v>
      </c>
      <c r="V131" s="69">
        <v>2</v>
      </c>
      <c r="W131" s="71">
        <v>45487</v>
      </c>
      <c r="X131" s="69">
        <v>28</v>
      </c>
      <c r="Y131" s="69">
        <v>3</v>
      </c>
      <c r="Z131" s="70" t="s">
        <v>1147</v>
      </c>
      <c r="AA131" s="69">
        <v>1</v>
      </c>
      <c r="AB131" s="72">
        <v>45488</v>
      </c>
      <c r="AC131" s="70" t="s">
        <v>57</v>
      </c>
      <c r="AD131" s="70" t="s">
        <v>947</v>
      </c>
      <c r="AE131" s="70" t="s">
        <v>14</v>
      </c>
      <c r="AF131" s="70" t="s">
        <v>12</v>
      </c>
      <c r="AG131" s="70" t="s">
        <v>65</v>
      </c>
      <c r="AH131" s="70" t="s">
        <v>11</v>
      </c>
      <c r="AI131" s="70" t="s">
        <v>9</v>
      </c>
      <c r="AJ131" s="70" t="s">
        <v>122</v>
      </c>
      <c r="AK131" s="70" t="s">
        <v>947</v>
      </c>
      <c r="AL131" s="70" t="s">
        <v>57</v>
      </c>
      <c r="AM131" s="70" t="s">
        <v>61</v>
      </c>
      <c r="AN131" s="70" t="s">
        <v>61</v>
      </c>
      <c r="AO131" s="70" t="s">
        <v>74</v>
      </c>
      <c r="AP131" s="69">
        <v>4.7</v>
      </c>
    </row>
    <row r="132" spans="1:42" ht="15" hidden="1" customHeight="1" x14ac:dyDescent="0.25">
      <c r="A132" s="69">
        <v>2024</v>
      </c>
      <c r="B132" s="70" t="s">
        <v>54</v>
      </c>
      <c r="C132" s="70" t="s">
        <v>55</v>
      </c>
      <c r="D132" s="70" t="s">
        <v>181</v>
      </c>
      <c r="E132" s="70" t="s">
        <v>176</v>
      </c>
      <c r="F132" s="70" t="s">
        <v>182</v>
      </c>
      <c r="G132" s="70" t="s">
        <v>1145</v>
      </c>
      <c r="H132" s="70" t="s">
        <v>93</v>
      </c>
      <c r="I132" s="70" t="s">
        <v>60</v>
      </c>
      <c r="J132" s="70" t="s">
        <v>180</v>
      </c>
      <c r="K132" s="69" t="b">
        <v>1</v>
      </c>
      <c r="L132" s="70" t="s">
        <v>23</v>
      </c>
      <c r="M132" s="69">
        <v>101</v>
      </c>
      <c r="N132" s="78" t="s">
        <v>62</v>
      </c>
      <c r="O132" s="81" t="str">
        <f t="shared" si="4"/>
        <v>10195</v>
      </c>
      <c r="P132" s="82" t="str">
        <f>IF(L132="EGG", "THA", IF(COUNTIF(Sheet2!B$3:B$187,VALUE('raw Mark ID data'!O132))=0, 0, VLOOKUP(VALUE(O132), Sheet2!B$3:D$987, 3, FALSE)))</f>
        <v>THA</v>
      </c>
      <c r="Q132" s="82" t="str">
        <f>IF(P132="THA",VLOOKUP(VALUE(O132),Sheet2!B$1:C$191,2,FALSE), IF(P132="SHA",VLOOKUP(VALUE(O132),Sheet2!B$1:C$191,2,FALSE), 0))</f>
        <v>Neets Bay</v>
      </c>
      <c r="R132" s="82" t="str">
        <f t="shared" si="5"/>
        <v>T</v>
      </c>
      <c r="S132" s="70" t="s">
        <v>1148</v>
      </c>
      <c r="T132" s="71">
        <v>45485</v>
      </c>
      <c r="U132" s="72">
        <v>45486</v>
      </c>
      <c r="V132" s="69">
        <v>2</v>
      </c>
      <c r="W132" s="71">
        <v>45487</v>
      </c>
      <c r="X132" s="69">
        <v>28</v>
      </c>
      <c r="Y132" s="69">
        <v>3</v>
      </c>
      <c r="Z132" s="70" t="s">
        <v>1147</v>
      </c>
      <c r="AA132" s="69">
        <v>1</v>
      </c>
      <c r="AB132" s="72">
        <v>45488</v>
      </c>
      <c r="AC132" s="70" t="s">
        <v>57</v>
      </c>
      <c r="AD132" s="70" t="s">
        <v>139</v>
      </c>
      <c r="AE132" s="70" t="s">
        <v>13</v>
      </c>
      <c r="AF132" s="70" t="s">
        <v>12</v>
      </c>
      <c r="AG132" s="70" t="s">
        <v>65</v>
      </c>
      <c r="AH132" s="70" t="s">
        <v>11</v>
      </c>
      <c r="AI132" s="70" t="s">
        <v>9</v>
      </c>
      <c r="AJ132" s="70" t="s">
        <v>187</v>
      </c>
      <c r="AK132" s="70" t="s">
        <v>139</v>
      </c>
      <c r="AL132" s="70" t="s">
        <v>57</v>
      </c>
      <c r="AM132" s="70" t="s">
        <v>61</v>
      </c>
      <c r="AN132" s="70" t="s">
        <v>61</v>
      </c>
      <c r="AO132" s="70" t="s">
        <v>74</v>
      </c>
      <c r="AP132" s="69">
        <v>5.2</v>
      </c>
    </row>
    <row r="133" spans="1:42" ht="15" hidden="1" customHeight="1" x14ac:dyDescent="0.25">
      <c r="A133" s="69">
        <v>2024</v>
      </c>
      <c r="B133" s="70" t="s">
        <v>54</v>
      </c>
      <c r="C133" s="70" t="s">
        <v>55</v>
      </c>
      <c r="D133" s="70" t="s">
        <v>181</v>
      </c>
      <c r="E133" s="70" t="s">
        <v>176</v>
      </c>
      <c r="F133" s="70" t="s">
        <v>182</v>
      </c>
      <c r="G133" s="70" t="s">
        <v>1145</v>
      </c>
      <c r="H133" s="70" t="s">
        <v>101</v>
      </c>
      <c r="I133" s="70" t="s">
        <v>60</v>
      </c>
      <c r="J133" s="70" t="s">
        <v>180</v>
      </c>
      <c r="K133" s="69" t="b">
        <v>1</v>
      </c>
      <c r="L133" s="70" t="s">
        <v>23</v>
      </c>
      <c r="M133" s="69">
        <v>101</v>
      </c>
      <c r="N133" s="78" t="s">
        <v>62</v>
      </c>
      <c r="O133" s="81" t="str">
        <f t="shared" si="4"/>
        <v>10195</v>
      </c>
      <c r="P133" s="82" t="str">
        <f>IF(L133="EGG", "THA", IF(COUNTIF(Sheet2!B$3:B$187,VALUE('raw Mark ID data'!O133))=0, 0, VLOOKUP(VALUE(O133), Sheet2!B$3:D$987, 3, FALSE)))</f>
        <v>THA</v>
      </c>
      <c r="Q133" s="82" t="str">
        <f>IF(P133="THA",VLOOKUP(VALUE(O133),Sheet2!B$1:C$191,2,FALSE), IF(P133="SHA",VLOOKUP(VALUE(O133),Sheet2!B$1:C$191,2,FALSE), 0))</f>
        <v>Neets Bay</v>
      </c>
      <c r="R133" s="82" t="str">
        <f t="shared" si="5"/>
        <v>T</v>
      </c>
      <c r="S133" s="70" t="s">
        <v>1149</v>
      </c>
      <c r="T133" s="71">
        <v>45485</v>
      </c>
      <c r="U133" s="72">
        <v>45486</v>
      </c>
      <c r="V133" s="69">
        <v>2</v>
      </c>
      <c r="W133" s="71">
        <v>45487</v>
      </c>
      <c r="X133" s="69">
        <v>28</v>
      </c>
      <c r="Y133" s="69">
        <v>3</v>
      </c>
      <c r="Z133" s="70" t="s">
        <v>1147</v>
      </c>
      <c r="AA133" s="69">
        <v>1</v>
      </c>
      <c r="AB133" s="72">
        <v>45488</v>
      </c>
      <c r="AC133" s="70" t="s">
        <v>57</v>
      </c>
      <c r="AD133" s="70" t="s">
        <v>163</v>
      </c>
      <c r="AE133" s="70" t="s">
        <v>10</v>
      </c>
      <c r="AF133" s="70" t="s">
        <v>12</v>
      </c>
      <c r="AG133" s="70" t="s">
        <v>65</v>
      </c>
      <c r="AH133" s="70" t="s">
        <v>11</v>
      </c>
      <c r="AI133" s="70" t="s">
        <v>9</v>
      </c>
      <c r="AJ133" s="70" t="s">
        <v>122</v>
      </c>
      <c r="AK133" s="70" t="s">
        <v>163</v>
      </c>
      <c r="AL133" s="70" t="s">
        <v>57</v>
      </c>
      <c r="AM133" s="70" t="s">
        <v>163</v>
      </c>
      <c r="AN133" s="70" t="s">
        <v>63</v>
      </c>
      <c r="AO133" s="70" t="s">
        <v>74</v>
      </c>
      <c r="AP133" s="69">
        <v>9.1999999999999993</v>
      </c>
    </row>
    <row r="134" spans="1:42" ht="15" hidden="1" customHeight="1" x14ac:dyDescent="0.25">
      <c r="A134" s="69">
        <v>2024</v>
      </c>
      <c r="B134" s="70" t="s">
        <v>54</v>
      </c>
      <c r="C134" s="70" t="s">
        <v>55</v>
      </c>
      <c r="D134" s="70" t="s">
        <v>181</v>
      </c>
      <c r="E134" s="70" t="s">
        <v>176</v>
      </c>
      <c r="F134" s="70" t="s">
        <v>182</v>
      </c>
      <c r="G134" s="70" t="s">
        <v>1145</v>
      </c>
      <c r="H134" s="70" t="s">
        <v>111</v>
      </c>
      <c r="I134" s="70" t="s">
        <v>60</v>
      </c>
      <c r="J134" s="70" t="s">
        <v>180</v>
      </c>
      <c r="K134" s="69" t="b">
        <v>1</v>
      </c>
      <c r="L134" s="70" t="s">
        <v>23</v>
      </c>
      <c r="M134" s="69">
        <v>101</v>
      </c>
      <c r="N134" s="78" t="s">
        <v>62</v>
      </c>
      <c r="O134" s="81" t="str">
        <f t="shared" si="4"/>
        <v>10195</v>
      </c>
      <c r="P134" s="82" t="str">
        <f>IF(L134="EGG", "THA", IF(COUNTIF(Sheet2!B$3:B$187,VALUE('raw Mark ID data'!O134))=0, 0, VLOOKUP(VALUE(O134), Sheet2!B$3:D$987, 3, FALSE)))</f>
        <v>THA</v>
      </c>
      <c r="Q134" s="82" t="str">
        <f>IF(P134="THA",VLOOKUP(VALUE(O134),Sheet2!B$1:C$191,2,FALSE), IF(P134="SHA",VLOOKUP(VALUE(O134),Sheet2!B$1:C$191,2,FALSE), 0))</f>
        <v>Neets Bay</v>
      </c>
      <c r="R134" s="82" t="str">
        <f t="shared" si="5"/>
        <v>T</v>
      </c>
      <c r="S134" s="70" t="s">
        <v>1150</v>
      </c>
      <c r="T134" s="71">
        <v>45485</v>
      </c>
      <c r="U134" s="72">
        <v>45486</v>
      </c>
      <c r="V134" s="69">
        <v>2</v>
      </c>
      <c r="W134" s="71">
        <v>45487</v>
      </c>
      <c r="X134" s="69">
        <v>28</v>
      </c>
      <c r="Y134" s="69">
        <v>3</v>
      </c>
      <c r="Z134" s="70" t="s">
        <v>1147</v>
      </c>
      <c r="AA134" s="69">
        <v>1</v>
      </c>
      <c r="AB134" s="72">
        <v>45488</v>
      </c>
      <c r="AC134" s="70" t="s">
        <v>57</v>
      </c>
      <c r="AD134" s="70" t="s">
        <v>189</v>
      </c>
      <c r="AE134" s="70" t="s">
        <v>21</v>
      </c>
      <c r="AF134" s="70" t="s">
        <v>12</v>
      </c>
      <c r="AG134" s="70" t="s">
        <v>65</v>
      </c>
      <c r="AH134" s="70" t="s">
        <v>11</v>
      </c>
      <c r="AI134" s="70" t="s">
        <v>9</v>
      </c>
      <c r="AJ134" s="70" t="s">
        <v>122</v>
      </c>
      <c r="AK134" s="70" t="s">
        <v>189</v>
      </c>
      <c r="AL134" s="70" t="s">
        <v>57</v>
      </c>
      <c r="AM134" s="70" t="s">
        <v>61</v>
      </c>
      <c r="AN134" s="70" t="s">
        <v>61</v>
      </c>
      <c r="AO134" s="70" t="s">
        <v>74</v>
      </c>
      <c r="AP134" s="69">
        <v>5.3</v>
      </c>
    </row>
    <row r="135" spans="1:42" ht="15" hidden="1" customHeight="1" x14ac:dyDescent="0.25">
      <c r="A135" s="69">
        <v>2024</v>
      </c>
      <c r="B135" s="70" t="s">
        <v>54</v>
      </c>
      <c r="C135" s="70" t="s">
        <v>55</v>
      </c>
      <c r="D135" s="70" t="s">
        <v>181</v>
      </c>
      <c r="E135" s="70" t="s">
        <v>176</v>
      </c>
      <c r="F135" s="70" t="s">
        <v>182</v>
      </c>
      <c r="G135" s="70" t="s">
        <v>1145</v>
      </c>
      <c r="H135" s="70" t="s">
        <v>123</v>
      </c>
      <c r="I135" s="70" t="s">
        <v>60</v>
      </c>
      <c r="J135" s="70" t="s">
        <v>180</v>
      </c>
      <c r="K135" s="69" t="b">
        <v>1</v>
      </c>
      <c r="L135" s="70" t="s">
        <v>23</v>
      </c>
      <c r="M135" s="69">
        <v>101</v>
      </c>
      <c r="N135" s="78" t="s">
        <v>62</v>
      </c>
      <c r="O135" s="81" t="str">
        <f t="shared" si="4"/>
        <v>10195</v>
      </c>
      <c r="P135" s="82" t="str">
        <f>IF(L135="EGG", "THA", IF(COUNTIF(Sheet2!B$3:B$187,VALUE('raw Mark ID data'!O135))=0, 0, VLOOKUP(VALUE(O135), Sheet2!B$3:D$987, 3, FALSE)))</f>
        <v>THA</v>
      </c>
      <c r="Q135" s="82" t="str">
        <f>IF(P135="THA",VLOOKUP(VALUE(O135),Sheet2!B$1:C$191,2,FALSE), IF(P135="SHA",VLOOKUP(VALUE(O135),Sheet2!B$1:C$191,2,FALSE), 0))</f>
        <v>Neets Bay</v>
      </c>
      <c r="R135" s="82" t="str">
        <f t="shared" si="5"/>
        <v>T</v>
      </c>
      <c r="S135" s="70" t="s">
        <v>1151</v>
      </c>
      <c r="T135" s="71">
        <v>45485</v>
      </c>
      <c r="U135" s="72">
        <v>45486</v>
      </c>
      <c r="V135" s="69">
        <v>2</v>
      </c>
      <c r="W135" s="71">
        <v>45487</v>
      </c>
      <c r="X135" s="69">
        <v>28</v>
      </c>
      <c r="Y135" s="69">
        <v>3</v>
      </c>
      <c r="Z135" s="70" t="s">
        <v>1147</v>
      </c>
      <c r="AA135" s="69">
        <v>1</v>
      </c>
      <c r="AB135" s="72">
        <v>45488</v>
      </c>
      <c r="AC135" s="70" t="s">
        <v>57</v>
      </c>
      <c r="AD135" s="70" t="s">
        <v>189</v>
      </c>
      <c r="AE135" s="70" t="s">
        <v>21</v>
      </c>
      <c r="AF135" s="70" t="s">
        <v>12</v>
      </c>
      <c r="AG135" s="70" t="s">
        <v>65</v>
      </c>
      <c r="AH135" s="70" t="s">
        <v>11</v>
      </c>
      <c r="AI135" s="70" t="s">
        <v>9</v>
      </c>
      <c r="AJ135" s="70" t="s">
        <v>122</v>
      </c>
      <c r="AK135" s="70" t="s">
        <v>189</v>
      </c>
      <c r="AL135" s="70" t="s">
        <v>57</v>
      </c>
      <c r="AM135" s="70" t="s">
        <v>61</v>
      </c>
      <c r="AN135" s="70" t="s">
        <v>61</v>
      </c>
      <c r="AO135" s="70" t="s">
        <v>74</v>
      </c>
      <c r="AP135" s="69">
        <v>8.8000000000000007</v>
      </c>
    </row>
    <row r="136" spans="1:42" ht="15" hidden="1" customHeight="1" x14ac:dyDescent="0.25">
      <c r="A136" s="69">
        <v>2024</v>
      </c>
      <c r="B136" s="70" t="s">
        <v>54</v>
      </c>
      <c r="C136" s="70" t="s">
        <v>55</v>
      </c>
      <c r="D136" s="70" t="s">
        <v>181</v>
      </c>
      <c r="E136" s="70" t="s">
        <v>176</v>
      </c>
      <c r="F136" s="70" t="s">
        <v>182</v>
      </c>
      <c r="G136" s="70" t="s">
        <v>1145</v>
      </c>
      <c r="H136" s="70" t="s">
        <v>128</v>
      </c>
      <c r="I136" s="70" t="s">
        <v>60</v>
      </c>
      <c r="J136" s="70" t="s">
        <v>180</v>
      </c>
      <c r="K136" s="69" t="b">
        <v>1</v>
      </c>
      <c r="L136" s="70" t="s">
        <v>23</v>
      </c>
      <c r="M136" s="69">
        <v>101</v>
      </c>
      <c r="N136" s="78" t="s">
        <v>62</v>
      </c>
      <c r="O136" s="81" t="str">
        <f t="shared" si="4"/>
        <v>10195</v>
      </c>
      <c r="P136" s="82" t="str">
        <f>IF(L136="EGG", "THA", IF(COUNTIF(Sheet2!B$3:B$187,VALUE('raw Mark ID data'!O136))=0, 0, VLOOKUP(VALUE(O136), Sheet2!B$3:D$987, 3, FALSE)))</f>
        <v>THA</v>
      </c>
      <c r="Q136" s="82" t="str">
        <f>IF(P136="THA",VLOOKUP(VALUE(O136),Sheet2!B$1:C$191,2,FALSE), IF(P136="SHA",VLOOKUP(VALUE(O136),Sheet2!B$1:C$191,2,FALSE), 0))</f>
        <v>Neets Bay</v>
      </c>
      <c r="R136" s="82" t="str">
        <f t="shared" si="5"/>
        <v>T</v>
      </c>
      <c r="S136" s="70" t="s">
        <v>1152</v>
      </c>
      <c r="T136" s="71">
        <v>45485</v>
      </c>
      <c r="U136" s="72">
        <v>45486</v>
      </c>
      <c r="V136" s="69">
        <v>2</v>
      </c>
      <c r="W136" s="71">
        <v>45487</v>
      </c>
      <c r="X136" s="69">
        <v>28</v>
      </c>
      <c r="Y136" s="69">
        <v>3</v>
      </c>
      <c r="Z136" s="70" t="s">
        <v>1147</v>
      </c>
      <c r="AA136" s="69">
        <v>1</v>
      </c>
      <c r="AB136" s="72">
        <v>45488</v>
      </c>
      <c r="AC136" s="70" t="s">
        <v>57</v>
      </c>
      <c r="AD136" s="70" t="s">
        <v>163</v>
      </c>
      <c r="AE136" s="70" t="s">
        <v>10</v>
      </c>
      <c r="AF136" s="70" t="s">
        <v>12</v>
      </c>
      <c r="AG136" s="70" t="s">
        <v>65</v>
      </c>
      <c r="AH136" s="70" t="s">
        <v>11</v>
      </c>
      <c r="AI136" s="70" t="s">
        <v>9</v>
      </c>
      <c r="AJ136" s="70" t="s">
        <v>122</v>
      </c>
      <c r="AK136" s="70" t="s">
        <v>163</v>
      </c>
      <c r="AL136" s="70" t="s">
        <v>57</v>
      </c>
      <c r="AM136" s="70" t="s">
        <v>61</v>
      </c>
      <c r="AN136" s="70" t="s">
        <v>61</v>
      </c>
      <c r="AO136" s="70" t="s">
        <v>74</v>
      </c>
      <c r="AP136" s="69">
        <v>7.4</v>
      </c>
    </row>
    <row r="137" spans="1:42" ht="15" hidden="1" customHeight="1" x14ac:dyDescent="0.25">
      <c r="A137" s="69">
        <v>2024</v>
      </c>
      <c r="B137" s="70" t="s">
        <v>54</v>
      </c>
      <c r="C137" s="70" t="s">
        <v>55</v>
      </c>
      <c r="D137" s="70" t="s">
        <v>181</v>
      </c>
      <c r="E137" s="70" t="s">
        <v>176</v>
      </c>
      <c r="F137" s="70" t="s">
        <v>182</v>
      </c>
      <c r="G137" s="70" t="s">
        <v>1145</v>
      </c>
      <c r="H137" s="70" t="s">
        <v>136</v>
      </c>
      <c r="I137" s="70" t="s">
        <v>60</v>
      </c>
      <c r="J137" s="70" t="s">
        <v>180</v>
      </c>
      <c r="K137" s="69" t="b">
        <v>1</v>
      </c>
      <c r="L137" s="70" t="s">
        <v>23</v>
      </c>
      <c r="M137" s="69">
        <v>101</v>
      </c>
      <c r="N137" s="78" t="s">
        <v>62</v>
      </c>
      <c r="O137" s="81" t="str">
        <f t="shared" si="4"/>
        <v>10195</v>
      </c>
      <c r="P137" s="82" t="str">
        <f>IF(L137="EGG", "THA", IF(COUNTIF(Sheet2!B$3:B$187,VALUE('raw Mark ID data'!O137))=0, 0, VLOOKUP(VALUE(O137), Sheet2!B$3:D$987, 3, FALSE)))</f>
        <v>THA</v>
      </c>
      <c r="Q137" s="82" t="str">
        <f>IF(P137="THA",VLOOKUP(VALUE(O137),Sheet2!B$1:C$191,2,FALSE), IF(P137="SHA",VLOOKUP(VALUE(O137),Sheet2!B$1:C$191,2,FALSE), 0))</f>
        <v>Neets Bay</v>
      </c>
      <c r="R137" s="82" t="str">
        <f t="shared" si="5"/>
        <v>T</v>
      </c>
      <c r="S137" s="70" t="s">
        <v>1153</v>
      </c>
      <c r="T137" s="71">
        <v>45485</v>
      </c>
      <c r="U137" s="72">
        <v>45486</v>
      </c>
      <c r="V137" s="69">
        <v>2</v>
      </c>
      <c r="W137" s="71">
        <v>45487</v>
      </c>
      <c r="X137" s="69">
        <v>28</v>
      </c>
      <c r="Y137" s="69">
        <v>3</v>
      </c>
      <c r="Z137" s="70" t="s">
        <v>1147</v>
      </c>
      <c r="AA137" s="69">
        <v>1</v>
      </c>
      <c r="AB137" s="72">
        <v>45488</v>
      </c>
      <c r="AC137" s="70" t="s">
        <v>57</v>
      </c>
      <c r="AD137" s="70" t="s">
        <v>163</v>
      </c>
      <c r="AE137" s="70" t="s">
        <v>10</v>
      </c>
      <c r="AF137" s="70" t="s">
        <v>12</v>
      </c>
      <c r="AG137" s="70" t="s">
        <v>65</v>
      </c>
      <c r="AH137" s="70" t="s">
        <v>11</v>
      </c>
      <c r="AI137" s="70" t="s">
        <v>9</v>
      </c>
      <c r="AJ137" s="70" t="s">
        <v>122</v>
      </c>
      <c r="AK137" s="70" t="s">
        <v>163</v>
      </c>
      <c r="AL137" s="70" t="s">
        <v>57</v>
      </c>
      <c r="AM137" s="70" t="s">
        <v>61</v>
      </c>
      <c r="AN137" s="70" t="s">
        <v>61</v>
      </c>
      <c r="AO137" s="70" t="s">
        <v>74</v>
      </c>
      <c r="AP137" s="69">
        <v>7.8</v>
      </c>
    </row>
    <row r="138" spans="1:42" ht="15" hidden="1" customHeight="1" x14ac:dyDescent="0.25">
      <c r="A138" s="69">
        <v>2024</v>
      </c>
      <c r="B138" s="70" t="s">
        <v>54</v>
      </c>
      <c r="C138" s="70" t="s">
        <v>55</v>
      </c>
      <c r="D138" s="70" t="s">
        <v>175</v>
      </c>
      <c r="E138" s="70" t="s">
        <v>219</v>
      </c>
      <c r="F138" s="70" t="s">
        <v>182</v>
      </c>
      <c r="G138" s="70" t="s">
        <v>1154</v>
      </c>
      <c r="H138" s="70" t="s">
        <v>86</v>
      </c>
      <c r="I138" s="70" t="s">
        <v>855</v>
      </c>
      <c r="J138" s="70" t="s">
        <v>61</v>
      </c>
      <c r="K138" s="69" t="b">
        <v>1</v>
      </c>
      <c r="L138" s="70" t="s">
        <v>23</v>
      </c>
      <c r="M138" s="69">
        <v>104</v>
      </c>
      <c r="N138" s="78" t="s">
        <v>1128</v>
      </c>
      <c r="O138" s="81" t="str">
        <f t="shared" si="4"/>
        <v>10410</v>
      </c>
      <c r="P138" s="82">
        <f>IF(COUNTIF(Sheet2!B$3:B$187,VALUE('raw Mark ID data'!O138))=0, 0, VLOOKUP(VALUE(O138), Sheet2!B$3:D$987, 3, FALSE))</f>
        <v>0</v>
      </c>
      <c r="Q138" s="82">
        <f>IF(P138="THA",VLOOKUP(VALUE(O138),Sheet2!B$1:C$191,2,FALSE), IF(P138="SHA",VLOOKUP(VALUE(O138),Sheet2!B$1:C$191,2,FALSE), 0))</f>
        <v>0</v>
      </c>
      <c r="R138" s="82" t="str">
        <f t="shared" si="5"/>
        <v>NT</v>
      </c>
      <c r="S138" s="70" t="s">
        <v>1155</v>
      </c>
      <c r="T138" s="71">
        <v>45487</v>
      </c>
      <c r="U138" s="73"/>
      <c r="V138" s="69">
        <v>1</v>
      </c>
      <c r="W138" s="71">
        <v>45487</v>
      </c>
      <c r="X138" s="69">
        <v>29</v>
      </c>
      <c r="Y138" s="73"/>
      <c r="Z138" s="70" t="s">
        <v>1156</v>
      </c>
      <c r="AA138" s="69">
        <v>1</v>
      </c>
      <c r="AB138" s="72">
        <v>45488</v>
      </c>
      <c r="AC138" s="70" t="s">
        <v>63</v>
      </c>
      <c r="AD138" s="70" t="s">
        <v>163</v>
      </c>
      <c r="AE138" s="70" t="s">
        <v>10</v>
      </c>
      <c r="AF138" s="70" t="s">
        <v>12</v>
      </c>
      <c r="AG138" s="70" t="s">
        <v>65</v>
      </c>
      <c r="AH138" s="70" t="s">
        <v>11</v>
      </c>
      <c r="AI138" s="70" t="s">
        <v>9</v>
      </c>
      <c r="AJ138" s="70" t="s">
        <v>1043</v>
      </c>
      <c r="AK138" s="70" t="s">
        <v>163</v>
      </c>
      <c r="AL138" s="70" t="s">
        <v>63</v>
      </c>
      <c r="AM138" s="70" t="s">
        <v>61</v>
      </c>
      <c r="AN138" s="70" t="s">
        <v>61</v>
      </c>
      <c r="AO138" s="70" t="s">
        <v>74</v>
      </c>
      <c r="AP138" s="69">
        <v>5.8</v>
      </c>
    </row>
    <row r="139" spans="1:42" ht="15" hidden="1" customHeight="1" x14ac:dyDescent="0.25">
      <c r="A139" s="69">
        <v>2024</v>
      </c>
      <c r="B139" s="70" t="s">
        <v>54</v>
      </c>
      <c r="C139" s="70" t="s">
        <v>55</v>
      </c>
      <c r="D139" s="70" t="s">
        <v>175</v>
      </c>
      <c r="E139" s="70" t="s">
        <v>219</v>
      </c>
      <c r="F139" s="70" t="s">
        <v>182</v>
      </c>
      <c r="G139" s="70" t="s">
        <v>1154</v>
      </c>
      <c r="H139" s="70" t="s">
        <v>96</v>
      </c>
      <c r="I139" s="70" t="s">
        <v>855</v>
      </c>
      <c r="J139" s="70" t="s">
        <v>61</v>
      </c>
      <c r="K139" s="69" t="b">
        <v>1</v>
      </c>
      <c r="L139" s="70" t="s">
        <v>23</v>
      </c>
      <c r="M139" s="69">
        <v>104</v>
      </c>
      <c r="N139" s="78" t="s">
        <v>1128</v>
      </c>
      <c r="O139" s="81" t="str">
        <f t="shared" si="4"/>
        <v>10410</v>
      </c>
      <c r="P139" s="82">
        <f>IF(COUNTIF(Sheet2!B$3:B$187,VALUE('raw Mark ID data'!O139))=0, 0, VLOOKUP(VALUE(O139), Sheet2!B$3:D$987, 3, FALSE))</f>
        <v>0</v>
      </c>
      <c r="Q139" s="82">
        <f>IF(P139="THA",VLOOKUP(VALUE(O139),Sheet2!B$1:C$191,2,FALSE), IF(P139="SHA",VLOOKUP(VALUE(O139),Sheet2!B$1:C$191,2,FALSE), 0))</f>
        <v>0</v>
      </c>
      <c r="R139" s="82" t="str">
        <f t="shared" si="5"/>
        <v>NT</v>
      </c>
      <c r="S139" s="70" t="s">
        <v>1157</v>
      </c>
      <c r="T139" s="71">
        <v>45487</v>
      </c>
      <c r="U139" s="73"/>
      <c r="V139" s="69">
        <v>1</v>
      </c>
      <c r="W139" s="71">
        <v>45487</v>
      </c>
      <c r="X139" s="69">
        <v>29</v>
      </c>
      <c r="Y139" s="73"/>
      <c r="Z139" s="70" t="s">
        <v>1156</v>
      </c>
      <c r="AA139" s="69">
        <v>1</v>
      </c>
      <c r="AB139" s="72">
        <v>45488</v>
      </c>
      <c r="AC139" s="70" t="s">
        <v>63</v>
      </c>
      <c r="AD139" s="70" t="s">
        <v>189</v>
      </c>
      <c r="AE139" s="70" t="s">
        <v>21</v>
      </c>
      <c r="AF139" s="70" t="s">
        <v>12</v>
      </c>
      <c r="AG139" s="70" t="s">
        <v>65</v>
      </c>
      <c r="AH139" s="70" t="s">
        <v>11</v>
      </c>
      <c r="AI139" s="70" t="s">
        <v>9</v>
      </c>
      <c r="AJ139" s="70" t="s">
        <v>1043</v>
      </c>
      <c r="AK139" s="70" t="s">
        <v>189</v>
      </c>
      <c r="AL139" s="70" t="s">
        <v>63</v>
      </c>
      <c r="AM139" s="70" t="s">
        <v>61</v>
      </c>
      <c r="AN139" s="70" t="s">
        <v>61</v>
      </c>
      <c r="AO139" s="70" t="s">
        <v>74</v>
      </c>
      <c r="AP139" s="69">
        <v>5.6</v>
      </c>
    </row>
    <row r="140" spans="1:42" ht="15" customHeight="1" x14ac:dyDescent="0.25">
      <c r="A140" s="69">
        <v>2024</v>
      </c>
      <c r="B140" s="70" t="s">
        <v>54</v>
      </c>
      <c r="C140" s="70" t="s">
        <v>55</v>
      </c>
      <c r="D140" s="70" t="s">
        <v>56</v>
      </c>
      <c r="E140" s="70" t="s">
        <v>969</v>
      </c>
      <c r="F140" s="70" t="s">
        <v>58</v>
      </c>
      <c r="G140" s="70" t="s">
        <v>1158</v>
      </c>
      <c r="H140" s="70" t="s">
        <v>150</v>
      </c>
      <c r="I140" s="70" t="s">
        <v>60</v>
      </c>
      <c r="J140" s="70" t="s">
        <v>61</v>
      </c>
      <c r="K140" s="69" t="b">
        <v>1</v>
      </c>
      <c r="L140" s="70" t="s">
        <v>23</v>
      </c>
      <c r="M140" s="69">
        <v>102</v>
      </c>
      <c r="N140" s="78" t="s">
        <v>1159</v>
      </c>
      <c r="O140" s="81" t="str">
        <f t="shared" si="4"/>
        <v>10215</v>
      </c>
      <c r="P140" s="82" t="str">
        <f>IF(L140="EGG", "THA", IF(COUNTIF(Sheet2!B$3:B$187,VALUE('raw Mark ID data'!O140))=0, 0, VLOOKUP(VALUE(O140), Sheet2!B$3:D$987, 3, FALSE)))</f>
        <v>THA</v>
      </c>
      <c r="Q140" s="82" t="str">
        <f>IF(P140="THA",VLOOKUP(VALUE(O140),Sheet2!B$1:C$191,2,FALSE), IF(P140="SHA",VLOOKUP(VALUE(O140),Sheet2!B$1:C$191,2,FALSE), 0))</f>
        <v>Kendrick Bay and McLean Arm</v>
      </c>
      <c r="R140" s="82" t="str">
        <f t="shared" si="5"/>
        <v>NT</v>
      </c>
      <c r="S140" s="70" t="s">
        <v>1160</v>
      </c>
      <c r="T140" s="71">
        <v>45484</v>
      </c>
      <c r="U140" s="73"/>
      <c r="V140" s="69">
        <v>1</v>
      </c>
      <c r="W140" s="71">
        <v>45485</v>
      </c>
      <c r="X140" s="69">
        <v>28</v>
      </c>
      <c r="Y140" s="73"/>
      <c r="Z140" s="70" t="s">
        <v>61</v>
      </c>
      <c r="AA140" s="69">
        <v>1</v>
      </c>
      <c r="AB140" s="72">
        <v>45490</v>
      </c>
      <c r="AC140" s="70" t="s">
        <v>57</v>
      </c>
      <c r="AD140" s="70" t="s">
        <v>139</v>
      </c>
      <c r="AE140" s="70" t="s">
        <v>13</v>
      </c>
      <c r="AF140" s="70" t="s">
        <v>12</v>
      </c>
      <c r="AG140" s="70" t="s">
        <v>65</v>
      </c>
      <c r="AH140" s="70" t="s">
        <v>11</v>
      </c>
      <c r="AI140" s="70" t="s">
        <v>9</v>
      </c>
      <c r="AJ140" s="70" t="s">
        <v>122</v>
      </c>
      <c r="AK140" s="70" t="s">
        <v>139</v>
      </c>
      <c r="AL140" s="70" t="s">
        <v>57</v>
      </c>
      <c r="AM140" s="70" t="s">
        <v>61</v>
      </c>
      <c r="AN140" s="70" t="s">
        <v>61</v>
      </c>
      <c r="AO140" s="70" t="s">
        <v>74</v>
      </c>
      <c r="AP140" s="69">
        <v>8.5</v>
      </c>
    </row>
    <row r="141" spans="1:42" ht="15" hidden="1" customHeight="1" x14ac:dyDescent="0.25">
      <c r="A141" s="69">
        <v>2024</v>
      </c>
      <c r="B141" s="70" t="s">
        <v>54</v>
      </c>
      <c r="C141" s="70" t="s">
        <v>55</v>
      </c>
      <c r="D141" s="70" t="s">
        <v>56</v>
      </c>
      <c r="E141" s="70" t="s">
        <v>219</v>
      </c>
      <c r="F141" s="70" t="s">
        <v>182</v>
      </c>
      <c r="G141" s="70" t="s">
        <v>1161</v>
      </c>
      <c r="H141" s="70" t="s">
        <v>77</v>
      </c>
      <c r="I141" s="70" t="s">
        <v>855</v>
      </c>
      <c r="J141" s="70" t="s">
        <v>61</v>
      </c>
      <c r="K141" s="69" t="b">
        <v>1</v>
      </c>
      <c r="L141" s="70" t="s">
        <v>23</v>
      </c>
      <c r="M141" s="69">
        <v>101</v>
      </c>
      <c r="N141" s="78" t="s">
        <v>1162</v>
      </c>
      <c r="O141" s="81" t="str">
        <f t="shared" si="4"/>
        <v>1012341</v>
      </c>
      <c r="P141" s="82">
        <f>IF(COUNTIF(Sheet2!B$3:B$187,VALUE('raw Mark ID data'!O141))=0, 0, VLOOKUP(VALUE(O141), Sheet2!B$3:D$987, 3, FALSE))</f>
        <v>0</v>
      </c>
      <c r="Q141" s="82">
        <f>IF(P141="THA",VLOOKUP(VALUE(O141),Sheet2!B$1:C$191,2,FALSE), IF(P141="SHA",VLOOKUP(VALUE(O141),Sheet2!B$1:C$191,2,FALSE), 0))</f>
        <v>0</v>
      </c>
      <c r="R141" s="82" t="str">
        <f t="shared" si="5"/>
        <v>NT</v>
      </c>
      <c r="S141" s="70" t="s">
        <v>1163</v>
      </c>
      <c r="T141" s="71">
        <v>45484</v>
      </c>
      <c r="U141" s="73"/>
      <c r="V141" s="69">
        <v>1</v>
      </c>
      <c r="W141" s="71">
        <v>45485</v>
      </c>
      <c r="X141" s="69">
        <v>28</v>
      </c>
      <c r="Y141" s="73"/>
      <c r="Z141" s="70" t="s">
        <v>61</v>
      </c>
      <c r="AA141" s="69">
        <v>1</v>
      </c>
      <c r="AB141" s="72">
        <v>45490</v>
      </c>
      <c r="AC141" s="70" t="s">
        <v>63</v>
      </c>
      <c r="AD141" s="70" t="s">
        <v>139</v>
      </c>
      <c r="AE141" s="70" t="s">
        <v>13</v>
      </c>
      <c r="AF141" s="70" t="s">
        <v>12</v>
      </c>
      <c r="AG141" s="70" t="s">
        <v>65</v>
      </c>
      <c r="AH141" s="70" t="s">
        <v>11</v>
      </c>
      <c r="AI141" s="70" t="s">
        <v>9</v>
      </c>
      <c r="AJ141" s="70" t="s">
        <v>122</v>
      </c>
      <c r="AK141" s="70" t="s">
        <v>139</v>
      </c>
      <c r="AL141" s="70" t="s">
        <v>63</v>
      </c>
      <c r="AM141" s="70" t="s">
        <v>61</v>
      </c>
      <c r="AN141" s="70" t="s">
        <v>61</v>
      </c>
      <c r="AO141" s="70" t="s">
        <v>74</v>
      </c>
      <c r="AP141" s="69">
        <v>5.3</v>
      </c>
    </row>
    <row r="142" spans="1:42" ht="15" hidden="1" customHeight="1" x14ac:dyDescent="0.25">
      <c r="A142" s="69">
        <v>2024</v>
      </c>
      <c r="B142" s="70" t="s">
        <v>54</v>
      </c>
      <c r="C142" s="70" t="s">
        <v>55</v>
      </c>
      <c r="D142" s="70" t="s">
        <v>56</v>
      </c>
      <c r="E142" s="70" t="s">
        <v>219</v>
      </c>
      <c r="F142" s="70" t="s">
        <v>182</v>
      </c>
      <c r="G142" s="70" t="s">
        <v>1161</v>
      </c>
      <c r="H142" s="70" t="s">
        <v>90</v>
      </c>
      <c r="I142" s="70" t="s">
        <v>855</v>
      </c>
      <c r="J142" s="70" t="s">
        <v>61</v>
      </c>
      <c r="K142" s="69" t="b">
        <v>1</v>
      </c>
      <c r="L142" s="70" t="s">
        <v>23</v>
      </c>
      <c r="M142" s="69">
        <v>101</v>
      </c>
      <c r="N142" s="78" t="s">
        <v>1162</v>
      </c>
      <c r="O142" s="81" t="str">
        <f t="shared" si="4"/>
        <v>1012341</v>
      </c>
      <c r="P142" s="82">
        <f>IF(COUNTIF(Sheet2!B$3:B$187,VALUE('raw Mark ID data'!O142))=0, 0, VLOOKUP(VALUE(O142), Sheet2!B$3:D$987, 3, FALSE))</f>
        <v>0</v>
      </c>
      <c r="Q142" s="82">
        <f>IF(P142="THA",VLOOKUP(VALUE(O142),Sheet2!B$1:C$191,2,FALSE), IF(P142="SHA",VLOOKUP(VALUE(O142),Sheet2!B$1:C$191,2,FALSE), 0))</f>
        <v>0</v>
      </c>
      <c r="R142" s="82" t="str">
        <f t="shared" si="5"/>
        <v>NT</v>
      </c>
      <c r="S142" s="70" t="s">
        <v>1164</v>
      </c>
      <c r="T142" s="71">
        <v>45484</v>
      </c>
      <c r="U142" s="73"/>
      <c r="V142" s="69">
        <v>1</v>
      </c>
      <c r="W142" s="71">
        <v>45485</v>
      </c>
      <c r="X142" s="69">
        <v>28</v>
      </c>
      <c r="Y142" s="73"/>
      <c r="Z142" s="70" t="s">
        <v>61</v>
      </c>
      <c r="AA142" s="69">
        <v>1</v>
      </c>
      <c r="AB142" s="72">
        <v>45490</v>
      </c>
      <c r="AC142" s="70" t="s">
        <v>63</v>
      </c>
      <c r="AD142" s="70" t="s">
        <v>139</v>
      </c>
      <c r="AE142" s="70" t="s">
        <v>13</v>
      </c>
      <c r="AF142" s="70" t="s">
        <v>12</v>
      </c>
      <c r="AG142" s="70" t="s">
        <v>65</v>
      </c>
      <c r="AH142" s="70" t="s">
        <v>11</v>
      </c>
      <c r="AI142" s="70" t="s">
        <v>9</v>
      </c>
      <c r="AJ142" s="70" t="s">
        <v>122</v>
      </c>
      <c r="AK142" s="70" t="s">
        <v>139</v>
      </c>
      <c r="AL142" s="70" t="s">
        <v>63</v>
      </c>
      <c r="AM142" s="70" t="s">
        <v>61</v>
      </c>
      <c r="AN142" s="70" t="s">
        <v>61</v>
      </c>
      <c r="AO142" s="70" t="s">
        <v>74</v>
      </c>
      <c r="AP142" s="69">
        <v>6.3</v>
      </c>
    </row>
    <row r="143" spans="1:42" ht="15" hidden="1" customHeight="1" x14ac:dyDescent="0.25">
      <c r="A143" s="69">
        <v>2024</v>
      </c>
      <c r="B143" s="70" t="s">
        <v>54</v>
      </c>
      <c r="C143" s="70" t="s">
        <v>55</v>
      </c>
      <c r="D143" s="70" t="s">
        <v>56</v>
      </c>
      <c r="E143" s="70" t="s">
        <v>219</v>
      </c>
      <c r="F143" s="70" t="s">
        <v>182</v>
      </c>
      <c r="G143" s="70" t="s">
        <v>1161</v>
      </c>
      <c r="H143" s="70" t="s">
        <v>97</v>
      </c>
      <c r="I143" s="70" t="s">
        <v>855</v>
      </c>
      <c r="J143" s="70" t="s">
        <v>61</v>
      </c>
      <c r="K143" s="69" t="b">
        <v>1</v>
      </c>
      <c r="L143" s="70" t="s">
        <v>23</v>
      </c>
      <c r="M143" s="69">
        <v>101</v>
      </c>
      <c r="N143" s="78" t="s">
        <v>1162</v>
      </c>
      <c r="O143" s="81" t="str">
        <f t="shared" si="4"/>
        <v>1012341</v>
      </c>
      <c r="P143" s="82">
        <f>IF(COUNTIF(Sheet2!B$3:B$187,VALUE('raw Mark ID data'!O143))=0, 0, VLOOKUP(VALUE(O143), Sheet2!B$3:D$987, 3, FALSE))</f>
        <v>0</v>
      </c>
      <c r="Q143" s="82">
        <f>IF(P143="THA",VLOOKUP(VALUE(O143),Sheet2!B$1:C$191,2,FALSE), IF(P143="SHA",VLOOKUP(VALUE(O143),Sheet2!B$1:C$191,2,FALSE), 0))</f>
        <v>0</v>
      </c>
      <c r="R143" s="82" t="str">
        <f t="shared" si="5"/>
        <v>NT</v>
      </c>
      <c r="S143" s="70" t="s">
        <v>1165</v>
      </c>
      <c r="T143" s="71">
        <v>45484</v>
      </c>
      <c r="U143" s="73"/>
      <c r="V143" s="69">
        <v>1</v>
      </c>
      <c r="W143" s="71">
        <v>45485</v>
      </c>
      <c r="X143" s="69">
        <v>28</v>
      </c>
      <c r="Y143" s="73"/>
      <c r="Z143" s="70" t="s">
        <v>61</v>
      </c>
      <c r="AA143" s="69">
        <v>1</v>
      </c>
      <c r="AB143" s="72">
        <v>45490</v>
      </c>
      <c r="AC143" s="70" t="s">
        <v>63</v>
      </c>
      <c r="AD143" s="70" t="s">
        <v>189</v>
      </c>
      <c r="AE143" s="70" t="s">
        <v>21</v>
      </c>
      <c r="AF143" s="70" t="s">
        <v>12</v>
      </c>
      <c r="AG143" s="70" t="s">
        <v>65</v>
      </c>
      <c r="AH143" s="70" t="s">
        <v>11</v>
      </c>
      <c r="AI143" s="70" t="s">
        <v>9</v>
      </c>
      <c r="AJ143" s="70" t="s">
        <v>122</v>
      </c>
      <c r="AK143" s="70" t="s">
        <v>189</v>
      </c>
      <c r="AL143" s="70" t="s">
        <v>63</v>
      </c>
      <c r="AM143" s="70" t="s">
        <v>61</v>
      </c>
      <c r="AN143" s="70" t="s">
        <v>61</v>
      </c>
      <c r="AO143" s="70" t="s">
        <v>74</v>
      </c>
      <c r="AP143" s="69">
        <v>3.1</v>
      </c>
    </row>
    <row r="144" spans="1:42" ht="15" hidden="1" customHeight="1" x14ac:dyDescent="0.25">
      <c r="A144" s="69">
        <v>2024</v>
      </c>
      <c r="B144" s="70" t="s">
        <v>54</v>
      </c>
      <c r="C144" s="70" t="s">
        <v>55</v>
      </c>
      <c r="D144" s="70" t="s">
        <v>56</v>
      </c>
      <c r="E144" s="70" t="s">
        <v>219</v>
      </c>
      <c r="F144" s="70" t="s">
        <v>182</v>
      </c>
      <c r="G144" s="70" t="s">
        <v>1161</v>
      </c>
      <c r="H144" s="70" t="s">
        <v>99</v>
      </c>
      <c r="I144" s="70" t="s">
        <v>855</v>
      </c>
      <c r="J144" s="70" t="s">
        <v>61</v>
      </c>
      <c r="K144" s="69" t="b">
        <v>1</v>
      </c>
      <c r="L144" s="70" t="s">
        <v>23</v>
      </c>
      <c r="M144" s="69">
        <v>101</v>
      </c>
      <c r="N144" s="78" t="s">
        <v>1162</v>
      </c>
      <c r="O144" s="81" t="str">
        <f t="shared" si="4"/>
        <v>1012341</v>
      </c>
      <c r="P144" s="82">
        <f>IF(COUNTIF(Sheet2!B$3:B$187,VALUE('raw Mark ID data'!O144))=0, 0, VLOOKUP(VALUE(O144), Sheet2!B$3:D$987, 3, FALSE))</f>
        <v>0</v>
      </c>
      <c r="Q144" s="82">
        <f>IF(P144="THA",VLOOKUP(VALUE(O144),Sheet2!B$1:C$191,2,FALSE), IF(P144="SHA",VLOOKUP(VALUE(O144),Sheet2!B$1:C$191,2,FALSE), 0))</f>
        <v>0</v>
      </c>
      <c r="R144" s="82" t="str">
        <f t="shared" si="5"/>
        <v>NT</v>
      </c>
      <c r="S144" s="70" t="s">
        <v>1166</v>
      </c>
      <c r="T144" s="71">
        <v>45484</v>
      </c>
      <c r="U144" s="73"/>
      <c r="V144" s="69">
        <v>1</v>
      </c>
      <c r="W144" s="71">
        <v>45485</v>
      </c>
      <c r="X144" s="69">
        <v>28</v>
      </c>
      <c r="Y144" s="73"/>
      <c r="Z144" s="70" t="s">
        <v>61</v>
      </c>
      <c r="AA144" s="69">
        <v>1</v>
      </c>
      <c r="AB144" s="72">
        <v>45490</v>
      </c>
      <c r="AC144" s="70" t="s">
        <v>63</v>
      </c>
      <c r="AD144" s="70" t="s">
        <v>163</v>
      </c>
      <c r="AE144" s="70" t="s">
        <v>10</v>
      </c>
      <c r="AF144" s="70" t="s">
        <v>12</v>
      </c>
      <c r="AG144" s="70" t="s">
        <v>65</v>
      </c>
      <c r="AH144" s="70" t="s">
        <v>11</v>
      </c>
      <c r="AI144" s="70" t="s">
        <v>9</v>
      </c>
      <c r="AJ144" s="70" t="s">
        <v>122</v>
      </c>
      <c r="AK144" s="70" t="s">
        <v>163</v>
      </c>
      <c r="AL144" s="70" t="s">
        <v>63</v>
      </c>
      <c r="AM144" s="70" t="s">
        <v>61</v>
      </c>
      <c r="AN144" s="70" t="s">
        <v>61</v>
      </c>
      <c r="AO144" s="70" t="s">
        <v>74</v>
      </c>
      <c r="AP144" s="69">
        <v>3.4</v>
      </c>
    </row>
    <row r="145" spans="1:42" ht="15" hidden="1" customHeight="1" x14ac:dyDescent="0.25">
      <c r="A145" s="69">
        <v>2024</v>
      </c>
      <c r="B145" s="70" t="s">
        <v>54</v>
      </c>
      <c r="C145" s="70" t="s">
        <v>55</v>
      </c>
      <c r="D145" s="70" t="s">
        <v>56</v>
      </c>
      <c r="E145" s="70" t="s">
        <v>219</v>
      </c>
      <c r="F145" s="70" t="s">
        <v>182</v>
      </c>
      <c r="G145" s="70" t="s">
        <v>1161</v>
      </c>
      <c r="H145" s="70" t="s">
        <v>101</v>
      </c>
      <c r="I145" s="70" t="s">
        <v>855</v>
      </c>
      <c r="J145" s="70" t="s">
        <v>61</v>
      </c>
      <c r="K145" s="69" t="b">
        <v>1</v>
      </c>
      <c r="L145" s="70" t="s">
        <v>23</v>
      </c>
      <c r="M145" s="69">
        <v>101</v>
      </c>
      <c r="N145" s="78" t="s">
        <v>1162</v>
      </c>
      <c r="O145" s="81" t="str">
        <f t="shared" si="4"/>
        <v>1012341</v>
      </c>
      <c r="P145" s="82">
        <f>IF(COUNTIF(Sheet2!B$3:B$187,VALUE('raw Mark ID data'!O145))=0, 0, VLOOKUP(VALUE(O145), Sheet2!B$3:D$987, 3, FALSE))</f>
        <v>0</v>
      </c>
      <c r="Q145" s="82">
        <f>IF(P145="THA",VLOOKUP(VALUE(O145),Sheet2!B$1:C$191,2,FALSE), IF(P145="SHA",VLOOKUP(VALUE(O145),Sheet2!B$1:C$191,2,FALSE), 0))</f>
        <v>0</v>
      </c>
      <c r="R145" s="82" t="str">
        <f t="shared" si="5"/>
        <v>NT</v>
      </c>
      <c r="S145" s="70" t="s">
        <v>1167</v>
      </c>
      <c r="T145" s="71">
        <v>45484</v>
      </c>
      <c r="U145" s="73"/>
      <c r="V145" s="69">
        <v>1</v>
      </c>
      <c r="W145" s="71">
        <v>45485</v>
      </c>
      <c r="X145" s="69">
        <v>28</v>
      </c>
      <c r="Y145" s="73"/>
      <c r="Z145" s="70" t="s">
        <v>61</v>
      </c>
      <c r="AA145" s="69">
        <v>1</v>
      </c>
      <c r="AB145" s="72">
        <v>45490</v>
      </c>
      <c r="AC145" s="70" t="s">
        <v>63</v>
      </c>
      <c r="AD145" s="70" t="s">
        <v>189</v>
      </c>
      <c r="AE145" s="70" t="s">
        <v>21</v>
      </c>
      <c r="AF145" s="70" t="s">
        <v>12</v>
      </c>
      <c r="AG145" s="70" t="s">
        <v>65</v>
      </c>
      <c r="AH145" s="70" t="s">
        <v>11</v>
      </c>
      <c r="AI145" s="70" t="s">
        <v>9</v>
      </c>
      <c r="AJ145" s="70" t="s">
        <v>122</v>
      </c>
      <c r="AK145" s="70" t="s">
        <v>189</v>
      </c>
      <c r="AL145" s="70" t="s">
        <v>63</v>
      </c>
      <c r="AM145" s="70" t="s">
        <v>61</v>
      </c>
      <c r="AN145" s="70" t="s">
        <v>61</v>
      </c>
      <c r="AO145" s="70" t="s">
        <v>74</v>
      </c>
      <c r="AP145" s="69">
        <v>6.6</v>
      </c>
    </row>
    <row r="146" spans="1:42" ht="15" hidden="1" customHeight="1" x14ac:dyDescent="0.25">
      <c r="A146" s="69">
        <v>2024</v>
      </c>
      <c r="B146" s="70" t="s">
        <v>54</v>
      </c>
      <c r="C146" s="70" t="s">
        <v>55</v>
      </c>
      <c r="D146" s="70" t="s">
        <v>56</v>
      </c>
      <c r="E146" s="70" t="s">
        <v>219</v>
      </c>
      <c r="F146" s="70" t="s">
        <v>182</v>
      </c>
      <c r="G146" s="70" t="s">
        <v>1161</v>
      </c>
      <c r="H146" s="70" t="s">
        <v>115</v>
      </c>
      <c r="I146" s="70" t="s">
        <v>855</v>
      </c>
      <c r="J146" s="70" t="s">
        <v>61</v>
      </c>
      <c r="K146" s="69" t="b">
        <v>1</v>
      </c>
      <c r="L146" s="70" t="s">
        <v>23</v>
      </c>
      <c r="M146" s="69">
        <v>101</v>
      </c>
      <c r="N146" s="78" t="s">
        <v>1162</v>
      </c>
      <c r="O146" s="81" t="str">
        <f t="shared" si="4"/>
        <v>1012341</v>
      </c>
      <c r="P146" s="82">
        <f>IF(COUNTIF(Sheet2!B$3:B$187,VALUE('raw Mark ID data'!O146))=0, 0, VLOOKUP(VALUE(O146), Sheet2!B$3:D$987, 3, FALSE))</f>
        <v>0</v>
      </c>
      <c r="Q146" s="82">
        <f>IF(P146="THA",VLOOKUP(VALUE(O146),Sheet2!B$1:C$191,2,FALSE), IF(P146="SHA",VLOOKUP(VALUE(O146),Sheet2!B$1:C$191,2,FALSE), 0))</f>
        <v>0</v>
      </c>
      <c r="R146" s="82" t="str">
        <f t="shared" si="5"/>
        <v>NT</v>
      </c>
      <c r="S146" s="70" t="s">
        <v>1168</v>
      </c>
      <c r="T146" s="71">
        <v>45484</v>
      </c>
      <c r="U146" s="73"/>
      <c r="V146" s="69">
        <v>1</v>
      </c>
      <c r="W146" s="71">
        <v>45485</v>
      </c>
      <c r="X146" s="69">
        <v>28</v>
      </c>
      <c r="Y146" s="73"/>
      <c r="Z146" s="70" t="s">
        <v>61</v>
      </c>
      <c r="AA146" s="69">
        <v>1</v>
      </c>
      <c r="AB146" s="72">
        <v>45490</v>
      </c>
      <c r="AC146" s="70" t="s">
        <v>63</v>
      </c>
      <c r="AD146" s="70" t="s">
        <v>139</v>
      </c>
      <c r="AE146" s="70" t="s">
        <v>13</v>
      </c>
      <c r="AF146" s="70" t="s">
        <v>12</v>
      </c>
      <c r="AG146" s="70" t="s">
        <v>65</v>
      </c>
      <c r="AH146" s="70" t="s">
        <v>11</v>
      </c>
      <c r="AI146" s="70" t="s">
        <v>9</v>
      </c>
      <c r="AJ146" s="70" t="s">
        <v>122</v>
      </c>
      <c r="AK146" s="70" t="s">
        <v>139</v>
      </c>
      <c r="AL146" s="70" t="s">
        <v>63</v>
      </c>
      <c r="AM146" s="70" t="s">
        <v>61</v>
      </c>
      <c r="AN146" s="70" t="s">
        <v>61</v>
      </c>
      <c r="AO146" s="70" t="s">
        <v>74</v>
      </c>
      <c r="AP146" s="69">
        <v>7.3</v>
      </c>
    </row>
    <row r="147" spans="1:42" ht="15" hidden="1" customHeight="1" x14ac:dyDescent="0.25">
      <c r="A147" s="69">
        <v>2024</v>
      </c>
      <c r="B147" s="70" t="s">
        <v>54</v>
      </c>
      <c r="C147" s="70" t="s">
        <v>55</v>
      </c>
      <c r="D147" s="70" t="s">
        <v>56</v>
      </c>
      <c r="E147" s="70" t="s">
        <v>219</v>
      </c>
      <c r="F147" s="70" t="s">
        <v>182</v>
      </c>
      <c r="G147" s="70" t="s">
        <v>1161</v>
      </c>
      <c r="H147" s="70" t="s">
        <v>146</v>
      </c>
      <c r="I147" s="70" t="s">
        <v>855</v>
      </c>
      <c r="J147" s="70" t="s">
        <v>61</v>
      </c>
      <c r="K147" s="69" t="b">
        <v>1</v>
      </c>
      <c r="L147" s="70" t="s">
        <v>23</v>
      </c>
      <c r="M147" s="69">
        <v>101</v>
      </c>
      <c r="N147" s="78" t="s">
        <v>1162</v>
      </c>
      <c r="O147" s="81" t="str">
        <f t="shared" si="4"/>
        <v>1012341</v>
      </c>
      <c r="P147" s="82">
        <f>IF(COUNTIF(Sheet2!B$3:B$187,VALUE('raw Mark ID data'!O147))=0, 0, VLOOKUP(VALUE(O147), Sheet2!B$3:D$987, 3, FALSE))</f>
        <v>0</v>
      </c>
      <c r="Q147" s="82">
        <f>IF(P147="THA",VLOOKUP(VALUE(O147),Sheet2!B$1:C$191,2,FALSE), IF(P147="SHA",VLOOKUP(VALUE(O147),Sheet2!B$1:C$191,2,FALSE), 0))</f>
        <v>0</v>
      </c>
      <c r="R147" s="82" t="str">
        <f t="shared" si="5"/>
        <v>NT</v>
      </c>
      <c r="S147" s="70" t="s">
        <v>1169</v>
      </c>
      <c r="T147" s="71">
        <v>45484</v>
      </c>
      <c r="U147" s="73"/>
      <c r="V147" s="69">
        <v>1</v>
      </c>
      <c r="W147" s="71">
        <v>45485</v>
      </c>
      <c r="X147" s="69">
        <v>28</v>
      </c>
      <c r="Y147" s="73"/>
      <c r="Z147" s="70" t="s">
        <v>61</v>
      </c>
      <c r="AA147" s="69">
        <v>1</v>
      </c>
      <c r="AB147" s="72">
        <v>45490</v>
      </c>
      <c r="AC147" s="70" t="s">
        <v>63</v>
      </c>
      <c r="AD147" s="70" t="s">
        <v>947</v>
      </c>
      <c r="AE147" s="70" t="s">
        <v>14</v>
      </c>
      <c r="AF147" s="70" t="s">
        <v>12</v>
      </c>
      <c r="AG147" s="70" t="s">
        <v>65</v>
      </c>
      <c r="AH147" s="70" t="s">
        <v>11</v>
      </c>
      <c r="AI147" s="70" t="s">
        <v>9</v>
      </c>
      <c r="AJ147" s="70" t="s">
        <v>122</v>
      </c>
      <c r="AK147" s="70" t="s">
        <v>947</v>
      </c>
      <c r="AL147" s="70" t="s">
        <v>63</v>
      </c>
      <c r="AM147" s="70" t="s">
        <v>61</v>
      </c>
      <c r="AN147" s="70" t="s">
        <v>61</v>
      </c>
      <c r="AO147" s="70" t="s">
        <v>74</v>
      </c>
      <c r="AP147" s="69">
        <v>9.1999999999999993</v>
      </c>
    </row>
    <row r="148" spans="1:42" ht="15" hidden="1" customHeight="1" x14ac:dyDescent="0.25">
      <c r="A148" s="69">
        <v>2024</v>
      </c>
      <c r="B148" s="70" t="s">
        <v>54</v>
      </c>
      <c r="C148" s="70" t="s">
        <v>55</v>
      </c>
      <c r="D148" s="70" t="s">
        <v>56</v>
      </c>
      <c r="E148" s="70" t="s">
        <v>219</v>
      </c>
      <c r="F148" s="70" t="s">
        <v>182</v>
      </c>
      <c r="G148" s="70" t="s">
        <v>1161</v>
      </c>
      <c r="H148" s="70" t="s">
        <v>147</v>
      </c>
      <c r="I148" s="70" t="s">
        <v>855</v>
      </c>
      <c r="J148" s="70" t="s">
        <v>61</v>
      </c>
      <c r="K148" s="69" t="b">
        <v>1</v>
      </c>
      <c r="L148" s="70" t="s">
        <v>23</v>
      </c>
      <c r="M148" s="69">
        <v>101</v>
      </c>
      <c r="N148" s="78" t="s">
        <v>1162</v>
      </c>
      <c r="O148" s="81" t="str">
        <f t="shared" si="4"/>
        <v>1012341</v>
      </c>
      <c r="P148" s="82">
        <f>IF(COUNTIF(Sheet2!B$3:B$187,VALUE('raw Mark ID data'!O148))=0, 0, VLOOKUP(VALUE(O148), Sheet2!B$3:D$987, 3, FALSE))</f>
        <v>0</v>
      </c>
      <c r="Q148" s="82">
        <f>IF(P148="THA",VLOOKUP(VALUE(O148),Sheet2!B$1:C$191,2,FALSE), IF(P148="SHA",VLOOKUP(VALUE(O148),Sheet2!B$1:C$191,2,FALSE), 0))</f>
        <v>0</v>
      </c>
      <c r="R148" s="82" t="str">
        <f t="shared" si="5"/>
        <v>NT</v>
      </c>
      <c r="S148" s="70" t="s">
        <v>1170</v>
      </c>
      <c r="T148" s="71">
        <v>45484</v>
      </c>
      <c r="U148" s="73"/>
      <c r="V148" s="69">
        <v>1</v>
      </c>
      <c r="W148" s="71">
        <v>45485</v>
      </c>
      <c r="X148" s="69">
        <v>28</v>
      </c>
      <c r="Y148" s="73"/>
      <c r="Z148" s="70" t="s">
        <v>61</v>
      </c>
      <c r="AA148" s="69">
        <v>1</v>
      </c>
      <c r="AB148" s="72">
        <v>45490</v>
      </c>
      <c r="AC148" s="70" t="s">
        <v>63</v>
      </c>
      <c r="AD148" s="70" t="s">
        <v>947</v>
      </c>
      <c r="AE148" s="70" t="s">
        <v>14</v>
      </c>
      <c r="AF148" s="70" t="s">
        <v>12</v>
      </c>
      <c r="AG148" s="70" t="s">
        <v>65</v>
      </c>
      <c r="AH148" s="70" t="s">
        <v>11</v>
      </c>
      <c r="AI148" s="70" t="s">
        <v>9</v>
      </c>
      <c r="AJ148" s="70" t="s">
        <v>122</v>
      </c>
      <c r="AK148" s="70" t="s">
        <v>947</v>
      </c>
      <c r="AL148" s="70" t="s">
        <v>63</v>
      </c>
      <c r="AM148" s="70" t="s">
        <v>61</v>
      </c>
      <c r="AN148" s="70" t="s">
        <v>61</v>
      </c>
      <c r="AO148" s="70" t="s">
        <v>74</v>
      </c>
      <c r="AP148" s="69">
        <v>6.8</v>
      </c>
    </row>
    <row r="149" spans="1:42" ht="15" hidden="1" customHeight="1" x14ac:dyDescent="0.25">
      <c r="A149" s="69">
        <v>2024</v>
      </c>
      <c r="B149" s="70" t="s">
        <v>54</v>
      </c>
      <c r="C149" s="70" t="s">
        <v>55</v>
      </c>
      <c r="D149" s="70" t="s">
        <v>56</v>
      </c>
      <c r="E149" s="70" t="s">
        <v>219</v>
      </c>
      <c r="F149" s="70" t="s">
        <v>182</v>
      </c>
      <c r="G149" s="70" t="s">
        <v>1161</v>
      </c>
      <c r="H149" s="70" t="s">
        <v>166</v>
      </c>
      <c r="I149" s="70" t="s">
        <v>855</v>
      </c>
      <c r="J149" s="70" t="s">
        <v>61</v>
      </c>
      <c r="K149" s="69" t="b">
        <v>1</v>
      </c>
      <c r="L149" s="70" t="s">
        <v>23</v>
      </c>
      <c r="M149" s="69">
        <v>101</v>
      </c>
      <c r="N149" s="78" t="s">
        <v>1162</v>
      </c>
      <c r="O149" s="81" t="str">
        <f t="shared" si="4"/>
        <v>1012341</v>
      </c>
      <c r="P149" s="82">
        <f>IF(COUNTIF(Sheet2!B$3:B$187,VALUE('raw Mark ID data'!O149))=0, 0, VLOOKUP(VALUE(O149), Sheet2!B$3:D$987, 3, FALSE))</f>
        <v>0</v>
      </c>
      <c r="Q149" s="82">
        <f>IF(P149="THA",VLOOKUP(VALUE(O149),Sheet2!B$1:C$191,2,FALSE), IF(P149="SHA",VLOOKUP(VALUE(O149),Sheet2!B$1:C$191,2,FALSE), 0))</f>
        <v>0</v>
      </c>
      <c r="R149" s="82" t="str">
        <f t="shared" si="5"/>
        <v>NT</v>
      </c>
      <c r="S149" s="70" t="s">
        <v>1171</v>
      </c>
      <c r="T149" s="71">
        <v>45484</v>
      </c>
      <c r="U149" s="73"/>
      <c r="V149" s="69">
        <v>1</v>
      </c>
      <c r="W149" s="71">
        <v>45485</v>
      </c>
      <c r="X149" s="69">
        <v>28</v>
      </c>
      <c r="Y149" s="73"/>
      <c r="Z149" s="70" t="s">
        <v>61</v>
      </c>
      <c r="AA149" s="69">
        <v>1</v>
      </c>
      <c r="AB149" s="72">
        <v>45491</v>
      </c>
      <c r="AC149" s="70" t="s">
        <v>63</v>
      </c>
      <c r="AD149" s="70" t="s">
        <v>163</v>
      </c>
      <c r="AE149" s="70" t="s">
        <v>10</v>
      </c>
      <c r="AF149" s="70" t="s">
        <v>12</v>
      </c>
      <c r="AG149" s="70" t="s">
        <v>65</v>
      </c>
      <c r="AH149" s="70" t="s">
        <v>11</v>
      </c>
      <c r="AI149" s="70" t="s">
        <v>9</v>
      </c>
      <c r="AJ149" s="70" t="s">
        <v>122</v>
      </c>
      <c r="AK149" s="70" t="s">
        <v>163</v>
      </c>
      <c r="AL149" s="70" t="s">
        <v>63</v>
      </c>
      <c r="AM149" s="70" t="s">
        <v>61</v>
      </c>
      <c r="AN149" s="70" t="s">
        <v>61</v>
      </c>
      <c r="AO149" s="70" t="s">
        <v>74</v>
      </c>
      <c r="AP149" s="69">
        <v>8.6999999999999993</v>
      </c>
    </row>
    <row r="150" spans="1:42" ht="15" hidden="1" customHeight="1" x14ac:dyDescent="0.25">
      <c r="A150" s="69">
        <v>2024</v>
      </c>
      <c r="B150" s="70" t="s">
        <v>54</v>
      </c>
      <c r="C150" s="70" t="s">
        <v>55</v>
      </c>
      <c r="D150" s="70" t="s">
        <v>175</v>
      </c>
      <c r="E150" s="70" t="s">
        <v>969</v>
      </c>
      <c r="F150" s="70" t="s">
        <v>182</v>
      </c>
      <c r="G150" s="70" t="s">
        <v>1172</v>
      </c>
      <c r="H150" s="70" t="s">
        <v>79</v>
      </c>
      <c r="I150" s="70" t="s">
        <v>855</v>
      </c>
      <c r="J150" s="70" t="s">
        <v>61</v>
      </c>
      <c r="K150" s="69" t="b">
        <v>1</v>
      </c>
      <c r="L150" s="70" t="s">
        <v>24</v>
      </c>
      <c r="M150" s="69">
        <v>101</v>
      </c>
      <c r="N150" s="78" t="s">
        <v>971</v>
      </c>
      <c r="O150" s="81" t="str">
        <f t="shared" si="4"/>
        <v>10190</v>
      </c>
      <c r="P150" s="82">
        <f>IF(COUNTIF(Sheet2!B$3:B$187,VALUE('raw Mark ID data'!O150))=0, 0, VLOOKUP(VALUE(O150), Sheet2!B$3:D$987, 3, FALSE))</f>
        <v>0</v>
      </c>
      <c r="Q150" s="82">
        <f>IF(P150="THA",VLOOKUP(VALUE(O150),Sheet2!B$1:C$191,2,FALSE), IF(P150="SHA",VLOOKUP(VALUE(O150),Sheet2!B$1:C$191,2,FALSE), 0))</f>
        <v>0</v>
      </c>
      <c r="R150" s="82" t="str">
        <f t="shared" si="5"/>
        <v>NT</v>
      </c>
      <c r="S150" s="70" t="s">
        <v>1173</v>
      </c>
      <c r="T150" s="71">
        <v>45487</v>
      </c>
      <c r="U150" s="73"/>
      <c r="V150" s="69">
        <v>1</v>
      </c>
      <c r="W150" s="71">
        <v>45488</v>
      </c>
      <c r="X150" s="69">
        <v>29</v>
      </c>
      <c r="Y150" s="73"/>
      <c r="Z150" s="70" t="s">
        <v>61</v>
      </c>
      <c r="AA150" s="69">
        <v>1</v>
      </c>
      <c r="AB150" s="72">
        <v>45488</v>
      </c>
      <c r="AC150" s="70" t="s">
        <v>63</v>
      </c>
      <c r="AD150" s="70" t="s">
        <v>163</v>
      </c>
      <c r="AE150" s="70" t="s">
        <v>10</v>
      </c>
      <c r="AF150" s="70" t="s">
        <v>12</v>
      </c>
      <c r="AG150" s="70" t="s">
        <v>65</v>
      </c>
      <c r="AH150" s="70" t="s">
        <v>11</v>
      </c>
      <c r="AI150" s="70" t="s">
        <v>9</v>
      </c>
      <c r="AJ150" s="70" t="s">
        <v>122</v>
      </c>
      <c r="AK150" s="70" t="s">
        <v>163</v>
      </c>
      <c r="AL150" s="70" t="s">
        <v>63</v>
      </c>
      <c r="AM150" s="70" t="s">
        <v>61</v>
      </c>
      <c r="AN150" s="70" t="s">
        <v>61</v>
      </c>
      <c r="AO150" s="70" t="s">
        <v>74</v>
      </c>
      <c r="AP150" s="69">
        <v>7.3</v>
      </c>
    </row>
    <row r="151" spans="1:42" ht="15" hidden="1" customHeight="1" x14ac:dyDescent="0.25">
      <c r="A151" s="69">
        <v>2024</v>
      </c>
      <c r="B151" s="70" t="s">
        <v>54</v>
      </c>
      <c r="C151" s="70" t="s">
        <v>55</v>
      </c>
      <c r="D151" s="70" t="s">
        <v>175</v>
      </c>
      <c r="E151" s="70" t="s">
        <v>969</v>
      </c>
      <c r="F151" s="70" t="s">
        <v>182</v>
      </c>
      <c r="G151" s="70" t="s">
        <v>1172</v>
      </c>
      <c r="H151" s="70" t="s">
        <v>81</v>
      </c>
      <c r="I151" s="70" t="s">
        <v>855</v>
      </c>
      <c r="J151" s="70" t="s">
        <v>61</v>
      </c>
      <c r="K151" s="69" t="b">
        <v>1</v>
      </c>
      <c r="L151" s="70" t="s">
        <v>24</v>
      </c>
      <c r="M151" s="69">
        <v>101</v>
      </c>
      <c r="N151" s="78" t="s">
        <v>971</v>
      </c>
      <c r="O151" s="81" t="str">
        <f t="shared" si="4"/>
        <v>10190</v>
      </c>
      <c r="P151" s="82">
        <f>IF(COUNTIF(Sheet2!B$3:B$187,VALUE('raw Mark ID data'!O151))=0, 0, VLOOKUP(VALUE(O151), Sheet2!B$3:D$987, 3, FALSE))</f>
        <v>0</v>
      </c>
      <c r="Q151" s="82">
        <f>IF(P151="THA",VLOOKUP(VALUE(O151),Sheet2!B$1:C$191,2,FALSE), IF(P151="SHA",VLOOKUP(VALUE(O151),Sheet2!B$1:C$191,2,FALSE), 0))</f>
        <v>0</v>
      </c>
      <c r="R151" s="82" t="str">
        <f t="shared" si="5"/>
        <v>NT</v>
      </c>
      <c r="S151" s="70" t="s">
        <v>1174</v>
      </c>
      <c r="T151" s="71">
        <v>45487</v>
      </c>
      <c r="U151" s="73"/>
      <c r="V151" s="69">
        <v>1</v>
      </c>
      <c r="W151" s="71">
        <v>45488</v>
      </c>
      <c r="X151" s="69">
        <v>29</v>
      </c>
      <c r="Y151" s="73"/>
      <c r="Z151" s="70" t="s">
        <v>61</v>
      </c>
      <c r="AA151" s="69">
        <v>1</v>
      </c>
      <c r="AB151" s="72">
        <v>45488</v>
      </c>
      <c r="AC151" s="70" t="s">
        <v>63</v>
      </c>
      <c r="AD151" s="70" t="s">
        <v>163</v>
      </c>
      <c r="AE151" s="70" t="s">
        <v>10</v>
      </c>
      <c r="AF151" s="70" t="s">
        <v>12</v>
      </c>
      <c r="AG151" s="70" t="s">
        <v>65</v>
      </c>
      <c r="AH151" s="70" t="s">
        <v>11</v>
      </c>
      <c r="AI151" s="70" t="s">
        <v>9</v>
      </c>
      <c r="AJ151" s="70" t="s">
        <v>122</v>
      </c>
      <c r="AK151" s="70" t="s">
        <v>163</v>
      </c>
      <c r="AL151" s="70" t="s">
        <v>63</v>
      </c>
      <c r="AM151" s="70" t="s">
        <v>61</v>
      </c>
      <c r="AN151" s="70" t="s">
        <v>61</v>
      </c>
      <c r="AO151" s="70" t="s">
        <v>74</v>
      </c>
      <c r="AP151" s="69">
        <v>5.8</v>
      </c>
    </row>
    <row r="152" spans="1:42" ht="15" hidden="1" customHeight="1" x14ac:dyDescent="0.25">
      <c r="A152" s="69">
        <v>2024</v>
      </c>
      <c r="B152" s="70" t="s">
        <v>54</v>
      </c>
      <c r="C152" s="70" t="s">
        <v>55</v>
      </c>
      <c r="D152" s="70" t="s">
        <v>175</v>
      </c>
      <c r="E152" s="70" t="s">
        <v>969</v>
      </c>
      <c r="F152" s="70" t="s">
        <v>182</v>
      </c>
      <c r="G152" s="70" t="s">
        <v>1172</v>
      </c>
      <c r="H152" s="70" t="s">
        <v>83</v>
      </c>
      <c r="I152" s="70" t="s">
        <v>855</v>
      </c>
      <c r="J152" s="70" t="s">
        <v>61</v>
      </c>
      <c r="K152" s="69" t="b">
        <v>1</v>
      </c>
      <c r="L152" s="70" t="s">
        <v>24</v>
      </c>
      <c r="M152" s="69">
        <v>101</v>
      </c>
      <c r="N152" s="78" t="s">
        <v>971</v>
      </c>
      <c r="O152" s="81" t="str">
        <f t="shared" si="4"/>
        <v>10190</v>
      </c>
      <c r="P152" s="82">
        <f>IF(COUNTIF(Sheet2!B$3:B$187,VALUE('raw Mark ID data'!O152))=0, 0, VLOOKUP(VALUE(O152), Sheet2!B$3:D$987, 3, FALSE))</f>
        <v>0</v>
      </c>
      <c r="Q152" s="82">
        <f>IF(P152="THA",VLOOKUP(VALUE(O152),Sheet2!B$1:C$191,2,FALSE), IF(P152="SHA",VLOOKUP(VALUE(O152),Sheet2!B$1:C$191,2,FALSE), 0))</f>
        <v>0</v>
      </c>
      <c r="R152" s="82" t="str">
        <f t="shared" si="5"/>
        <v>NT</v>
      </c>
      <c r="S152" s="70" t="s">
        <v>1175</v>
      </c>
      <c r="T152" s="71">
        <v>45487</v>
      </c>
      <c r="U152" s="73"/>
      <c r="V152" s="69">
        <v>1</v>
      </c>
      <c r="W152" s="71">
        <v>45488</v>
      </c>
      <c r="X152" s="69">
        <v>29</v>
      </c>
      <c r="Y152" s="73"/>
      <c r="Z152" s="70" t="s">
        <v>61</v>
      </c>
      <c r="AA152" s="69">
        <v>1</v>
      </c>
      <c r="AB152" s="72">
        <v>45488</v>
      </c>
      <c r="AC152" s="70" t="s">
        <v>63</v>
      </c>
      <c r="AD152" s="70" t="s">
        <v>139</v>
      </c>
      <c r="AE152" s="70" t="s">
        <v>13</v>
      </c>
      <c r="AF152" s="70" t="s">
        <v>12</v>
      </c>
      <c r="AG152" s="70" t="s">
        <v>65</v>
      </c>
      <c r="AH152" s="70" t="s">
        <v>11</v>
      </c>
      <c r="AI152" s="70" t="s">
        <v>9</v>
      </c>
      <c r="AJ152" s="70" t="s">
        <v>122</v>
      </c>
      <c r="AK152" s="70" t="s">
        <v>139</v>
      </c>
      <c r="AL152" s="70" t="s">
        <v>63</v>
      </c>
      <c r="AM152" s="70" t="s">
        <v>61</v>
      </c>
      <c r="AN152" s="70" t="s">
        <v>61</v>
      </c>
      <c r="AO152" s="70" t="s">
        <v>74</v>
      </c>
      <c r="AP152" s="69">
        <v>6.1</v>
      </c>
    </row>
    <row r="153" spans="1:42" ht="15" hidden="1" customHeight="1" x14ac:dyDescent="0.25">
      <c r="A153" s="69">
        <v>2024</v>
      </c>
      <c r="B153" s="70" t="s">
        <v>54</v>
      </c>
      <c r="C153" s="70" t="s">
        <v>55</v>
      </c>
      <c r="D153" s="70" t="s">
        <v>175</v>
      </c>
      <c r="E153" s="70" t="s">
        <v>969</v>
      </c>
      <c r="F153" s="70" t="s">
        <v>182</v>
      </c>
      <c r="G153" s="70" t="s">
        <v>1172</v>
      </c>
      <c r="H153" s="70" t="s">
        <v>97</v>
      </c>
      <c r="I153" s="70" t="s">
        <v>855</v>
      </c>
      <c r="J153" s="70" t="s">
        <v>61</v>
      </c>
      <c r="K153" s="69" t="b">
        <v>1</v>
      </c>
      <c r="L153" s="70" t="s">
        <v>24</v>
      </c>
      <c r="M153" s="69">
        <v>101</v>
      </c>
      <c r="N153" s="78" t="s">
        <v>971</v>
      </c>
      <c r="O153" s="81" t="str">
        <f t="shared" si="4"/>
        <v>10190</v>
      </c>
      <c r="P153" s="82">
        <f>IF(COUNTIF(Sheet2!B$3:B$187,VALUE('raw Mark ID data'!O153))=0, 0, VLOOKUP(VALUE(O153), Sheet2!B$3:D$987, 3, FALSE))</f>
        <v>0</v>
      </c>
      <c r="Q153" s="82">
        <f>IF(P153="THA",VLOOKUP(VALUE(O153),Sheet2!B$1:C$191,2,FALSE), IF(P153="SHA",VLOOKUP(VALUE(O153),Sheet2!B$1:C$191,2,FALSE), 0))</f>
        <v>0</v>
      </c>
      <c r="R153" s="82" t="str">
        <f t="shared" si="5"/>
        <v>NT</v>
      </c>
      <c r="S153" s="70" t="s">
        <v>1176</v>
      </c>
      <c r="T153" s="71">
        <v>45487</v>
      </c>
      <c r="U153" s="73"/>
      <c r="V153" s="69">
        <v>1</v>
      </c>
      <c r="W153" s="71">
        <v>45488</v>
      </c>
      <c r="X153" s="69">
        <v>29</v>
      </c>
      <c r="Y153" s="73"/>
      <c r="Z153" s="70" t="s">
        <v>61</v>
      </c>
      <c r="AA153" s="69">
        <v>1</v>
      </c>
      <c r="AB153" s="72">
        <v>45488</v>
      </c>
      <c r="AC153" s="70" t="s">
        <v>63</v>
      </c>
      <c r="AD153" s="70" t="s">
        <v>189</v>
      </c>
      <c r="AE153" s="70" t="s">
        <v>21</v>
      </c>
      <c r="AF153" s="70" t="s">
        <v>12</v>
      </c>
      <c r="AG153" s="70" t="s">
        <v>65</v>
      </c>
      <c r="AH153" s="70" t="s">
        <v>11</v>
      </c>
      <c r="AI153" s="70" t="s">
        <v>9</v>
      </c>
      <c r="AJ153" s="70" t="s">
        <v>1043</v>
      </c>
      <c r="AK153" s="70" t="s">
        <v>189</v>
      </c>
      <c r="AL153" s="70" t="s">
        <v>63</v>
      </c>
      <c r="AM153" s="70" t="s">
        <v>61</v>
      </c>
      <c r="AN153" s="70" t="s">
        <v>61</v>
      </c>
      <c r="AO153" s="70" t="s">
        <v>74</v>
      </c>
      <c r="AP153" s="69">
        <v>7.1</v>
      </c>
    </row>
    <row r="154" spans="1:42" ht="15" hidden="1" customHeight="1" x14ac:dyDescent="0.25">
      <c r="A154" s="69">
        <v>2024</v>
      </c>
      <c r="B154" s="70" t="s">
        <v>54</v>
      </c>
      <c r="C154" s="70" t="s">
        <v>55</v>
      </c>
      <c r="D154" s="70" t="s">
        <v>175</v>
      </c>
      <c r="E154" s="70" t="s">
        <v>969</v>
      </c>
      <c r="F154" s="70" t="s">
        <v>182</v>
      </c>
      <c r="G154" s="70" t="s">
        <v>1172</v>
      </c>
      <c r="H154" s="70" t="s">
        <v>101</v>
      </c>
      <c r="I154" s="70" t="s">
        <v>855</v>
      </c>
      <c r="J154" s="70" t="s">
        <v>61</v>
      </c>
      <c r="K154" s="69" t="b">
        <v>1</v>
      </c>
      <c r="L154" s="70" t="s">
        <v>24</v>
      </c>
      <c r="M154" s="69">
        <v>101</v>
      </c>
      <c r="N154" s="78" t="s">
        <v>971</v>
      </c>
      <c r="O154" s="81" t="str">
        <f t="shared" si="4"/>
        <v>10190</v>
      </c>
      <c r="P154" s="82">
        <f>IF(COUNTIF(Sheet2!B$3:B$187,VALUE('raw Mark ID data'!O154))=0, 0, VLOOKUP(VALUE(O154), Sheet2!B$3:D$987, 3, FALSE))</f>
        <v>0</v>
      </c>
      <c r="Q154" s="82">
        <f>IF(P154="THA",VLOOKUP(VALUE(O154),Sheet2!B$1:C$191,2,FALSE), IF(P154="SHA",VLOOKUP(VALUE(O154),Sheet2!B$1:C$191,2,FALSE), 0))</f>
        <v>0</v>
      </c>
      <c r="R154" s="82" t="str">
        <f t="shared" si="5"/>
        <v>NT</v>
      </c>
      <c r="S154" s="70" t="s">
        <v>1177</v>
      </c>
      <c r="T154" s="71">
        <v>45487</v>
      </c>
      <c r="U154" s="73"/>
      <c r="V154" s="69">
        <v>1</v>
      </c>
      <c r="W154" s="71">
        <v>45488</v>
      </c>
      <c r="X154" s="69">
        <v>29</v>
      </c>
      <c r="Y154" s="73"/>
      <c r="Z154" s="70" t="s">
        <v>61</v>
      </c>
      <c r="AA154" s="69">
        <v>1</v>
      </c>
      <c r="AB154" s="72">
        <v>45488</v>
      </c>
      <c r="AC154" s="70" t="s">
        <v>63</v>
      </c>
      <c r="AD154" s="70" t="s">
        <v>163</v>
      </c>
      <c r="AE154" s="70" t="s">
        <v>10</v>
      </c>
      <c r="AF154" s="70" t="s">
        <v>12</v>
      </c>
      <c r="AG154" s="70" t="s">
        <v>65</v>
      </c>
      <c r="AH154" s="70" t="s">
        <v>11</v>
      </c>
      <c r="AI154" s="70" t="s">
        <v>9</v>
      </c>
      <c r="AJ154" s="70" t="s">
        <v>122</v>
      </c>
      <c r="AK154" s="70" t="s">
        <v>163</v>
      </c>
      <c r="AL154" s="70" t="s">
        <v>63</v>
      </c>
      <c r="AM154" s="70" t="s">
        <v>61</v>
      </c>
      <c r="AN154" s="70" t="s">
        <v>61</v>
      </c>
      <c r="AO154" s="70" t="s">
        <v>74</v>
      </c>
      <c r="AP154" s="69">
        <v>5</v>
      </c>
    </row>
    <row r="155" spans="1:42" ht="15" hidden="1" customHeight="1" x14ac:dyDescent="0.25">
      <c r="A155" s="69">
        <v>2024</v>
      </c>
      <c r="B155" s="70" t="s">
        <v>54</v>
      </c>
      <c r="C155" s="70" t="s">
        <v>55</v>
      </c>
      <c r="D155" s="70" t="s">
        <v>175</v>
      </c>
      <c r="E155" s="70" t="s">
        <v>969</v>
      </c>
      <c r="F155" s="70" t="s">
        <v>182</v>
      </c>
      <c r="G155" s="70" t="s">
        <v>1172</v>
      </c>
      <c r="H155" s="70" t="s">
        <v>112</v>
      </c>
      <c r="I155" s="70" t="s">
        <v>855</v>
      </c>
      <c r="J155" s="70" t="s">
        <v>61</v>
      </c>
      <c r="K155" s="69" t="b">
        <v>1</v>
      </c>
      <c r="L155" s="70" t="s">
        <v>24</v>
      </c>
      <c r="M155" s="69">
        <v>101</v>
      </c>
      <c r="N155" s="78" t="s">
        <v>971</v>
      </c>
      <c r="O155" s="81" t="str">
        <f t="shared" si="4"/>
        <v>10190</v>
      </c>
      <c r="P155" s="82">
        <f>IF(COUNTIF(Sheet2!B$3:B$187,VALUE('raw Mark ID data'!O155))=0, 0, VLOOKUP(VALUE(O155), Sheet2!B$3:D$987, 3, FALSE))</f>
        <v>0</v>
      </c>
      <c r="Q155" s="82">
        <f>IF(P155="THA",VLOOKUP(VALUE(O155),Sheet2!B$1:C$191,2,FALSE), IF(P155="SHA",VLOOKUP(VALUE(O155),Sheet2!B$1:C$191,2,FALSE), 0))</f>
        <v>0</v>
      </c>
      <c r="R155" s="82" t="str">
        <f t="shared" si="5"/>
        <v>NT</v>
      </c>
      <c r="S155" s="70" t="s">
        <v>1178</v>
      </c>
      <c r="T155" s="71">
        <v>45487</v>
      </c>
      <c r="U155" s="73"/>
      <c r="V155" s="69">
        <v>1</v>
      </c>
      <c r="W155" s="71">
        <v>45488</v>
      </c>
      <c r="X155" s="69">
        <v>29</v>
      </c>
      <c r="Y155" s="73"/>
      <c r="Z155" s="70" t="s">
        <v>61</v>
      </c>
      <c r="AA155" s="69">
        <v>1</v>
      </c>
      <c r="AB155" s="72">
        <v>45488</v>
      </c>
      <c r="AC155" s="70" t="s">
        <v>63</v>
      </c>
      <c r="AD155" s="70" t="s">
        <v>163</v>
      </c>
      <c r="AE155" s="70" t="s">
        <v>10</v>
      </c>
      <c r="AF155" s="70" t="s">
        <v>12</v>
      </c>
      <c r="AG155" s="70" t="s">
        <v>65</v>
      </c>
      <c r="AH155" s="70" t="s">
        <v>11</v>
      </c>
      <c r="AI155" s="70" t="s">
        <v>9</v>
      </c>
      <c r="AJ155" s="70" t="s">
        <v>122</v>
      </c>
      <c r="AK155" s="70" t="s">
        <v>163</v>
      </c>
      <c r="AL155" s="70" t="s">
        <v>63</v>
      </c>
      <c r="AM155" s="70" t="s">
        <v>61</v>
      </c>
      <c r="AN155" s="70" t="s">
        <v>61</v>
      </c>
      <c r="AO155" s="70" t="s">
        <v>74</v>
      </c>
      <c r="AP155" s="69">
        <v>9.1999999999999993</v>
      </c>
    </row>
    <row r="156" spans="1:42" ht="15" hidden="1" customHeight="1" x14ac:dyDescent="0.25">
      <c r="A156" s="69">
        <v>2024</v>
      </c>
      <c r="B156" s="70" t="s">
        <v>54</v>
      </c>
      <c r="C156" s="70" t="s">
        <v>55</v>
      </c>
      <c r="D156" s="70" t="s">
        <v>181</v>
      </c>
      <c r="E156" s="70" t="s">
        <v>176</v>
      </c>
      <c r="F156" s="70" t="s">
        <v>58</v>
      </c>
      <c r="G156" s="70" t="s">
        <v>1179</v>
      </c>
      <c r="H156" s="70" t="s">
        <v>100</v>
      </c>
      <c r="I156" s="70" t="s">
        <v>855</v>
      </c>
      <c r="J156" s="70" t="s">
        <v>61</v>
      </c>
      <c r="K156" s="69" t="b">
        <v>1</v>
      </c>
      <c r="L156" s="70" t="s">
        <v>23</v>
      </c>
      <c r="M156" s="69">
        <v>101</v>
      </c>
      <c r="N156" s="78" t="s">
        <v>1015</v>
      </c>
      <c r="O156" s="81" t="str">
        <f t="shared" si="4"/>
        <v>10141</v>
      </c>
      <c r="P156" s="82">
        <f>IF(COUNTIF(Sheet2!B$3:B$187,VALUE('raw Mark ID data'!O156))=0, 0, VLOOKUP(VALUE(O156), Sheet2!B$3:D$987, 3, FALSE))</f>
        <v>0</v>
      </c>
      <c r="Q156" s="82">
        <f>IF(P156="THA",VLOOKUP(VALUE(O156),Sheet2!B$1:C$191,2,FALSE), IF(P156="SHA",VLOOKUP(VALUE(O156),Sheet2!B$1:C$191,2,FALSE), 0))</f>
        <v>0</v>
      </c>
      <c r="R156" s="82" t="str">
        <f t="shared" si="5"/>
        <v>NT</v>
      </c>
      <c r="S156" s="70" t="s">
        <v>1180</v>
      </c>
      <c r="T156" s="71">
        <v>45487</v>
      </c>
      <c r="U156" s="73"/>
      <c r="V156" s="69">
        <v>1</v>
      </c>
      <c r="W156" s="71">
        <v>45488</v>
      </c>
      <c r="X156" s="69">
        <v>29</v>
      </c>
      <c r="Y156" s="73"/>
      <c r="Z156" s="70" t="s">
        <v>1181</v>
      </c>
      <c r="AA156" s="69">
        <v>1</v>
      </c>
      <c r="AB156" s="72">
        <v>45490</v>
      </c>
      <c r="AC156" s="70" t="s">
        <v>63</v>
      </c>
      <c r="AD156" s="70" t="s">
        <v>163</v>
      </c>
      <c r="AE156" s="70" t="s">
        <v>10</v>
      </c>
      <c r="AF156" s="70" t="s">
        <v>12</v>
      </c>
      <c r="AG156" s="70" t="s">
        <v>65</v>
      </c>
      <c r="AH156" s="70" t="s">
        <v>11</v>
      </c>
      <c r="AI156" s="70" t="s">
        <v>9</v>
      </c>
      <c r="AJ156" s="70" t="s">
        <v>122</v>
      </c>
      <c r="AK156" s="70" t="s">
        <v>163</v>
      </c>
      <c r="AL156" s="70" t="s">
        <v>63</v>
      </c>
      <c r="AM156" s="70" t="s">
        <v>61</v>
      </c>
      <c r="AN156" s="70" t="s">
        <v>61</v>
      </c>
      <c r="AO156" s="70" t="s">
        <v>74</v>
      </c>
      <c r="AP156" s="69">
        <v>8.1</v>
      </c>
    </row>
    <row r="157" spans="1:42" ht="15" hidden="1" customHeight="1" x14ac:dyDescent="0.25">
      <c r="A157" s="69">
        <v>2024</v>
      </c>
      <c r="B157" s="70" t="s">
        <v>54</v>
      </c>
      <c r="C157" s="70" t="s">
        <v>55</v>
      </c>
      <c r="D157" s="70" t="s">
        <v>181</v>
      </c>
      <c r="E157" s="70" t="s">
        <v>176</v>
      </c>
      <c r="F157" s="70" t="s">
        <v>58</v>
      </c>
      <c r="G157" s="70" t="s">
        <v>1179</v>
      </c>
      <c r="H157" s="70" t="s">
        <v>110</v>
      </c>
      <c r="I157" s="70" t="s">
        <v>855</v>
      </c>
      <c r="J157" s="70" t="s">
        <v>61</v>
      </c>
      <c r="K157" s="69" t="b">
        <v>1</v>
      </c>
      <c r="L157" s="70" t="s">
        <v>23</v>
      </c>
      <c r="M157" s="69">
        <v>101</v>
      </c>
      <c r="N157" s="78" t="s">
        <v>1015</v>
      </c>
      <c r="O157" s="81" t="str">
        <f t="shared" si="4"/>
        <v>10141</v>
      </c>
      <c r="P157" s="82">
        <f>IF(COUNTIF(Sheet2!B$3:B$187,VALUE('raw Mark ID data'!O157))=0, 0, VLOOKUP(VALUE(O157), Sheet2!B$3:D$987, 3, FALSE))</f>
        <v>0</v>
      </c>
      <c r="Q157" s="82">
        <f>IF(P157="THA",VLOOKUP(VALUE(O157),Sheet2!B$1:C$191,2,FALSE), IF(P157="SHA",VLOOKUP(VALUE(O157),Sheet2!B$1:C$191,2,FALSE), 0))</f>
        <v>0</v>
      </c>
      <c r="R157" s="82" t="str">
        <f t="shared" si="5"/>
        <v>NT</v>
      </c>
      <c r="S157" s="70" t="s">
        <v>1182</v>
      </c>
      <c r="T157" s="71">
        <v>45487</v>
      </c>
      <c r="U157" s="73"/>
      <c r="V157" s="69">
        <v>1</v>
      </c>
      <c r="W157" s="71">
        <v>45488</v>
      </c>
      <c r="X157" s="69">
        <v>29</v>
      </c>
      <c r="Y157" s="73"/>
      <c r="Z157" s="70" t="s">
        <v>1181</v>
      </c>
      <c r="AA157" s="69">
        <v>1</v>
      </c>
      <c r="AB157" s="72">
        <v>45490</v>
      </c>
      <c r="AC157" s="70" t="s">
        <v>63</v>
      </c>
      <c r="AD157" s="70" t="s">
        <v>163</v>
      </c>
      <c r="AE157" s="70" t="s">
        <v>10</v>
      </c>
      <c r="AF157" s="70" t="s">
        <v>12</v>
      </c>
      <c r="AG157" s="70" t="s">
        <v>65</v>
      </c>
      <c r="AH157" s="70" t="s">
        <v>11</v>
      </c>
      <c r="AI157" s="70" t="s">
        <v>9</v>
      </c>
      <c r="AJ157" s="70" t="s">
        <v>122</v>
      </c>
      <c r="AK157" s="70" t="s">
        <v>163</v>
      </c>
      <c r="AL157" s="70" t="s">
        <v>63</v>
      </c>
      <c r="AM157" s="70" t="s">
        <v>61</v>
      </c>
      <c r="AN157" s="70" t="s">
        <v>61</v>
      </c>
      <c r="AO157" s="70" t="s">
        <v>74</v>
      </c>
      <c r="AP157" s="69">
        <v>7.3</v>
      </c>
    </row>
    <row r="158" spans="1:42" ht="15" hidden="1" customHeight="1" x14ac:dyDescent="0.25">
      <c r="A158" s="69">
        <v>2024</v>
      </c>
      <c r="B158" s="70" t="s">
        <v>54</v>
      </c>
      <c r="C158" s="70" t="s">
        <v>55</v>
      </c>
      <c r="D158" s="70" t="s">
        <v>181</v>
      </c>
      <c r="E158" s="70" t="s">
        <v>176</v>
      </c>
      <c r="F158" s="70" t="s">
        <v>58</v>
      </c>
      <c r="G158" s="70" t="s">
        <v>1183</v>
      </c>
      <c r="H158" s="70" t="s">
        <v>82</v>
      </c>
      <c r="I158" s="70" t="s">
        <v>855</v>
      </c>
      <c r="J158" s="70" t="s">
        <v>61</v>
      </c>
      <c r="K158" s="69" t="b">
        <v>1</v>
      </c>
      <c r="L158" s="70" t="s">
        <v>23</v>
      </c>
      <c r="M158" s="69">
        <v>102</v>
      </c>
      <c r="N158" s="78" t="s">
        <v>1184</v>
      </c>
      <c r="O158" s="81" t="str">
        <f t="shared" si="4"/>
        <v>10220</v>
      </c>
      <c r="P158" s="82">
        <f>IF(COUNTIF(Sheet2!B$3:B$187,VALUE('raw Mark ID data'!O158))=0, 0, VLOOKUP(VALUE(O158), Sheet2!B$3:D$987, 3, FALSE))</f>
        <v>0</v>
      </c>
      <c r="Q158" s="82">
        <f>IF(P158="THA",VLOOKUP(VALUE(O158),Sheet2!B$1:C$191,2,FALSE), IF(P158="SHA",VLOOKUP(VALUE(O158),Sheet2!B$1:C$191,2,FALSE), 0))</f>
        <v>0</v>
      </c>
      <c r="R158" s="82" t="str">
        <f t="shared" si="5"/>
        <v>NT</v>
      </c>
      <c r="S158" s="70" t="s">
        <v>1185</v>
      </c>
      <c r="T158" s="71">
        <v>45487</v>
      </c>
      <c r="U158" s="73"/>
      <c r="V158" s="69">
        <v>1</v>
      </c>
      <c r="W158" s="71">
        <v>45488</v>
      </c>
      <c r="X158" s="69">
        <v>29</v>
      </c>
      <c r="Y158" s="73"/>
      <c r="Z158" s="70" t="s">
        <v>61</v>
      </c>
      <c r="AA158" s="69">
        <v>1</v>
      </c>
      <c r="AB158" s="72">
        <v>45489</v>
      </c>
      <c r="AC158" s="70" t="s">
        <v>63</v>
      </c>
      <c r="AD158" s="70" t="s">
        <v>163</v>
      </c>
      <c r="AE158" s="70" t="s">
        <v>10</v>
      </c>
      <c r="AF158" s="70" t="s">
        <v>12</v>
      </c>
      <c r="AG158" s="70" t="s">
        <v>65</v>
      </c>
      <c r="AH158" s="70" t="s">
        <v>11</v>
      </c>
      <c r="AI158" s="70" t="s">
        <v>9</v>
      </c>
      <c r="AJ158" s="70" t="s">
        <v>122</v>
      </c>
      <c r="AK158" s="70" t="s">
        <v>163</v>
      </c>
      <c r="AL158" s="70" t="s">
        <v>63</v>
      </c>
      <c r="AM158" s="70" t="s">
        <v>61</v>
      </c>
      <c r="AN158" s="70" t="s">
        <v>61</v>
      </c>
      <c r="AO158" s="70" t="s">
        <v>74</v>
      </c>
      <c r="AP158" s="69">
        <v>10.1</v>
      </c>
    </row>
    <row r="159" spans="1:42" ht="15" hidden="1" customHeight="1" x14ac:dyDescent="0.25">
      <c r="A159" s="69">
        <v>2024</v>
      </c>
      <c r="B159" s="70" t="s">
        <v>54</v>
      </c>
      <c r="C159" s="70" t="s">
        <v>55</v>
      </c>
      <c r="D159" s="70" t="s">
        <v>56</v>
      </c>
      <c r="E159" s="70" t="s">
        <v>219</v>
      </c>
      <c r="F159" s="70" t="s">
        <v>58</v>
      </c>
      <c r="G159" s="70" t="s">
        <v>1186</v>
      </c>
      <c r="H159" s="70" t="s">
        <v>68</v>
      </c>
      <c r="I159" s="70" t="s">
        <v>855</v>
      </c>
      <c r="J159" s="70" t="s">
        <v>61</v>
      </c>
      <c r="K159" s="69" t="b">
        <v>1</v>
      </c>
      <c r="L159" s="70" t="s">
        <v>23</v>
      </c>
      <c r="M159" s="69">
        <v>104</v>
      </c>
      <c r="N159" s="78" t="s">
        <v>1128</v>
      </c>
      <c r="O159" s="81" t="str">
        <f t="shared" si="4"/>
        <v>10410</v>
      </c>
      <c r="P159" s="82">
        <f>IF(COUNTIF(Sheet2!B$3:B$187,VALUE('raw Mark ID data'!O159))=0, 0, VLOOKUP(VALUE(O159), Sheet2!B$3:D$987, 3, FALSE))</f>
        <v>0</v>
      </c>
      <c r="Q159" s="82">
        <f>IF(P159="THA",VLOOKUP(VALUE(O159),Sheet2!B$1:C$191,2,FALSE), IF(P159="SHA",VLOOKUP(VALUE(O159),Sheet2!B$1:C$191,2,FALSE), 0))</f>
        <v>0</v>
      </c>
      <c r="R159" s="82" t="str">
        <f t="shared" si="5"/>
        <v>NT</v>
      </c>
      <c r="S159" s="70" t="s">
        <v>1187</v>
      </c>
      <c r="T159" s="71">
        <v>45487</v>
      </c>
      <c r="U159" s="73"/>
      <c r="V159" s="69">
        <v>1</v>
      </c>
      <c r="W159" s="71">
        <v>45488</v>
      </c>
      <c r="X159" s="69">
        <v>29</v>
      </c>
      <c r="Y159" s="73"/>
      <c r="Z159" s="70" t="s">
        <v>61</v>
      </c>
      <c r="AA159" s="69">
        <v>1</v>
      </c>
      <c r="AB159" s="72">
        <v>45489</v>
      </c>
      <c r="AC159" s="70" t="s">
        <v>63</v>
      </c>
      <c r="AD159" s="70" t="s">
        <v>189</v>
      </c>
      <c r="AE159" s="70" t="s">
        <v>21</v>
      </c>
      <c r="AF159" s="70" t="s">
        <v>12</v>
      </c>
      <c r="AG159" s="70" t="s">
        <v>65</v>
      </c>
      <c r="AH159" s="70" t="s">
        <v>11</v>
      </c>
      <c r="AI159" s="70" t="s">
        <v>9</v>
      </c>
      <c r="AJ159" s="70" t="s">
        <v>84</v>
      </c>
      <c r="AK159" s="70" t="s">
        <v>189</v>
      </c>
      <c r="AL159" s="70" t="s">
        <v>63</v>
      </c>
      <c r="AM159" s="70" t="s">
        <v>61</v>
      </c>
      <c r="AN159" s="70" t="s">
        <v>61</v>
      </c>
      <c r="AO159" s="70" t="s">
        <v>74</v>
      </c>
      <c r="AP159" s="69">
        <v>8.1999999999999993</v>
      </c>
    </row>
    <row r="160" spans="1:42" ht="15" hidden="1" customHeight="1" x14ac:dyDescent="0.25">
      <c r="A160" s="69">
        <v>2024</v>
      </c>
      <c r="B160" s="70" t="s">
        <v>54</v>
      </c>
      <c r="C160" s="70" t="s">
        <v>55</v>
      </c>
      <c r="D160" s="70" t="s">
        <v>56</v>
      </c>
      <c r="E160" s="70" t="s">
        <v>219</v>
      </c>
      <c r="F160" s="70" t="s">
        <v>58</v>
      </c>
      <c r="G160" s="70" t="s">
        <v>1186</v>
      </c>
      <c r="H160" s="70" t="s">
        <v>73</v>
      </c>
      <c r="I160" s="70" t="s">
        <v>855</v>
      </c>
      <c r="J160" s="70" t="s">
        <v>61</v>
      </c>
      <c r="K160" s="69" t="b">
        <v>1</v>
      </c>
      <c r="L160" s="70" t="s">
        <v>23</v>
      </c>
      <c r="M160" s="69">
        <v>104</v>
      </c>
      <c r="N160" s="78" t="s">
        <v>1128</v>
      </c>
      <c r="O160" s="81" t="str">
        <f t="shared" si="4"/>
        <v>10410</v>
      </c>
      <c r="P160" s="82">
        <f>IF(COUNTIF(Sheet2!B$3:B$187,VALUE('raw Mark ID data'!O160))=0, 0, VLOOKUP(VALUE(O160), Sheet2!B$3:D$987, 3, FALSE))</f>
        <v>0</v>
      </c>
      <c r="Q160" s="82">
        <f>IF(P160="THA",VLOOKUP(VALUE(O160),Sheet2!B$1:C$191,2,FALSE), IF(P160="SHA",VLOOKUP(VALUE(O160),Sheet2!B$1:C$191,2,FALSE), 0))</f>
        <v>0</v>
      </c>
      <c r="R160" s="82" t="str">
        <f t="shared" si="5"/>
        <v>NT</v>
      </c>
      <c r="S160" s="70" t="s">
        <v>1188</v>
      </c>
      <c r="T160" s="71">
        <v>45487</v>
      </c>
      <c r="U160" s="73"/>
      <c r="V160" s="69">
        <v>1</v>
      </c>
      <c r="W160" s="71">
        <v>45488</v>
      </c>
      <c r="X160" s="69">
        <v>29</v>
      </c>
      <c r="Y160" s="73"/>
      <c r="Z160" s="70" t="s">
        <v>61</v>
      </c>
      <c r="AA160" s="69">
        <v>1</v>
      </c>
      <c r="AB160" s="72">
        <v>45489</v>
      </c>
      <c r="AC160" s="70" t="s">
        <v>63</v>
      </c>
      <c r="AD160" s="70" t="s">
        <v>163</v>
      </c>
      <c r="AE160" s="70" t="s">
        <v>10</v>
      </c>
      <c r="AF160" s="70" t="s">
        <v>12</v>
      </c>
      <c r="AG160" s="70" t="s">
        <v>65</v>
      </c>
      <c r="AH160" s="70" t="s">
        <v>11</v>
      </c>
      <c r="AI160" s="70" t="s">
        <v>9</v>
      </c>
      <c r="AJ160" s="70" t="s">
        <v>122</v>
      </c>
      <c r="AK160" s="70" t="s">
        <v>163</v>
      </c>
      <c r="AL160" s="70" t="s">
        <v>63</v>
      </c>
      <c r="AM160" s="70" t="s">
        <v>61</v>
      </c>
      <c r="AN160" s="70" t="s">
        <v>61</v>
      </c>
      <c r="AO160" s="70" t="s">
        <v>74</v>
      </c>
      <c r="AP160" s="69">
        <v>8.5</v>
      </c>
    </row>
    <row r="161" spans="1:42" ht="15" hidden="1" customHeight="1" x14ac:dyDescent="0.25">
      <c r="A161" s="69">
        <v>2024</v>
      </c>
      <c r="B161" s="70" t="s">
        <v>54</v>
      </c>
      <c r="C161" s="70" t="s">
        <v>55</v>
      </c>
      <c r="D161" s="70" t="s">
        <v>56</v>
      </c>
      <c r="E161" s="70" t="s">
        <v>219</v>
      </c>
      <c r="F161" s="70" t="s">
        <v>182</v>
      </c>
      <c r="G161" s="70" t="s">
        <v>1179</v>
      </c>
      <c r="H161" s="70" t="s">
        <v>134</v>
      </c>
      <c r="I161" s="70" t="s">
        <v>855</v>
      </c>
      <c r="J161" s="70" t="s">
        <v>61</v>
      </c>
      <c r="K161" s="69" t="b">
        <v>1</v>
      </c>
      <c r="L161" s="70" t="s">
        <v>23</v>
      </c>
      <c r="M161" s="69">
        <v>101</v>
      </c>
      <c r="N161" s="78" t="s">
        <v>1189</v>
      </c>
      <c r="O161" s="81" t="str">
        <f t="shared" si="4"/>
        <v>10125</v>
      </c>
      <c r="P161" s="82">
        <f>IF(COUNTIF(Sheet2!B$3:B$187,VALUE('raw Mark ID data'!O161))=0, 0, VLOOKUP(VALUE(O161), Sheet2!B$3:D$987, 3, FALSE))</f>
        <v>0</v>
      </c>
      <c r="Q161" s="82">
        <f>IF(P161="THA",VLOOKUP(VALUE(O161),Sheet2!B$1:C$191,2,FALSE), IF(P161="SHA",VLOOKUP(VALUE(O161),Sheet2!B$1:C$191,2,FALSE), 0))</f>
        <v>0</v>
      </c>
      <c r="R161" s="82" t="str">
        <f t="shared" si="5"/>
        <v>NT</v>
      </c>
      <c r="S161" s="70" t="s">
        <v>1190</v>
      </c>
      <c r="T161" s="71">
        <v>45487</v>
      </c>
      <c r="U161" s="73"/>
      <c r="V161" s="69">
        <v>1</v>
      </c>
      <c r="W161" s="71">
        <v>45488</v>
      </c>
      <c r="X161" s="69">
        <v>29</v>
      </c>
      <c r="Y161" s="73"/>
      <c r="Z161" s="70" t="s">
        <v>61</v>
      </c>
      <c r="AA161" s="69">
        <v>1</v>
      </c>
      <c r="AB161" s="72">
        <v>45490</v>
      </c>
      <c r="AC161" s="70" t="s">
        <v>63</v>
      </c>
      <c r="AD161" s="70" t="s">
        <v>139</v>
      </c>
      <c r="AE161" s="70" t="s">
        <v>13</v>
      </c>
      <c r="AF161" s="70" t="s">
        <v>12</v>
      </c>
      <c r="AG161" s="70" t="s">
        <v>65</v>
      </c>
      <c r="AH161" s="70" t="s">
        <v>11</v>
      </c>
      <c r="AI161" s="70" t="s">
        <v>9</v>
      </c>
      <c r="AJ161" s="70" t="s">
        <v>84</v>
      </c>
      <c r="AK161" s="70" t="s">
        <v>139</v>
      </c>
      <c r="AL161" s="70" t="s">
        <v>63</v>
      </c>
      <c r="AM161" s="70" t="s">
        <v>61</v>
      </c>
      <c r="AN161" s="70" t="s">
        <v>61</v>
      </c>
      <c r="AO161" s="70" t="s">
        <v>74</v>
      </c>
      <c r="AP161" s="69">
        <v>6.9</v>
      </c>
    </row>
    <row r="162" spans="1:42" ht="15" hidden="1" customHeight="1" x14ac:dyDescent="0.25">
      <c r="A162" s="69">
        <v>2024</v>
      </c>
      <c r="B162" s="70" t="s">
        <v>54</v>
      </c>
      <c r="C162" s="70" t="s">
        <v>55</v>
      </c>
      <c r="D162" s="70" t="s">
        <v>56</v>
      </c>
      <c r="E162" s="70" t="s">
        <v>219</v>
      </c>
      <c r="F162" s="70" t="s">
        <v>182</v>
      </c>
      <c r="G162" s="70" t="s">
        <v>1179</v>
      </c>
      <c r="H162" s="70" t="s">
        <v>146</v>
      </c>
      <c r="I162" s="70" t="s">
        <v>855</v>
      </c>
      <c r="J162" s="70" t="s">
        <v>61</v>
      </c>
      <c r="K162" s="69" t="b">
        <v>1</v>
      </c>
      <c r="L162" s="70" t="s">
        <v>23</v>
      </c>
      <c r="M162" s="69">
        <v>101</v>
      </c>
      <c r="N162" s="78" t="s">
        <v>1189</v>
      </c>
      <c r="O162" s="81" t="str">
        <f t="shared" si="4"/>
        <v>10125</v>
      </c>
      <c r="P162" s="82">
        <f>IF(COUNTIF(Sheet2!B$3:B$187,VALUE('raw Mark ID data'!O162))=0, 0, VLOOKUP(VALUE(O162), Sheet2!B$3:D$987, 3, FALSE))</f>
        <v>0</v>
      </c>
      <c r="Q162" s="82">
        <f>IF(P162="THA",VLOOKUP(VALUE(O162),Sheet2!B$1:C$191,2,FALSE), IF(P162="SHA",VLOOKUP(VALUE(O162),Sheet2!B$1:C$191,2,FALSE), 0))</f>
        <v>0</v>
      </c>
      <c r="R162" s="82" t="str">
        <f t="shared" si="5"/>
        <v>NT</v>
      </c>
      <c r="S162" s="70" t="s">
        <v>1191</v>
      </c>
      <c r="T162" s="71">
        <v>45487</v>
      </c>
      <c r="U162" s="73"/>
      <c r="V162" s="69">
        <v>1</v>
      </c>
      <c r="W162" s="71">
        <v>45488</v>
      </c>
      <c r="X162" s="69">
        <v>29</v>
      </c>
      <c r="Y162" s="73"/>
      <c r="Z162" s="70" t="s">
        <v>61</v>
      </c>
      <c r="AA162" s="69">
        <v>1</v>
      </c>
      <c r="AB162" s="72">
        <v>45490</v>
      </c>
      <c r="AC162" s="70" t="s">
        <v>63</v>
      </c>
      <c r="AD162" s="70" t="s">
        <v>163</v>
      </c>
      <c r="AE162" s="70" t="s">
        <v>10</v>
      </c>
      <c r="AF162" s="70" t="s">
        <v>12</v>
      </c>
      <c r="AG162" s="70" t="s">
        <v>65</v>
      </c>
      <c r="AH162" s="70" t="s">
        <v>11</v>
      </c>
      <c r="AI162" s="70" t="s">
        <v>9</v>
      </c>
      <c r="AJ162" s="70" t="s">
        <v>122</v>
      </c>
      <c r="AK162" s="70" t="s">
        <v>163</v>
      </c>
      <c r="AL162" s="70" t="s">
        <v>63</v>
      </c>
      <c r="AM162" s="70" t="s">
        <v>61</v>
      </c>
      <c r="AN162" s="70" t="s">
        <v>61</v>
      </c>
      <c r="AO162" s="70" t="s">
        <v>74</v>
      </c>
      <c r="AP162" s="69">
        <v>6.5</v>
      </c>
    </row>
    <row r="163" spans="1:42" ht="15" hidden="1" customHeight="1" x14ac:dyDescent="0.25">
      <c r="A163" s="69">
        <v>2024</v>
      </c>
      <c r="B163" s="70" t="s">
        <v>54</v>
      </c>
      <c r="C163" s="70" t="s">
        <v>55</v>
      </c>
      <c r="D163" s="70" t="s">
        <v>56</v>
      </c>
      <c r="E163" s="70" t="s">
        <v>219</v>
      </c>
      <c r="F163" s="70" t="s">
        <v>182</v>
      </c>
      <c r="G163" s="70" t="s">
        <v>1179</v>
      </c>
      <c r="H163" s="70" t="s">
        <v>149</v>
      </c>
      <c r="I163" s="70" t="s">
        <v>855</v>
      </c>
      <c r="J163" s="70" t="s">
        <v>61</v>
      </c>
      <c r="K163" s="69" t="b">
        <v>1</v>
      </c>
      <c r="L163" s="70" t="s">
        <v>23</v>
      </c>
      <c r="M163" s="69">
        <v>101</v>
      </c>
      <c r="N163" s="78" t="s">
        <v>1189</v>
      </c>
      <c r="O163" s="81" t="str">
        <f t="shared" si="4"/>
        <v>10125</v>
      </c>
      <c r="P163" s="82">
        <f>IF(COUNTIF(Sheet2!B$3:B$187,VALUE('raw Mark ID data'!O163))=0, 0, VLOOKUP(VALUE(O163), Sheet2!B$3:D$987, 3, FALSE))</f>
        <v>0</v>
      </c>
      <c r="Q163" s="82">
        <f>IF(P163="THA",VLOOKUP(VALUE(O163),Sheet2!B$1:C$191,2,FALSE), IF(P163="SHA",VLOOKUP(VALUE(O163),Sheet2!B$1:C$191,2,FALSE), 0))</f>
        <v>0</v>
      </c>
      <c r="R163" s="82" t="str">
        <f t="shared" si="5"/>
        <v>NT</v>
      </c>
      <c r="S163" s="70" t="s">
        <v>1192</v>
      </c>
      <c r="T163" s="71">
        <v>45487</v>
      </c>
      <c r="U163" s="73"/>
      <c r="V163" s="69">
        <v>1</v>
      </c>
      <c r="W163" s="71">
        <v>45488</v>
      </c>
      <c r="X163" s="69">
        <v>29</v>
      </c>
      <c r="Y163" s="73"/>
      <c r="Z163" s="70" t="s">
        <v>61</v>
      </c>
      <c r="AA163" s="69">
        <v>1</v>
      </c>
      <c r="AB163" s="72">
        <v>45490</v>
      </c>
      <c r="AC163" s="70" t="s">
        <v>63</v>
      </c>
      <c r="AD163" s="70" t="s">
        <v>139</v>
      </c>
      <c r="AE163" s="70" t="s">
        <v>13</v>
      </c>
      <c r="AF163" s="70" t="s">
        <v>12</v>
      </c>
      <c r="AG163" s="70" t="s">
        <v>65</v>
      </c>
      <c r="AH163" s="70" t="s">
        <v>11</v>
      </c>
      <c r="AI163" s="70" t="s">
        <v>9</v>
      </c>
      <c r="AJ163" s="70" t="s">
        <v>122</v>
      </c>
      <c r="AK163" s="70" t="s">
        <v>139</v>
      </c>
      <c r="AL163" s="70" t="s">
        <v>63</v>
      </c>
      <c r="AM163" s="70" t="s">
        <v>61</v>
      </c>
      <c r="AN163" s="70" t="s">
        <v>61</v>
      </c>
      <c r="AO163" s="70" t="s">
        <v>74</v>
      </c>
      <c r="AP163" s="69">
        <v>8.8000000000000007</v>
      </c>
    </row>
    <row r="164" spans="1:42" ht="15" customHeight="1" x14ac:dyDescent="0.25">
      <c r="A164" s="69">
        <v>2024</v>
      </c>
      <c r="B164" s="70" t="s">
        <v>54</v>
      </c>
      <c r="C164" s="70" t="s">
        <v>55</v>
      </c>
      <c r="D164" s="70" t="s">
        <v>56</v>
      </c>
      <c r="E164" s="70" t="s">
        <v>219</v>
      </c>
      <c r="F164" s="70" t="s">
        <v>58</v>
      </c>
      <c r="G164" s="70" t="s">
        <v>1127</v>
      </c>
      <c r="H164" s="70" t="s">
        <v>120</v>
      </c>
      <c r="I164" s="70" t="s">
        <v>60</v>
      </c>
      <c r="J164" s="70" t="s">
        <v>61</v>
      </c>
      <c r="K164" s="69" t="b">
        <v>1</v>
      </c>
      <c r="L164" s="70" t="s">
        <v>23</v>
      </c>
      <c r="M164" s="69">
        <v>102</v>
      </c>
      <c r="N164" s="78" t="s">
        <v>1159</v>
      </c>
      <c r="O164" s="81" t="str">
        <f t="shared" si="4"/>
        <v>10215</v>
      </c>
      <c r="P164" s="82" t="str">
        <f>IF(L164="EGG", "THA", IF(COUNTIF(Sheet2!B$3:B$187,VALUE('raw Mark ID data'!O164))=0, 0, VLOOKUP(VALUE(O164), Sheet2!B$3:D$987, 3, FALSE)))</f>
        <v>THA</v>
      </c>
      <c r="Q164" s="82" t="str">
        <f>IF(P164="THA",VLOOKUP(VALUE(O164),Sheet2!B$1:C$191,2,FALSE), IF(P164="SHA",VLOOKUP(VALUE(O164),Sheet2!B$1:C$191,2,FALSE), 0))</f>
        <v>Kendrick Bay and McLean Arm</v>
      </c>
      <c r="R164" s="82" t="str">
        <f t="shared" si="5"/>
        <v>NT</v>
      </c>
      <c r="S164" s="70" t="s">
        <v>1193</v>
      </c>
      <c r="T164" s="71">
        <v>45487</v>
      </c>
      <c r="U164" s="73"/>
      <c r="V164" s="69">
        <v>1</v>
      </c>
      <c r="W164" s="71">
        <v>45488</v>
      </c>
      <c r="X164" s="69">
        <v>29</v>
      </c>
      <c r="Y164" s="73"/>
      <c r="Z164" s="70" t="s">
        <v>61</v>
      </c>
      <c r="AA164" s="69">
        <v>1</v>
      </c>
      <c r="AB164" s="72">
        <v>45489</v>
      </c>
      <c r="AC164" s="70" t="s">
        <v>63</v>
      </c>
      <c r="AD164" s="70" t="s">
        <v>189</v>
      </c>
      <c r="AE164" s="70" t="s">
        <v>21</v>
      </c>
      <c r="AF164" s="70" t="s">
        <v>12</v>
      </c>
      <c r="AG164" s="70" t="s">
        <v>65</v>
      </c>
      <c r="AH164" s="70" t="s">
        <v>11</v>
      </c>
      <c r="AI164" s="70" t="s">
        <v>9</v>
      </c>
      <c r="AJ164" s="70" t="s">
        <v>1043</v>
      </c>
      <c r="AK164" s="70" t="s">
        <v>189</v>
      </c>
      <c r="AL164" s="70" t="s">
        <v>63</v>
      </c>
      <c r="AM164" s="70" t="s">
        <v>61</v>
      </c>
      <c r="AN164" s="70" t="s">
        <v>61</v>
      </c>
      <c r="AO164" s="70" t="s">
        <v>74</v>
      </c>
      <c r="AP164" s="69">
        <v>10.4</v>
      </c>
    </row>
    <row r="165" spans="1:42" ht="15" hidden="1" customHeight="1" x14ac:dyDescent="0.25">
      <c r="A165" s="69">
        <v>2024</v>
      </c>
      <c r="B165" s="70" t="s">
        <v>54</v>
      </c>
      <c r="C165" s="70" t="s">
        <v>55</v>
      </c>
      <c r="D165" s="70" t="s">
        <v>175</v>
      </c>
      <c r="E165" s="70" t="s">
        <v>176</v>
      </c>
      <c r="F165" s="70" t="s">
        <v>182</v>
      </c>
      <c r="G165" s="70" t="s">
        <v>1194</v>
      </c>
      <c r="H165" s="70" t="s">
        <v>100</v>
      </c>
      <c r="I165" s="70" t="s">
        <v>855</v>
      </c>
      <c r="J165" s="70" t="s">
        <v>61</v>
      </c>
      <c r="K165" s="69" t="b">
        <v>1</v>
      </c>
      <c r="L165" s="70" t="s">
        <v>8</v>
      </c>
      <c r="M165" s="69">
        <v>101</v>
      </c>
      <c r="N165" s="78" t="s">
        <v>957</v>
      </c>
      <c r="O165" s="81" t="str">
        <f t="shared" si="4"/>
        <v>10111</v>
      </c>
      <c r="P165" s="82">
        <f>IF(COUNTIF(Sheet2!B$3:B$187,VALUE('raw Mark ID data'!O165))=0, 0, VLOOKUP(VALUE(O165), Sheet2!B$3:D$987, 3, FALSE))</f>
        <v>0</v>
      </c>
      <c r="Q165" s="82">
        <f>IF(P165="THA",VLOOKUP(VALUE(O165),Sheet2!B$1:C$191,2,FALSE), IF(P165="SHA",VLOOKUP(VALUE(O165),Sheet2!B$1:C$191,2,FALSE), 0))</f>
        <v>0</v>
      </c>
      <c r="R165" s="82" t="str">
        <f t="shared" si="5"/>
        <v>NT</v>
      </c>
      <c r="S165" s="70" t="s">
        <v>1195</v>
      </c>
      <c r="T165" s="71">
        <v>45486</v>
      </c>
      <c r="U165" s="72">
        <v>45488</v>
      </c>
      <c r="V165" s="69">
        <v>3</v>
      </c>
      <c r="W165" s="71">
        <v>45489</v>
      </c>
      <c r="X165" s="69">
        <v>29</v>
      </c>
      <c r="Y165" s="73"/>
      <c r="Z165" s="70" t="s">
        <v>61</v>
      </c>
      <c r="AA165" s="69">
        <v>1</v>
      </c>
      <c r="AB165" s="72">
        <v>45490</v>
      </c>
      <c r="AC165" s="70" t="s">
        <v>63</v>
      </c>
      <c r="AD165" s="70" t="s">
        <v>189</v>
      </c>
      <c r="AE165" s="70" t="s">
        <v>21</v>
      </c>
      <c r="AF165" s="70" t="s">
        <v>12</v>
      </c>
      <c r="AG165" s="70" t="s">
        <v>65</v>
      </c>
      <c r="AH165" s="70" t="s">
        <v>11</v>
      </c>
      <c r="AI165" s="70" t="s">
        <v>9</v>
      </c>
      <c r="AJ165" s="70" t="s">
        <v>122</v>
      </c>
      <c r="AK165" s="70" t="s">
        <v>189</v>
      </c>
      <c r="AL165" s="70" t="s">
        <v>63</v>
      </c>
      <c r="AM165" s="70" t="s">
        <v>61</v>
      </c>
      <c r="AN165" s="70" t="s">
        <v>61</v>
      </c>
      <c r="AO165" s="70" t="s">
        <v>74</v>
      </c>
      <c r="AP165" s="69">
        <v>5.7</v>
      </c>
    </row>
    <row r="166" spans="1:42" ht="15" hidden="1" customHeight="1" x14ac:dyDescent="0.25">
      <c r="A166" s="69">
        <v>2024</v>
      </c>
      <c r="B166" s="70" t="s">
        <v>54</v>
      </c>
      <c r="C166" s="70" t="s">
        <v>55</v>
      </c>
      <c r="D166" s="70" t="s">
        <v>175</v>
      </c>
      <c r="E166" s="70" t="s">
        <v>176</v>
      </c>
      <c r="F166" s="70" t="s">
        <v>182</v>
      </c>
      <c r="G166" s="70" t="s">
        <v>1194</v>
      </c>
      <c r="H166" s="70" t="s">
        <v>114</v>
      </c>
      <c r="I166" s="70" t="s">
        <v>855</v>
      </c>
      <c r="J166" s="70" t="s">
        <v>61</v>
      </c>
      <c r="K166" s="69" t="b">
        <v>1</v>
      </c>
      <c r="L166" s="70" t="s">
        <v>8</v>
      </c>
      <c r="M166" s="69">
        <v>101</v>
      </c>
      <c r="N166" s="78" t="s">
        <v>957</v>
      </c>
      <c r="O166" s="81" t="str">
        <f t="shared" si="4"/>
        <v>10111</v>
      </c>
      <c r="P166" s="82">
        <f>IF(COUNTIF(Sheet2!B$3:B$187,VALUE('raw Mark ID data'!O166))=0, 0, VLOOKUP(VALUE(O166), Sheet2!B$3:D$987, 3, FALSE))</f>
        <v>0</v>
      </c>
      <c r="Q166" s="82">
        <f>IF(P166="THA",VLOOKUP(VALUE(O166),Sheet2!B$1:C$191,2,FALSE), IF(P166="SHA",VLOOKUP(VALUE(O166),Sheet2!B$1:C$191,2,FALSE), 0))</f>
        <v>0</v>
      </c>
      <c r="R166" s="82" t="str">
        <f t="shared" si="5"/>
        <v>NT</v>
      </c>
      <c r="S166" s="70" t="s">
        <v>1196</v>
      </c>
      <c r="T166" s="71">
        <v>45486</v>
      </c>
      <c r="U166" s="72">
        <v>45488</v>
      </c>
      <c r="V166" s="69">
        <v>3</v>
      </c>
      <c r="W166" s="71">
        <v>45489</v>
      </c>
      <c r="X166" s="69">
        <v>29</v>
      </c>
      <c r="Y166" s="73"/>
      <c r="Z166" s="70" t="s">
        <v>61</v>
      </c>
      <c r="AA166" s="69">
        <v>1</v>
      </c>
      <c r="AB166" s="72">
        <v>45490</v>
      </c>
      <c r="AC166" s="70" t="s">
        <v>63</v>
      </c>
      <c r="AD166" s="70" t="s">
        <v>163</v>
      </c>
      <c r="AE166" s="70" t="s">
        <v>10</v>
      </c>
      <c r="AF166" s="70" t="s">
        <v>12</v>
      </c>
      <c r="AG166" s="70" t="s">
        <v>65</v>
      </c>
      <c r="AH166" s="70" t="s">
        <v>11</v>
      </c>
      <c r="AI166" s="70" t="s">
        <v>9</v>
      </c>
      <c r="AJ166" s="70" t="s">
        <v>1043</v>
      </c>
      <c r="AK166" s="70" t="s">
        <v>163</v>
      </c>
      <c r="AL166" s="70" t="s">
        <v>63</v>
      </c>
      <c r="AM166" s="70" t="s">
        <v>61</v>
      </c>
      <c r="AN166" s="70" t="s">
        <v>61</v>
      </c>
      <c r="AO166" s="70" t="s">
        <v>74</v>
      </c>
      <c r="AP166" s="69">
        <v>8.1</v>
      </c>
    </row>
    <row r="167" spans="1:42" ht="15" hidden="1" customHeight="1" x14ac:dyDescent="0.25">
      <c r="A167" s="69">
        <v>2024</v>
      </c>
      <c r="B167" s="70" t="s">
        <v>54</v>
      </c>
      <c r="C167" s="70" t="s">
        <v>55</v>
      </c>
      <c r="D167" s="70" t="s">
        <v>175</v>
      </c>
      <c r="E167" s="70" t="s">
        <v>219</v>
      </c>
      <c r="F167" s="70" t="s">
        <v>182</v>
      </c>
      <c r="G167" s="70" t="s">
        <v>1197</v>
      </c>
      <c r="H167" s="70" t="s">
        <v>70</v>
      </c>
      <c r="I167" s="70" t="s">
        <v>855</v>
      </c>
      <c r="J167" s="70" t="s">
        <v>61</v>
      </c>
      <c r="K167" s="69" t="b">
        <v>1</v>
      </c>
      <c r="L167" s="70" t="s">
        <v>24</v>
      </c>
      <c r="M167" s="69">
        <v>101</v>
      </c>
      <c r="N167" s="78" t="s">
        <v>971</v>
      </c>
      <c r="O167" s="81" t="str">
        <f t="shared" si="4"/>
        <v>10190</v>
      </c>
      <c r="P167" s="82">
        <f>IF(COUNTIF(Sheet2!B$3:B$187,VALUE('raw Mark ID data'!O167))=0, 0, VLOOKUP(VALUE(O167), Sheet2!B$3:D$987, 3, FALSE))</f>
        <v>0</v>
      </c>
      <c r="Q167" s="82">
        <f>IF(P167="THA",VLOOKUP(VALUE(O167),Sheet2!B$1:C$191,2,FALSE), IF(P167="SHA",VLOOKUP(VALUE(O167),Sheet2!B$1:C$191,2,FALSE), 0))</f>
        <v>0</v>
      </c>
      <c r="R167" s="82" t="str">
        <f t="shared" si="5"/>
        <v>NT</v>
      </c>
      <c r="S167" s="70" t="s">
        <v>1198</v>
      </c>
      <c r="T167" s="71">
        <v>45487</v>
      </c>
      <c r="U167" s="72">
        <v>45488</v>
      </c>
      <c r="V167" s="69">
        <v>2</v>
      </c>
      <c r="W167" s="71">
        <v>45489</v>
      </c>
      <c r="X167" s="69">
        <v>29</v>
      </c>
      <c r="Y167" s="73"/>
      <c r="Z167" s="70" t="s">
        <v>61</v>
      </c>
      <c r="AA167" s="69">
        <v>1</v>
      </c>
      <c r="AB167" s="72">
        <v>45490</v>
      </c>
      <c r="AC167" s="70" t="s">
        <v>57</v>
      </c>
      <c r="AD167" s="70" t="s">
        <v>947</v>
      </c>
      <c r="AE167" s="70" t="s">
        <v>14</v>
      </c>
      <c r="AF167" s="70" t="s">
        <v>12</v>
      </c>
      <c r="AG167" s="70" t="s">
        <v>65</v>
      </c>
      <c r="AH167" s="70" t="s">
        <v>11</v>
      </c>
      <c r="AI167" s="70" t="s">
        <v>9</v>
      </c>
      <c r="AJ167" s="70" t="s">
        <v>187</v>
      </c>
      <c r="AK167" s="70" t="s">
        <v>947</v>
      </c>
      <c r="AL167" s="70" t="s">
        <v>57</v>
      </c>
      <c r="AM167" s="70" t="s">
        <v>61</v>
      </c>
      <c r="AN167" s="70" t="s">
        <v>61</v>
      </c>
      <c r="AO167" s="70" t="s">
        <v>74</v>
      </c>
      <c r="AP167" s="69">
        <v>4.9000000000000004</v>
      </c>
    </row>
    <row r="168" spans="1:42" ht="15" hidden="1" customHeight="1" x14ac:dyDescent="0.25">
      <c r="A168" s="69">
        <v>2024</v>
      </c>
      <c r="B168" s="70" t="s">
        <v>54</v>
      </c>
      <c r="C168" s="70" t="s">
        <v>55</v>
      </c>
      <c r="D168" s="70" t="s">
        <v>175</v>
      </c>
      <c r="E168" s="70" t="s">
        <v>219</v>
      </c>
      <c r="F168" s="70" t="s">
        <v>182</v>
      </c>
      <c r="G168" s="70" t="s">
        <v>1197</v>
      </c>
      <c r="H168" s="70" t="s">
        <v>75</v>
      </c>
      <c r="I168" s="70" t="s">
        <v>855</v>
      </c>
      <c r="J168" s="70" t="s">
        <v>61</v>
      </c>
      <c r="K168" s="69" t="b">
        <v>1</v>
      </c>
      <c r="L168" s="70" t="s">
        <v>24</v>
      </c>
      <c r="M168" s="69">
        <v>101</v>
      </c>
      <c r="N168" s="78" t="s">
        <v>971</v>
      </c>
      <c r="O168" s="81" t="str">
        <f t="shared" si="4"/>
        <v>10190</v>
      </c>
      <c r="P168" s="82">
        <f>IF(COUNTIF(Sheet2!B$3:B$187,VALUE('raw Mark ID data'!O168))=0, 0, VLOOKUP(VALUE(O168), Sheet2!B$3:D$987, 3, FALSE))</f>
        <v>0</v>
      </c>
      <c r="Q168" s="82">
        <f>IF(P168="THA",VLOOKUP(VALUE(O168),Sheet2!B$1:C$191,2,FALSE), IF(P168="SHA",VLOOKUP(VALUE(O168),Sheet2!B$1:C$191,2,FALSE), 0))</f>
        <v>0</v>
      </c>
      <c r="R168" s="82" t="str">
        <f t="shared" si="5"/>
        <v>NT</v>
      </c>
      <c r="S168" s="70" t="s">
        <v>1199</v>
      </c>
      <c r="T168" s="71">
        <v>45487</v>
      </c>
      <c r="U168" s="72">
        <v>45488</v>
      </c>
      <c r="V168" s="69">
        <v>2</v>
      </c>
      <c r="W168" s="71">
        <v>45489</v>
      </c>
      <c r="X168" s="69">
        <v>29</v>
      </c>
      <c r="Y168" s="73"/>
      <c r="Z168" s="70" t="s">
        <v>61</v>
      </c>
      <c r="AA168" s="69">
        <v>1</v>
      </c>
      <c r="AB168" s="72">
        <v>45490</v>
      </c>
      <c r="AC168" s="70" t="s">
        <v>57</v>
      </c>
      <c r="AD168" s="70" t="s">
        <v>189</v>
      </c>
      <c r="AE168" s="70" t="s">
        <v>21</v>
      </c>
      <c r="AF168" s="70" t="s">
        <v>12</v>
      </c>
      <c r="AG168" s="70" t="s">
        <v>65</v>
      </c>
      <c r="AH168" s="70" t="s">
        <v>11</v>
      </c>
      <c r="AI168" s="70" t="s">
        <v>9</v>
      </c>
      <c r="AJ168" s="70" t="s">
        <v>187</v>
      </c>
      <c r="AK168" s="70" t="s">
        <v>189</v>
      </c>
      <c r="AL168" s="70" t="s">
        <v>57</v>
      </c>
      <c r="AM168" s="70" t="s">
        <v>61</v>
      </c>
      <c r="AN168" s="70" t="s">
        <v>61</v>
      </c>
      <c r="AO168" s="70" t="s">
        <v>74</v>
      </c>
      <c r="AP168" s="69">
        <v>5.4</v>
      </c>
    </row>
    <row r="169" spans="1:42" ht="15" hidden="1" customHeight="1" x14ac:dyDescent="0.25">
      <c r="A169" s="69">
        <v>2024</v>
      </c>
      <c r="B169" s="70" t="s">
        <v>54</v>
      </c>
      <c r="C169" s="70" t="s">
        <v>55</v>
      </c>
      <c r="D169" s="70" t="s">
        <v>175</v>
      </c>
      <c r="E169" s="70" t="s">
        <v>219</v>
      </c>
      <c r="F169" s="70" t="s">
        <v>182</v>
      </c>
      <c r="G169" s="70" t="s">
        <v>1197</v>
      </c>
      <c r="H169" s="70" t="s">
        <v>79</v>
      </c>
      <c r="I169" s="70" t="s">
        <v>855</v>
      </c>
      <c r="J169" s="70" t="s">
        <v>61</v>
      </c>
      <c r="K169" s="69" t="b">
        <v>1</v>
      </c>
      <c r="L169" s="70" t="s">
        <v>24</v>
      </c>
      <c r="M169" s="69">
        <v>101</v>
      </c>
      <c r="N169" s="78" t="s">
        <v>971</v>
      </c>
      <c r="O169" s="81" t="str">
        <f t="shared" si="4"/>
        <v>10190</v>
      </c>
      <c r="P169" s="82">
        <f>IF(COUNTIF(Sheet2!B$3:B$187,VALUE('raw Mark ID data'!O169))=0, 0, VLOOKUP(VALUE(O169), Sheet2!B$3:D$987, 3, FALSE))</f>
        <v>0</v>
      </c>
      <c r="Q169" s="82">
        <f>IF(P169="THA",VLOOKUP(VALUE(O169),Sheet2!B$1:C$191,2,FALSE), IF(P169="SHA",VLOOKUP(VALUE(O169),Sheet2!B$1:C$191,2,FALSE), 0))</f>
        <v>0</v>
      </c>
      <c r="R169" s="82" t="str">
        <f t="shared" si="5"/>
        <v>NT</v>
      </c>
      <c r="S169" s="70" t="s">
        <v>1200</v>
      </c>
      <c r="T169" s="71">
        <v>45487</v>
      </c>
      <c r="U169" s="72">
        <v>45488</v>
      </c>
      <c r="V169" s="69">
        <v>2</v>
      </c>
      <c r="W169" s="71">
        <v>45489</v>
      </c>
      <c r="X169" s="69">
        <v>29</v>
      </c>
      <c r="Y169" s="73"/>
      <c r="Z169" s="70" t="s">
        <v>61</v>
      </c>
      <c r="AA169" s="69">
        <v>1</v>
      </c>
      <c r="AB169" s="72">
        <v>45490</v>
      </c>
      <c r="AC169" s="70" t="s">
        <v>57</v>
      </c>
      <c r="AD169" s="70" t="s">
        <v>139</v>
      </c>
      <c r="AE169" s="70" t="s">
        <v>13</v>
      </c>
      <c r="AF169" s="70" t="s">
        <v>12</v>
      </c>
      <c r="AG169" s="70" t="s">
        <v>65</v>
      </c>
      <c r="AH169" s="70" t="s">
        <v>11</v>
      </c>
      <c r="AI169" s="70" t="s">
        <v>9</v>
      </c>
      <c r="AJ169" s="70" t="s">
        <v>122</v>
      </c>
      <c r="AK169" s="70" t="s">
        <v>139</v>
      </c>
      <c r="AL169" s="70" t="s">
        <v>57</v>
      </c>
      <c r="AM169" s="70" t="s">
        <v>61</v>
      </c>
      <c r="AN169" s="70" t="s">
        <v>61</v>
      </c>
      <c r="AO169" s="70" t="s">
        <v>74</v>
      </c>
      <c r="AP169" s="69">
        <v>4.8</v>
      </c>
    </row>
    <row r="170" spans="1:42" ht="15" hidden="1" customHeight="1" x14ac:dyDescent="0.25">
      <c r="A170" s="69">
        <v>2024</v>
      </c>
      <c r="B170" s="70" t="s">
        <v>54</v>
      </c>
      <c r="C170" s="70" t="s">
        <v>55</v>
      </c>
      <c r="D170" s="70" t="s">
        <v>175</v>
      </c>
      <c r="E170" s="70" t="s">
        <v>219</v>
      </c>
      <c r="F170" s="70" t="s">
        <v>182</v>
      </c>
      <c r="G170" s="70" t="s">
        <v>1197</v>
      </c>
      <c r="H170" s="70" t="s">
        <v>82</v>
      </c>
      <c r="I170" s="70" t="s">
        <v>855</v>
      </c>
      <c r="J170" s="70" t="s">
        <v>61</v>
      </c>
      <c r="K170" s="69" t="b">
        <v>1</v>
      </c>
      <c r="L170" s="70" t="s">
        <v>24</v>
      </c>
      <c r="M170" s="69">
        <v>101</v>
      </c>
      <c r="N170" s="78" t="s">
        <v>971</v>
      </c>
      <c r="O170" s="81" t="str">
        <f t="shared" si="4"/>
        <v>10190</v>
      </c>
      <c r="P170" s="82">
        <f>IF(COUNTIF(Sheet2!B$3:B$187,VALUE('raw Mark ID data'!O170))=0, 0, VLOOKUP(VALUE(O170), Sheet2!B$3:D$987, 3, FALSE))</f>
        <v>0</v>
      </c>
      <c r="Q170" s="82">
        <f>IF(P170="THA",VLOOKUP(VALUE(O170),Sheet2!B$1:C$191,2,FALSE), IF(P170="SHA",VLOOKUP(VALUE(O170),Sheet2!B$1:C$191,2,FALSE), 0))</f>
        <v>0</v>
      </c>
      <c r="R170" s="82" t="str">
        <f t="shared" si="5"/>
        <v>NT</v>
      </c>
      <c r="S170" s="70" t="s">
        <v>1201</v>
      </c>
      <c r="T170" s="71">
        <v>45487</v>
      </c>
      <c r="U170" s="72">
        <v>45488</v>
      </c>
      <c r="V170" s="69">
        <v>2</v>
      </c>
      <c r="W170" s="71">
        <v>45489</v>
      </c>
      <c r="X170" s="69">
        <v>29</v>
      </c>
      <c r="Y170" s="73"/>
      <c r="Z170" s="70" t="s">
        <v>61</v>
      </c>
      <c r="AA170" s="69">
        <v>1</v>
      </c>
      <c r="AB170" s="72">
        <v>45490</v>
      </c>
      <c r="AC170" s="70" t="s">
        <v>57</v>
      </c>
      <c r="AD170" s="70" t="s">
        <v>139</v>
      </c>
      <c r="AE170" s="70" t="s">
        <v>13</v>
      </c>
      <c r="AF170" s="70" t="s">
        <v>12</v>
      </c>
      <c r="AG170" s="70" t="s">
        <v>65</v>
      </c>
      <c r="AH170" s="70" t="s">
        <v>11</v>
      </c>
      <c r="AI170" s="70" t="s">
        <v>9</v>
      </c>
      <c r="AJ170" s="70" t="s">
        <v>122</v>
      </c>
      <c r="AK170" s="70" t="s">
        <v>139</v>
      </c>
      <c r="AL170" s="70" t="s">
        <v>57</v>
      </c>
      <c r="AM170" s="70" t="s">
        <v>61</v>
      </c>
      <c r="AN170" s="70" t="s">
        <v>61</v>
      </c>
      <c r="AO170" s="70" t="s">
        <v>74</v>
      </c>
      <c r="AP170" s="69">
        <v>10</v>
      </c>
    </row>
    <row r="171" spans="1:42" ht="15" hidden="1" customHeight="1" x14ac:dyDescent="0.25">
      <c r="A171" s="69">
        <v>2024</v>
      </c>
      <c r="B171" s="70" t="s">
        <v>54</v>
      </c>
      <c r="C171" s="70" t="s">
        <v>55</v>
      </c>
      <c r="D171" s="70" t="s">
        <v>175</v>
      </c>
      <c r="E171" s="70" t="s">
        <v>219</v>
      </c>
      <c r="F171" s="70" t="s">
        <v>182</v>
      </c>
      <c r="G171" s="70" t="s">
        <v>1197</v>
      </c>
      <c r="H171" s="70" t="s">
        <v>83</v>
      </c>
      <c r="I171" s="70" t="s">
        <v>855</v>
      </c>
      <c r="J171" s="70" t="s">
        <v>61</v>
      </c>
      <c r="K171" s="69" t="b">
        <v>1</v>
      </c>
      <c r="L171" s="70" t="s">
        <v>24</v>
      </c>
      <c r="M171" s="69">
        <v>101</v>
      </c>
      <c r="N171" s="78" t="s">
        <v>971</v>
      </c>
      <c r="O171" s="81" t="str">
        <f t="shared" si="4"/>
        <v>10190</v>
      </c>
      <c r="P171" s="82">
        <f>IF(COUNTIF(Sheet2!B$3:B$187,VALUE('raw Mark ID data'!O171))=0, 0, VLOOKUP(VALUE(O171), Sheet2!B$3:D$987, 3, FALSE))</f>
        <v>0</v>
      </c>
      <c r="Q171" s="82">
        <f>IF(P171="THA",VLOOKUP(VALUE(O171),Sheet2!B$1:C$191,2,FALSE), IF(P171="SHA",VLOOKUP(VALUE(O171),Sheet2!B$1:C$191,2,FALSE), 0))</f>
        <v>0</v>
      </c>
      <c r="R171" s="82" t="str">
        <f t="shared" si="5"/>
        <v>NT</v>
      </c>
      <c r="S171" s="70" t="s">
        <v>1202</v>
      </c>
      <c r="T171" s="71">
        <v>45487</v>
      </c>
      <c r="U171" s="72">
        <v>45488</v>
      </c>
      <c r="V171" s="69">
        <v>2</v>
      </c>
      <c r="W171" s="71">
        <v>45489</v>
      </c>
      <c r="X171" s="69">
        <v>29</v>
      </c>
      <c r="Y171" s="73"/>
      <c r="Z171" s="70" t="s">
        <v>61</v>
      </c>
      <c r="AA171" s="69">
        <v>1</v>
      </c>
      <c r="AB171" s="72">
        <v>45490</v>
      </c>
      <c r="AC171" s="70" t="s">
        <v>57</v>
      </c>
      <c r="AD171" s="70" t="s">
        <v>947</v>
      </c>
      <c r="AE171" s="70" t="s">
        <v>14</v>
      </c>
      <c r="AF171" s="70" t="s">
        <v>12</v>
      </c>
      <c r="AG171" s="70" t="s">
        <v>65</v>
      </c>
      <c r="AH171" s="70" t="s">
        <v>11</v>
      </c>
      <c r="AI171" s="70" t="s">
        <v>9</v>
      </c>
      <c r="AJ171" s="70" t="s">
        <v>187</v>
      </c>
      <c r="AK171" s="70" t="s">
        <v>947</v>
      </c>
      <c r="AL171" s="70" t="s">
        <v>57</v>
      </c>
      <c r="AM171" s="70" t="s">
        <v>61</v>
      </c>
      <c r="AN171" s="70" t="s">
        <v>61</v>
      </c>
      <c r="AO171" s="70" t="s">
        <v>74</v>
      </c>
      <c r="AP171" s="69">
        <v>6.8</v>
      </c>
    </row>
    <row r="172" spans="1:42" ht="15" hidden="1" customHeight="1" x14ac:dyDescent="0.25">
      <c r="A172" s="69">
        <v>2024</v>
      </c>
      <c r="B172" s="70" t="s">
        <v>54</v>
      </c>
      <c r="C172" s="70" t="s">
        <v>55</v>
      </c>
      <c r="D172" s="70" t="s">
        <v>175</v>
      </c>
      <c r="E172" s="70" t="s">
        <v>219</v>
      </c>
      <c r="F172" s="70" t="s">
        <v>182</v>
      </c>
      <c r="G172" s="70" t="s">
        <v>1197</v>
      </c>
      <c r="H172" s="70" t="s">
        <v>87</v>
      </c>
      <c r="I172" s="70" t="s">
        <v>855</v>
      </c>
      <c r="J172" s="70" t="s">
        <v>61</v>
      </c>
      <c r="K172" s="69" t="b">
        <v>1</v>
      </c>
      <c r="L172" s="70" t="s">
        <v>24</v>
      </c>
      <c r="M172" s="69">
        <v>101</v>
      </c>
      <c r="N172" s="78" t="s">
        <v>971</v>
      </c>
      <c r="O172" s="81" t="str">
        <f t="shared" si="4"/>
        <v>10190</v>
      </c>
      <c r="P172" s="82">
        <f>IF(COUNTIF(Sheet2!B$3:B$187,VALUE('raw Mark ID data'!O172))=0, 0, VLOOKUP(VALUE(O172), Sheet2!B$3:D$987, 3, FALSE))</f>
        <v>0</v>
      </c>
      <c r="Q172" s="82">
        <f>IF(P172="THA",VLOOKUP(VALUE(O172),Sheet2!B$1:C$191,2,FALSE), IF(P172="SHA",VLOOKUP(VALUE(O172),Sheet2!B$1:C$191,2,FALSE), 0))</f>
        <v>0</v>
      </c>
      <c r="R172" s="82" t="str">
        <f t="shared" si="5"/>
        <v>NT</v>
      </c>
      <c r="S172" s="70" t="s">
        <v>1203</v>
      </c>
      <c r="T172" s="71">
        <v>45487</v>
      </c>
      <c r="U172" s="72">
        <v>45488</v>
      </c>
      <c r="V172" s="69">
        <v>2</v>
      </c>
      <c r="W172" s="71">
        <v>45489</v>
      </c>
      <c r="X172" s="69">
        <v>29</v>
      </c>
      <c r="Y172" s="73"/>
      <c r="Z172" s="70" t="s">
        <v>61</v>
      </c>
      <c r="AA172" s="69">
        <v>1</v>
      </c>
      <c r="AB172" s="72">
        <v>45490</v>
      </c>
      <c r="AC172" s="70" t="s">
        <v>57</v>
      </c>
      <c r="AD172" s="70" t="s">
        <v>189</v>
      </c>
      <c r="AE172" s="70" t="s">
        <v>21</v>
      </c>
      <c r="AF172" s="70" t="s">
        <v>12</v>
      </c>
      <c r="AG172" s="70" t="s">
        <v>65</v>
      </c>
      <c r="AH172" s="70" t="s">
        <v>11</v>
      </c>
      <c r="AI172" s="70" t="s">
        <v>9</v>
      </c>
      <c r="AJ172" s="70" t="s">
        <v>122</v>
      </c>
      <c r="AK172" s="70" t="s">
        <v>189</v>
      </c>
      <c r="AL172" s="70" t="s">
        <v>57</v>
      </c>
      <c r="AM172" s="70" t="s">
        <v>61</v>
      </c>
      <c r="AN172" s="70" t="s">
        <v>61</v>
      </c>
      <c r="AO172" s="70" t="s">
        <v>74</v>
      </c>
      <c r="AP172" s="69">
        <v>5.7</v>
      </c>
    </row>
    <row r="173" spans="1:42" ht="15" hidden="1" customHeight="1" x14ac:dyDescent="0.25">
      <c r="A173" s="69">
        <v>2024</v>
      </c>
      <c r="B173" s="70" t="s">
        <v>54</v>
      </c>
      <c r="C173" s="70" t="s">
        <v>55</v>
      </c>
      <c r="D173" s="70" t="s">
        <v>175</v>
      </c>
      <c r="E173" s="70" t="s">
        <v>219</v>
      </c>
      <c r="F173" s="70" t="s">
        <v>182</v>
      </c>
      <c r="G173" s="70" t="s">
        <v>1197</v>
      </c>
      <c r="H173" s="70" t="s">
        <v>97</v>
      </c>
      <c r="I173" s="70" t="s">
        <v>855</v>
      </c>
      <c r="J173" s="70" t="s">
        <v>61</v>
      </c>
      <c r="K173" s="69" t="b">
        <v>1</v>
      </c>
      <c r="L173" s="70" t="s">
        <v>24</v>
      </c>
      <c r="M173" s="69">
        <v>101</v>
      </c>
      <c r="N173" s="78" t="s">
        <v>971</v>
      </c>
      <c r="O173" s="81" t="str">
        <f t="shared" si="4"/>
        <v>10190</v>
      </c>
      <c r="P173" s="82">
        <f>IF(COUNTIF(Sheet2!B$3:B$187,VALUE('raw Mark ID data'!O173))=0, 0, VLOOKUP(VALUE(O173), Sheet2!B$3:D$987, 3, FALSE))</f>
        <v>0</v>
      </c>
      <c r="Q173" s="82">
        <f>IF(P173="THA",VLOOKUP(VALUE(O173),Sheet2!B$1:C$191,2,FALSE), IF(P173="SHA",VLOOKUP(VALUE(O173),Sheet2!B$1:C$191,2,FALSE), 0))</f>
        <v>0</v>
      </c>
      <c r="R173" s="82" t="str">
        <f t="shared" si="5"/>
        <v>NT</v>
      </c>
      <c r="S173" s="70" t="s">
        <v>1204</v>
      </c>
      <c r="T173" s="71">
        <v>45487</v>
      </c>
      <c r="U173" s="72">
        <v>45488</v>
      </c>
      <c r="V173" s="69">
        <v>2</v>
      </c>
      <c r="W173" s="71">
        <v>45489</v>
      </c>
      <c r="X173" s="69">
        <v>29</v>
      </c>
      <c r="Y173" s="73"/>
      <c r="Z173" s="70" t="s">
        <v>61</v>
      </c>
      <c r="AA173" s="69">
        <v>1</v>
      </c>
      <c r="AB173" s="72">
        <v>45490</v>
      </c>
      <c r="AC173" s="70" t="s">
        <v>57</v>
      </c>
      <c r="AD173" s="70" t="s">
        <v>947</v>
      </c>
      <c r="AE173" s="70" t="s">
        <v>14</v>
      </c>
      <c r="AF173" s="70" t="s">
        <v>12</v>
      </c>
      <c r="AG173" s="70" t="s">
        <v>65</v>
      </c>
      <c r="AH173" s="70" t="s">
        <v>11</v>
      </c>
      <c r="AI173" s="70" t="s">
        <v>9</v>
      </c>
      <c r="AJ173" s="70" t="s">
        <v>122</v>
      </c>
      <c r="AK173" s="70" t="s">
        <v>947</v>
      </c>
      <c r="AL173" s="70" t="s">
        <v>57</v>
      </c>
      <c r="AM173" s="70" t="s">
        <v>61</v>
      </c>
      <c r="AN173" s="70" t="s">
        <v>61</v>
      </c>
      <c r="AO173" s="70" t="s">
        <v>74</v>
      </c>
      <c r="AP173" s="69">
        <v>5.6</v>
      </c>
    </row>
    <row r="174" spans="1:42" ht="15" hidden="1" customHeight="1" x14ac:dyDescent="0.25">
      <c r="A174" s="69">
        <v>2024</v>
      </c>
      <c r="B174" s="70" t="s">
        <v>54</v>
      </c>
      <c r="C174" s="70" t="s">
        <v>55</v>
      </c>
      <c r="D174" s="70" t="s">
        <v>175</v>
      </c>
      <c r="E174" s="70" t="s">
        <v>219</v>
      </c>
      <c r="F174" s="70" t="s">
        <v>182</v>
      </c>
      <c r="G174" s="70" t="s">
        <v>1197</v>
      </c>
      <c r="H174" s="70" t="s">
        <v>104</v>
      </c>
      <c r="I174" s="70" t="s">
        <v>855</v>
      </c>
      <c r="J174" s="70" t="s">
        <v>61</v>
      </c>
      <c r="K174" s="69" t="b">
        <v>1</v>
      </c>
      <c r="L174" s="70" t="s">
        <v>24</v>
      </c>
      <c r="M174" s="69">
        <v>101</v>
      </c>
      <c r="N174" s="78" t="s">
        <v>971</v>
      </c>
      <c r="O174" s="81" t="str">
        <f t="shared" si="4"/>
        <v>10190</v>
      </c>
      <c r="P174" s="82">
        <f>IF(COUNTIF(Sheet2!B$3:B$187,VALUE('raw Mark ID data'!O174))=0, 0, VLOOKUP(VALUE(O174), Sheet2!B$3:D$987, 3, FALSE))</f>
        <v>0</v>
      </c>
      <c r="Q174" s="82">
        <f>IF(P174="THA",VLOOKUP(VALUE(O174),Sheet2!B$1:C$191,2,FALSE), IF(P174="SHA",VLOOKUP(VALUE(O174),Sheet2!B$1:C$191,2,FALSE), 0))</f>
        <v>0</v>
      </c>
      <c r="R174" s="82" t="str">
        <f t="shared" si="5"/>
        <v>NT</v>
      </c>
      <c r="S174" s="70" t="s">
        <v>1205</v>
      </c>
      <c r="T174" s="71">
        <v>45487</v>
      </c>
      <c r="U174" s="72">
        <v>45488</v>
      </c>
      <c r="V174" s="69">
        <v>2</v>
      </c>
      <c r="W174" s="71">
        <v>45489</v>
      </c>
      <c r="X174" s="69">
        <v>29</v>
      </c>
      <c r="Y174" s="73"/>
      <c r="Z174" s="70" t="s">
        <v>61</v>
      </c>
      <c r="AA174" s="69">
        <v>1</v>
      </c>
      <c r="AB174" s="72">
        <v>45490</v>
      </c>
      <c r="AC174" s="70" t="s">
        <v>57</v>
      </c>
      <c r="AD174" s="70" t="s">
        <v>189</v>
      </c>
      <c r="AE174" s="70" t="s">
        <v>21</v>
      </c>
      <c r="AF174" s="70" t="s">
        <v>12</v>
      </c>
      <c r="AG174" s="70" t="s">
        <v>65</v>
      </c>
      <c r="AH174" s="70" t="s">
        <v>11</v>
      </c>
      <c r="AI174" s="70" t="s">
        <v>9</v>
      </c>
      <c r="AJ174" s="70" t="s">
        <v>122</v>
      </c>
      <c r="AK174" s="70" t="s">
        <v>189</v>
      </c>
      <c r="AL174" s="70" t="s">
        <v>57</v>
      </c>
      <c r="AM174" s="70" t="s">
        <v>61</v>
      </c>
      <c r="AN174" s="70" t="s">
        <v>61</v>
      </c>
      <c r="AO174" s="70" t="s">
        <v>74</v>
      </c>
      <c r="AP174" s="69">
        <v>8.4</v>
      </c>
    </row>
    <row r="175" spans="1:42" ht="15" hidden="1" customHeight="1" x14ac:dyDescent="0.25">
      <c r="A175" s="69">
        <v>2024</v>
      </c>
      <c r="B175" s="70" t="s">
        <v>54</v>
      </c>
      <c r="C175" s="70" t="s">
        <v>55</v>
      </c>
      <c r="D175" s="70" t="s">
        <v>175</v>
      </c>
      <c r="E175" s="70" t="s">
        <v>219</v>
      </c>
      <c r="F175" s="70" t="s">
        <v>182</v>
      </c>
      <c r="G175" s="70" t="s">
        <v>1197</v>
      </c>
      <c r="H175" s="70" t="s">
        <v>110</v>
      </c>
      <c r="I175" s="70" t="s">
        <v>855</v>
      </c>
      <c r="J175" s="70" t="s">
        <v>61</v>
      </c>
      <c r="K175" s="69" t="b">
        <v>1</v>
      </c>
      <c r="L175" s="70" t="s">
        <v>24</v>
      </c>
      <c r="M175" s="69">
        <v>101</v>
      </c>
      <c r="N175" s="78" t="s">
        <v>971</v>
      </c>
      <c r="O175" s="81" t="str">
        <f t="shared" si="4"/>
        <v>10190</v>
      </c>
      <c r="P175" s="82">
        <f>IF(COUNTIF(Sheet2!B$3:B$187,VALUE('raw Mark ID data'!O175))=0, 0, VLOOKUP(VALUE(O175), Sheet2!B$3:D$987, 3, FALSE))</f>
        <v>0</v>
      </c>
      <c r="Q175" s="82">
        <f>IF(P175="THA",VLOOKUP(VALUE(O175),Sheet2!B$1:C$191,2,FALSE), IF(P175="SHA",VLOOKUP(VALUE(O175),Sheet2!B$1:C$191,2,FALSE), 0))</f>
        <v>0</v>
      </c>
      <c r="R175" s="82" t="str">
        <f t="shared" si="5"/>
        <v>NT</v>
      </c>
      <c r="S175" s="70" t="s">
        <v>1206</v>
      </c>
      <c r="T175" s="71">
        <v>45487</v>
      </c>
      <c r="U175" s="72">
        <v>45488</v>
      </c>
      <c r="V175" s="69">
        <v>2</v>
      </c>
      <c r="W175" s="71">
        <v>45489</v>
      </c>
      <c r="X175" s="69">
        <v>29</v>
      </c>
      <c r="Y175" s="73"/>
      <c r="Z175" s="70" t="s">
        <v>61</v>
      </c>
      <c r="AA175" s="69">
        <v>1</v>
      </c>
      <c r="AB175" s="72">
        <v>45490</v>
      </c>
      <c r="AC175" s="70" t="s">
        <v>57</v>
      </c>
      <c r="AD175" s="70" t="s">
        <v>163</v>
      </c>
      <c r="AE175" s="70" t="s">
        <v>10</v>
      </c>
      <c r="AF175" s="70" t="s">
        <v>12</v>
      </c>
      <c r="AG175" s="70" t="s">
        <v>65</v>
      </c>
      <c r="AH175" s="70" t="s">
        <v>11</v>
      </c>
      <c r="AI175" s="70" t="s">
        <v>9</v>
      </c>
      <c r="AJ175" s="70" t="s">
        <v>122</v>
      </c>
      <c r="AK175" s="70" t="s">
        <v>163</v>
      </c>
      <c r="AL175" s="70" t="s">
        <v>57</v>
      </c>
      <c r="AM175" s="70" t="s">
        <v>61</v>
      </c>
      <c r="AN175" s="70" t="s">
        <v>61</v>
      </c>
      <c r="AO175" s="70" t="s">
        <v>74</v>
      </c>
      <c r="AP175" s="69">
        <v>6.8</v>
      </c>
    </row>
    <row r="176" spans="1:42" ht="15" hidden="1" customHeight="1" x14ac:dyDescent="0.25">
      <c r="A176" s="69">
        <v>2024</v>
      </c>
      <c r="B176" s="70" t="s">
        <v>54</v>
      </c>
      <c r="C176" s="70" t="s">
        <v>55</v>
      </c>
      <c r="D176" s="70" t="s">
        <v>175</v>
      </c>
      <c r="E176" s="70" t="s">
        <v>219</v>
      </c>
      <c r="F176" s="70" t="s">
        <v>182</v>
      </c>
      <c r="G176" s="70" t="s">
        <v>1197</v>
      </c>
      <c r="H176" s="70" t="s">
        <v>111</v>
      </c>
      <c r="I176" s="70" t="s">
        <v>855</v>
      </c>
      <c r="J176" s="70" t="s">
        <v>61</v>
      </c>
      <c r="K176" s="69" t="b">
        <v>1</v>
      </c>
      <c r="L176" s="70" t="s">
        <v>24</v>
      </c>
      <c r="M176" s="69">
        <v>101</v>
      </c>
      <c r="N176" s="78" t="s">
        <v>971</v>
      </c>
      <c r="O176" s="81" t="str">
        <f t="shared" si="4"/>
        <v>10190</v>
      </c>
      <c r="P176" s="82">
        <f>IF(COUNTIF(Sheet2!B$3:B$187,VALUE('raw Mark ID data'!O176))=0, 0, VLOOKUP(VALUE(O176), Sheet2!B$3:D$987, 3, FALSE))</f>
        <v>0</v>
      </c>
      <c r="Q176" s="82">
        <f>IF(P176="THA",VLOOKUP(VALUE(O176),Sheet2!B$1:C$191,2,FALSE), IF(P176="SHA",VLOOKUP(VALUE(O176),Sheet2!B$1:C$191,2,FALSE), 0))</f>
        <v>0</v>
      </c>
      <c r="R176" s="82" t="str">
        <f t="shared" si="5"/>
        <v>NT</v>
      </c>
      <c r="S176" s="70" t="s">
        <v>1207</v>
      </c>
      <c r="T176" s="71">
        <v>45487</v>
      </c>
      <c r="U176" s="72">
        <v>45488</v>
      </c>
      <c r="V176" s="69">
        <v>2</v>
      </c>
      <c r="W176" s="71">
        <v>45489</v>
      </c>
      <c r="X176" s="69">
        <v>29</v>
      </c>
      <c r="Y176" s="73"/>
      <c r="Z176" s="70" t="s">
        <v>61</v>
      </c>
      <c r="AA176" s="69">
        <v>1</v>
      </c>
      <c r="AB176" s="72">
        <v>45490</v>
      </c>
      <c r="AC176" s="70" t="s">
        <v>57</v>
      </c>
      <c r="AD176" s="70" t="s">
        <v>163</v>
      </c>
      <c r="AE176" s="70" t="s">
        <v>10</v>
      </c>
      <c r="AF176" s="70" t="s">
        <v>12</v>
      </c>
      <c r="AG176" s="70" t="s">
        <v>65</v>
      </c>
      <c r="AH176" s="70" t="s">
        <v>11</v>
      </c>
      <c r="AI176" s="70" t="s">
        <v>9</v>
      </c>
      <c r="AJ176" s="70" t="s">
        <v>122</v>
      </c>
      <c r="AK176" s="70" t="s">
        <v>163</v>
      </c>
      <c r="AL176" s="70" t="s">
        <v>57</v>
      </c>
      <c r="AM176" s="70" t="s">
        <v>61</v>
      </c>
      <c r="AN176" s="70" t="s">
        <v>61</v>
      </c>
      <c r="AO176" s="70" t="s">
        <v>74</v>
      </c>
      <c r="AP176" s="69">
        <v>6.3</v>
      </c>
    </row>
    <row r="177" spans="1:42" ht="15" hidden="1" customHeight="1" x14ac:dyDescent="0.25">
      <c r="A177" s="69">
        <v>2024</v>
      </c>
      <c r="B177" s="70" t="s">
        <v>54</v>
      </c>
      <c r="C177" s="70" t="s">
        <v>55</v>
      </c>
      <c r="D177" s="70" t="s">
        <v>175</v>
      </c>
      <c r="E177" s="70" t="s">
        <v>219</v>
      </c>
      <c r="F177" s="70" t="s">
        <v>182</v>
      </c>
      <c r="G177" s="70" t="s">
        <v>1197</v>
      </c>
      <c r="H177" s="70" t="s">
        <v>112</v>
      </c>
      <c r="I177" s="70" t="s">
        <v>855</v>
      </c>
      <c r="J177" s="70" t="s">
        <v>61</v>
      </c>
      <c r="K177" s="69" t="b">
        <v>1</v>
      </c>
      <c r="L177" s="70" t="s">
        <v>24</v>
      </c>
      <c r="M177" s="69">
        <v>101</v>
      </c>
      <c r="N177" s="78" t="s">
        <v>971</v>
      </c>
      <c r="O177" s="81" t="str">
        <f t="shared" si="4"/>
        <v>10190</v>
      </c>
      <c r="P177" s="82">
        <f>IF(COUNTIF(Sheet2!B$3:B$187,VALUE('raw Mark ID data'!O177))=0, 0, VLOOKUP(VALUE(O177), Sheet2!B$3:D$987, 3, FALSE))</f>
        <v>0</v>
      </c>
      <c r="Q177" s="82">
        <f>IF(P177="THA",VLOOKUP(VALUE(O177),Sheet2!B$1:C$191,2,FALSE), IF(P177="SHA",VLOOKUP(VALUE(O177),Sheet2!B$1:C$191,2,FALSE), 0))</f>
        <v>0</v>
      </c>
      <c r="R177" s="82" t="str">
        <f t="shared" si="5"/>
        <v>NT</v>
      </c>
      <c r="S177" s="70" t="s">
        <v>1208</v>
      </c>
      <c r="T177" s="71">
        <v>45487</v>
      </c>
      <c r="U177" s="72">
        <v>45488</v>
      </c>
      <c r="V177" s="69">
        <v>2</v>
      </c>
      <c r="W177" s="71">
        <v>45489</v>
      </c>
      <c r="X177" s="69">
        <v>29</v>
      </c>
      <c r="Y177" s="73"/>
      <c r="Z177" s="70" t="s">
        <v>61</v>
      </c>
      <c r="AA177" s="69">
        <v>1</v>
      </c>
      <c r="AB177" s="72">
        <v>45490</v>
      </c>
      <c r="AC177" s="70" t="s">
        <v>57</v>
      </c>
      <c r="AD177" s="70" t="s">
        <v>189</v>
      </c>
      <c r="AE177" s="70" t="s">
        <v>21</v>
      </c>
      <c r="AF177" s="70" t="s">
        <v>12</v>
      </c>
      <c r="AG177" s="70" t="s">
        <v>65</v>
      </c>
      <c r="AH177" s="70" t="s">
        <v>11</v>
      </c>
      <c r="AI177" s="70" t="s">
        <v>9</v>
      </c>
      <c r="AJ177" s="70" t="s">
        <v>122</v>
      </c>
      <c r="AK177" s="70" t="s">
        <v>189</v>
      </c>
      <c r="AL177" s="70" t="s">
        <v>57</v>
      </c>
      <c r="AM177" s="70" t="s">
        <v>61</v>
      </c>
      <c r="AN177" s="70" t="s">
        <v>61</v>
      </c>
      <c r="AO177" s="70" t="s">
        <v>74</v>
      </c>
      <c r="AP177" s="69">
        <v>6.7</v>
      </c>
    </row>
    <row r="178" spans="1:42" ht="15" hidden="1" customHeight="1" x14ac:dyDescent="0.25">
      <c r="A178" s="69">
        <v>2024</v>
      </c>
      <c r="B178" s="70" t="s">
        <v>54</v>
      </c>
      <c r="C178" s="70" t="s">
        <v>55</v>
      </c>
      <c r="D178" s="70" t="s">
        <v>175</v>
      </c>
      <c r="E178" s="70" t="s">
        <v>219</v>
      </c>
      <c r="F178" s="70" t="s">
        <v>182</v>
      </c>
      <c r="G178" s="70" t="s">
        <v>1197</v>
      </c>
      <c r="H178" s="70" t="s">
        <v>115</v>
      </c>
      <c r="I178" s="70" t="s">
        <v>855</v>
      </c>
      <c r="J178" s="70" t="s">
        <v>61</v>
      </c>
      <c r="K178" s="69" t="b">
        <v>1</v>
      </c>
      <c r="L178" s="70" t="s">
        <v>24</v>
      </c>
      <c r="M178" s="69">
        <v>101</v>
      </c>
      <c r="N178" s="78" t="s">
        <v>971</v>
      </c>
      <c r="O178" s="81" t="str">
        <f t="shared" si="4"/>
        <v>10190</v>
      </c>
      <c r="P178" s="82">
        <f>IF(COUNTIF(Sheet2!B$3:B$187,VALUE('raw Mark ID data'!O178))=0, 0, VLOOKUP(VALUE(O178), Sheet2!B$3:D$987, 3, FALSE))</f>
        <v>0</v>
      </c>
      <c r="Q178" s="82">
        <f>IF(P178="THA",VLOOKUP(VALUE(O178),Sheet2!B$1:C$191,2,FALSE), IF(P178="SHA",VLOOKUP(VALUE(O178),Sheet2!B$1:C$191,2,FALSE), 0))</f>
        <v>0</v>
      </c>
      <c r="R178" s="82" t="str">
        <f t="shared" si="5"/>
        <v>NT</v>
      </c>
      <c r="S178" s="70" t="s">
        <v>1209</v>
      </c>
      <c r="T178" s="71">
        <v>45487</v>
      </c>
      <c r="U178" s="72">
        <v>45488</v>
      </c>
      <c r="V178" s="69">
        <v>2</v>
      </c>
      <c r="W178" s="71">
        <v>45489</v>
      </c>
      <c r="X178" s="69">
        <v>29</v>
      </c>
      <c r="Y178" s="73"/>
      <c r="Z178" s="70" t="s">
        <v>61</v>
      </c>
      <c r="AA178" s="69">
        <v>1</v>
      </c>
      <c r="AB178" s="72">
        <v>45490</v>
      </c>
      <c r="AC178" s="70" t="s">
        <v>57</v>
      </c>
      <c r="AD178" s="70" t="s">
        <v>947</v>
      </c>
      <c r="AE178" s="70" t="s">
        <v>14</v>
      </c>
      <c r="AF178" s="70" t="s">
        <v>12</v>
      </c>
      <c r="AG178" s="70" t="s">
        <v>65</v>
      </c>
      <c r="AH178" s="70" t="s">
        <v>11</v>
      </c>
      <c r="AI178" s="70" t="s">
        <v>9</v>
      </c>
      <c r="AJ178" s="70" t="s">
        <v>122</v>
      </c>
      <c r="AK178" s="70" t="s">
        <v>947</v>
      </c>
      <c r="AL178" s="70" t="s">
        <v>57</v>
      </c>
      <c r="AM178" s="70" t="s">
        <v>61</v>
      </c>
      <c r="AN178" s="70" t="s">
        <v>61</v>
      </c>
      <c r="AO178" s="70" t="s">
        <v>74</v>
      </c>
      <c r="AP178" s="69">
        <v>5</v>
      </c>
    </row>
    <row r="179" spans="1:42" ht="15" hidden="1" customHeight="1" x14ac:dyDescent="0.25">
      <c r="A179" s="69">
        <v>2024</v>
      </c>
      <c r="B179" s="70" t="s">
        <v>54</v>
      </c>
      <c r="C179" s="70" t="s">
        <v>55</v>
      </c>
      <c r="D179" s="70" t="s">
        <v>175</v>
      </c>
      <c r="E179" s="70" t="s">
        <v>219</v>
      </c>
      <c r="F179" s="70" t="s">
        <v>58</v>
      </c>
      <c r="G179" s="70" t="s">
        <v>1210</v>
      </c>
      <c r="H179" s="70" t="s">
        <v>70</v>
      </c>
      <c r="I179" s="70" t="s">
        <v>60</v>
      </c>
      <c r="J179" s="70" t="s">
        <v>180</v>
      </c>
      <c r="K179" s="69" t="b">
        <v>1</v>
      </c>
      <c r="L179" s="70" t="s">
        <v>23</v>
      </c>
      <c r="M179" s="69">
        <v>101</v>
      </c>
      <c r="N179" s="78" t="s">
        <v>62</v>
      </c>
      <c r="O179" s="81" t="str">
        <f t="shared" si="4"/>
        <v>10195</v>
      </c>
      <c r="P179" s="82" t="str">
        <f>IF(L179="EGG", "THA", IF(COUNTIF(Sheet2!B$3:B$187,VALUE('raw Mark ID data'!O179))=0, 0, VLOOKUP(VALUE(O179), Sheet2!B$3:D$987, 3, FALSE)))</f>
        <v>THA</v>
      </c>
      <c r="Q179" s="82" t="str">
        <f>IF(P179="THA",VLOOKUP(VALUE(O179),Sheet2!B$1:C$191,2,FALSE), IF(P179="SHA",VLOOKUP(VALUE(O179),Sheet2!B$1:C$191,2,FALSE), 0))</f>
        <v>Neets Bay</v>
      </c>
      <c r="R179" s="82" t="str">
        <f t="shared" si="5"/>
        <v>T</v>
      </c>
      <c r="S179" s="70" t="s">
        <v>1211</v>
      </c>
      <c r="T179" s="71">
        <v>45489</v>
      </c>
      <c r="U179" s="73"/>
      <c r="V179" s="69">
        <v>1</v>
      </c>
      <c r="W179" s="71">
        <v>45490</v>
      </c>
      <c r="X179" s="69">
        <v>29</v>
      </c>
      <c r="Y179" s="69">
        <v>4</v>
      </c>
      <c r="Z179" s="70" t="s">
        <v>1079</v>
      </c>
      <c r="AA179" s="69">
        <v>1</v>
      </c>
      <c r="AB179" s="72">
        <v>45490</v>
      </c>
      <c r="AC179" s="70" t="s">
        <v>57</v>
      </c>
      <c r="AD179" s="70" t="s">
        <v>163</v>
      </c>
      <c r="AE179" s="70" t="s">
        <v>10</v>
      </c>
      <c r="AF179" s="70" t="s">
        <v>12</v>
      </c>
      <c r="AG179" s="70" t="s">
        <v>65</v>
      </c>
      <c r="AH179" s="70" t="s">
        <v>11</v>
      </c>
      <c r="AI179" s="70" t="s">
        <v>9</v>
      </c>
      <c r="AJ179" s="70" t="s">
        <v>122</v>
      </c>
      <c r="AK179" s="70" t="s">
        <v>163</v>
      </c>
      <c r="AL179" s="70" t="s">
        <v>57</v>
      </c>
      <c r="AM179" s="70" t="s">
        <v>61</v>
      </c>
      <c r="AN179" s="70" t="s">
        <v>61</v>
      </c>
      <c r="AO179" s="70" t="s">
        <v>74</v>
      </c>
      <c r="AP179" s="69">
        <v>8.3000000000000007</v>
      </c>
    </row>
    <row r="180" spans="1:42" ht="15" hidden="1" customHeight="1" x14ac:dyDescent="0.25">
      <c r="A180" s="69">
        <v>2024</v>
      </c>
      <c r="B180" s="70" t="s">
        <v>54</v>
      </c>
      <c r="C180" s="70" t="s">
        <v>55</v>
      </c>
      <c r="D180" s="70" t="s">
        <v>175</v>
      </c>
      <c r="E180" s="70" t="s">
        <v>219</v>
      </c>
      <c r="F180" s="70" t="s">
        <v>58</v>
      </c>
      <c r="G180" s="70" t="s">
        <v>1210</v>
      </c>
      <c r="H180" s="70" t="s">
        <v>106</v>
      </c>
      <c r="I180" s="70" t="s">
        <v>60</v>
      </c>
      <c r="J180" s="70" t="s">
        <v>180</v>
      </c>
      <c r="K180" s="69" t="b">
        <v>1</v>
      </c>
      <c r="L180" s="70" t="s">
        <v>23</v>
      </c>
      <c r="M180" s="69">
        <v>101</v>
      </c>
      <c r="N180" s="78" t="s">
        <v>62</v>
      </c>
      <c r="O180" s="81" t="str">
        <f t="shared" si="4"/>
        <v>10195</v>
      </c>
      <c r="P180" s="82" t="str">
        <f>IF(L180="EGG", "THA", IF(COUNTIF(Sheet2!B$3:B$187,VALUE('raw Mark ID data'!O180))=0, 0, VLOOKUP(VALUE(O180), Sheet2!B$3:D$987, 3, FALSE)))</f>
        <v>THA</v>
      </c>
      <c r="Q180" s="82" t="str">
        <f>IF(P180="THA",VLOOKUP(VALUE(O180),Sheet2!B$1:C$191,2,FALSE), IF(P180="SHA",VLOOKUP(VALUE(O180),Sheet2!B$1:C$191,2,FALSE), 0))</f>
        <v>Neets Bay</v>
      </c>
      <c r="R180" s="82" t="str">
        <f t="shared" si="5"/>
        <v>T</v>
      </c>
      <c r="S180" s="70" t="s">
        <v>1212</v>
      </c>
      <c r="T180" s="71">
        <v>45489</v>
      </c>
      <c r="U180" s="73"/>
      <c r="V180" s="69">
        <v>1</v>
      </c>
      <c r="W180" s="71">
        <v>45490</v>
      </c>
      <c r="X180" s="69">
        <v>29</v>
      </c>
      <c r="Y180" s="69">
        <v>4</v>
      </c>
      <c r="Z180" s="70" t="s">
        <v>1079</v>
      </c>
      <c r="AA180" s="69">
        <v>1</v>
      </c>
      <c r="AB180" s="72">
        <v>45490</v>
      </c>
      <c r="AC180" s="70" t="s">
        <v>57</v>
      </c>
      <c r="AD180" s="70" t="s">
        <v>189</v>
      </c>
      <c r="AE180" s="70" t="s">
        <v>21</v>
      </c>
      <c r="AF180" s="70" t="s">
        <v>12</v>
      </c>
      <c r="AG180" s="70" t="s">
        <v>65</v>
      </c>
      <c r="AH180" s="70" t="s">
        <v>11</v>
      </c>
      <c r="AI180" s="70" t="s">
        <v>9</v>
      </c>
      <c r="AJ180" s="70" t="s">
        <v>122</v>
      </c>
      <c r="AK180" s="70" t="s">
        <v>189</v>
      </c>
      <c r="AL180" s="70" t="s">
        <v>57</v>
      </c>
      <c r="AM180" s="70" t="s">
        <v>61</v>
      </c>
      <c r="AN180" s="70" t="s">
        <v>61</v>
      </c>
      <c r="AO180" s="70" t="s">
        <v>74</v>
      </c>
      <c r="AP180" s="69">
        <v>4.8</v>
      </c>
    </row>
    <row r="181" spans="1:42" ht="15" hidden="1" customHeight="1" x14ac:dyDescent="0.25">
      <c r="A181" s="69">
        <v>2024</v>
      </c>
      <c r="B181" s="70" t="s">
        <v>54</v>
      </c>
      <c r="C181" s="70" t="s">
        <v>55</v>
      </c>
      <c r="D181" s="70" t="s">
        <v>56</v>
      </c>
      <c r="E181" s="70" t="s">
        <v>176</v>
      </c>
      <c r="F181" s="70" t="s">
        <v>182</v>
      </c>
      <c r="G181" s="70" t="s">
        <v>1213</v>
      </c>
      <c r="H181" s="70" t="s">
        <v>96</v>
      </c>
      <c r="I181" s="70" t="s">
        <v>221</v>
      </c>
      <c r="J181" s="70" t="s">
        <v>61</v>
      </c>
      <c r="K181" s="69" t="b">
        <v>1</v>
      </c>
      <c r="L181" s="70" t="s">
        <v>23</v>
      </c>
      <c r="M181" s="69">
        <v>101</v>
      </c>
      <c r="N181" s="78" t="s">
        <v>1080</v>
      </c>
      <c r="O181" s="81" t="str">
        <f t="shared" si="4"/>
        <v>1012842</v>
      </c>
      <c r="P181" s="82">
        <f>IF(COUNTIF(Sheet2!B$3:B$187,VALUE('raw Mark ID data'!O181))=0, 0, VLOOKUP(VALUE(O181), Sheet2!B$3:D$987, 3, FALSE))</f>
        <v>0</v>
      </c>
      <c r="Q181" s="82">
        <f>IF(P181="THA",VLOOKUP(VALUE(O181),Sheet2!B$1:C$191,2,FALSE), IF(P181="SHA",VLOOKUP(VALUE(O181),Sheet2!B$1:C$191,2,FALSE), 0))</f>
        <v>0</v>
      </c>
      <c r="R181" s="82" t="str">
        <f t="shared" si="5"/>
        <v>NT</v>
      </c>
      <c r="S181" s="70" t="s">
        <v>1214</v>
      </c>
      <c r="T181" s="71">
        <v>45488</v>
      </c>
      <c r="U181" s="72">
        <v>45489</v>
      </c>
      <c r="V181" s="69">
        <v>2</v>
      </c>
      <c r="W181" s="71">
        <v>45490</v>
      </c>
      <c r="X181" s="69">
        <v>29</v>
      </c>
      <c r="Y181" s="73"/>
      <c r="Z181" s="70" t="s">
        <v>61</v>
      </c>
      <c r="AA181" s="69">
        <v>1</v>
      </c>
      <c r="AB181" s="72">
        <v>45491</v>
      </c>
      <c r="AC181" s="70" t="s">
        <v>57</v>
      </c>
      <c r="AD181" s="70" t="s">
        <v>139</v>
      </c>
      <c r="AE181" s="70" t="s">
        <v>13</v>
      </c>
      <c r="AF181" s="70" t="s">
        <v>12</v>
      </c>
      <c r="AG181" s="70" t="s">
        <v>65</v>
      </c>
      <c r="AH181" s="70" t="s">
        <v>11</v>
      </c>
      <c r="AI181" s="70" t="s">
        <v>9</v>
      </c>
      <c r="AJ181" s="70" t="s">
        <v>187</v>
      </c>
      <c r="AK181" s="70" t="s">
        <v>139</v>
      </c>
      <c r="AL181" s="70" t="s">
        <v>57</v>
      </c>
      <c r="AM181" s="70" t="s">
        <v>61</v>
      </c>
      <c r="AN181" s="70" t="s">
        <v>61</v>
      </c>
      <c r="AO181" s="70" t="s">
        <v>74</v>
      </c>
      <c r="AP181" s="69">
        <v>6.8</v>
      </c>
    </row>
    <row r="182" spans="1:42" ht="15" hidden="1" customHeight="1" x14ac:dyDescent="0.25">
      <c r="A182" s="69">
        <v>2024</v>
      </c>
      <c r="B182" s="70" t="s">
        <v>54</v>
      </c>
      <c r="C182" s="70" t="s">
        <v>55</v>
      </c>
      <c r="D182" s="70" t="s">
        <v>56</v>
      </c>
      <c r="E182" s="70" t="s">
        <v>176</v>
      </c>
      <c r="F182" s="70" t="s">
        <v>182</v>
      </c>
      <c r="G182" s="70" t="s">
        <v>1213</v>
      </c>
      <c r="H182" s="70" t="s">
        <v>100</v>
      </c>
      <c r="I182" s="70" t="s">
        <v>221</v>
      </c>
      <c r="J182" s="70" t="s">
        <v>61</v>
      </c>
      <c r="K182" s="69" t="b">
        <v>1</v>
      </c>
      <c r="L182" s="70" t="s">
        <v>23</v>
      </c>
      <c r="M182" s="69">
        <v>101</v>
      </c>
      <c r="N182" s="78" t="s">
        <v>1080</v>
      </c>
      <c r="O182" s="81" t="str">
        <f t="shared" si="4"/>
        <v>1012842</v>
      </c>
      <c r="P182" s="82">
        <f>IF(COUNTIF(Sheet2!B$3:B$187,VALUE('raw Mark ID data'!O182))=0, 0, VLOOKUP(VALUE(O182), Sheet2!B$3:D$987, 3, FALSE))</f>
        <v>0</v>
      </c>
      <c r="Q182" s="82">
        <f>IF(P182="THA",VLOOKUP(VALUE(O182),Sheet2!B$1:C$191,2,FALSE), IF(P182="SHA",VLOOKUP(VALUE(O182),Sheet2!B$1:C$191,2,FALSE), 0))</f>
        <v>0</v>
      </c>
      <c r="R182" s="82" t="str">
        <f t="shared" si="5"/>
        <v>NT</v>
      </c>
      <c r="S182" s="70" t="s">
        <v>1215</v>
      </c>
      <c r="T182" s="71">
        <v>45488</v>
      </c>
      <c r="U182" s="72">
        <v>45489</v>
      </c>
      <c r="V182" s="69">
        <v>2</v>
      </c>
      <c r="W182" s="71">
        <v>45490</v>
      </c>
      <c r="X182" s="69">
        <v>29</v>
      </c>
      <c r="Y182" s="73"/>
      <c r="Z182" s="70" t="s">
        <v>61</v>
      </c>
      <c r="AA182" s="69">
        <v>1</v>
      </c>
      <c r="AB182" s="72">
        <v>45491</v>
      </c>
      <c r="AC182" s="70" t="s">
        <v>57</v>
      </c>
      <c r="AD182" s="70" t="s">
        <v>189</v>
      </c>
      <c r="AE182" s="70" t="s">
        <v>21</v>
      </c>
      <c r="AF182" s="70" t="s">
        <v>12</v>
      </c>
      <c r="AG182" s="70" t="s">
        <v>65</v>
      </c>
      <c r="AH182" s="70" t="s">
        <v>11</v>
      </c>
      <c r="AI182" s="70" t="s">
        <v>9</v>
      </c>
      <c r="AJ182" s="70" t="s">
        <v>122</v>
      </c>
      <c r="AK182" s="70" t="s">
        <v>189</v>
      </c>
      <c r="AL182" s="70" t="s">
        <v>57</v>
      </c>
      <c r="AM182" s="70" t="s">
        <v>61</v>
      </c>
      <c r="AN182" s="70" t="s">
        <v>61</v>
      </c>
      <c r="AO182" s="70" t="s">
        <v>74</v>
      </c>
      <c r="AP182" s="69">
        <v>3.8</v>
      </c>
    </row>
    <row r="183" spans="1:42" ht="15" hidden="1" customHeight="1" x14ac:dyDescent="0.25">
      <c r="A183" s="69">
        <v>2024</v>
      </c>
      <c r="B183" s="70" t="s">
        <v>54</v>
      </c>
      <c r="C183" s="70" t="s">
        <v>55</v>
      </c>
      <c r="D183" s="70" t="s">
        <v>56</v>
      </c>
      <c r="E183" s="70" t="s">
        <v>176</v>
      </c>
      <c r="F183" s="70" t="s">
        <v>182</v>
      </c>
      <c r="G183" s="70" t="s">
        <v>1213</v>
      </c>
      <c r="H183" s="70" t="s">
        <v>104</v>
      </c>
      <c r="I183" s="70" t="s">
        <v>221</v>
      </c>
      <c r="J183" s="70" t="s">
        <v>61</v>
      </c>
      <c r="K183" s="69" t="b">
        <v>1</v>
      </c>
      <c r="L183" s="70" t="s">
        <v>23</v>
      </c>
      <c r="M183" s="69">
        <v>101</v>
      </c>
      <c r="N183" s="78" t="s">
        <v>1080</v>
      </c>
      <c r="O183" s="81" t="str">
        <f t="shared" si="4"/>
        <v>1012842</v>
      </c>
      <c r="P183" s="82">
        <f>IF(COUNTIF(Sheet2!B$3:B$187,VALUE('raw Mark ID data'!O183))=0, 0, VLOOKUP(VALUE(O183), Sheet2!B$3:D$987, 3, FALSE))</f>
        <v>0</v>
      </c>
      <c r="Q183" s="82">
        <f>IF(P183="THA",VLOOKUP(VALUE(O183),Sheet2!B$1:C$191,2,FALSE), IF(P183="SHA",VLOOKUP(VALUE(O183),Sheet2!B$1:C$191,2,FALSE), 0))</f>
        <v>0</v>
      </c>
      <c r="R183" s="82" t="str">
        <f t="shared" si="5"/>
        <v>NT</v>
      </c>
      <c r="S183" s="70" t="s">
        <v>1216</v>
      </c>
      <c r="T183" s="71">
        <v>45488</v>
      </c>
      <c r="U183" s="72">
        <v>45489</v>
      </c>
      <c r="V183" s="69">
        <v>2</v>
      </c>
      <c r="W183" s="71">
        <v>45490</v>
      </c>
      <c r="X183" s="69">
        <v>29</v>
      </c>
      <c r="Y183" s="73"/>
      <c r="Z183" s="70" t="s">
        <v>61</v>
      </c>
      <c r="AA183" s="69">
        <v>1</v>
      </c>
      <c r="AB183" s="72">
        <v>45491</v>
      </c>
      <c r="AC183" s="70" t="s">
        <v>57</v>
      </c>
      <c r="AD183" s="70" t="s">
        <v>163</v>
      </c>
      <c r="AE183" s="70" t="s">
        <v>10</v>
      </c>
      <c r="AF183" s="70" t="s">
        <v>12</v>
      </c>
      <c r="AG183" s="70" t="s">
        <v>65</v>
      </c>
      <c r="AH183" s="70" t="s">
        <v>11</v>
      </c>
      <c r="AI183" s="70" t="s">
        <v>9</v>
      </c>
      <c r="AJ183" s="70" t="s">
        <v>122</v>
      </c>
      <c r="AK183" s="70" t="s">
        <v>163</v>
      </c>
      <c r="AL183" s="70" t="s">
        <v>57</v>
      </c>
      <c r="AM183" s="70" t="s">
        <v>61</v>
      </c>
      <c r="AN183" s="70" t="s">
        <v>61</v>
      </c>
      <c r="AO183" s="70" t="s">
        <v>74</v>
      </c>
      <c r="AP183" s="69">
        <v>6.9</v>
      </c>
    </row>
    <row r="184" spans="1:42" ht="15" hidden="1" customHeight="1" x14ac:dyDescent="0.25">
      <c r="A184" s="69">
        <v>2024</v>
      </c>
      <c r="B184" s="70" t="s">
        <v>54</v>
      </c>
      <c r="C184" s="70" t="s">
        <v>55</v>
      </c>
      <c r="D184" s="70" t="s">
        <v>175</v>
      </c>
      <c r="E184" s="70" t="s">
        <v>57</v>
      </c>
      <c r="F184" s="70" t="s">
        <v>182</v>
      </c>
      <c r="G184" s="70" t="s">
        <v>1217</v>
      </c>
      <c r="H184" s="70" t="s">
        <v>70</v>
      </c>
      <c r="I184" s="70" t="s">
        <v>60</v>
      </c>
      <c r="J184" s="70" t="s">
        <v>180</v>
      </c>
      <c r="K184" s="69" t="b">
        <v>1</v>
      </c>
      <c r="L184" s="70" t="s">
        <v>23</v>
      </c>
      <c r="M184" s="69">
        <v>101</v>
      </c>
      <c r="N184" s="78" t="s">
        <v>62</v>
      </c>
      <c r="O184" s="81" t="str">
        <f t="shared" si="4"/>
        <v>10195</v>
      </c>
      <c r="P184" s="82" t="str">
        <f>IF(L184="EGG", "THA", IF(COUNTIF(Sheet2!B$3:B$187,VALUE('raw Mark ID data'!O184))=0, 0, VLOOKUP(VALUE(O184), Sheet2!B$3:D$987, 3, FALSE)))</f>
        <v>THA</v>
      </c>
      <c r="Q184" s="82" t="str">
        <f>IF(P184="THA",VLOOKUP(VALUE(O184),Sheet2!B$1:C$191,2,FALSE), IF(P184="SHA",VLOOKUP(VALUE(O184),Sheet2!B$1:C$191,2,FALSE), 0))</f>
        <v>Neets Bay</v>
      </c>
      <c r="R184" s="82" t="str">
        <f t="shared" si="5"/>
        <v>T</v>
      </c>
      <c r="S184" s="70" t="s">
        <v>1218</v>
      </c>
      <c r="T184" s="71">
        <v>45488</v>
      </c>
      <c r="U184" s="72">
        <v>45489</v>
      </c>
      <c r="V184" s="69">
        <v>2</v>
      </c>
      <c r="W184" s="71">
        <v>45491</v>
      </c>
      <c r="X184" s="69">
        <v>29</v>
      </c>
      <c r="Y184" s="69">
        <v>4</v>
      </c>
      <c r="Z184" s="70" t="s">
        <v>61</v>
      </c>
      <c r="AA184" s="69">
        <v>1</v>
      </c>
      <c r="AB184" s="72">
        <v>45492</v>
      </c>
      <c r="AC184" s="70" t="s">
        <v>63</v>
      </c>
      <c r="AD184" s="70" t="s">
        <v>189</v>
      </c>
      <c r="AE184" s="70" t="s">
        <v>21</v>
      </c>
      <c r="AF184" s="70" t="s">
        <v>12</v>
      </c>
      <c r="AG184" s="70" t="s">
        <v>65</v>
      </c>
      <c r="AH184" s="70" t="s">
        <v>11</v>
      </c>
      <c r="AI184" s="70" t="s">
        <v>9</v>
      </c>
      <c r="AJ184" s="70" t="s">
        <v>122</v>
      </c>
      <c r="AK184" s="70" t="s">
        <v>189</v>
      </c>
      <c r="AL184" s="70" t="s">
        <v>63</v>
      </c>
      <c r="AM184" s="70" t="s">
        <v>61</v>
      </c>
      <c r="AN184" s="70" t="s">
        <v>61</v>
      </c>
      <c r="AO184" s="70" t="s">
        <v>74</v>
      </c>
      <c r="AP184" s="69">
        <v>7.9</v>
      </c>
    </row>
    <row r="185" spans="1:42" ht="15" hidden="1" customHeight="1" x14ac:dyDescent="0.25">
      <c r="A185" s="69">
        <v>2024</v>
      </c>
      <c r="B185" s="70" t="s">
        <v>54</v>
      </c>
      <c r="C185" s="70" t="s">
        <v>55</v>
      </c>
      <c r="D185" s="70" t="s">
        <v>175</v>
      </c>
      <c r="E185" s="70" t="s">
        <v>57</v>
      </c>
      <c r="F185" s="70" t="s">
        <v>182</v>
      </c>
      <c r="G185" s="70" t="s">
        <v>1217</v>
      </c>
      <c r="H185" s="70" t="s">
        <v>79</v>
      </c>
      <c r="I185" s="70" t="s">
        <v>60</v>
      </c>
      <c r="J185" s="70" t="s">
        <v>180</v>
      </c>
      <c r="K185" s="69" t="b">
        <v>1</v>
      </c>
      <c r="L185" s="70" t="s">
        <v>23</v>
      </c>
      <c r="M185" s="69">
        <v>101</v>
      </c>
      <c r="N185" s="78" t="s">
        <v>62</v>
      </c>
      <c r="O185" s="81" t="str">
        <f t="shared" si="4"/>
        <v>10195</v>
      </c>
      <c r="P185" s="82" t="str">
        <f>IF(L185="EGG", "THA", IF(COUNTIF(Sheet2!B$3:B$187,VALUE('raw Mark ID data'!O185))=0, 0, VLOOKUP(VALUE(O185), Sheet2!B$3:D$987, 3, FALSE)))</f>
        <v>THA</v>
      </c>
      <c r="Q185" s="82" t="str">
        <f>IF(P185="THA",VLOOKUP(VALUE(O185),Sheet2!B$1:C$191,2,FALSE), IF(P185="SHA",VLOOKUP(VALUE(O185),Sheet2!B$1:C$191,2,FALSE), 0))</f>
        <v>Neets Bay</v>
      </c>
      <c r="R185" s="82" t="str">
        <f t="shared" si="5"/>
        <v>T</v>
      </c>
      <c r="S185" s="70" t="s">
        <v>1219</v>
      </c>
      <c r="T185" s="71">
        <v>45488</v>
      </c>
      <c r="U185" s="72">
        <v>45489</v>
      </c>
      <c r="V185" s="69">
        <v>2</v>
      </c>
      <c r="W185" s="71">
        <v>45491</v>
      </c>
      <c r="X185" s="69">
        <v>29</v>
      </c>
      <c r="Y185" s="69">
        <v>4</v>
      </c>
      <c r="Z185" s="70" t="s">
        <v>61</v>
      </c>
      <c r="AA185" s="69">
        <v>1</v>
      </c>
      <c r="AB185" s="72">
        <v>45492</v>
      </c>
      <c r="AC185" s="70" t="s">
        <v>63</v>
      </c>
      <c r="AD185" s="70" t="s">
        <v>189</v>
      </c>
      <c r="AE185" s="70" t="s">
        <v>21</v>
      </c>
      <c r="AF185" s="70" t="s">
        <v>12</v>
      </c>
      <c r="AG185" s="70" t="s">
        <v>65</v>
      </c>
      <c r="AH185" s="70" t="s">
        <v>11</v>
      </c>
      <c r="AI185" s="70" t="s">
        <v>9</v>
      </c>
      <c r="AJ185" s="70" t="s">
        <v>122</v>
      </c>
      <c r="AK185" s="70" t="s">
        <v>189</v>
      </c>
      <c r="AL185" s="70" t="s">
        <v>63</v>
      </c>
      <c r="AM185" s="70" t="s">
        <v>61</v>
      </c>
      <c r="AN185" s="70" t="s">
        <v>61</v>
      </c>
      <c r="AO185" s="70" t="s">
        <v>74</v>
      </c>
      <c r="AP185" s="69">
        <v>6.8</v>
      </c>
    </row>
    <row r="186" spans="1:42" ht="15" hidden="1" customHeight="1" x14ac:dyDescent="0.25">
      <c r="A186" s="69">
        <v>2024</v>
      </c>
      <c r="B186" s="70" t="s">
        <v>54</v>
      </c>
      <c r="C186" s="70" t="s">
        <v>55</v>
      </c>
      <c r="D186" s="70" t="s">
        <v>175</v>
      </c>
      <c r="E186" s="70" t="s">
        <v>57</v>
      </c>
      <c r="F186" s="70" t="s">
        <v>182</v>
      </c>
      <c r="G186" s="70" t="s">
        <v>1217</v>
      </c>
      <c r="H186" s="70" t="s">
        <v>81</v>
      </c>
      <c r="I186" s="70" t="s">
        <v>60</v>
      </c>
      <c r="J186" s="70" t="s">
        <v>180</v>
      </c>
      <c r="K186" s="69" t="b">
        <v>1</v>
      </c>
      <c r="L186" s="70" t="s">
        <v>23</v>
      </c>
      <c r="M186" s="69">
        <v>101</v>
      </c>
      <c r="N186" s="78" t="s">
        <v>62</v>
      </c>
      <c r="O186" s="81" t="str">
        <f t="shared" si="4"/>
        <v>10195</v>
      </c>
      <c r="P186" s="82" t="str">
        <f>IF(L186="EGG", "THA", IF(COUNTIF(Sheet2!B$3:B$187,VALUE('raw Mark ID data'!O186))=0, 0, VLOOKUP(VALUE(O186), Sheet2!B$3:D$987, 3, FALSE)))</f>
        <v>THA</v>
      </c>
      <c r="Q186" s="82" t="str">
        <f>IF(P186="THA",VLOOKUP(VALUE(O186),Sheet2!B$1:C$191,2,FALSE), IF(P186="SHA",VLOOKUP(VALUE(O186),Sheet2!B$1:C$191,2,FALSE), 0))</f>
        <v>Neets Bay</v>
      </c>
      <c r="R186" s="82" t="str">
        <f t="shared" si="5"/>
        <v>T</v>
      </c>
      <c r="S186" s="70" t="s">
        <v>1220</v>
      </c>
      <c r="T186" s="71">
        <v>45488</v>
      </c>
      <c r="U186" s="72">
        <v>45489</v>
      </c>
      <c r="V186" s="69">
        <v>2</v>
      </c>
      <c r="W186" s="71">
        <v>45491</v>
      </c>
      <c r="X186" s="69">
        <v>29</v>
      </c>
      <c r="Y186" s="69">
        <v>4</v>
      </c>
      <c r="Z186" s="70" t="s">
        <v>61</v>
      </c>
      <c r="AA186" s="69">
        <v>1</v>
      </c>
      <c r="AB186" s="72">
        <v>45492</v>
      </c>
      <c r="AC186" s="70" t="s">
        <v>63</v>
      </c>
      <c r="AD186" s="70" t="s">
        <v>189</v>
      </c>
      <c r="AE186" s="70" t="s">
        <v>21</v>
      </c>
      <c r="AF186" s="70" t="s">
        <v>12</v>
      </c>
      <c r="AG186" s="70" t="s">
        <v>65</v>
      </c>
      <c r="AH186" s="70" t="s">
        <v>11</v>
      </c>
      <c r="AI186" s="70" t="s">
        <v>9</v>
      </c>
      <c r="AJ186" s="70" t="s">
        <v>122</v>
      </c>
      <c r="AK186" s="70" t="s">
        <v>189</v>
      </c>
      <c r="AL186" s="70" t="s">
        <v>63</v>
      </c>
      <c r="AM186" s="70" t="s">
        <v>61</v>
      </c>
      <c r="AN186" s="70" t="s">
        <v>61</v>
      </c>
      <c r="AO186" s="70" t="s">
        <v>74</v>
      </c>
      <c r="AP186" s="69">
        <v>5.3</v>
      </c>
    </row>
    <row r="187" spans="1:42" ht="15" hidden="1" customHeight="1" x14ac:dyDescent="0.25">
      <c r="A187" s="69">
        <v>2024</v>
      </c>
      <c r="B187" s="70" t="s">
        <v>54</v>
      </c>
      <c r="C187" s="70" t="s">
        <v>55</v>
      </c>
      <c r="D187" s="70" t="s">
        <v>175</v>
      </c>
      <c r="E187" s="70" t="s">
        <v>57</v>
      </c>
      <c r="F187" s="70" t="s">
        <v>182</v>
      </c>
      <c r="G187" s="70" t="s">
        <v>1217</v>
      </c>
      <c r="H187" s="70" t="s">
        <v>90</v>
      </c>
      <c r="I187" s="70" t="s">
        <v>60</v>
      </c>
      <c r="J187" s="70" t="s">
        <v>180</v>
      </c>
      <c r="K187" s="69" t="b">
        <v>1</v>
      </c>
      <c r="L187" s="70" t="s">
        <v>23</v>
      </c>
      <c r="M187" s="69">
        <v>101</v>
      </c>
      <c r="N187" s="78" t="s">
        <v>62</v>
      </c>
      <c r="O187" s="81" t="str">
        <f t="shared" si="4"/>
        <v>10195</v>
      </c>
      <c r="P187" s="82" t="str">
        <f>IF(L187="EGG", "THA", IF(COUNTIF(Sheet2!B$3:B$187,VALUE('raw Mark ID data'!O187))=0, 0, VLOOKUP(VALUE(O187), Sheet2!B$3:D$987, 3, FALSE)))</f>
        <v>THA</v>
      </c>
      <c r="Q187" s="82" t="str">
        <f>IF(P187="THA",VLOOKUP(VALUE(O187),Sheet2!B$1:C$191,2,FALSE), IF(P187="SHA",VLOOKUP(VALUE(O187),Sheet2!B$1:C$191,2,FALSE), 0))</f>
        <v>Neets Bay</v>
      </c>
      <c r="R187" s="82" t="str">
        <f t="shared" si="5"/>
        <v>T</v>
      </c>
      <c r="S187" s="70" t="s">
        <v>1221</v>
      </c>
      <c r="T187" s="71">
        <v>45488</v>
      </c>
      <c r="U187" s="72">
        <v>45489</v>
      </c>
      <c r="V187" s="69">
        <v>2</v>
      </c>
      <c r="W187" s="71">
        <v>45491</v>
      </c>
      <c r="X187" s="69">
        <v>29</v>
      </c>
      <c r="Y187" s="69">
        <v>4</v>
      </c>
      <c r="Z187" s="70" t="s">
        <v>61</v>
      </c>
      <c r="AA187" s="69">
        <v>1</v>
      </c>
      <c r="AB187" s="72">
        <v>45492</v>
      </c>
      <c r="AC187" s="70" t="s">
        <v>63</v>
      </c>
      <c r="AD187" s="70" t="s">
        <v>163</v>
      </c>
      <c r="AE187" s="70" t="s">
        <v>10</v>
      </c>
      <c r="AF187" s="70" t="s">
        <v>12</v>
      </c>
      <c r="AG187" s="70" t="s">
        <v>65</v>
      </c>
      <c r="AH187" s="70" t="s">
        <v>11</v>
      </c>
      <c r="AI187" s="70" t="s">
        <v>9</v>
      </c>
      <c r="AJ187" s="70" t="s">
        <v>84</v>
      </c>
      <c r="AK187" s="70" t="s">
        <v>163</v>
      </c>
      <c r="AL187" s="70" t="s">
        <v>63</v>
      </c>
      <c r="AM187" s="70" t="s">
        <v>61</v>
      </c>
      <c r="AN187" s="70" t="s">
        <v>61</v>
      </c>
      <c r="AO187" s="70" t="s">
        <v>74</v>
      </c>
      <c r="AP187" s="69">
        <v>6.9</v>
      </c>
    </row>
    <row r="188" spans="1:42" ht="15" hidden="1" customHeight="1" x14ac:dyDescent="0.25">
      <c r="A188" s="69">
        <v>2024</v>
      </c>
      <c r="B188" s="70" t="s">
        <v>54</v>
      </c>
      <c r="C188" s="70" t="s">
        <v>55</v>
      </c>
      <c r="D188" s="70" t="s">
        <v>175</v>
      </c>
      <c r="E188" s="70" t="s">
        <v>57</v>
      </c>
      <c r="F188" s="70" t="s">
        <v>182</v>
      </c>
      <c r="G188" s="70" t="s">
        <v>1217</v>
      </c>
      <c r="H188" s="70" t="s">
        <v>93</v>
      </c>
      <c r="I188" s="70" t="s">
        <v>60</v>
      </c>
      <c r="J188" s="70" t="s">
        <v>180</v>
      </c>
      <c r="K188" s="69" t="b">
        <v>1</v>
      </c>
      <c r="L188" s="70" t="s">
        <v>23</v>
      </c>
      <c r="M188" s="69">
        <v>101</v>
      </c>
      <c r="N188" s="78" t="s">
        <v>62</v>
      </c>
      <c r="O188" s="81" t="str">
        <f t="shared" si="4"/>
        <v>10195</v>
      </c>
      <c r="P188" s="82" t="str">
        <f>IF(L188="EGG", "THA", IF(COUNTIF(Sheet2!B$3:B$187,VALUE('raw Mark ID data'!O188))=0, 0, VLOOKUP(VALUE(O188), Sheet2!B$3:D$987, 3, FALSE)))</f>
        <v>THA</v>
      </c>
      <c r="Q188" s="82" t="str">
        <f>IF(P188="THA",VLOOKUP(VALUE(O188),Sheet2!B$1:C$191,2,FALSE), IF(P188="SHA",VLOOKUP(VALUE(O188),Sheet2!B$1:C$191,2,FALSE), 0))</f>
        <v>Neets Bay</v>
      </c>
      <c r="R188" s="82" t="str">
        <f t="shared" si="5"/>
        <v>T</v>
      </c>
      <c r="S188" s="70" t="s">
        <v>1222</v>
      </c>
      <c r="T188" s="71">
        <v>45488</v>
      </c>
      <c r="U188" s="72">
        <v>45489</v>
      </c>
      <c r="V188" s="69">
        <v>2</v>
      </c>
      <c r="W188" s="71">
        <v>45491</v>
      </c>
      <c r="X188" s="69">
        <v>29</v>
      </c>
      <c r="Y188" s="69">
        <v>4</v>
      </c>
      <c r="Z188" s="70" t="s">
        <v>61</v>
      </c>
      <c r="AA188" s="69">
        <v>1</v>
      </c>
      <c r="AB188" s="72">
        <v>45492</v>
      </c>
      <c r="AC188" s="70" t="s">
        <v>63</v>
      </c>
      <c r="AD188" s="70" t="s">
        <v>163</v>
      </c>
      <c r="AE188" s="70" t="s">
        <v>10</v>
      </c>
      <c r="AF188" s="70" t="s">
        <v>12</v>
      </c>
      <c r="AG188" s="70" t="s">
        <v>65</v>
      </c>
      <c r="AH188" s="70" t="s">
        <v>11</v>
      </c>
      <c r="AI188" s="70" t="s">
        <v>9</v>
      </c>
      <c r="AJ188" s="70" t="s">
        <v>122</v>
      </c>
      <c r="AK188" s="70" t="s">
        <v>163</v>
      </c>
      <c r="AL188" s="70" t="s">
        <v>63</v>
      </c>
      <c r="AM188" s="70" t="s">
        <v>61</v>
      </c>
      <c r="AN188" s="70" t="s">
        <v>61</v>
      </c>
      <c r="AO188" s="70" t="s">
        <v>74</v>
      </c>
      <c r="AP188" s="69">
        <v>6.9</v>
      </c>
    </row>
    <row r="189" spans="1:42" ht="15" hidden="1" customHeight="1" x14ac:dyDescent="0.25">
      <c r="A189" s="69">
        <v>2024</v>
      </c>
      <c r="B189" s="70" t="s">
        <v>54</v>
      </c>
      <c r="C189" s="70" t="s">
        <v>55</v>
      </c>
      <c r="D189" s="70" t="s">
        <v>175</v>
      </c>
      <c r="E189" s="70" t="s">
        <v>57</v>
      </c>
      <c r="F189" s="70" t="s">
        <v>182</v>
      </c>
      <c r="G189" s="70" t="s">
        <v>1217</v>
      </c>
      <c r="H189" s="70" t="s">
        <v>104</v>
      </c>
      <c r="I189" s="70" t="s">
        <v>60</v>
      </c>
      <c r="J189" s="70" t="s">
        <v>180</v>
      </c>
      <c r="K189" s="69" t="b">
        <v>1</v>
      </c>
      <c r="L189" s="70" t="s">
        <v>23</v>
      </c>
      <c r="M189" s="69">
        <v>101</v>
      </c>
      <c r="N189" s="78" t="s">
        <v>62</v>
      </c>
      <c r="O189" s="81" t="str">
        <f t="shared" si="4"/>
        <v>10195</v>
      </c>
      <c r="P189" s="82" t="str">
        <f>IF(L189="EGG", "THA", IF(COUNTIF(Sheet2!B$3:B$187,VALUE('raw Mark ID data'!O189))=0, 0, VLOOKUP(VALUE(O189), Sheet2!B$3:D$987, 3, FALSE)))</f>
        <v>THA</v>
      </c>
      <c r="Q189" s="82" t="str">
        <f>IF(P189="THA",VLOOKUP(VALUE(O189),Sheet2!B$1:C$191,2,FALSE), IF(P189="SHA",VLOOKUP(VALUE(O189),Sheet2!B$1:C$191,2,FALSE), 0))</f>
        <v>Neets Bay</v>
      </c>
      <c r="R189" s="82" t="str">
        <f t="shared" si="5"/>
        <v>T</v>
      </c>
      <c r="S189" s="70" t="s">
        <v>1223</v>
      </c>
      <c r="T189" s="71">
        <v>45488</v>
      </c>
      <c r="U189" s="72">
        <v>45489</v>
      </c>
      <c r="V189" s="69">
        <v>2</v>
      </c>
      <c r="W189" s="71">
        <v>45491</v>
      </c>
      <c r="X189" s="69">
        <v>29</v>
      </c>
      <c r="Y189" s="69">
        <v>4</v>
      </c>
      <c r="Z189" s="70" t="s">
        <v>61</v>
      </c>
      <c r="AA189" s="69">
        <v>1</v>
      </c>
      <c r="AB189" s="72">
        <v>45492</v>
      </c>
      <c r="AC189" s="70" t="s">
        <v>63</v>
      </c>
      <c r="AD189" s="70" t="s">
        <v>163</v>
      </c>
      <c r="AE189" s="70" t="s">
        <v>10</v>
      </c>
      <c r="AF189" s="70" t="s">
        <v>12</v>
      </c>
      <c r="AG189" s="70" t="s">
        <v>65</v>
      </c>
      <c r="AH189" s="70" t="s">
        <v>11</v>
      </c>
      <c r="AI189" s="70" t="s">
        <v>9</v>
      </c>
      <c r="AJ189" s="70" t="s">
        <v>84</v>
      </c>
      <c r="AK189" s="70" t="s">
        <v>163</v>
      </c>
      <c r="AL189" s="70" t="s">
        <v>63</v>
      </c>
      <c r="AM189" s="70" t="s">
        <v>61</v>
      </c>
      <c r="AN189" s="70" t="s">
        <v>61</v>
      </c>
      <c r="AO189" s="70" t="s">
        <v>74</v>
      </c>
      <c r="AP189" s="69">
        <v>8.1999999999999993</v>
      </c>
    </row>
    <row r="190" spans="1:42" ht="15" hidden="1" customHeight="1" x14ac:dyDescent="0.25">
      <c r="A190" s="69">
        <v>2024</v>
      </c>
      <c r="B190" s="70" t="s">
        <v>54</v>
      </c>
      <c r="C190" s="70" t="s">
        <v>55</v>
      </c>
      <c r="D190" s="70" t="s">
        <v>175</v>
      </c>
      <c r="E190" s="70" t="s">
        <v>57</v>
      </c>
      <c r="F190" s="70" t="s">
        <v>182</v>
      </c>
      <c r="G190" s="70" t="s">
        <v>1217</v>
      </c>
      <c r="H190" s="70" t="s">
        <v>108</v>
      </c>
      <c r="I190" s="70" t="s">
        <v>60</v>
      </c>
      <c r="J190" s="70" t="s">
        <v>180</v>
      </c>
      <c r="K190" s="69" t="b">
        <v>1</v>
      </c>
      <c r="L190" s="70" t="s">
        <v>23</v>
      </c>
      <c r="M190" s="69">
        <v>101</v>
      </c>
      <c r="N190" s="78" t="s">
        <v>62</v>
      </c>
      <c r="O190" s="81" t="str">
        <f t="shared" si="4"/>
        <v>10195</v>
      </c>
      <c r="P190" s="82" t="str">
        <f>IF(L190="EGG", "THA", IF(COUNTIF(Sheet2!B$3:B$187,VALUE('raw Mark ID data'!O190))=0, 0, VLOOKUP(VALUE(O190), Sheet2!B$3:D$987, 3, FALSE)))</f>
        <v>THA</v>
      </c>
      <c r="Q190" s="82" t="str">
        <f>IF(P190="THA",VLOOKUP(VALUE(O190),Sheet2!B$1:C$191,2,FALSE), IF(P190="SHA",VLOOKUP(VALUE(O190),Sheet2!B$1:C$191,2,FALSE), 0))</f>
        <v>Neets Bay</v>
      </c>
      <c r="R190" s="82" t="str">
        <f t="shared" si="5"/>
        <v>T</v>
      </c>
      <c r="S190" s="70" t="s">
        <v>1224</v>
      </c>
      <c r="T190" s="71">
        <v>45488</v>
      </c>
      <c r="U190" s="72">
        <v>45489</v>
      </c>
      <c r="V190" s="69">
        <v>2</v>
      </c>
      <c r="W190" s="71">
        <v>45491</v>
      </c>
      <c r="X190" s="69">
        <v>29</v>
      </c>
      <c r="Y190" s="69">
        <v>4</v>
      </c>
      <c r="Z190" s="70" t="s">
        <v>61</v>
      </c>
      <c r="AA190" s="69">
        <v>1</v>
      </c>
      <c r="AB190" s="72">
        <v>45492</v>
      </c>
      <c r="AC190" s="70" t="s">
        <v>63</v>
      </c>
      <c r="AD190" s="70" t="s">
        <v>163</v>
      </c>
      <c r="AE190" s="70" t="s">
        <v>10</v>
      </c>
      <c r="AF190" s="70" t="s">
        <v>12</v>
      </c>
      <c r="AG190" s="70" t="s">
        <v>65</v>
      </c>
      <c r="AH190" s="70" t="s">
        <v>11</v>
      </c>
      <c r="AI190" s="70" t="s">
        <v>9</v>
      </c>
      <c r="AJ190" s="70" t="s">
        <v>122</v>
      </c>
      <c r="AK190" s="70" t="s">
        <v>163</v>
      </c>
      <c r="AL190" s="70" t="s">
        <v>63</v>
      </c>
      <c r="AM190" s="70" t="s">
        <v>61</v>
      </c>
      <c r="AN190" s="70" t="s">
        <v>61</v>
      </c>
      <c r="AO190" s="70" t="s">
        <v>74</v>
      </c>
      <c r="AP190" s="69">
        <v>4.9000000000000004</v>
      </c>
    </row>
    <row r="191" spans="1:42" ht="15" hidden="1" customHeight="1" x14ac:dyDescent="0.25">
      <c r="A191" s="69">
        <v>2024</v>
      </c>
      <c r="B191" s="70" t="s">
        <v>54</v>
      </c>
      <c r="C191" s="70" t="s">
        <v>55</v>
      </c>
      <c r="D191" s="70" t="s">
        <v>175</v>
      </c>
      <c r="E191" s="70" t="s">
        <v>57</v>
      </c>
      <c r="F191" s="70" t="s">
        <v>182</v>
      </c>
      <c r="G191" s="70" t="s">
        <v>1217</v>
      </c>
      <c r="H191" s="70" t="s">
        <v>111</v>
      </c>
      <c r="I191" s="70" t="s">
        <v>60</v>
      </c>
      <c r="J191" s="70" t="s">
        <v>180</v>
      </c>
      <c r="K191" s="69" t="b">
        <v>1</v>
      </c>
      <c r="L191" s="70" t="s">
        <v>23</v>
      </c>
      <c r="M191" s="69">
        <v>101</v>
      </c>
      <c r="N191" s="78" t="s">
        <v>62</v>
      </c>
      <c r="O191" s="81" t="str">
        <f t="shared" si="4"/>
        <v>10195</v>
      </c>
      <c r="P191" s="82" t="str">
        <f>IF(L191="EGG", "THA", IF(COUNTIF(Sheet2!B$3:B$187,VALUE('raw Mark ID data'!O191))=0, 0, VLOOKUP(VALUE(O191), Sheet2!B$3:D$987, 3, FALSE)))</f>
        <v>THA</v>
      </c>
      <c r="Q191" s="82" t="str">
        <f>IF(P191="THA",VLOOKUP(VALUE(O191),Sheet2!B$1:C$191,2,FALSE), IF(P191="SHA",VLOOKUP(VALUE(O191),Sheet2!B$1:C$191,2,FALSE), 0))</f>
        <v>Neets Bay</v>
      </c>
      <c r="R191" s="82" t="str">
        <f t="shared" si="5"/>
        <v>T</v>
      </c>
      <c r="S191" s="70" t="s">
        <v>1225</v>
      </c>
      <c r="T191" s="71">
        <v>45488</v>
      </c>
      <c r="U191" s="72">
        <v>45489</v>
      </c>
      <c r="V191" s="69">
        <v>2</v>
      </c>
      <c r="W191" s="71">
        <v>45491</v>
      </c>
      <c r="X191" s="69">
        <v>29</v>
      </c>
      <c r="Y191" s="69">
        <v>4</v>
      </c>
      <c r="Z191" s="70" t="s">
        <v>61</v>
      </c>
      <c r="AA191" s="69">
        <v>1</v>
      </c>
      <c r="AB191" s="72">
        <v>45492</v>
      </c>
      <c r="AC191" s="70" t="s">
        <v>63</v>
      </c>
      <c r="AD191" s="70" t="s">
        <v>189</v>
      </c>
      <c r="AE191" s="70" t="s">
        <v>21</v>
      </c>
      <c r="AF191" s="70" t="s">
        <v>12</v>
      </c>
      <c r="AG191" s="70" t="s">
        <v>65</v>
      </c>
      <c r="AH191" s="70" t="s">
        <v>11</v>
      </c>
      <c r="AI191" s="70" t="s">
        <v>9</v>
      </c>
      <c r="AJ191" s="70" t="s">
        <v>122</v>
      </c>
      <c r="AK191" s="70" t="s">
        <v>189</v>
      </c>
      <c r="AL191" s="70" t="s">
        <v>63</v>
      </c>
      <c r="AM191" s="70" t="s">
        <v>61</v>
      </c>
      <c r="AN191" s="70" t="s">
        <v>61</v>
      </c>
      <c r="AO191" s="70" t="s">
        <v>74</v>
      </c>
      <c r="AP191" s="69">
        <v>9.3000000000000007</v>
      </c>
    </row>
    <row r="192" spans="1:42" ht="15" hidden="1" customHeight="1" x14ac:dyDescent="0.25">
      <c r="A192" s="69">
        <v>2024</v>
      </c>
      <c r="B192" s="70" t="s">
        <v>54</v>
      </c>
      <c r="C192" s="70" t="s">
        <v>55</v>
      </c>
      <c r="D192" s="70" t="s">
        <v>175</v>
      </c>
      <c r="E192" s="70" t="s">
        <v>57</v>
      </c>
      <c r="F192" s="70" t="s">
        <v>182</v>
      </c>
      <c r="G192" s="70" t="s">
        <v>1217</v>
      </c>
      <c r="H192" s="70" t="s">
        <v>128</v>
      </c>
      <c r="I192" s="70" t="s">
        <v>60</v>
      </c>
      <c r="J192" s="70" t="s">
        <v>180</v>
      </c>
      <c r="K192" s="69" t="b">
        <v>1</v>
      </c>
      <c r="L192" s="70" t="s">
        <v>23</v>
      </c>
      <c r="M192" s="69">
        <v>101</v>
      </c>
      <c r="N192" s="78" t="s">
        <v>62</v>
      </c>
      <c r="O192" s="81" t="str">
        <f t="shared" si="4"/>
        <v>10195</v>
      </c>
      <c r="P192" s="82" t="str">
        <f>IF(L192="EGG", "THA", IF(COUNTIF(Sheet2!B$3:B$187,VALUE('raw Mark ID data'!O192))=0, 0, VLOOKUP(VALUE(O192), Sheet2!B$3:D$987, 3, FALSE)))</f>
        <v>THA</v>
      </c>
      <c r="Q192" s="82" t="str">
        <f>IF(P192="THA",VLOOKUP(VALUE(O192),Sheet2!B$1:C$191,2,FALSE), IF(P192="SHA",VLOOKUP(VALUE(O192),Sheet2!B$1:C$191,2,FALSE), 0))</f>
        <v>Neets Bay</v>
      </c>
      <c r="R192" s="82" t="str">
        <f t="shared" si="5"/>
        <v>T</v>
      </c>
      <c r="S192" s="70" t="s">
        <v>1226</v>
      </c>
      <c r="T192" s="71">
        <v>45488</v>
      </c>
      <c r="U192" s="72">
        <v>45489</v>
      </c>
      <c r="V192" s="69">
        <v>2</v>
      </c>
      <c r="W192" s="71">
        <v>45491</v>
      </c>
      <c r="X192" s="69">
        <v>29</v>
      </c>
      <c r="Y192" s="69">
        <v>4</v>
      </c>
      <c r="Z192" s="70" t="s">
        <v>61</v>
      </c>
      <c r="AA192" s="69">
        <v>1</v>
      </c>
      <c r="AB192" s="72">
        <v>45492</v>
      </c>
      <c r="AC192" s="70" t="s">
        <v>63</v>
      </c>
      <c r="AD192" s="70" t="s">
        <v>163</v>
      </c>
      <c r="AE192" s="70" t="s">
        <v>10</v>
      </c>
      <c r="AF192" s="70" t="s">
        <v>12</v>
      </c>
      <c r="AG192" s="70" t="s">
        <v>65</v>
      </c>
      <c r="AH192" s="70" t="s">
        <v>11</v>
      </c>
      <c r="AI192" s="70" t="s">
        <v>9</v>
      </c>
      <c r="AJ192" s="70" t="s">
        <v>122</v>
      </c>
      <c r="AK192" s="70" t="s">
        <v>163</v>
      </c>
      <c r="AL192" s="70" t="s">
        <v>63</v>
      </c>
      <c r="AM192" s="70" t="s">
        <v>61</v>
      </c>
      <c r="AN192" s="70" t="s">
        <v>61</v>
      </c>
      <c r="AO192" s="70" t="s">
        <v>74</v>
      </c>
      <c r="AP192" s="69">
        <v>7.3</v>
      </c>
    </row>
    <row r="193" spans="1:42" ht="15" hidden="1" customHeight="1" x14ac:dyDescent="0.25">
      <c r="A193" s="69">
        <v>2024</v>
      </c>
      <c r="B193" s="70" t="s">
        <v>54</v>
      </c>
      <c r="C193" s="70" t="s">
        <v>55</v>
      </c>
      <c r="D193" s="70" t="s">
        <v>175</v>
      </c>
      <c r="E193" s="70" t="s">
        <v>57</v>
      </c>
      <c r="F193" s="70" t="s">
        <v>182</v>
      </c>
      <c r="G193" s="70" t="s">
        <v>1217</v>
      </c>
      <c r="H193" s="70" t="s">
        <v>135</v>
      </c>
      <c r="I193" s="70" t="s">
        <v>60</v>
      </c>
      <c r="J193" s="70" t="s">
        <v>180</v>
      </c>
      <c r="K193" s="69" t="b">
        <v>1</v>
      </c>
      <c r="L193" s="70" t="s">
        <v>23</v>
      </c>
      <c r="M193" s="69">
        <v>101</v>
      </c>
      <c r="N193" s="78" t="s">
        <v>62</v>
      </c>
      <c r="O193" s="81" t="str">
        <f t="shared" si="4"/>
        <v>10195</v>
      </c>
      <c r="P193" s="82" t="str">
        <f>IF(L193="EGG", "THA", IF(COUNTIF(Sheet2!B$3:B$187,VALUE('raw Mark ID data'!O193))=0, 0, VLOOKUP(VALUE(O193), Sheet2!B$3:D$987, 3, FALSE)))</f>
        <v>THA</v>
      </c>
      <c r="Q193" s="82" t="str">
        <f>IF(P193="THA",VLOOKUP(VALUE(O193),Sheet2!B$1:C$191,2,FALSE), IF(P193="SHA",VLOOKUP(VALUE(O193),Sheet2!B$1:C$191,2,FALSE), 0))</f>
        <v>Neets Bay</v>
      </c>
      <c r="R193" s="82" t="str">
        <f t="shared" si="5"/>
        <v>T</v>
      </c>
      <c r="S193" s="70" t="s">
        <v>1227</v>
      </c>
      <c r="T193" s="71">
        <v>45488</v>
      </c>
      <c r="U193" s="72">
        <v>45489</v>
      </c>
      <c r="V193" s="69">
        <v>2</v>
      </c>
      <c r="W193" s="71">
        <v>45491</v>
      </c>
      <c r="X193" s="69">
        <v>29</v>
      </c>
      <c r="Y193" s="69">
        <v>4</v>
      </c>
      <c r="Z193" s="70" t="s">
        <v>61</v>
      </c>
      <c r="AA193" s="69">
        <v>1</v>
      </c>
      <c r="AB193" s="72">
        <v>45492</v>
      </c>
      <c r="AC193" s="70" t="s">
        <v>63</v>
      </c>
      <c r="AD193" s="70" t="s">
        <v>163</v>
      </c>
      <c r="AE193" s="70" t="s">
        <v>10</v>
      </c>
      <c r="AF193" s="70" t="s">
        <v>12</v>
      </c>
      <c r="AG193" s="70" t="s">
        <v>65</v>
      </c>
      <c r="AH193" s="70" t="s">
        <v>11</v>
      </c>
      <c r="AI193" s="70" t="s">
        <v>9</v>
      </c>
      <c r="AJ193" s="70" t="s">
        <v>122</v>
      </c>
      <c r="AK193" s="70" t="s">
        <v>163</v>
      </c>
      <c r="AL193" s="70" t="s">
        <v>63</v>
      </c>
      <c r="AM193" s="70" t="s">
        <v>61</v>
      </c>
      <c r="AN193" s="70" t="s">
        <v>61</v>
      </c>
      <c r="AO193" s="70" t="s">
        <v>74</v>
      </c>
      <c r="AP193" s="69">
        <v>8.9</v>
      </c>
    </row>
    <row r="194" spans="1:42" ht="15" hidden="1" customHeight="1" x14ac:dyDescent="0.25">
      <c r="A194" s="69">
        <v>2024</v>
      </c>
      <c r="B194" s="70" t="s">
        <v>54</v>
      </c>
      <c r="C194" s="70" t="s">
        <v>55</v>
      </c>
      <c r="D194" s="70" t="s">
        <v>175</v>
      </c>
      <c r="E194" s="70" t="s">
        <v>57</v>
      </c>
      <c r="F194" s="70" t="s">
        <v>182</v>
      </c>
      <c r="G194" s="70" t="s">
        <v>1217</v>
      </c>
      <c r="H194" s="70" t="s">
        <v>137</v>
      </c>
      <c r="I194" s="70" t="s">
        <v>60</v>
      </c>
      <c r="J194" s="70" t="s">
        <v>180</v>
      </c>
      <c r="K194" s="69" t="b">
        <v>1</v>
      </c>
      <c r="L194" s="70" t="s">
        <v>23</v>
      </c>
      <c r="M194" s="69">
        <v>101</v>
      </c>
      <c r="N194" s="78" t="s">
        <v>62</v>
      </c>
      <c r="O194" s="81" t="str">
        <f t="shared" si="4"/>
        <v>10195</v>
      </c>
      <c r="P194" s="82" t="str">
        <f>IF(L194="EGG", "THA", IF(COUNTIF(Sheet2!B$3:B$187,VALUE('raw Mark ID data'!O194))=0, 0, VLOOKUP(VALUE(O194), Sheet2!B$3:D$987, 3, FALSE)))</f>
        <v>THA</v>
      </c>
      <c r="Q194" s="82" t="str">
        <f>IF(P194="THA",VLOOKUP(VALUE(O194),Sheet2!B$1:C$191,2,FALSE), IF(P194="SHA",VLOOKUP(VALUE(O194),Sheet2!B$1:C$191,2,FALSE), 0))</f>
        <v>Neets Bay</v>
      </c>
      <c r="R194" s="82" t="str">
        <f t="shared" si="5"/>
        <v>T</v>
      </c>
      <c r="S194" s="70" t="s">
        <v>1228</v>
      </c>
      <c r="T194" s="71">
        <v>45488</v>
      </c>
      <c r="U194" s="72">
        <v>45489</v>
      </c>
      <c r="V194" s="69">
        <v>2</v>
      </c>
      <c r="W194" s="71">
        <v>45491</v>
      </c>
      <c r="X194" s="69">
        <v>29</v>
      </c>
      <c r="Y194" s="69">
        <v>4</v>
      </c>
      <c r="Z194" s="70" t="s">
        <v>61</v>
      </c>
      <c r="AA194" s="69">
        <v>1</v>
      </c>
      <c r="AB194" s="72">
        <v>45492</v>
      </c>
      <c r="AC194" s="70" t="s">
        <v>63</v>
      </c>
      <c r="AD194" s="70" t="s">
        <v>947</v>
      </c>
      <c r="AE194" s="70" t="s">
        <v>14</v>
      </c>
      <c r="AF194" s="70" t="s">
        <v>12</v>
      </c>
      <c r="AG194" s="70" t="s">
        <v>65</v>
      </c>
      <c r="AH194" s="70" t="s">
        <v>11</v>
      </c>
      <c r="AI194" s="70" t="s">
        <v>9</v>
      </c>
      <c r="AJ194" s="70" t="s">
        <v>84</v>
      </c>
      <c r="AK194" s="70" t="s">
        <v>947</v>
      </c>
      <c r="AL194" s="70" t="s">
        <v>63</v>
      </c>
      <c r="AM194" s="70" t="s">
        <v>61</v>
      </c>
      <c r="AN194" s="70" t="s">
        <v>61</v>
      </c>
      <c r="AO194" s="70" t="s">
        <v>74</v>
      </c>
      <c r="AP194" s="69">
        <v>7.3</v>
      </c>
    </row>
    <row r="195" spans="1:42" ht="15" hidden="1" customHeight="1" x14ac:dyDescent="0.25">
      <c r="A195" s="69">
        <v>2024</v>
      </c>
      <c r="B195" s="70" t="s">
        <v>54</v>
      </c>
      <c r="C195" s="70" t="s">
        <v>55</v>
      </c>
      <c r="D195" s="70" t="s">
        <v>175</v>
      </c>
      <c r="E195" s="70" t="s">
        <v>57</v>
      </c>
      <c r="F195" s="70" t="s">
        <v>182</v>
      </c>
      <c r="G195" s="70" t="s">
        <v>1217</v>
      </c>
      <c r="H195" s="70" t="s">
        <v>144</v>
      </c>
      <c r="I195" s="70" t="s">
        <v>60</v>
      </c>
      <c r="J195" s="70" t="s">
        <v>180</v>
      </c>
      <c r="K195" s="69" t="b">
        <v>1</v>
      </c>
      <c r="L195" s="70" t="s">
        <v>23</v>
      </c>
      <c r="M195" s="69">
        <v>101</v>
      </c>
      <c r="N195" s="78" t="s">
        <v>62</v>
      </c>
      <c r="O195" s="81" t="str">
        <f t="shared" ref="O195:O258" si="6">CONCATENATE(M195,N195)</f>
        <v>10195</v>
      </c>
      <c r="P195" s="82" t="str">
        <f>IF(L195="EGG", "THA", IF(COUNTIF(Sheet2!B$3:B$187,VALUE('raw Mark ID data'!O195))=0, 0, VLOOKUP(VALUE(O195), Sheet2!B$3:D$987, 3, FALSE)))</f>
        <v>THA</v>
      </c>
      <c r="Q195" s="82" t="str">
        <f>IF(P195="THA",VLOOKUP(VALUE(O195),Sheet2!B$1:C$191,2,FALSE), IF(P195="SHA",VLOOKUP(VALUE(O195),Sheet2!B$1:C$191,2,FALSE), 0))</f>
        <v>Neets Bay</v>
      </c>
      <c r="R195" s="82" t="str">
        <f t="shared" ref="R195:R258" si="7">IF(L195="EGG",IF(C195="NB","T","????"),IF(OR(P195="SHA", P195="THA")=TRUE, IF(Q195="Neets Bay", "T", "NT"), "NT"))</f>
        <v>T</v>
      </c>
      <c r="S195" s="70" t="s">
        <v>1229</v>
      </c>
      <c r="T195" s="71">
        <v>45488</v>
      </c>
      <c r="U195" s="72">
        <v>45489</v>
      </c>
      <c r="V195" s="69">
        <v>2</v>
      </c>
      <c r="W195" s="71">
        <v>45491</v>
      </c>
      <c r="X195" s="69">
        <v>29</v>
      </c>
      <c r="Y195" s="69">
        <v>4</v>
      </c>
      <c r="Z195" s="70" t="s">
        <v>61</v>
      </c>
      <c r="AA195" s="69">
        <v>1</v>
      </c>
      <c r="AB195" s="72">
        <v>45492</v>
      </c>
      <c r="AC195" s="70" t="s">
        <v>63</v>
      </c>
      <c r="AD195" s="70" t="s">
        <v>189</v>
      </c>
      <c r="AE195" s="70" t="s">
        <v>21</v>
      </c>
      <c r="AF195" s="70" t="s">
        <v>12</v>
      </c>
      <c r="AG195" s="70" t="s">
        <v>65</v>
      </c>
      <c r="AH195" s="70" t="s">
        <v>11</v>
      </c>
      <c r="AI195" s="70" t="s">
        <v>9</v>
      </c>
      <c r="AJ195" s="70" t="s">
        <v>122</v>
      </c>
      <c r="AK195" s="70" t="s">
        <v>189</v>
      </c>
      <c r="AL195" s="70" t="s">
        <v>63</v>
      </c>
      <c r="AM195" s="70" t="s">
        <v>61</v>
      </c>
      <c r="AN195" s="70" t="s">
        <v>61</v>
      </c>
      <c r="AO195" s="70" t="s">
        <v>74</v>
      </c>
      <c r="AP195" s="69">
        <v>3.9</v>
      </c>
    </row>
    <row r="196" spans="1:42" ht="15" hidden="1" customHeight="1" x14ac:dyDescent="0.25">
      <c r="A196" s="69">
        <v>2024</v>
      </c>
      <c r="B196" s="70" t="s">
        <v>54</v>
      </c>
      <c r="C196" s="70" t="s">
        <v>55</v>
      </c>
      <c r="D196" s="70" t="s">
        <v>175</v>
      </c>
      <c r="E196" s="70" t="s">
        <v>57</v>
      </c>
      <c r="F196" s="70" t="s">
        <v>182</v>
      </c>
      <c r="G196" s="70" t="s">
        <v>1217</v>
      </c>
      <c r="H196" s="70" t="s">
        <v>151</v>
      </c>
      <c r="I196" s="70" t="s">
        <v>60</v>
      </c>
      <c r="J196" s="70" t="s">
        <v>180</v>
      </c>
      <c r="K196" s="69" t="b">
        <v>1</v>
      </c>
      <c r="L196" s="70" t="s">
        <v>23</v>
      </c>
      <c r="M196" s="69">
        <v>101</v>
      </c>
      <c r="N196" s="78" t="s">
        <v>62</v>
      </c>
      <c r="O196" s="81" t="str">
        <f t="shared" si="6"/>
        <v>10195</v>
      </c>
      <c r="P196" s="82" t="str">
        <f>IF(L196="EGG", "THA", IF(COUNTIF(Sheet2!B$3:B$187,VALUE('raw Mark ID data'!O196))=0, 0, VLOOKUP(VALUE(O196), Sheet2!B$3:D$987, 3, FALSE)))</f>
        <v>THA</v>
      </c>
      <c r="Q196" s="82" t="str">
        <f>IF(P196="THA",VLOOKUP(VALUE(O196),Sheet2!B$1:C$191,2,FALSE), IF(P196="SHA",VLOOKUP(VALUE(O196),Sheet2!B$1:C$191,2,FALSE), 0))</f>
        <v>Neets Bay</v>
      </c>
      <c r="R196" s="82" t="str">
        <f t="shared" si="7"/>
        <v>T</v>
      </c>
      <c r="S196" s="70" t="s">
        <v>1230</v>
      </c>
      <c r="T196" s="71">
        <v>45488</v>
      </c>
      <c r="U196" s="72">
        <v>45489</v>
      </c>
      <c r="V196" s="69">
        <v>2</v>
      </c>
      <c r="W196" s="71">
        <v>45491</v>
      </c>
      <c r="X196" s="69">
        <v>29</v>
      </c>
      <c r="Y196" s="69">
        <v>4</v>
      </c>
      <c r="Z196" s="70" t="s">
        <v>61</v>
      </c>
      <c r="AA196" s="69">
        <v>1</v>
      </c>
      <c r="AB196" s="72">
        <v>45492</v>
      </c>
      <c r="AC196" s="70" t="s">
        <v>63</v>
      </c>
      <c r="AD196" s="70" t="s">
        <v>947</v>
      </c>
      <c r="AE196" s="70" t="s">
        <v>14</v>
      </c>
      <c r="AF196" s="70" t="s">
        <v>12</v>
      </c>
      <c r="AG196" s="70" t="s">
        <v>65</v>
      </c>
      <c r="AH196" s="70" t="s">
        <v>11</v>
      </c>
      <c r="AI196" s="70" t="s">
        <v>9</v>
      </c>
      <c r="AJ196" s="70" t="s">
        <v>84</v>
      </c>
      <c r="AK196" s="70" t="s">
        <v>947</v>
      </c>
      <c r="AL196" s="70" t="s">
        <v>63</v>
      </c>
      <c r="AM196" s="70" t="s">
        <v>61</v>
      </c>
      <c r="AN196" s="70" t="s">
        <v>61</v>
      </c>
      <c r="AO196" s="70" t="s">
        <v>74</v>
      </c>
      <c r="AP196" s="69">
        <v>5.6</v>
      </c>
    </row>
    <row r="197" spans="1:42" ht="15" hidden="1" customHeight="1" x14ac:dyDescent="0.25">
      <c r="A197" s="69">
        <v>2024</v>
      </c>
      <c r="B197" s="70" t="s">
        <v>54</v>
      </c>
      <c r="C197" s="70" t="s">
        <v>55</v>
      </c>
      <c r="D197" s="70" t="s">
        <v>175</v>
      </c>
      <c r="E197" s="70" t="s">
        <v>57</v>
      </c>
      <c r="F197" s="70" t="s">
        <v>182</v>
      </c>
      <c r="G197" s="70" t="s">
        <v>1217</v>
      </c>
      <c r="H197" s="70" t="s">
        <v>155</v>
      </c>
      <c r="I197" s="70" t="s">
        <v>60</v>
      </c>
      <c r="J197" s="70" t="s">
        <v>180</v>
      </c>
      <c r="K197" s="69" t="b">
        <v>1</v>
      </c>
      <c r="L197" s="70" t="s">
        <v>23</v>
      </c>
      <c r="M197" s="69">
        <v>101</v>
      </c>
      <c r="N197" s="78" t="s">
        <v>62</v>
      </c>
      <c r="O197" s="81" t="str">
        <f t="shared" si="6"/>
        <v>10195</v>
      </c>
      <c r="P197" s="82" t="str">
        <f>IF(L197="EGG", "THA", IF(COUNTIF(Sheet2!B$3:B$187,VALUE('raw Mark ID data'!O197))=0, 0, VLOOKUP(VALUE(O197), Sheet2!B$3:D$987, 3, FALSE)))</f>
        <v>THA</v>
      </c>
      <c r="Q197" s="82" t="str">
        <f>IF(P197="THA",VLOOKUP(VALUE(O197),Sheet2!B$1:C$191,2,FALSE), IF(P197="SHA",VLOOKUP(VALUE(O197),Sheet2!B$1:C$191,2,FALSE), 0))</f>
        <v>Neets Bay</v>
      </c>
      <c r="R197" s="82" t="str">
        <f t="shared" si="7"/>
        <v>T</v>
      </c>
      <c r="S197" s="70" t="s">
        <v>1231</v>
      </c>
      <c r="T197" s="71">
        <v>45488</v>
      </c>
      <c r="U197" s="72">
        <v>45489</v>
      </c>
      <c r="V197" s="69">
        <v>2</v>
      </c>
      <c r="W197" s="71">
        <v>45491</v>
      </c>
      <c r="X197" s="69">
        <v>29</v>
      </c>
      <c r="Y197" s="69">
        <v>4</v>
      </c>
      <c r="Z197" s="70" t="s">
        <v>61</v>
      </c>
      <c r="AA197" s="69">
        <v>1</v>
      </c>
      <c r="AB197" s="72">
        <v>45492</v>
      </c>
      <c r="AC197" s="70" t="s">
        <v>63</v>
      </c>
      <c r="AD197" s="70" t="s">
        <v>947</v>
      </c>
      <c r="AE197" s="70" t="s">
        <v>14</v>
      </c>
      <c r="AF197" s="70" t="s">
        <v>12</v>
      </c>
      <c r="AG197" s="70" t="s">
        <v>65</v>
      </c>
      <c r="AH197" s="70" t="s">
        <v>11</v>
      </c>
      <c r="AI197" s="70" t="s">
        <v>9</v>
      </c>
      <c r="AJ197" s="70" t="s">
        <v>122</v>
      </c>
      <c r="AK197" s="70" t="s">
        <v>947</v>
      </c>
      <c r="AL197" s="70" t="s">
        <v>63</v>
      </c>
      <c r="AM197" s="70" t="s">
        <v>61</v>
      </c>
      <c r="AN197" s="70" t="s">
        <v>61</v>
      </c>
      <c r="AO197" s="70" t="s">
        <v>74</v>
      </c>
      <c r="AP197" s="69">
        <v>9.5</v>
      </c>
    </row>
    <row r="198" spans="1:42" ht="15" hidden="1" customHeight="1" x14ac:dyDescent="0.25">
      <c r="A198" s="69">
        <v>2024</v>
      </c>
      <c r="B198" s="70" t="s">
        <v>54</v>
      </c>
      <c r="C198" s="70" t="s">
        <v>55</v>
      </c>
      <c r="D198" s="70" t="s">
        <v>175</v>
      </c>
      <c r="E198" s="70" t="s">
        <v>57</v>
      </c>
      <c r="F198" s="70" t="s">
        <v>182</v>
      </c>
      <c r="G198" s="70" t="s">
        <v>1217</v>
      </c>
      <c r="H198" s="70" t="s">
        <v>156</v>
      </c>
      <c r="I198" s="70" t="s">
        <v>60</v>
      </c>
      <c r="J198" s="70" t="s">
        <v>180</v>
      </c>
      <c r="K198" s="69" t="b">
        <v>1</v>
      </c>
      <c r="L198" s="70" t="s">
        <v>23</v>
      </c>
      <c r="M198" s="69">
        <v>101</v>
      </c>
      <c r="N198" s="78" t="s">
        <v>62</v>
      </c>
      <c r="O198" s="81" t="str">
        <f t="shared" si="6"/>
        <v>10195</v>
      </c>
      <c r="P198" s="82" t="str">
        <f>IF(L198="EGG", "THA", IF(COUNTIF(Sheet2!B$3:B$187,VALUE('raw Mark ID data'!O198))=0, 0, VLOOKUP(VALUE(O198), Sheet2!B$3:D$987, 3, FALSE)))</f>
        <v>THA</v>
      </c>
      <c r="Q198" s="82" t="str">
        <f>IF(P198="THA",VLOOKUP(VALUE(O198),Sheet2!B$1:C$191,2,FALSE), IF(P198="SHA",VLOOKUP(VALUE(O198),Sheet2!B$1:C$191,2,FALSE), 0))</f>
        <v>Neets Bay</v>
      </c>
      <c r="R198" s="82" t="str">
        <f t="shared" si="7"/>
        <v>T</v>
      </c>
      <c r="S198" s="70" t="s">
        <v>1232</v>
      </c>
      <c r="T198" s="71">
        <v>45488</v>
      </c>
      <c r="U198" s="72">
        <v>45489</v>
      </c>
      <c r="V198" s="69">
        <v>2</v>
      </c>
      <c r="W198" s="71">
        <v>45491</v>
      </c>
      <c r="X198" s="69">
        <v>29</v>
      </c>
      <c r="Y198" s="69">
        <v>4</v>
      </c>
      <c r="Z198" s="70" t="s">
        <v>61</v>
      </c>
      <c r="AA198" s="69">
        <v>1</v>
      </c>
      <c r="AB198" s="72">
        <v>45492</v>
      </c>
      <c r="AC198" s="70" t="s">
        <v>63</v>
      </c>
      <c r="AD198" s="70" t="s">
        <v>189</v>
      </c>
      <c r="AE198" s="70" t="s">
        <v>21</v>
      </c>
      <c r="AF198" s="70" t="s">
        <v>12</v>
      </c>
      <c r="AG198" s="70" t="s">
        <v>65</v>
      </c>
      <c r="AH198" s="70" t="s">
        <v>11</v>
      </c>
      <c r="AI198" s="70" t="s">
        <v>9</v>
      </c>
      <c r="AJ198" s="70" t="s">
        <v>122</v>
      </c>
      <c r="AK198" s="70" t="s">
        <v>189</v>
      </c>
      <c r="AL198" s="70" t="s">
        <v>63</v>
      </c>
      <c r="AM198" s="70" t="s">
        <v>61</v>
      </c>
      <c r="AN198" s="70" t="s">
        <v>61</v>
      </c>
      <c r="AO198" s="70" t="s">
        <v>74</v>
      </c>
      <c r="AP198" s="69">
        <v>5.7</v>
      </c>
    </row>
    <row r="199" spans="1:42" ht="15" hidden="1" customHeight="1" x14ac:dyDescent="0.25">
      <c r="A199" s="69">
        <v>2024</v>
      </c>
      <c r="B199" s="70" t="s">
        <v>54</v>
      </c>
      <c r="C199" s="70" t="s">
        <v>55</v>
      </c>
      <c r="D199" s="70" t="s">
        <v>175</v>
      </c>
      <c r="E199" s="70" t="s">
        <v>57</v>
      </c>
      <c r="F199" s="70" t="s">
        <v>182</v>
      </c>
      <c r="G199" s="70" t="s">
        <v>1217</v>
      </c>
      <c r="H199" s="70" t="s">
        <v>165</v>
      </c>
      <c r="I199" s="70" t="s">
        <v>60</v>
      </c>
      <c r="J199" s="70" t="s">
        <v>180</v>
      </c>
      <c r="K199" s="69" t="b">
        <v>1</v>
      </c>
      <c r="L199" s="70" t="s">
        <v>23</v>
      </c>
      <c r="M199" s="69">
        <v>101</v>
      </c>
      <c r="N199" s="78" t="s">
        <v>62</v>
      </c>
      <c r="O199" s="81" t="str">
        <f t="shared" si="6"/>
        <v>10195</v>
      </c>
      <c r="P199" s="82" t="str">
        <f>IF(L199="EGG", "THA", IF(COUNTIF(Sheet2!B$3:B$187,VALUE('raw Mark ID data'!O199))=0, 0, VLOOKUP(VALUE(O199), Sheet2!B$3:D$987, 3, FALSE)))</f>
        <v>THA</v>
      </c>
      <c r="Q199" s="82" t="str">
        <f>IF(P199="THA",VLOOKUP(VALUE(O199),Sheet2!B$1:C$191,2,FALSE), IF(P199="SHA",VLOOKUP(VALUE(O199),Sheet2!B$1:C$191,2,FALSE), 0))</f>
        <v>Neets Bay</v>
      </c>
      <c r="R199" s="82" t="str">
        <f t="shared" si="7"/>
        <v>T</v>
      </c>
      <c r="S199" s="70" t="s">
        <v>1233</v>
      </c>
      <c r="T199" s="71">
        <v>45488</v>
      </c>
      <c r="U199" s="72">
        <v>45489</v>
      </c>
      <c r="V199" s="69">
        <v>2</v>
      </c>
      <c r="W199" s="71">
        <v>45491</v>
      </c>
      <c r="X199" s="69">
        <v>29</v>
      </c>
      <c r="Y199" s="69">
        <v>4</v>
      </c>
      <c r="Z199" s="70" t="s">
        <v>61</v>
      </c>
      <c r="AA199" s="69">
        <v>1</v>
      </c>
      <c r="AB199" s="72">
        <v>45492</v>
      </c>
      <c r="AC199" s="70" t="s">
        <v>63</v>
      </c>
      <c r="AD199" s="70" t="s">
        <v>947</v>
      </c>
      <c r="AE199" s="70" t="s">
        <v>14</v>
      </c>
      <c r="AF199" s="70" t="s">
        <v>12</v>
      </c>
      <c r="AG199" s="70" t="s">
        <v>65</v>
      </c>
      <c r="AH199" s="70" t="s">
        <v>11</v>
      </c>
      <c r="AI199" s="70" t="s">
        <v>9</v>
      </c>
      <c r="AJ199" s="70" t="s">
        <v>122</v>
      </c>
      <c r="AK199" s="70" t="s">
        <v>947</v>
      </c>
      <c r="AL199" s="70" t="s">
        <v>63</v>
      </c>
      <c r="AM199" s="70" t="s">
        <v>61</v>
      </c>
      <c r="AN199" s="70" t="s">
        <v>61</v>
      </c>
      <c r="AO199" s="70" t="s">
        <v>74</v>
      </c>
      <c r="AP199" s="69">
        <v>5.7</v>
      </c>
    </row>
    <row r="200" spans="1:42" ht="15" hidden="1" customHeight="1" x14ac:dyDescent="0.25">
      <c r="A200" s="69">
        <v>2024</v>
      </c>
      <c r="B200" s="70" t="s">
        <v>54</v>
      </c>
      <c r="C200" s="70" t="s">
        <v>55</v>
      </c>
      <c r="D200" s="70" t="s">
        <v>175</v>
      </c>
      <c r="E200" s="70" t="s">
        <v>57</v>
      </c>
      <c r="F200" s="70" t="s">
        <v>182</v>
      </c>
      <c r="G200" s="70" t="s">
        <v>1217</v>
      </c>
      <c r="H200" s="70" t="s">
        <v>167</v>
      </c>
      <c r="I200" s="70" t="s">
        <v>60</v>
      </c>
      <c r="J200" s="70" t="s">
        <v>180</v>
      </c>
      <c r="K200" s="69" t="b">
        <v>1</v>
      </c>
      <c r="L200" s="70" t="s">
        <v>23</v>
      </c>
      <c r="M200" s="69">
        <v>101</v>
      </c>
      <c r="N200" s="78" t="s">
        <v>62</v>
      </c>
      <c r="O200" s="81" t="str">
        <f t="shared" si="6"/>
        <v>10195</v>
      </c>
      <c r="P200" s="82" t="str">
        <f>IF(L200="EGG", "THA", IF(COUNTIF(Sheet2!B$3:B$187,VALUE('raw Mark ID data'!O200))=0, 0, VLOOKUP(VALUE(O200), Sheet2!B$3:D$987, 3, FALSE)))</f>
        <v>THA</v>
      </c>
      <c r="Q200" s="82" t="str">
        <f>IF(P200="THA",VLOOKUP(VALUE(O200),Sheet2!B$1:C$191,2,FALSE), IF(P200="SHA",VLOOKUP(VALUE(O200),Sheet2!B$1:C$191,2,FALSE), 0))</f>
        <v>Neets Bay</v>
      </c>
      <c r="R200" s="82" t="str">
        <f t="shared" si="7"/>
        <v>T</v>
      </c>
      <c r="S200" s="70" t="s">
        <v>1234</v>
      </c>
      <c r="T200" s="71">
        <v>45488</v>
      </c>
      <c r="U200" s="72">
        <v>45489</v>
      </c>
      <c r="V200" s="69">
        <v>2</v>
      </c>
      <c r="W200" s="71">
        <v>45491</v>
      </c>
      <c r="X200" s="69">
        <v>29</v>
      </c>
      <c r="Y200" s="69">
        <v>4</v>
      </c>
      <c r="Z200" s="70" t="s">
        <v>61</v>
      </c>
      <c r="AA200" s="69">
        <v>1</v>
      </c>
      <c r="AB200" s="72">
        <v>45492</v>
      </c>
      <c r="AC200" s="70" t="s">
        <v>63</v>
      </c>
      <c r="AD200" s="70" t="s">
        <v>163</v>
      </c>
      <c r="AE200" s="70" t="s">
        <v>10</v>
      </c>
      <c r="AF200" s="70" t="s">
        <v>12</v>
      </c>
      <c r="AG200" s="70" t="s">
        <v>65</v>
      </c>
      <c r="AH200" s="70" t="s">
        <v>11</v>
      </c>
      <c r="AI200" s="70" t="s">
        <v>9</v>
      </c>
      <c r="AJ200" s="70" t="s">
        <v>122</v>
      </c>
      <c r="AK200" s="70" t="s">
        <v>163</v>
      </c>
      <c r="AL200" s="70" t="s">
        <v>63</v>
      </c>
      <c r="AM200" s="70" t="s">
        <v>61</v>
      </c>
      <c r="AN200" s="70" t="s">
        <v>61</v>
      </c>
      <c r="AO200" s="70" t="s">
        <v>74</v>
      </c>
      <c r="AP200" s="69">
        <v>4.7</v>
      </c>
    </row>
    <row r="201" spans="1:42" ht="15" hidden="1" customHeight="1" x14ac:dyDescent="0.25">
      <c r="A201" s="69">
        <v>2024</v>
      </c>
      <c r="B201" s="70" t="s">
        <v>54</v>
      </c>
      <c r="C201" s="70" t="s">
        <v>55</v>
      </c>
      <c r="D201" s="70" t="s">
        <v>175</v>
      </c>
      <c r="E201" s="70" t="s">
        <v>57</v>
      </c>
      <c r="F201" s="70" t="s">
        <v>182</v>
      </c>
      <c r="G201" s="70" t="s">
        <v>1217</v>
      </c>
      <c r="H201" s="70" t="s">
        <v>170</v>
      </c>
      <c r="I201" s="70" t="s">
        <v>60</v>
      </c>
      <c r="J201" s="70" t="s">
        <v>180</v>
      </c>
      <c r="K201" s="69" t="b">
        <v>1</v>
      </c>
      <c r="L201" s="70" t="s">
        <v>23</v>
      </c>
      <c r="M201" s="69">
        <v>101</v>
      </c>
      <c r="N201" s="78" t="s">
        <v>62</v>
      </c>
      <c r="O201" s="81" t="str">
        <f t="shared" si="6"/>
        <v>10195</v>
      </c>
      <c r="P201" s="82" t="str">
        <f>IF(L201="EGG", "THA", IF(COUNTIF(Sheet2!B$3:B$187,VALUE('raw Mark ID data'!O201))=0, 0, VLOOKUP(VALUE(O201), Sheet2!B$3:D$987, 3, FALSE)))</f>
        <v>THA</v>
      </c>
      <c r="Q201" s="82" t="str">
        <f>IF(P201="THA",VLOOKUP(VALUE(O201),Sheet2!B$1:C$191,2,FALSE), IF(P201="SHA",VLOOKUP(VALUE(O201),Sheet2!B$1:C$191,2,FALSE), 0))</f>
        <v>Neets Bay</v>
      </c>
      <c r="R201" s="82" t="str">
        <f t="shared" si="7"/>
        <v>T</v>
      </c>
      <c r="S201" s="70" t="s">
        <v>1235</v>
      </c>
      <c r="T201" s="71">
        <v>45488</v>
      </c>
      <c r="U201" s="72">
        <v>45489</v>
      </c>
      <c r="V201" s="69">
        <v>2</v>
      </c>
      <c r="W201" s="71">
        <v>45491</v>
      </c>
      <c r="X201" s="69">
        <v>29</v>
      </c>
      <c r="Y201" s="69">
        <v>4</v>
      </c>
      <c r="Z201" s="70" t="s">
        <v>61</v>
      </c>
      <c r="AA201" s="69">
        <v>1</v>
      </c>
      <c r="AB201" s="72">
        <v>45492</v>
      </c>
      <c r="AC201" s="70" t="s">
        <v>63</v>
      </c>
      <c r="AD201" s="70" t="s">
        <v>139</v>
      </c>
      <c r="AE201" s="70" t="s">
        <v>13</v>
      </c>
      <c r="AF201" s="70" t="s">
        <v>12</v>
      </c>
      <c r="AG201" s="70" t="s">
        <v>65</v>
      </c>
      <c r="AH201" s="70" t="s">
        <v>11</v>
      </c>
      <c r="AI201" s="70" t="s">
        <v>9</v>
      </c>
      <c r="AJ201" s="70" t="s">
        <v>122</v>
      </c>
      <c r="AK201" s="70" t="s">
        <v>139</v>
      </c>
      <c r="AL201" s="70" t="s">
        <v>63</v>
      </c>
      <c r="AM201" s="70" t="s">
        <v>61</v>
      </c>
      <c r="AN201" s="70" t="s">
        <v>61</v>
      </c>
      <c r="AO201" s="70" t="s">
        <v>74</v>
      </c>
      <c r="AP201" s="69">
        <v>5</v>
      </c>
    </row>
    <row r="202" spans="1:42" ht="15" hidden="1" customHeight="1" x14ac:dyDescent="0.25">
      <c r="A202" s="69">
        <v>2024</v>
      </c>
      <c r="B202" s="70" t="s">
        <v>54</v>
      </c>
      <c r="C202" s="70" t="s">
        <v>55</v>
      </c>
      <c r="D202" s="70" t="s">
        <v>175</v>
      </c>
      <c r="E202" s="70" t="s">
        <v>176</v>
      </c>
      <c r="F202" s="70" t="s">
        <v>182</v>
      </c>
      <c r="G202" s="70" t="s">
        <v>1236</v>
      </c>
      <c r="H202" s="70" t="s">
        <v>114</v>
      </c>
      <c r="I202" s="70" t="s">
        <v>855</v>
      </c>
      <c r="J202" s="70" t="s">
        <v>61</v>
      </c>
      <c r="K202" s="69" t="b">
        <v>1</v>
      </c>
      <c r="L202" s="70" t="s">
        <v>8</v>
      </c>
      <c r="M202" s="69">
        <v>101</v>
      </c>
      <c r="N202" s="78" t="s">
        <v>957</v>
      </c>
      <c r="O202" s="81" t="str">
        <f t="shared" si="6"/>
        <v>10111</v>
      </c>
      <c r="P202" s="82">
        <f>IF(COUNTIF(Sheet2!B$3:B$187,VALUE('raw Mark ID data'!O202))=0, 0, VLOOKUP(VALUE(O202), Sheet2!B$3:D$987, 3, FALSE))</f>
        <v>0</v>
      </c>
      <c r="Q202" s="82">
        <f>IF(P202="THA",VLOOKUP(VALUE(O202),Sheet2!B$1:C$191,2,FALSE), IF(P202="SHA",VLOOKUP(VALUE(O202),Sheet2!B$1:C$191,2,FALSE), 0))</f>
        <v>0</v>
      </c>
      <c r="R202" s="82" t="str">
        <f t="shared" si="7"/>
        <v>NT</v>
      </c>
      <c r="S202" s="70" t="s">
        <v>1237</v>
      </c>
      <c r="T202" s="71">
        <v>45489</v>
      </c>
      <c r="U202" s="72">
        <v>45490</v>
      </c>
      <c r="V202" s="69">
        <v>2</v>
      </c>
      <c r="W202" s="71">
        <v>45491</v>
      </c>
      <c r="X202" s="69">
        <v>29</v>
      </c>
      <c r="Y202" s="73"/>
      <c r="Z202" s="70" t="s">
        <v>1238</v>
      </c>
      <c r="AA202" s="69">
        <v>1</v>
      </c>
      <c r="AB202" s="72">
        <v>45491</v>
      </c>
      <c r="AC202" s="70" t="s">
        <v>63</v>
      </c>
      <c r="AD202" s="70" t="s">
        <v>189</v>
      </c>
      <c r="AE202" s="70" t="s">
        <v>21</v>
      </c>
      <c r="AF202" s="70" t="s">
        <v>12</v>
      </c>
      <c r="AG202" s="70" t="s">
        <v>65</v>
      </c>
      <c r="AH202" s="70" t="s">
        <v>11</v>
      </c>
      <c r="AI202" s="70" t="s">
        <v>9</v>
      </c>
      <c r="AJ202" s="70" t="s">
        <v>122</v>
      </c>
      <c r="AK202" s="70" t="s">
        <v>189</v>
      </c>
      <c r="AL202" s="70" t="s">
        <v>63</v>
      </c>
      <c r="AM202" s="70" t="s">
        <v>61</v>
      </c>
      <c r="AN202" s="70" t="s">
        <v>61</v>
      </c>
      <c r="AO202" s="70" t="s">
        <v>74</v>
      </c>
      <c r="AP202" s="69">
        <v>7</v>
      </c>
    </row>
    <row r="203" spans="1:42" ht="15" hidden="1" customHeight="1" x14ac:dyDescent="0.25">
      <c r="A203" s="69">
        <v>2024</v>
      </c>
      <c r="B203" s="70" t="s">
        <v>54</v>
      </c>
      <c r="C203" s="70" t="s">
        <v>55</v>
      </c>
      <c r="D203" s="70" t="s">
        <v>175</v>
      </c>
      <c r="E203" s="70" t="s">
        <v>176</v>
      </c>
      <c r="F203" s="70" t="s">
        <v>182</v>
      </c>
      <c r="G203" s="70" t="s">
        <v>1239</v>
      </c>
      <c r="H203" s="70" t="s">
        <v>59</v>
      </c>
      <c r="I203" s="70" t="s">
        <v>855</v>
      </c>
      <c r="J203" s="70" t="s">
        <v>61</v>
      </c>
      <c r="K203" s="69" t="b">
        <v>1</v>
      </c>
      <c r="L203" s="70" t="s">
        <v>24</v>
      </c>
      <c r="M203" s="69">
        <v>101</v>
      </c>
      <c r="N203" s="78" t="s">
        <v>971</v>
      </c>
      <c r="O203" s="81" t="str">
        <f t="shared" si="6"/>
        <v>10190</v>
      </c>
      <c r="P203" s="82">
        <f>IF(COUNTIF(Sheet2!B$3:B$187,VALUE('raw Mark ID data'!O203))=0, 0, VLOOKUP(VALUE(O203), Sheet2!B$3:D$987, 3, FALSE))</f>
        <v>0</v>
      </c>
      <c r="Q203" s="82">
        <f>IF(P203="THA",VLOOKUP(VALUE(O203),Sheet2!B$1:C$191,2,FALSE), IF(P203="SHA",VLOOKUP(VALUE(O203),Sheet2!B$1:C$191,2,FALSE), 0))</f>
        <v>0</v>
      </c>
      <c r="R203" s="82" t="str">
        <f t="shared" si="7"/>
        <v>NT</v>
      </c>
      <c r="S203" s="70" t="s">
        <v>1240</v>
      </c>
      <c r="T203" s="71">
        <v>45489</v>
      </c>
      <c r="U203" s="72">
        <v>45490</v>
      </c>
      <c r="V203" s="69">
        <v>2</v>
      </c>
      <c r="W203" s="71">
        <v>45491</v>
      </c>
      <c r="X203" s="69">
        <v>29</v>
      </c>
      <c r="Y203" s="73"/>
      <c r="Z203" s="70" t="s">
        <v>61</v>
      </c>
      <c r="AA203" s="69">
        <v>1</v>
      </c>
      <c r="AB203" s="72">
        <v>45495</v>
      </c>
      <c r="AC203" s="70" t="s">
        <v>63</v>
      </c>
      <c r="AD203" s="70" t="s">
        <v>139</v>
      </c>
      <c r="AE203" s="70" t="s">
        <v>13</v>
      </c>
      <c r="AF203" s="70" t="s">
        <v>12</v>
      </c>
      <c r="AG203" s="70" t="s">
        <v>65</v>
      </c>
      <c r="AH203" s="70" t="s">
        <v>11</v>
      </c>
      <c r="AI203" s="70" t="s">
        <v>9</v>
      </c>
      <c r="AJ203" s="70" t="s">
        <v>122</v>
      </c>
      <c r="AK203" s="70" t="s">
        <v>139</v>
      </c>
      <c r="AL203" s="70" t="s">
        <v>63</v>
      </c>
      <c r="AM203" s="70" t="s">
        <v>61</v>
      </c>
      <c r="AN203" s="70" t="s">
        <v>61</v>
      </c>
      <c r="AO203" s="70" t="s">
        <v>74</v>
      </c>
      <c r="AP203" s="69">
        <v>5.4</v>
      </c>
    </row>
    <row r="204" spans="1:42" ht="15" hidden="1" customHeight="1" x14ac:dyDescent="0.25">
      <c r="A204" s="69">
        <v>2024</v>
      </c>
      <c r="B204" s="70" t="s">
        <v>54</v>
      </c>
      <c r="C204" s="70" t="s">
        <v>55</v>
      </c>
      <c r="D204" s="70" t="s">
        <v>175</v>
      </c>
      <c r="E204" s="70" t="s">
        <v>176</v>
      </c>
      <c r="F204" s="70" t="s">
        <v>182</v>
      </c>
      <c r="G204" s="70" t="s">
        <v>1239</v>
      </c>
      <c r="H204" s="70" t="s">
        <v>67</v>
      </c>
      <c r="I204" s="70" t="s">
        <v>855</v>
      </c>
      <c r="J204" s="70" t="s">
        <v>61</v>
      </c>
      <c r="K204" s="69" t="b">
        <v>1</v>
      </c>
      <c r="L204" s="70" t="s">
        <v>24</v>
      </c>
      <c r="M204" s="69">
        <v>101</v>
      </c>
      <c r="N204" s="78" t="s">
        <v>971</v>
      </c>
      <c r="O204" s="81" t="str">
        <f t="shared" si="6"/>
        <v>10190</v>
      </c>
      <c r="P204" s="82">
        <f>IF(COUNTIF(Sheet2!B$3:B$187,VALUE('raw Mark ID data'!O204))=0, 0, VLOOKUP(VALUE(O204), Sheet2!B$3:D$987, 3, FALSE))</f>
        <v>0</v>
      </c>
      <c r="Q204" s="82">
        <f>IF(P204="THA",VLOOKUP(VALUE(O204),Sheet2!B$1:C$191,2,FALSE), IF(P204="SHA",VLOOKUP(VALUE(O204),Sheet2!B$1:C$191,2,FALSE), 0))</f>
        <v>0</v>
      </c>
      <c r="R204" s="82" t="str">
        <f t="shared" si="7"/>
        <v>NT</v>
      </c>
      <c r="S204" s="70" t="s">
        <v>1241</v>
      </c>
      <c r="T204" s="71">
        <v>45489</v>
      </c>
      <c r="U204" s="72">
        <v>45490</v>
      </c>
      <c r="V204" s="69">
        <v>2</v>
      </c>
      <c r="W204" s="71">
        <v>45491</v>
      </c>
      <c r="X204" s="69">
        <v>29</v>
      </c>
      <c r="Y204" s="73"/>
      <c r="Z204" s="70" t="s">
        <v>61</v>
      </c>
      <c r="AA204" s="69">
        <v>1</v>
      </c>
      <c r="AB204" s="72">
        <v>45495</v>
      </c>
      <c r="AC204" s="70" t="s">
        <v>63</v>
      </c>
      <c r="AD204" s="70" t="s">
        <v>947</v>
      </c>
      <c r="AE204" s="70" t="s">
        <v>14</v>
      </c>
      <c r="AF204" s="70" t="s">
        <v>12</v>
      </c>
      <c r="AG204" s="70" t="s">
        <v>65</v>
      </c>
      <c r="AH204" s="70" t="s">
        <v>11</v>
      </c>
      <c r="AI204" s="70" t="s">
        <v>9</v>
      </c>
      <c r="AJ204" s="70" t="s">
        <v>122</v>
      </c>
      <c r="AK204" s="70" t="s">
        <v>947</v>
      </c>
      <c r="AL204" s="70" t="s">
        <v>63</v>
      </c>
      <c r="AM204" s="70" t="s">
        <v>61</v>
      </c>
      <c r="AN204" s="70" t="s">
        <v>61</v>
      </c>
      <c r="AO204" s="70" t="s">
        <v>74</v>
      </c>
      <c r="AP204" s="69">
        <v>6.8</v>
      </c>
    </row>
    <row r="205" spans="1:42" ht="15" hidden="1" customHeight="1" x14ac:dyDescent="0.25">
      <c r="A205" s="69">
        <v>2024</v>
      </c>
      <c r="B205" s="70" t="s">
        <v>54</v>
      </c>
      <c r="C205" s="70" t="s">
        <v>55</v>
      </c>
      <c r="D205" s="70" t="s">
        <v>175</v>
      </c>
      <c r="E205" s="70" t="s">
        <v>176</v>
      </c>
      <c r="F205" s="70" t="s">
        <v>182</v>
      </c>
      <c r="G205" s="70" t="s">
        <v>1239</v>
      </c>
      <c r="H205" s="70" t="s">
        <v>73</v>
      </c>
      <c r="I205" s="70" t="s">
        <v>855</v>
      </c>
      <c r="J205" s="70" t="s">
        <v>61</v>
      </c>
      <c r="K205" s="69" t="b">
        <v>1</v>
      </c>
      <c r="L205" s="70" t="s">
        <v>24</v>
      </c>
      <c r="M205" s="69">
        <v>101</v>
      </c>
      <c r="N205" s="78" t="s">
        <v>971</v>
      </c>
      <c r="O205" s="81" t="str">
        <f t="shared" si="6"/>
        <v>10190</v>
      </c>
      <c r="P205" s="82">
        <f>IF(COUNTIF(Sheet2!B$3:B$187,VALUE('raw Mark ID data'!O205))=0, 0, VLOOKUP(VALUE(O205), Sheet2!B$3:D$987, 3, FALSE))</f>
        <v>0</v>
      </c>
      <c r="Q205" s="82">
        <f>IF(P205="THA",VLOOKUP(VALUE(O205),Sheet2!B$1:C$191,2,FALSE), IF(P205="SHA",VLOOKUP(VALUE(O205),Sheet2!B$1:C$191,2,FALSE), 0))</f>
        <v>0</v>
      </c>
      <c r="R205" s="82" t="str">
        <f t="shared" si="7"/>
        <v>NT</v>
      </c>
      <c r="S205" s="70" t="s">
        <v>1242</v>
      </c>
      <c r="T205" s="71">
        <v>45489</v>
      </c>
      <c r="U205" s="72">
        <v>45490</v>
      </c>
      <c r="V205" s="69">
        <v>2</v>
      </c>
      <c r="W205" s="71">
        <v>45491</v>
      </c>
      <c r="X205" s="69">
        <v>29</v>
      </c>
      <c r="Y205" s="73"/>
      <c r="Z205" s="70" t="s">
        <v>61</v>
      </c>
      <c r="AA205" s="69">
        <v>1</v>
      </c>
      <c r="AB205" s="72">
        <v>45495</v>
      </c>
      <c r="AC205" s="70" t="s">
        <v>63</v>
      </c>
      <c r="AD205" s="70" t="s">
        <v>139</v>
      </c>
      <c r="AE205" s="70" t="s">
        <v>13</v>
      </c>
      <c r="AF205" s="70" t="s">
        <v>12</v>
      </c>
      <c r="AG205" s="70" t="s">
        <v>65</v>
      </c>
      <c r="AH205" s="70" t="s">
        <v>11</v>
      </c>
      <c r="AI205" s="70" t="s">
        <v>9</v>
      </c>
      <c r="AJ205" s="70" t="s">
        <v>84</v>
      </c>
      <c r="AK205" s="70" t="s">
        <v>139</v>
      </c>
      <c r="AL205" s="70" t="s">
        <v>63</v>
      </c>
      <c r="AM205" s="70" t="s">
        <v>61</v>
      </c>
      <c r="AN205" s="70" t="s">
        <v>61</v>
      </c>
      <c r="AO205" s="70" t="s">
        <v>74</v>
      </c>
      <c r="AP205" s="69">
        <v>9.6</v>
      </c>
    </row>
    <row r="206" spans="1:42" ht="15" hidden="1" customHeight="1" x14ac:dyDescent="0.25">
      <c r="A206" s="69">
        <v>2024</v>
      </c>
      <c r="B206" s="70" t="s">
        <v>54</v>
      </c>
      <c r="C206" s="70" t="s">
        <v>55</v>
      </c>
      <c r="D206" s="70" t="s">
        <v>175</v>
      </c>
      <c r="E206" s="70" t="s">
        <v>176</v>
      </c>
      <c r="F206" s="70" t="s">
        <v>182</v>
      </c>
      <c r="G206" s="70" t="s">
        <v>1239</v>
      </c>
      <c r="H206" s="70" t="s">
        <v>75</v>
      </c>
      <c r="I206" s="70" t="s">
        <v>855</v>
      </c>
      <c r="J206" s="70" t="s">
        <v>61</v>
      </c>
      <c r="K206" s="69" t="b">
        <v>1</v>
      </c>
      <c r="L206" s="70" t="s">
        <v>24</v>
      </c>
      <c r="M206" s="69">
        <v>101</v>
      </c>
      <c r="N206" s="78" t="s">
        <v>971</v>
      </c>
      <c r="O206" s="81" t="str">
        <f t="shared" si="6"/>
        <v>10190</v>
      </c>
      <c r="P206" s="82">
        <f>IF(COUNTIF(Sheet2!B$3:B$187,VALUE('raw Mark ID data'!O206))=0, 0, VLOOKUP(VALUE(O206), Sheet2!B$3:D$987, 3, FALSE))</f>
        <v>0</v>
      </c>
      <c r="Q206" s="82">
        <f>IF(P206="THA",VLOOKUP(VALUE(O206),Sheet2!B$1:C$191,2,FALSE), IF(P206="SHA",VLOOKUP(VALUE(O206),Sheet2!B$1:C$191,2,FALSE), 0))</f>
        <v>0</v>
      </c>
      <c r="R206" s="82" t="str">
        <f t="shared" si="7"/>
        <v>NT</v>
      </c>
      <c r="S206" s="70" t="s">
        <v>1243</v>
      </c>
      <c r="T206" s="71">
        <v>45489</v>
      </c>
      <c r="U206" s="72">
        <v>45490</v>
      </c>
      <c r="V206" s="69">
        <v>2</v>
      </c>
      <c r="W206" s="71">
        <v>45491</v>
      </c>
      <c r="X206" s="69">
        <v>29</v>
      </c>
      <c r="Y206" s="73"/>
      <c r="Z206" s="70" t="s">
        <v>61</v>
      </c>
      <c r="AA206" s="69">
        <v>1</v>
      </c>
      <c r="AB206" s="72">
        <v>45495</v>
      </c>
      <c r="AC206" s="70" t="s">
        <v>63</v>
      </c>
      <c r="AD206" s="70" t="s">
        <v>163</v>
      </c>
      <c r="AE206" s="70" t="s">
        <v>10</v>
      </c>
      <c r="AF206" s="70" t="s">
        <v>12</v>
      </c>
      <c r="AG206" s="70" t="s">
        <v>65</v>
      </c>
      <c r="AH206" s="70" t="s">
        <v>11</v>
      </c>
      <c r="AI206" s="70" t="s">
        <v>9</v>
      </c>
      <c r="AJ206" s="70" t="s">
        <v>84</v>
      </c>
      <c r="AK206" s="70" t="s">
        <v>163</v>
      </c>
      <c r="AL206" s="70" t="s">
        <v>63</v>
      </c>
      <c r="AM206" s="70" t="s">
        <v>61</v>
      </c>
      <c r="AN206" s="70" t="s">
        <v>61</v>
      </c>
      <c r="AO206" s="70" t="s">
        <v>74</v>
      </c>
      <c r="AP206" s="69">
        <v>5.0999999999999996</v>
      </c>
    </row>
    <row r="207" spans="1:42" ht="15" hidden="1" customHeight="1" x14ac:dyDescent="0.25">
      <c r="A207" s="69">
        <v>2024</v>
      </c>
      <c r="B207" s="70" t="s">
        <v>54</v>
      </c>
      <c r="C207" s="70" t="s">
        <v>55</v>
      </c>
      <c r="D207" s="70" t="s">
        <v>175</v>
      </c>
      <c r="E207" s="70" t="s">
        <v>176</v>
      </c>
      <c r="F207" s="70" t="s">
        <v>182</v>
      </c>
      <c r="G207" s="70" t="s">
        <v>1239</v>
      </c>
      <c r="H207" s="70" t="s">
        <v>78</v>
      </c>
      <c r="I207" s="70" t="s">
        <v>855</v>
      </c>
      <c r="J207" s="70" t="s">
        <v>61</v>
      </c>
      <c r="K207" s="69" t="b">
        <v>1</v>
      </c>
      <c r="L207" s="70" t="s">
        <v>24</v>
      </c>
      <c r="M207" s="69">
        <v>101</v>
      </c>
      <c r="N207" s="78" t="s">
        <v>971</v>
      </c>
      <c r="O207" s="81" t="str">
        <f t="shared" si="6"/>
        <v>10190</v>
      </c>
      <c r="P207" s="82">
        <f>IF(COUNTIF(Sheet2!B$3:B$187,VALUE('raw Mark ID data'!O207))=0, 0, VLOOKUP(VALUE(O207), Sheet2!B$3:D$987, 3, FALSE))</f>
        <v>0</v>
      </c>
      <c r="Q207" s="82">
        <f>IF(P207="THA",VLOOKUP(VALUE(O207),Sheet2!B$1:C$191,2,FALSE), IF(P207="SHA",VLOOKUP(VALUE(O207),Sheet2!B$1:C$191,2,FALSE), 0))</f>
        <v>0</v>
      </c>
      <c r="R207" s="82" t="str">
        <f t="shared" si="7"/>
        <v>NT</v>
      </c>
      <c r="S207" s="70" t="s">
        <v>1244</v>
      </c>
      <c r="T207" s="71">
        <v>45489</v>
      </c>
      <c r="U207" s="72">
        <v>45490</v>
      </c>
      <c r="V207" s="69">
        <v>2</v>
      </c>
      <c r="W207" s="71">
        <v>45491</v>
      </c>
      <c r="X207" s="69">
        <v>29</v>
      </c>
      <c r="Y207" s="73"/>
      <c r="Z207" s="70" t="s">
        <v>61</v>
      </c>
      <c r="AA207" s="69">
        <v>1</v>
      </c>
      <c r="AB207" s="72">
        <v>45495</v>
      </c>
      <c r="AC207" s="70" t="s">
        <v>63</v>
      </c>
      <c r="AD207" s="70" t="s">
        <v>163</v>
      </c>
      <c r="AE207" s="70" t="s">
        <v>10</v>
      </c>
      <c r="AF207" s="70" t="s">
        <v>12</v>
      </c>
      <c r="AG207" s="70" t="s">
        <v>65</v>
      </c>
      <c r="AH207" s="70" t="s">
        <v>11</v>
      </c>
      <c r="AI207" s="70" t="s">
        <v>9</v>
      </c>
      <c r="AJ207" s="70" t="s">
        <v>122</v>
      </c>
      <c r="AK207" s="70" t="s">
        <v>163</v>
      </c>
      <c r="AL207" s="70" t="s">
        <v>63</v>
      </c>
      <c r="AM207" s="70" t="s">
        <v>61</v>
      </c>
      <c r="AN207" s="70" t="s">
        <v>61</v>
      </c>
      <c r="AO207" s="70" t="s">
        <v>74</v>
      </c>
      <c r="AP207" s="69">
        <v>5.6</v>
      </c>
    </row>
    <row r="208" spans="1:42" ht="15" hidden="1" customHeight="1" x14ac:dyDescent="0.25">
      <c r="A208" s="69">
        <v>2024</v>
      </c>
      <c r="B208" s="70" t="s">
        <v>54</v>
      </c>
      <c r="C208" s="70" t="s">
        <v>55</v>
      </c>
      <c r="D208" s="70" t="s">
        <v>175</v>
      </c>
      <c r="E208" s="70" t="s">
        <v>176</v>
      </c>
      <c r="F208" s="70" t="s">
        <v>182</v>
      </c>
      <c r="G208" s="70" t="s">
        <v>1239</v>
      </c>
      <c r="H208" s="70" t="s">
        <v>101</v>
      </c>
      <c r="I208" s="70" t="s">
        <v>855</v>
      </c>
      <c r="J208" s="70" t="s">
        <v>61</v>
      </c>
      <c r="K208" s="69" t="b">
        <v>1</v>
      </c>
      <c r="L208" s="70" t="s">
        <v>24</v>
      </c>
      <c r="M208" s="69">
        <v>101</v>
      </c>
      <c r="N208" s="78" t="s">
        <v>971</v>
      </c>
      <c r="O208" s="81" t="str">
        <f t="shared" si="6"/>
        <v>10190</v>
      </c>
      <c r="P208" s="82">
        <f>IF(COUNTIF(Sheet2!B$3:B$187,VALUE('raw Mark ID data'!O208))=0, 0, VLOOKUP(VALUE(O208), Sheet2!B$3:D$987, 3, FALSE))</f>
        <v>0</v>
      </c>
      <c r="Q208" s="82">
        <f>IF(P208="THA",VLOOKUP(VALUE(O208),Sheet2!B$1:C$191,2,FALSE), IF(P208="SHA",VLOOKUP(VALUE(O208),Sheet2!B$1:C$191,2,FALSE), 0))</f>
        <v>0</v>
      </c>
      <c r="R208" s="82" t="str">
        <f t="shared" si="7"/>
        <v>NT</v>
      </c>
      <c r="S208" s="70" t="s">
        <v>1245</v>
      </c>
      <c r="T208" s="71">
        <v>45489</v>
      </c>
      <c r="U208" s="72">
        <v>45490</v>
      </c>
      <c r="V208" s="69">
        <v>2</v>
      </c>
      <c r="W208" s="71">
        <v>45491</v>
      </c>
      <c r="X208" s="69">
        <v>29</v>
      </c>
      <c r="Y208" s="73"/>
      <c r="Z208" s="70" t="s">
        <v>61</v>
      </c>
      <c r="AA208" s="69">
        <v>1</v>
      </c>
      <c r="AB208" s="72">
        <v>45495</v>
      </c>
      <c r="AC208" s="70" t="s">
        <v>63</v>
      </c>
      <c r="AD208" s="70" t="s">
        <v>947</v>
      </c>
      <c r="AE208" s="70" t="s">
        <v>14</v>
      </c>
      <c r="AF208" s="70" t="s">
        <v>12</v>
      </c>
      <c r="AG208" s="70" t="s">
        <v>65</v>
      </c>
      <c r="AH208" s="70" t="s">
        <v>11</v>
      </c>
      <c r="AI208" s="70" t="s">
        <v>9</v>
      </c>
      <c r="AJ208" s="70" t="s">
        <v>122</v>
      </c>
      <c r="AK208" s="70" t="s">
        <v>947</v>
      </c>
      <c r="AL208" s="70" t="s">
        <v>63</v>
      </c>
      <c r="AM208" s="70" t="s">
        <v>61</v>
      </c>
      <c r="AN208" s="70" t="s">
        <v>61</v>
      </c>
      <c r="AO208" s="70" t="s">
        <v>74</v>
      </c>
      <c r="AP208" s="69">
        <v>8.4</v>
      </c>
    </row>
    <row r="209" spans="1:42" ht="15" hidden="1" customHeight="1" x14ac:dyDescent="0.25">
      <c r="A209" s="69">
        <v>2024</v>
      </c>
      <c r="B209" s="70" t="s">
        <v>54</v>
      </c>
      <c r="C209" s="70" t="s">
        <v>55</v>
      </c>
      <c r="D209" s="70" t="s">
        <v>175</v>
      </c>
      <c r="E209" s="70" t="s">
        <v>176</v>
      </c>
      <c r="F209" s="70" t="s">
        <v>182</v>
      </c>
      <c r="G209" s="70" t="s">
        <v>1239</v>
      </c>
      <c r="H209" s="70" t="s">
        <v>102</v>
      </c>
      <c r="I209" s="70" t="s">
        <v>855</v>
      </c>
      <c r="J209" s="70" t="s">
        <v>61</v>
      </c>
      <c r="K209" s="69" t="b">
        <v>1</v>
      </c>
      <c r="L209" s="70" t="s">
        <v>24</v>
      </c>
      <c r="M209" s="69">
        <v>101</v>
      </c>
      <c r="N209" s="78" t="s">
        <v>971</v>
      </c>
      <c r="O209" s="81" t="str">
        <f t="shared" si="6"/>
        <v>10190</v>
      </c>
      <c r="P209" s="82">
        <f>IF(COUNTIF(Sheet2!B$3:B$187,VALUE('raw Mark ID data'!O209))=0, 0, VLOOKUP(VALUE(O209), Sheet2!B$3:D$987, 3, FALSE))</f>
        <v>0</v>
      </c>
      <c r="Q209" s="82">
        <f>IF(P209="THA",VLOOKUP(VALUE(O209),Sheet2!B$1:C$191,2,FALSE), IF(P209="SHA",VLOOKUP(VALUE(O209),Sheet2!B$1:C$191,2,FALSE), 0))</f>
        <v>0</v>
      </c>
      <c r="R209" s="82" t="str">
        <f t="shared" si="7"/>
        <v>NT</v>
      </c>
      <c r="S209" s="70" t="s">
        <v>1246</v>
      </c>
      <c r="T209" s="71">
        <v>45489</v>
      </c>
      <c r="U209" s="72">
        <v>45490</v>
      </c>
      <c r="V209" s="69">
        <v>2</v>
      </c>
      <c r="W209" s="71">
        <v>45491</v>
      </c>
      <c r="X209" s="69">
        <v>29</v>
      </c>
      <c r="Y209" s="73"/>
      <c r="Z209" s="70" t="s">
        <v>61</v>
      </c>
      <c r="AA209" s="69">
        <v>1</v>
      </c>
      <c r="AB209" s="72">
        <v>45495</v>
      </c>
      <c r="AC209" s="70" t="s">
        <v>63</v>
      </c>
      <c r="AD209" s="70" t="s">
        <v>139</v>
      </c>
      <c r="AE209" s="70" t="s">
        <v>13</v>
      </c>
      <c r="AF209" s="70" t="s">
        <v>12</v>
      </c>
      <c r="AG209" s="70" t="s">
        <v>65</v>
      </c>
      <c r="AH209" s="70" t="s">
        <v>11</v>
      </c>
      <c r="AI209" s="70" t="s">
        <v>9</v>
      </c>
      <c r="AJ209" s="70" t="s">
        <v>84</v>
      </c>
      <c r="AK209" s="70" t="s">
        <v>139</v>
      </c>
      <c r="AL209" s="70" t="s">
        <v>63</v>
      </c>
      <c r="AM209" s="70" t="s">
        <v>61</v>
      </c>
      <c r="AN209" s="70" t="s">
        <v>61</v>
      </c>
      <c r="AO209" s="70" t="s">
        <v>74</v>
      </c>
      <c r="AP209" s="69">
        <v>7.6</v>
      </c>
    </row>
    <row r="210" spans="1:42" ht="15" hidden="1" customHeight="1" x14ac:dyDescent="0.25">
      <c r="A210" s="69">
        <v>2024</v>
      </c>
      <c r="B210" s="70" t="s">
        <v>54</v>
      </c>
      <c r="C210" s="70" t="s">
        <v>55</v>
      </c>
      <c r="D210" s="70" t="s">
        <v>56</v>
      </c>
      <c r="E210" s="70" t="s">
        <v>969</v>
      </c>
      <c r="F210" s="70" t="s">
        <v>58</v>
      </c>
      <c r="G210" s="70" t="s">
        <v>1121</v>
      </c>
      <c r="H210" s="70" t="s">
        <v>155</v>
      </c>
      <c r="I210" s="70" t="s">
        <v>855</v>
      </c>
      <c r="J210" s="70" t="s">
        <v>61</v>
      </c>
      <c r="K210" s="69" t="b">
        <v>1</v>
      </c>
      <c r="L210" s="70" t="s">
        <v>23</v>
      </c>
      <c r="M210" s="69">
        <v>101</v>
      </c>
      <c r="N210" s="78" t="s">
        <v>1015</v>
      </c>
      <c r="O210" s="81" t="str">
        <f t="shared" si="6"/>
        <v>10141</v>
      </c>
      <c r="P210" s="82">
        <f>IF(COUNTIF(Sheet2!B$3:B$187,VALUE('raw Mark ID data'!O210))=0, 0, VLOOKUP(VALUE(O210), Sheet2!B$3:D$987, 3, FALSE))</f>
        <v>0</v>
      </c>
      <c r="Q210" s="82">
        <f>IF(P210="THA",VLOOKUP(VALUE(O210),Sheet2!B$1:C$191,2,FALSE), IF(P210="SHA",VLOOKUP(VALUE(O210),Sheet2!B$1:C$191,2,FALSE), 0))</f>
        <v>0</v>
      </c>
      <c r="R210" s="82" t="str">
        <f t="shared" si="7"/>
        <v>NT</v>
      </c>
      <c r="S210" s="70" t="s">
        <v>1247</v>
      </c>
      <c r="T210" s="71">
        <v>45491</v>
      </c>
      <c r="U210" s="73"/>
      <c r="V210" s="69">
        <v>1</v>
      </c>
      <c r="W210" s="71">
        <v>45491</v>
      </c>
      <c r="X210" s="69">
        <v>29</v>
      </c>
      <c r="Y210" s="73"/>
      <c r="Z210" s="70" t="s">
        <v>61</v>
      </c>
      <c r="AA210" s="69">
        <v>1</v>
      </c>
      <c r="AB210" s="72">
        <v>45492</v>
      </c>
      <c r="AC210" s="70" t="s">
        <v>63</v>
      </c>
      <c r="AD210" s="70" t="s">
        <v>947</v>
      </c>
      <c r="AE210" s="70" t="s">
        <v>14</v>
      </c>
      <c r="AF210" s="70" t="s">
        <v>12</v>
      </c>
      <c r="AG210" s="70" t="s">
        <v>65</v>
      </c>
      <c r="AH210" s="70" t="s">
        <v>11</v>
      </c>
      <c r="AI210" s="70" t="s">
        <v>9</v>
      </c>
      <c r="AJ210" s="70" t="s">
        <v>122</v>
      </c>
      <c r="AK210" s="70" t="s">
        <v>947</v>
      </c>
      <c r="AL210" s="70" t="s">
        <v>63</v>
      </c>
      <c r="AM210" s="70" t="s">
        <v>61</v>
      </c>
      <c r="AN210" s="70" t="s">
        <v>61</v>
      </c>
      <c r="AO210" s="70" t="s">
        <v>74</v>
      </c>
      <c r="AP210" s="69">
        <v>6</v>
      </c>
    </row>
    <row r="211" spans="1:42" ht="15" hidden="1" customHeight="1" x14ac:dyDescent="0.25">
      <c r="A211" s="69">
        <v>2024</v>
      </c>
      <c r="B211" s="70" t="s">
        <v>54</v>
      </c>
      <c r="C211" s="70" t="s">
        <v>55</v>
      </c>
      <c r="D211" s="70" t="s">
        <v>56</v>
      </c>
      <c r="E211" s="70" t="s">
        <v>969</v>
      </c>
      <c r="F211" s="70" t="s">
        <v>58</v>
      </c>
      <c r="G211" s="70" t="s">
        <v>1121</v>
      </c>
      <c r="H211" s="70" t="s">
        <v>161</v>
      </c>
      <c r="I211" s="70" t="s">
        <v>855</v>
      </c>
      <c r="J211" s="70" t="s">
        <v>61</v>
      </c>
      <c r="K211" s="69" t="b">
        <v>1</v>
      </c>
      <c r="L211" s="70" t="s">
        <v>23</v>
      </c>
      <c r="M211" s="69">
        <v>101</v>
      </c>
      <c r="N211" s="78" t="s">
        <v>1015</v>
      </c>
      <c r="O211" s="81" t="str">
        <f t="shared" si="6"/>
        <v>10141</v>
      </c>
      <c r="P211" s="82">
        <f>IF(COUNTIF(Sheet2!B$3:B$187,VALUE('raw Mark ID data'!O211))=0, 0, VLOOKUP(VALUE(O211), Sheet2!B$3:D$987, 3, FALSE))</f>
        <v>0</v>
      </c>
      <c r="Q211" s="82">
        <f>IF(P211="THA",VLOOKUP(VALUE(O211),Sheet2!B$1:C$191,2,FALSE), IF(P211="SHA",VLOOKUP(VALUE(O211),Sheet2!B$1:C$191,2,FALSE), 0))</f>
        <v>0</v>
      </c>
      <c r="R211" s="82" t="str">
        <f t="shared" si="7"/>
        <v>NT</v>
      </c>
      <c r="S211" s="70" t="s">
        <v>1248</v>
      </c>
      <c r="T211" s="71">
        <v>45491</v>
      </c>
      <c r="U211" s="73"/>
      <c r="V211" s="69">
        <v>1</v>
      </c>
      <c r="W211" s="71">
        <v>45491</v>
      </c>
      <c r="X211" s="69">
        <v>29</v>
      </c>
      <c r="Y211" s="73"/>
      <c r="Z211" s="70" t="s">
        <v>61</v>
      </c>
      <c r="AA211" s="69">
        <v>1</v>
      </c>
      <c r="AB211" s="72">
        <v>45492</v>
      </c>
      <c r="AC211" s="70" t="s">
        <v>63</v>
      </c>
      <c r="AD211" s="70" t="s">
        <v>139</v>
      </c>
      <c r="AE211" s="70" t="s">
        <v>13</v>
      </c>
      <c r="AF211" s="70" t="s">
        <v>12</v>
      </c>
      <c r="AG211" s="70" t="s">
        <v>65</v>
      </c>
      <c r="AH211" s="70" t="s">
        <v>11</v>
      </c>
      <c r="AI211" s="70" t="s">
        <v>9</v>
      </c>
      <c r="AJ211" s="70" t="s">
        <v>122</v>
      </c>
      <c r="AK211" s="70" t="s">
        <v>139</v>
      </c>
      <c r="AL211" s="70" t="s">
        <v>63</v>
      </c>
      <c r="AM211" s="70" t="s">
        <v>61</v>
      </c>
      <c r="AN211" s="70" t="s">
        <v>61</v>
      </c>
      <c r="AO211" s="70" t="s">
        <v>74</v>
      </c>
      <c r="AP211" s="69">
        <v>8.4</v>
      </c>
    </row>
    <row r="212" spans="1:42" ht="15" hidden="1" customHeight="1" x14ac:dyDescent="0.25">
      <c r="A212" s="69">
        <v>2024</v>
      </c>
      <c r="B212" s="70" t="s">
        <v>54</v>
      </c>
      <c r="C212" s="70" t="s">
        <v>55</v>
      </c>
      <c r="D212" s="70" t="s">
        <v>56</v>
      </c>
      <c r="E212" s="70" t="s">
        <v>969</v>
      </c>
      <c r="F212" s="70" t="s">
        <v>58</v>
      </c>
      <c r="G212" s="70" t="s">
        <v>1179</v>
      </c>
      <c r="H212" s="70" t="s">
        <v>159</v>
      </c>
      <c r="I212" s="70" t="s">
        <v>855</v>
      </c>
      <c r="J212" s="70" t="s">
        <v>61</v>
      </c>
      <c r="K212" s="69" t="b">
        <v>1</v>
      </c>
      <c r="L212" s="70" t="s">
        <v>23</v>
      </c>
      <c r="M212" s="69">
        <v>101</v>
      </c>
      <c r="N212" s="78" t="s">
        <v>1015</v>
      </c>
      <c r="O212" s="81" t="str">
        <f t="shared" si="6"/>
        <v>10141</v>
      </c>
      <c r="P212" s="82">
        <f>IF(COUNTIF(Sheet2!B$3:B$187,VALUE('raw Mark ID data'!O212))=0, 0, VLOOKUP(VALUE(O212), Sheet2!B$3:D$987, 3, FALSE))</f>
        <v>0</v>
      </c>
      <c r="Q212" s="82">
        <f>IF(P212="THA",VLOOKUP(VALUE(O212),Sheet2!B$1:C$191,2,FALSE), IF(P212="SHA",VLOOKUP(VALUE(O212),Sheet2!B$1:C$191,2,FALSE), 0))</f>
        <v>0</v>
      </c>
      <c r="R212" s="82" t="str">
        <f t="shared" si="7"/>
        <v>NT</v>
      </c>
      <c r="S212" s="70" t="s">
        <v>1249</v>
      </c>
      <c r="T212" s="71">
        <v>45491</v>
      </c>
      <c r="U212" s="73"/>
      <c r="V212" s="69">
        <v>1</v>
      </c>
      <c r="W212" s="71">
        <v>45491</v>
      </c>
      <c r="X212" s="69">
        <v>29</v>
      </c>
      <c r="Y212" s="73"/>
      <c r="Z212" s="70" t="s">
        <v>61</v>
      </c>
      <c r="AA212" s="69">
        <v>1</v>
      </c>
      <c r="AB212" s="72">
        <v>45495</v>
      </c>
      <c r="AC212" s="70" t="s">
        <v>63</v>
      </c>
      <c r="AD212" s="70" t="s">
        <v>139</v>
      </c>
      <c r="AE212" s="70" t="s">
        <v>13</v>
      </c>
      <c r="AF212" s="70" t="s">
        <v>12</v>
      </c>
      <c r="AG212" s="70" t="s">
        <v>65</v>
      </c>
      <c r="AH212" s="70" t="s">
        <v>11</v>
      </c>
      <c r="AI212" s="70" t="s">
        <v>9</v>
      </c>
      <c r="AJ212" s="70" t="s">
        <v>122</v>
      </c>
      <c r="AK212" s="70" t="s">
        <v>139</v>
      </c>
      <c r="AL212" s="70" t="s">
        <v>63</v>
      </c>
      <c r="AM212" s="70" t="s">
        <v>61</v>
      </c>
      <c r="AN212" s="70" t="s">
        <v>61</v>
      </c>
      <c r="AO212" s="70" t="s">
        <v>74</v>
      </c>
      <c r="AP212" s="69">
        <v>9.1999999999999993</v>
      </c>
    </row>
    <row r="213" spans="1:42" ht="15" hidden="1" customHeight="1" x14ac:dyDescent="0.25">
      <c r="A213" s="69">
        <v>2024</v>
      </c>
      <c r="B213" s="70" t="s">
        <v>54</v>
      </c>
      <c r="C213" s="70" t="s">
        <v>55</v>
      </c>
      <c r="D213" s="70" t="s">
        <v>56</v>
      </c>
      <c r="E213" s="70" t="s">
        <v>969</v>
      </c>
      <c r="F213" s="70" t="s">
        <v>58</v>
      </c>
      <c r="G213" s="70" t="s">
        <v>1179</v>
      </c>
      <c r="H213" s="70" t="s">
        <v>166</v>
      </c>
      <c r="I213" s="70" t="s">
        <v>855</v>
      </c>
      <c r="J213" s="70" t="s">
        <v>61</v>
      </c>
      <c r="K213" s="69" t="b">
        <v>1</v>
      </c>
      <c r="L213" s="70" t="s">
        <v>23</v>
      </c>
      <c r="M213" s="69">
        <v>101</v>
      </c>
      <c r="N213" s="78" t="s">
        <v>1015</v>
      </c>
      <c r="O213" s="81" t="str">
        <f t="shared" si="6"/>
        <v>10141</v>
      </c>
      <c r="P213" s="82">
        <f>IF(COUNTIF(Sheet2!B$3:B$187,VALUE('raw Mark ID data'!O213))=0, 0, VLOOKUP(VALUE(O213), Sheet2!B$3:D$987, 3, FALSE))</f>
        <v>0</v>
      </c>
      <c r="Q213" s="82">
        <f>IF(P213="THA",VLOOKUP(VALUE(O213),Sheet2!B$1:C$191,2,FALSE), IF(P213="SHA",VLOOKUP(VALUE(O213),Sheet2!B$1:C$191,2,FALSE), 0))</f>
        <v>0</v>
      </c>
      <c r="R213" s="82" t="str">
        <f t="shared" si="7"/>
        <v>NT</v>
      </c>
      <c r="S213" s="70" t="s">
        <v>1250</v>
      </c>
      <c r="T213" s="71">
        <v>45491</v>
      </c>
      <c r="U213" s="73"/>
      <c r="V213" s="69">
        <v>1</v>
      </c>
      <c r="W213" s="71">
        <v>45491</v>
      </c>
      <c r="X213" s="69">
        <v>29</v>
      </c>
      <c r="Y213" s="73"/>
      <c r="Z213" s="70" t="s">
        <v>61</v>
      </c>
      <c r="AA213" s="69">
        <v>1</v>
      </c>
      <c r="AB213" s="72">
        <v>45495</v>
      </c>
      <c r="AC213" s="70" t="s">
        <v>63</v>
      </c>
      <c r="AD213" s="70" t="s">
        <v>189</v>
      </c>
      <c r="AE213" s="70" t="s">
        <v>21</v>
      </c>
      <c r="AF213" s="70" t="s">
        <v>12</v>
      </c>
      <c r="AG213" s="70" t="s">
        <v>65</v>
      </c>
      <c r="AH213" s="70" t="s">
        <v>11</v>
      </c>
      <c r="AI213" s="70" t="s">
        <v>9</v>
      </c>
      <c r="AJ213" s="70" t="s">
        <v>122</v>
      </c>
      <c r="AK213" s="70" t="s">
        <v>189</v>
      </c>
      <c r="AL213" s="70" t="s">
        <v>63</v>
      </c>
      <c r="AM213" s="70" t="s">
        <v>61</v>
      </c>
      <c r="AN213" s="70" t="s">
        <v>61</v>
      </c>
      <c r="AO213" s="70" t="s">
        <v>74</v>
      </c>
      <c r="AP213" s="69">
        <v>7.1</v>
      </c>
    </row>
    <row r="214" spans="1:42" ht="15" hidden="1" customHeight="1" x14ac:dyDescent="0.25">
      <c r="A214" s="69">
        <v>2024</v>
      </c>
      <c r="B214" s="70" t="s">
        <v>54</v>
      </c>
      <c r="C214" s="70" t="s">
        <v>55</v>
      </c>
      <c r="D214" s="70" t="s">
        <v>56</v>
      </c>
      <c r="E214" s="70" t="s">
        <v>969</v>
      </c>
      <c r="F214" s="70" t="s">
        <v>58</v>
      </c>
      <c r="G214" s="70" t="s">
        <v>1251</v>
      </c>
      <c r="H214" s="70" t="s">
        <v>67</v>
      </c>
      <c r="I214" s="70" t="s">
        <v>855</v>
      </c>
      <c r="J214" s="70" t="s">
        <v>61</v>
      </c>
      <c r="K214" s="69" t="b">
        <v>1</v>
      </c>
      <c r="L214" s="70" t="s">
        <v>23</v>
      </c>
      <c r="M214" s="69">
        <v>101</v>
      </c>
      <c r="N214" s="78" t="s">
        <v>1015</v>
      </c>
      <c r="O214" s="81" t="str">
        <f t="shared" si="6"/>
        <v>10141</v>
      </c>
      <c r="P214" s="82">
        <f>IF(COUNTIF(Sheet2!B$3:B$187,VALUE('raw Mark ID data'!O214))=0, 0, VLOOKUP(VALUE(O214), Sheet2!B$3:D$987, 3, FALSE))</f>
        <v>0</v>
      </c>
      <c r="Q214" s="82">
        <f>IF(P214="THA",VLOOKUP(VALUE(O214),Sheet2!B$1:C$191,2,FALSE), IF(P214="SHA",VLOOKUP(VALUE(O214),Sheet2!B$1:C$191,2,FALSE), 0))</f>
        <v>0</v>
      </c>
      <c r="R214" s="82" t="str">
        <f t="shared" si="7"/>
        <v>NT</v>
      </c>
      <c r="S214" s="70" t="s">
        <v>1252</v>
      </c>
      <c r="T214" s="71">
        <v>45491</v>
      </c>
      <c r="U214" s="73"/>
      <c r="V214" s="69">
        <v>1</v>
      </c>
      <c r="W214" s="71">
        <v>45491</v>
      </c>
      <c r="X214" s="69">
        <v>29</v>
      </c>
      <c r="Y214" s="73"/>
      <c r="Z214" s="70" t="s">
        <v>61</v>
      </c>
      <c r="AA214" s="69">
        <v>1</v>
      </c>
      <c r="AB214" s="72">
        <v>45492</v>
      </c>
      <c r="AC214" s="70" t="s">
        <v>63</v>
      </c>
      <c r="AD214" s="70" t="s">
        <v>163</v>
      </c>
      <c r="AE214" s="70" t="s">
        <v>10</v>
      </c>
      <c r="AF214" s="70" t="s">
        <v>12</v>
      </c>
      <c r="AG214" s="70" t="s">
        <v>65</v>
      </c>
      <c r="AH214" s="70" t="s">
        <v>11</v>
      </c>
      <c r="AI214" s="70" t="s">
        <v>9</v>
      </c>
      <c r="AJ214" s="70" t="s">
        <v>122</v>
      </c>
      <c r="AK214" s="70" t="s">
        <v>163</v>
      </c>
      <c r="AL214" s="70" t="s">
        <v>63</v>
      </c>
      <c r="AM214" s="70" t="s">
        <v>61</v>
      </c>
      <c r="AN214" s="70" t="s">
        <v>61</v>
      </c>
      <c r="AO214" s="70" t="s">
        <v>74</v>
      </c>
      <c r="AP214" s="69">
        <v>7.2</v>
      </c>
    </row>
    <row r="215" spans="1:42" ht="15" hidden="1" customHeight="1" x14ac:dyDescent="0.25">
      <c r="A215" s="69">
        <v>2024</v>
      </c>
      <c r="B215" s="70" t="s">
        <v>54</v>
      </c>
      <c r="C215" s="70" t="s">
        <v>55</v>
      </c>
      <c r="D215" s="70" t="s">
        <v>56</v>
      </c>
      <c r="E215" s="70" t="s">
        <v>969</v>
      </c>
      <c r="F215" s="70" t="s">
        <v>58</v>
      </c>
      <c r="G215" s="70" t="s">
        <v>1251</v>
      </c>
      <c r="H215" s="70" t="s">
        <v>73</v>
      </c>
      <c r="I215" s="70" t="s">
        <v>855</v>
      </c>
      <c r="J215" s="70" t="s">
        <v>61</v>
      </c>
      <c r="K215" s="69" t="b">
        <v>1</v>
      </c>
      <c r="L215" s="70" t="s">
        <v>23</v>
      </c>
      <c r="M215" s="69">
        <v>101</v>
      </c>
      <c r="N215" s="78" t="s">
        <v>1015</v>
      </c>
      <c r="O215" s="81" t="str">
        <f t="shared" si="6"/>
        <v>10141</v>
      </c>
      <c r="P215" s="82">
        <f>IF(COUNTIF(Sheet2!B$3:B$187,VALUE('raw Mark ID data'!O215))=0, 0, VLOOKUP(VALUE(O215), Sheet2!B$3:D$987, 3, FALSE))</f>
        <v>0</v>
      </c>
      <c r="Q215" s="82">
        <f>IF(P215="THA",VLOOKUP(VALUE(O215),Sheet2!B$1:C$191,2,FALSE), IF(P215="SHA",VLOOKUP(VALUE(O215),Sheet2!B$1:C$191,2,FALSE), 0))</f>
        <v>0</v>
      </c>
      <c r="R215" s="82" t="str">
        <f t="shared" si="7"/>
        <v>NT</v>
      </c>
      <c r="S215" s="70" t="s">
        <v>1253</v>
      </c>
      <c r="T215" s="71">
        <v>45491</v>
      </c>
      <c r="U215" s="73"/>
      <c r="V215" s="69">
        <v>1</v>
      </c>
      <c r="W215" s="71">
        <v>45491</v>
      </c>
      <c r="X215" s="69">
        <v>29</v>
      </c>
      <c r="Y215" s="73"/>
      <c r="Z215" s="70" t="s">
        <v>61</v>
      </c>
      <c r="AA215" s="69">
        <v>1</v>
      </c>
      <c r="AB215" s="72">
        <v>45492</v>
      </c>
      <c r="AC215" s="70" t="s">
        <v>63</v>
      </c>
      <c r="AD215" s="70" t="s">
        <v>189</v>
      </c>
      <c r="AE215" s="70" t="s">
        <v>21</v>
      </c>
      <c r="AF215" s="70" t="s">
        <v>12</v>
      </c>
      <c r="AG215" s="70" t="s">
        <v>65</v>
      </c>
      <c r="AH215" s="70" t="s">
        <v>11</v>
      </c>
      <c r="AI215" s="70" t="s">
        <v>9</v>
      </c>
      <c r="AJ215" s="70" t="s">
        <v>122</v>
      </c>
      <c r="AK215" s="70" t="s">
        <v>189</v>
      </c>
      <c r="AL215" s="70" t="s">
        <v>63</v>
      </c>
      <c r="AM215" s="70" t="s">
        <v>61</v>
      </c>
      <c r="AN215" s="70" t="s">
        <v>61</v>
      </c>
      <c r="AO215" s="70" t="s">
        <v>74</v>
      </c>
      <c r="AP215" s="69">
        <v>7.4</v>
      </c>
    </row>
    <row r="216" spans="1:42" ht="15" hidden="1" customHeight="1" x14ac:dyDescent="0.25">
      <c r="A216" s="69">
        <v>2024</v>
      </c>
      <c r="B216" s="70" t="s">
        <v>54</v>
      </c>
      <c r="C216" s="70" t="s">
        <v>55</v>
      </c>
      <c r="D216" s="70" t="s">
        <v>56</v>
      </c>
      <c r="E216" s="70" t="s">
        <v>969</v>
      </c>
      <c r="F216" s="70" t="s">
        <v>58</v>
      </c>
      <c r="G216" s="70" t="s">
        <v>1251</v>
      </c>
      <c r="H216" s="70" t="s">
        <v>77</v>
      </c>
      <c r="I216" s="70" t="s">
        <v>855</v>
      </c>
      <c r="J216" s="70" t="s">
        <v>61</v>
      </c>
      <c r="K216" s="69" t="b">
        <v>1</v>
      </c>
      <c r="L216" s="70" t="s">
        <v>23</v>
      </c>
      <c r="M216" s="69">
        <v>101</v>
      </c>
      <c r="N216" s="78" t="s">
        <v>1015</v>
      </c>
      <c r="O216" s="81" t="str">
        <f t="shared" si="6"/>
        <v>10141</v>
      </c>
      <c r="P216" s="82">
        <f>IF(COUNTIF(Sheet2!B$3:B$187,VALUE('raw Mark ID data'!O216))=0, 0, VLOOKUP(VALUE(O216), Sheet2!B$3:D$987, 3, FALSE))</f>
        <v>0</v>
      </c>
      <c r="Q216" s="82">
        <f>IF(P216="THA",VLOOKUP(VALUE(O216),Sheet2!B$1:C$191,2,FALSE), IF(P216="SHA",VLOOKUP(VALUE(O216),Sheet2!B$1:C$191,2,FALSE), 0))</f>
        <v>0</v>
      </c>
      <c r="R216" s="82" t="str">
        <f t="shared" si="7"/>
        <v>NT</v>
      </c>
      <c r="S216" s="70" t="s">
        <v>1254</v>
      </c>
      <c r="T216" s="71">
        <v>45491</v>
      </c>
      <c r="U216" s="73"/>
      <c r="V216" s="69">
        <v>1</v>
      </c>
      <c r="W216" s="71">
        <v>45491</v>
      </c>
      <c r="X216" s="69">
        <v>29</v>
      </c>
      <c r="Y216" s="73"/>
      <c r="Z216" s="70" t="s">
        <v>61</v>
      </c>
      <c r="AA216" s="69">
        <v>1</v>
      </c>
      <c r="AB216" s="72">
        <v>45492</v>
      </c>
      <c r="AC216" s="70" t="s">
        <v>63</v>
      </c>
      <c r="AD216" s="70" t="s">
        <v>163</v>
      </c>
      <c r="AE216" s="70" t="s">
        <v>10</v>
      </c>
      <c r="AF216" s="70" t="s">
        <v>12</v>
      </c>
      <c r="AG216" s="70" t="s">
        <v>65</v>
      </c>
      <c r="AH216" s="70" t="s">
        <v>11</v>
      </c>
      <c r="AI216" s="70" t="s">
        <v>9</v>
      </c>
      <c r="AJ216" s="70" t="s">
        <v>84</v>
      </c>
      <c r="AK216" s="70" t="s">
        <v>163</v>
      </c>
      <c r="AL216" s="70" t="s">
        <v>63</v>
      </c>
      <c r="AM216" s="70" t="s">
        <v>61</v>
      </c>
      <c r="AN216" s="70" t="s">
        <v>61</v>
      </c>
      <c r="AO216" s="70" t="s">
        <v>74</v>
      </c>
      <c r="AP216" s="69">
        <v>5.4</v>
      </c>
    </row>
    <row r="217" spans="1:42" ht="15" hidden="1" customHeight="1" x14ac:dyDescent="0.25">
      <c r="A217" s="69">
        <v>2024</v>
      </c>
      <c r="B217" s="70" t="s">
        <v>54</v>
      </c>
      <c r="C217" s="70" t="s">
        <v>55</v>
      </c>
      <c r="D217" s="70" t="s">
        <v>56</v>
      </c>
      <c r="E217" s="70" t="s">
        <v>969</v>
      </c>
      <c r="F217" s="70" t="s">
        <v>58</v>
      </c>
      <c r="G217" s="70" t="s">
        <v>1251</v>
      </c>
      <c r="H217" s="70" t="s">
        <v>86</v>
      </c>
      <c r="I217" s="70" t="s">
        <v>855</v>
      </c>
      <c r="J217" s="70" t="s">
        <v>61</v>
      </c>
      <c r="K217" s="69" t="b">
        <v>1</v>
      </c>
      <c r="L217" s="70" t="s">
        <v>23</v>
      </c>
      <c r="M217" s="69">
        <v>101</v>
      </c>
      <c r="N217" s="78" t="s">
        <v>1015</v>
      </c>
      <c r="O217" s="81" t="str">
        <f t="shared" si="6"/>
        <v>10141</v>
      </c>
      <c r="P217" s="82">
        <f>IF(COUNTIF(Sheet2!B$3:B$187,VALUE('raw Mark ID data'!O217))=0, 0, VLOOKUP(VALUE(O217), Sheet2!B$3:D$987, 3, FALSE))</f>
        <v>0</v>
      </c>
      <c r="Q217" s="82">
        <f>IF(P217="THA",VLOOKUP(VALUE(O217),Sheet2!B$1:C$191,2,FALSE), IF(P217="SHA",VLOOKUP(VALUE(O217),Sheet2!B$1:C$191,2,FALSE), 0))</f>
        <v>0</v>
      </c>
      <c r="R217" s="82" t="str">
        <f t="shared" si="7"/>
        <v>NT</v>
      </c>
      <c r="S217" s="70" t="s">
        <v>1255</v>
      </c>
      <c r="T217" s="71">
        <v>45491</v>
      </c>
      <c r="U217" s="73"/>
      <c r="V217" s="69">
        <v>1</v>
      </c>
      <c r="W217" s="71">
        <v>45491</v>
      </c>
      <c r="X217" s="69">
        <v>29</v>
      </c>
      <c r="Y217" s="73"/>
      <c r="Z217" s="70" t="s">
        <v>61</v>
      </c>
      <c r="AA217" s="69">
        <v>1</v>
      </c>
      <c r="AB217" s="72">
        <v>45492</v>
      </c>
      <c r="AC217" s="70" t="s">
        <v>63</v>
      </c>
      <c r="AD217" s="70" t="s">
        <v>947</v>
      </c>
      <c r="AE217" s="70" t="s">
        <v>14</v>
      </c>
      <c r="AF217" s="70" t="s">
        <v>12</v>
      </c>
      <c r="AG217" s="70" t="s">
        <v>65</v>
      </c>
      <c r="AH217" s="70" t="s">
        <v>11</v>
      </c>
      <c r="AI217" s="70" t="s">
        <v>9</v>
      </c>
      <c r="AJ217" s="70" t="s">
        <v>84</v>
      </c>
      <c r="AK217" s="70" t="s">
        <v>947</v>
      </c>
      <c r="AL217" s="70" t="s">
        <v>63</v>
      </c>
      <c r="AM217" s="70" t="s">
        <v>61</v>
      </c>
      <c r="AN217" s="70" t="s">
        <v>61</v>
      </c>
      <c r="AO217" s="70" t="s">
        <v>74</v>
      </c>
      <c r="AP217" s="69">
        <v>7.8</v>
      </c>
    </row>
    <row r="218" spans="1:42" ht="15" hidden="1" customHeight="1" x14ac:dyDescent="0.25">
      <c r="A218" s="69">
        <v>2024</v>
      </c>
      <c r="B218" s="70" t="s">
        <v>54</v>
      </c>
      <c r="C218" s="70" t="s">
        <v>55</v>
      </c>
      <c r="D218" s="70" t="s">
        <v>56</v>
      </c>
      <c r="E218" s="70" t="s">
        <v>969</v>
      </c>
      <c r="F218" s="70" t="s">
        <v>58</v>
      </c>
      <c r="G218" s="70" t="s">
        <v>1251</v>
      </c>
      <c r="H218" s="70" t="s">
        <v>100</v>
      </c>
      <c r="I218" s="70" t="s">
        <v>855</v>
      </c>
      <c r="J218" s="70" t="s">
        <v>61</v>
      </c>
      <c r="K218" s="69" t="b">
        <v>1</v>
      </c>
      <c r="L218" s="70" t="s">
        <v>23</v>
      </c>
      <c r="M218" s="69">
        <v>101</v>
      </c>
      <c r="N218" s="78" t="s">
        <v>1015</v>
      </c>
      <c r="O218" s="81" t="str">
        <f t="shared" si="6"/>
        <v>10141</v>
      </c>
      <c r="P218" s="82">
        <f>IF(COUNTIF(Sheet2!B$3:B$187,VALUE('raw Mark ID data'!O218))=0, 0, VLOOKUP(VALUE(O218), Sheet2!B$3:D$987, 3, FALSE))</f>
        <v>0</v>
      </c>
      <c r="Q218" s="82">
        <f>IF(P218="THA",VLOOKUP(VALUE(O218),Sheet2!B$1:C$191,2,FALSE), IF(P218="SHA",VLOOKUP(VALUE(O218),Sheet2!B$1:C$191,2,FALSE), 0))</f>
        <v>0</v>
      </c>
      <c r="R218" s="82" t="str">
        <f t="shared" si="7"/>
        <v>NT</v>
      </c>
      <c r="S218" s="70" t="s">
        <v>1256</v>
      </c>
      <c r="T218" s="71">
        <v>45491</v>
      </c>
      <c r="U218" s="73"/>
      <c r="V218" s="69">
        <v>1</v>
      </c>
      <c r="W218" s="71">
        <v>45491</v>
      </c>
      <c r="X218" s="69">
        <v>29</v>
      </c>
      <c r="Y218" s="73"/>
      <c r="Z218" s="70" t="s">
        <v>61</v>
      </c>
      <c r="AA218" s="69">
        <v>1</v>
      </c>
      <c r="AB218" s="72">
        <v>45492</v>
      </c>
      <c r="AC218" s="70" t="s">
        <v>63</v>
      </c>
      <c r="AD218" s="70" t="s">
        <v>947</v>
      </c>
      <c r="AE218" s="70" t="s">
        <v>14</v>
      </c>
      <c r="AF218" s="70" t="s">
        <v>12</v>
      </c>
      <c r="AG218" s="70" t="s">
        <v>65</v>
      </c>
      <c r="AH218" s="70" t="s">
        <v>11</v>
      </c>
      <c r="AI218" s="70" t="s">
        <v>9</v>
      </c>
      <c r="AJ218" s="70" t="s">
        <v>122</v>
      </c>
      <c r="AK218" s="70" t="s">
        <v>947</v>
      </c>
      <c r="AL218" s="70" t="s">
        <v>63</v>
      </c>
      <c r="AM218" s="70" t="s">
        <v>61</v>
      </c>
      <c r="AN218" s="70" t="s">
        <v>61</v>
      </c>
      <c r="AO218" s="70" t="s">
        <v>74</v>
      </c>
      <c r="AP218" s="69">
        <v>5.5</v>
      </c>
    </row>
    <row r="219" spans="1:42" ht="15" hidden="1" customHeight="1" x14ac:dyDescent="0.25">
      <c r="A219" s="69">
        <v>2024</v>
      </c>
      <c r="B219" s="70" t="s">
        <v>54</v>
      </c>
      <c r="C219" s="70" t="s">
        <v>55</v>
      </c>
      <c r="D219" s="70" t="s">
        <v>56</v>
      </c>
      <c r="E219" s="70" t="s">
        <v>969</v>
      </c>
      <c r="F219" s="70" t="s">
        <v>58</v>
      </c>
      <c r="G219" s="70" t="s">
        <v>1251</v>
      </c>
      <c r="H219" s="70" t="s">
        <v>103</v>
      </c>
      <c r="I219" s="70" t="s">
        <v>855</v>
      </c>
      <c r="J219" s="70" t="s">
        <v>61</v>
      </c>
      <c r="K219" s="69" t="b">
        <v>1</v>
      </c>
      <c r="L219" s="70" t="s">
        <v>23</v>
      </c>
      <c r="M219" s="69">
        <v>101</v>
      </c>
      <c r="N219" s="78" t="s">
        <v>1015</v>
      </c>
      <c r="O219" s="81" t="str">
        <f t="shared" si="6"/>
        <v>10141</v>
      </c>
      <c r="P219" s="82">
        <f>IF(COUNTIF(Sheet2!B$3:B$187,VALUE('raw Mark ID data'!O219))=0, 0, VLOOKUP(VALUE(O219), Sheet2!B$3:D$987, 3, FALSE))</f>
        <v>0</v>
      </c>
      <c r="Q219" s="82">
        <f>IF(P219="THA",VLOOKUP(VALUE(O219),Sheet2!B$1:C$191,2,FALSE), IF(P219="SHA",VLOOKUP(VALUE(O219),Sheet2!B$1:C$191,2,FALSE), 0))</f>
        <v>0</v>
      </c>
      <c r="R219" s="82" t="str">
        <f t="shared" si="7"/>
        <v>NT</v>
      </c>
      <c r="S219" s="70" t="s">
        <v>1257</v>
      </c>
      <c r="T219" s="71">
        <v>45491</v>
      </c>
      <c r="U219" s="73"/>
      <c r="V219" s="69">
        <v>1</v>
      </c>
      <c r="W219" s="71">
        <v>45491</v>
      </c>
      <c r="X219" s="69">
        <v>29</v>
      </c>
      <c r="Y219" s="73"/>
      <c r="Z219" s="70" t="s">
        <v>61</v>
      </c>
      <c r="AA219" s="69">
        <v>1</v>
      </c>
      <c r="AB219" s="72">
        <v>45495</v>
      </c>
      <c r="AC219" s="70" t="s">
        <v>63</v>
      </c>
      <c r="AD219" s="70" t="s">
        <v>139</v>
      </c>
      <c r="AE219" s="70" t="s">
        <v>13</v>
      </c>
      <c r="AF219" s="70" t="s">
        <v>12</v>
      </c>
      <c r="AG219" s="70" t="s">
        <v>65</v>
      </c>
      <c r="AH219" s="70" t="s">
        <v>11</v>
      </c>
      <c r="AI219" s="70" t="s">
        <v>9</v>
      </c>
      <c r="AJ219" s="70" t="s">
        <v>122</v>
      </c>
      <c r="AK219" s="70" t="s">
        <v>139</v>
      </c>
      <c r="AL219" s="70" t="s">
        <v>63</v>
      </c>
      <c r="AM219" s="70" t="s">
        <v>61</v>
      </c>
      <c r="AN219" s="70" t="s">
        <v>61</v>
      </c>
      <c r="AO219" s="70" t="s">
        <v>74</v>
      </c>
      <c r="AP219" s="69">
        <v>6.9</v>
      </c>
    </row>
    <row r="220" spans="1:42" ht="15" hidden="1" customHeight="1" x14ac:dyDescent="0.25">
      <c r="A220" s="69">
        <v>2024</v>
      </c>
      <c r="B220" s="70" t="s">
        <v>54</v>
      </c>
      <c r="C220" s="70" t="s">
        <v>55</v>
      </c>
      <c r="D220" s="70" t="s">
        <v>56</v>
      </c>
      <c r="E220" s="70" t="s">
        <v>969</v>
      </c>
      <c r="F220" s="70" t="s">
        <v>58</v>
      </c>
      <c r="G220" s="70" t="s">
        <v>1251</v>
      </c>
      <c r="H220" s="70" t="s">
        <v>111</v>
      </c>
      <c r="I220" s="70" t="s">
        <v>855</v>
      </c>
      <c r="J220" s="70" t="s">
        <v>61</v>
      </c>
      <c r="K220" s="69" t="b">
        <v>1</v>
      </c>
      <c r="L220" s="70" t="s">
        <v>23</v>
      </c>
      <c r="M220" s="69">
        <v>101</v>
      </c>
      <c r="N220" s="78" t="s">
        <v>1015</v>
      </c>
      <c r="O220" s="81" t="str">
        <f t="shared" si="6"/>
        <v>10141</v>
      </c>
      <c r="P220" s="82">
        <f>IF(COUNTIF(Sheet2!B$3:B$187,VALUE('raw Mark ID data'!O220))=0, 0, VLOOKUP(VALUE(O220), Sheet2!B$3:D$987, 3, FALSE))</f>
        <v>0</v>
      </c>
      <c r="Q220" s="82">
        <f>IF(P220="THA",VLOOKUP(VALUE(O220),Sheet2!B$1:C$191,2,FALSE), IF(P220="SHA",VLOOKUP(VALUE(O220),Sheet2!B$1:C$191,2,FALSE), 0))</f>
        <v>0</v>
      </c>
      <c r="R220" s="82" t="str">
        <f t="shared" si="7"/>
        <v>NT</v>
      </c>
      <c r="S220" s="70" t="s">
        <v>1258</v>
      </c>
      <c r="T220" s="71">
        <v>45491</v>
      </c>
      <c r="U220" s="73"/>
      <c r="V220" s="69">
        <v>1</v>
      </c>
      <c r="W220" s="71">
        <v>45491</v>
      </c>
      <c r="X220" s="69">
        <v>29</v>
      </c>
      <c r="Y220" s="73"/>
      <c r="Z220" s="70" t="s">
        <v>61</v>
      </c>
      <c r="AA220" s="69">
        <v>1</v>
      </c>
      <c r="AB220" s="72">
        <v>45495</v>
      </c>
      <c r="AC220" s="70" t="s">
        <v>63</v>
      </c>
      <c r="AD220" s="70" t="s">
        <v>163</v>
      </c>
      <c r="AE220" s="70" t="s">
        <v>10</v>
      </c>
      <c r="AF220" s="70" t="s">
        <v>12</v>
      </c>
      <c r="AG220" s="70" t="s">
        <v>65</v>
      </c>
      <c r="AH220" s="70" t="s">
        <v>11</v>
      </c>
      <c r="AI220" s="70" t="s">
        <v>9</v>
      </c>
      <c r="AJ220" s="70" t="s">
        <v>122</v>
      </c>
      <c r="AK220" s="70" t="s">
        <v>163</v>
      </c>
      <c r="AL220" s="70" t="s">
        <v>63</v>
      </c>
      <c r="AM220" s="70" t="s">
        <v>61</v>
      </c>
      <c r="AN220" s="70" t="s">
        <v>61</v>
      </c>
      <c r="AO220" s="70" t="s">
        <v>74</v>
      </c>
      <c r="AP220" s="69">
        <v>7</v>
      </c>
    </row>
    <row r="221" spans="1:42" ht="15" hidden="1" customHeight="1" x14ac:dyDescent="0.25">
      <c r="A221" s="69">
        <v>2024</v>
      </c>
      <c r="B221" s="70" t="s">
        <v>54</v>
      </c>
      <c r="C221" s="70" t="s">
        <v>55</v>
      </c>
      <c r="D221" s="70" t="s">
        <v>56</v>
      </c>
      <c r="E221" s="70" t="s">
        <v>969</v>
      </c>
      <c r="F221" s="70" t="s">
        <v>58</v>
      </c>
      <c r="G221" s="70" t="s">
        <v>1251</v>
      </c>
      <c r="H221" s="70" t="s">
        <v>114</v>
      </c>
      <c r="I221" s="70" t="s">
        <v>855</v>
      </c>
      <c r="J221" s="70" t="s">
        <v>61</v>
      </c>
      <c r="K221" s="69" t="b">
        <v>1</v>
      </c>
      <c r="L221" s="70" t="s">
        <v>23</v>
      </c>
      <c r="M221" s="69">
        <v>101</v>
      </c>
      <c r="N221" s="78" t="s">
        <v>1015</v>
      </c>
      <c r="O221" s="81" t="str">
        <f t="shared" si="6"/>
        <v>10141</v>
      </c>
      <c r="P221" s="82">
        <f>IF(COUNTIF(Sheet2!B$3:B$187,VALUE('raw Mark ID data'!O221))=0, 0, VLOOKUP(VALUE(O221), Sheet2!B$3:D$987, 3, FALSE))</f>
        <v>0</v>
      </c>
      <c r="Q221" s="82">
        <f>IF(P221="THA",VLOOKUP(VALUE(O221),Sheet2!B$1:C$191,2,FALSE), IF(P221="SHA",VLOOKUP(VALUE(O221),Sheet2!B$1:C$191,2,FALSE), 0))</f>
        <v>0</v>
      </c>
      <c r="R221" s="82" t="str">
        <f t="shared" si="7"/>
        <v>NT</v>
      </c>
      <c r="S221" s="70" t="s">
        <v>1259</v>
      </c>
      <c r="T221" s="71">
        <v>45491</v>
      </c>
      <c r="U221" s="73"/>
      <c r="V221" s="69">
        <v>1</v>
      </c>
      <c r="W221" s="71">
        <v>45491</v>
      </c>
      <c r="X221" s="69">
        <v>29</v>
      </c>
      <c r="Y221" s="73"/>
      <c r="Z221" s="70" t="s">
        <v>61</v>
      </c>
      <c r="AA221" s="69">
        <v>1</v>
      </c>
      <c r="AB221" s="72">
        <v>45495</v>
      </c>
      <c r="AC221" s="70" t="s">
        <v>63</v>
      </c>
      <c r="AD221" s="70" t="s">
        <v>189</v>
      </c>
      <c r="AE221" s="70" t="s">
        <v>21</v>
      </c>
      <c r="AF221" s="70" t="s">
        <v>12</v>
      </c>
      <c r="AG221" s="70" t="s">
        <v>65</v>
      </c>
      <c r="AH221" s="70" t="s">
        <v>11</v>
      </c>
      <c r="AI221" s="70" t="s">
        <v>9</v>
      </c>
      <c r="AJ221" s="70" t="s">
        <v>122</v>
      </c>
      <c r="AK221" s="70" t="s">
        <v>189</v>
      </c>
      <c r="AL221" s="70" t="s">
        <v>63</v>
      </c>
      <c r="AM221" s="70" t="s">
        <v>61</v>
      </c>
      <c r="AN221" s="70" t="s">
        <v>61</v>
      </c>
      <c r="AO221" s="70" t="s">
        <v>74</v>
      </c>
      <c r="AP221" s="69">
        <v>6.5</v>
      </c>
    </row>
    <row r="222" spans="1:42" ht="15" hidden="1" customHeight="1" x14ac:dyDescent="0.25">
      <c r="A222" s="69">
        <v>2024</v>
      </c>
      <c r="B222" s="70" t="s">
        <v>54</v>
      </c>
      <c r="C222" s="70" t="s">
        <v>55</v>
      </c>
      <c r="D222" s="70" t="s">
        <v>56</v>
      </c>
      <c r="E222" s="70" t="s">
        <v>969</v>
      </c>
      <c r="F222" s="70" t="s">
        <v>58</v>
      </c>
      <c r="G222" s="70" t="s">
        <v>1251</v>
      </c>
      <c r="H222" s="70" t="s">
        <v>117</v>
      </c>
      <c r="I222" s="70" t="s">
        <v>855</v>
      </c>
      <c r="J222" s="70" t="s">
        <v>61</v>
      </c>
      <c r="K222" s="69" t="b">
        <v>1</v>
      </c>
      <c r="L222" s="70" t="s">
        <v>23</v>
      </c>
      <c r="M222" s="69">
        <v>101</v>
      </c>
      <c r="N222" s="78" t="s">
        <v>1015</v>
      </c>
      <c r="O222" s="81" t="str">
        <f t="shared" si="6"/>
        <v>10141</v>
      </c>
      <c r="P222" s="82">
        <f>IF(COUNTIF(Sheet2!B$3:B$187,VALUE('raw Mark ID data'!O222))=0, 0, VLOOKUP(VALUE(O222), Sheet2!B$3:D$987, 3, FALSE))</f>
        <v>0</v>
      </c>
      <c r="Q222" s="82">
        <f>IF(P222="THA",VLOOKUP(VALUE(O222),Sheet2!B$1:C$191,2,FALSE), IF(P222="SHA",VLOOKUP(VALUE(O222),Sheet2!B$1:C$191,2,FALSE), 0))</f>
        <v>0</v>
      </c>
      <c r="R222" s="82" t="str">
        <f t="shared" si="7"/>
        <v>NT</v>
      </c>
      <c r="S222" s="70" t="s">
        <v>1260</v>
      </c>
      <c r="T222" s="71">
        <v>45491</v>
      </c>
      <c r="U222" s="73"/>
      <c r="V222" s="69">
        <v>1</v>
      </c>
      <c r="W222" s="71">
        <v>45491</v>
      </c>
      <c r="X222" s="69">
        <v>29</v>
      </c>
      <c r="Y222" s="73"/>
      <c r="Z222" s="70" t="s">
        <v>61</v>
      </c>
      <c r="AA222" s="69">
        <v>1</v>
      </c>
      <c r="AB222" s="72">
        <v>45495</v>
      </c>
      <c r="AC222" s="70" t="s">
        <v>63</v>
      </c>
      <c r="AD222" s="70" t="s">
        <v>189</v>
      </c>
      <c r="AE222" s="70" t="s">
        <v>21</v>
      </c>
      <c r="AF222" s="70" t="s">
        <v>12</v>
      </c>
      <c r="AG222" s="70" t="s">
        <v>65</v>
      </c>
      <c r="AH222" s="70" t="s">
        <v>11</v>
      </c>
      <c r="AI222" s="70" t="s">
        <v>9</v>
      </c>
      <c r="AJ222" s="70" t="s">
        <v>122</v>
      </c>
      <c r="AK222" s="70" t="s">
        <v>189</v>
      </c>
      <c r="AL222" s="70" t="s">
        <v>63</v>
      </c>
      <c r="AM222" s="70" t="s">
        <v>61</v>
      </c>
      <c r="AN222" s="70" t="s">
        <v>61</v>
      </c>
      <c r="AO222" s="70" t="s">
        <v>74</v>
      </c>
      <c r="AP222" s="69">
        <v>7.6</v>
      </c>
    </row>
    <row r="223" spans="1:42" ht="15" hidden="1" customHeight="1" x14ac:dyDescent="0.25">
      <c r="A223" s="69">
        <v>2024</v>
      </c>
      <c r="B223" s="70" t="s">
        <v>54</v>
      </c>
      <c r="C223" s="70" t="s">
        <v>55</v>
      </c>
      <c r="D223" s="70" t="s">
        <v>56</v>
      </c>
      <c r="E223" s="70" t="s">
        <v>969</v>
      </c>
      <c r="F223" s="70" t="s">
        <v>58</v>
      </c>
      <c r="G223" s="70" t="s">
        <v>1251</v>
      </c>
      <c r="H223" s="70" t="s">
        <v>120</v>
      </c>
      <c r="I223" s="70" t="s">
        <v>855</v>
      </c>
      <c r="J223" s="70" t="s">
        <v>61</v>
      </c>
      <c r="K223" s="69" t="b">
        <v>1</v>
      </c>
      <c r="L223" s="70" t="s">
        <v>23</v>
      </c>
      <c r="M223" s="69">
        <v>101</v>
      </c>
      <c r="N223" s="78" t="s">
        <v>1015</v>
      </c>
      <c r="O223" s="81" t="str">
        <f t="shared" si="6"/>
        <v>10141</v>
      </c>
      <c r="P223" s="82">
        <f>IF(COUNTIF(Sheet2!B$3:B$187,VALUE('raw Mark ID data'!O223))=0, 0, VLOOKUP(VALUE(O223), Sheet2!B$3:D$987, 3, FALSE))</f>
        <v>0</v>
      </c>
      <c r="Q223" s="82">
        <f>IF(P223="THA",VLOOKUP(VALUE(O223),Sheet2!B$1:C$191,2,FALSE), IF(P223="SHA",VLOOKUP(VALUE(O223),Sheet2!B$1:C$191,2,FALSE), 0))</f>
        <v>0</v>
      </c>
      <c r="R223" s="82" t="str">
        <f t="shared" si="7"/>
        <v>NT</v>
      </c>
      <c r="S223" s="70" t="s">
        <v>1261</v>
      </c>
      <c r="T223" s="71">
        <v>45491</v>
      </c>
      <c r="U223" s="73"/>
      <c r="V223" s="69">
        <v>1</v>
      </c>
      <c r="W223" s="71">
        <v>45491</v>
      </c>
      <c r="X223" s="69">
        <v>29</v>
      </c>
      <c r="Y223" s="73"/>
      <c r="Z223" s="70" t="s">
        <v>61</v>
      </c>
      <c r="AA223" s="69">
        <v>1</v>
      </c>
      <c r="AB223" s="72">
        <v>45495</v>
      </c>
      <c r="AC223" s="70" t="s">
        <v>63</v>
      </c>
      <c r="AD223" s="70" t="s">
        <v>947</v>
      </c>
      <c r="AE223" s="70" t="s">
        <v>14</v>
      </c>
      <c r="AF223" s="70" t="s">
        <v>12</v>
      </c>
      <c r="AG223" s="70" t="s">
        <v>65</v>
      </c>
      <c r="AH223" s="70" t="s">
        <v>11</v>
      </c>
      <c r="AI223" s="70" t="s">
        <v>9</v>
      </c>
      <c r="AJ223" s="70" t="s">
        <v>122</v>
      </c>
      <c r="AK223" s="70" t="s">
        <v>947</v>
      </c>
      <c r="AL223" s="70" t="s">
        <v>63</v>
      </c>
      <c r="AM223" s="70" t="s">
        <v>61</v>
      </c>
      <c r="AN223" s="70" t="s">
        <v>61</v>
      </c>
      <c r="AO223" s="70" t="s">
        <v>74</v>
      </c>
      <c r="AP223" s="69">
        <v>4.9000000000000004</v>
      </c>
    </row>
    <row r="224" spans="1:42" ht="15" hidden="1" customHeight="1" x14ac:dyDescent="0.25">
      <c r="A224" s="69">
        <v>2024</v>
      </c>
      <c r="B224" s="70" t="s">
        <v>54</v>
      </c>
      <c r="C224" s="70" t="s">
        <v>55</v>
      </c>
      <c r="D224" s="70" t="s">
        <v>181</v>
      </c>
      <c r="E224" s="70" t="s">
        <v>57</v>
      </c>
      <c r="F224" s="70" t="s">
        <v>58</v>
      </c>
      <c r="G224" s="70" t="s">
        <v>1262</v>
      </c>
      <c r="H224" s="70" t="s">
        <v>59</v>
      </c>
      <c r="I224" s="70" t="s">
        <v>855</v>
      </c>
      <c r="J224" s="70" t="s">
        <v>61</v>
      </c>
      <c r="K224" s="69" t="b">
        <v>1</v>
      </c>
      <c r="L224" s="70" t="s">
        <v>23</v>
      </c>
      <c r="M224" s="69">
        <v>101</v>
      </c>
      <c r="N224" s="78" t="s">
        <v>1037</v>
      </c>
      <c r="O224" s="81" t="str">
        <f t="shared" si="6"/>
        <v>10123</v>
      </c>
      <c r="P224" s="82">
        <f>IF(COUNTIF(Sheet2!B$3:B$187,VALUE('raw Mark ID data'!O224))=0, 0, VLOOKUP(VALUE(O224), Sheet2!B$3:D$987, 3, FALSE))</f>
        <v>0</v>
      </c>
      <c r="Q224" s="82">
        <f>IF(P224="THA",VLOOKUP(VALUE(O224),Sheet2!B$1:C$191,2,FALSE), IF(P224="SHA",VLOOKUP(VALUE(O224),Sheet2!B$1:C$191,2,FALSE), 0))</f>
        <v>0</v>
      </c>
      <c r="R224" s="82" t="str">
        <f t="shared" si="7"/>
        <v>NT</v>
      </c>
      <c r="S224" s="70" t="s">
        <v>1263</v>
      </c>
      <c r="T224" s="71">
        <v>45491</v>
      </c>
      <c r="U224" s="73"/>
      <c r="V224" s="69">
        <v>1</v>
      </c>
      <c r="W224" s="71">
        <v>45492</v>
      </c>
      <c r="X224" s="69">
        <v>29</v>
      </c>
      <c r="Y224" s="73"/>
      <c r="Z224" s="70" t="s">
        <v>61</v>
      </c>
      <c r="AA224" s="69">
        <v>1</v>
      </c>
      <c r="AB224" s="72">
        <v>45496</v>
      </c>
      <c r="AC224" s="70" t="s">
        <v>57</v>
      </c>
      <c r="AD224" s="70" t="s">
        <v>139</v>
      </c>
      <c r="AE224" s="70" t="s">
        <v>13</v>
      </c>
      <c r="AF224" s="70" t="s">
        <v>12</v>
      </c>
      <c r="AG224" s="70" t="s">
        <v>65</v>
      </c>
      <c r="AH224" s="70" t="s">
        <v>11</v>
      </c>
      <c r="AI224" s="70" t="s">
        <v>9</v>
      </c>
      <c r="AJ224" s="70" t="s">
        <v>122</v>
      </c>
      <c r="AK224" s="70" t="s">
        <v>139</v>
      </c>
      <c r="AL224" s="70" t="s">
        <v>57</v>
      </c>
      <c r="AM224" s="70" t="s">
        <v>61</v>
      </c>
      <c r="AN224" s="70" t="s">
        <v>61</v>
      </c>
      <c r="AO224" s="70" t="s">
        <v>74</v>
      </c>
      <c r="AP224" s="69">
        <v>6.3</v>
      </c>
    </row>
    <row r="225" spans="1:42" ht="15" hidden="1" customHeight="1" x14ac:dyDescent="0.25">
      <c r="A225" s="69">
        <v>2024</v>
      </c>
      <c r="B225" s="70" t="s">
        <v>54</v>
      </c>
      <c r="C225" s="70" t="s">
        <v>55</v>
      </c>
      <c r="D225" s="70" t="s">
        <v>181</v>
      </c>
      <c r="E225" s="70" t="s">
        <v>57</v>
      </c>
      <c r="F225" s="70" t="s">
        <v>58</v>
      </c>
      <c r="G225" s="70" t="s">
        <v>1262</v>
      </c>
      <c r="H225" s="70" t="s">
        <v>78</v>
      </c>
      <c r="I225" s="70" t="s">
        <v>855</v>
      </c>
      <c r="J225" s="70" t="s">
        <v>61</v>
      </c>
      <c r="K225" s="69" t="b">
        <v>1</v>
      </c>
      <c r="L225" s="70" t="s">
        <v>23</v>
      </c>
      <c r="M225" s="69">
        <v>101</v>
      </c>
      <c r="N225" s="78" t="s">
        <v>1037</v>
      </c>
      <c r="O225" s="81" t="str">
        <f t="shared" si="6"/>
        <v>10123</v>
      </c>
      <c r="P225" s="82">
        <f>IF(COUNTIF(Sheet2!B$3:B$187,VALUE('raw Mark ID data'!O225))=0, 0, VLOOKUP(VALUE(O225), Sheet2!B$3:D$987, 3, FALSE))</f>
        <v>0</v>
      </c>
      <c r="Q225" s="82">
        <f>IF(P225="THA",VLOOKUP(VALUE(O225),Sheet2!B$1:C$191,2,FALSE), IF(P225="SHA",VLOOKUP(VALUE(O225),Sheet2!B$1:C$191,2,FALSE), 0))</f>
        <v>0</v>
      </c>
      <c r="R225" s="82" t="str">
        <f t="shared" si="7"/>
        <v>NT</v>
      </c>
      <c r="S225" s="70" t="s">
        <v>1264</v>
      </c>
      <c r="T225" s="71">
        <v>45491</v>
      </c>
      <c r="U225" s="73"/>
      <c r="V225" s="69">
        <v>1</v>
      </c>
      <c r="W225" s="71">
        <v>45492</v>
      </c>
      <c r="X225" s="69">
        <v>29</v>
      </c>
      <c r="Y225" s="73"/>
      <c r="Z225" s="70" t="s">
        <v>61</v>
      </c>
      <c r="AA225" s="69">
        <v>1</v>
      </c>
      <c r="AB225" s="72">
        <v>45496</v>
      </c>
      <c r="AC225" s="70" t="s">
        <v>57</v>
      </c>
      <c r="AD225" s="70" t="s">
        <v>139</v>
      </c>
      <c r="AE225" s="70" t="s">
        <v>13</v>
      </c>
      <c r="AF225" s="70" t="s">
        <v>12</v>
      </c>
      <c r="AG225" s="70" t="s">
        <v>65</v>
      </c>
      <c r="AH225" s="70" t="s">
        <v>11</v>
      </c>
      <c r="AI225" s="70" t="s">
        <v>9</v>
      </c>
      <c r="AJ225" s="70" t="s">
        <v>187</v>
      </c>
      <c r="AK225" s="70" t="s">
        <v>139</v>
      </c>
      <c r="AL225" s="70" t="s">
        <v>57</v>
      </c>
      <c r="AM225" s="70" t="s">
        <v>61</v>
      </c>
      <c r="AN225" s="70" t="s">
        <v>61</v>
      </c>
      <c r="AO225" s="70" t="s">
        <v>74</v>
      </c>
      <c r="AP225" s="69">
        <v>6.1</v>
      </c>
    </row>
    <row r="226" spans="1:42" ht="15" hidden="1" customHeight="1" x14ac:dyDescent="0.25">
      <c r="A226" s="69">
        <v>2024</v>
      </c>
      <c r="B226" s="70" t="s">
        <v>54</v>
      </c>
      <c r="C226" s="70" t="s">
        <v>55</v>
      </c>
      <c r="D226" s="70" t="s">
        <v>181</v>
      </c>
      <c r="E226" s="70" t="s">
        <v>57</v>
      </c>
      <c r="F226" s="70" t="s">
        <v>58</v>
      </c>
      <c r="G226" s="70" t="s">
        <v>1262</v>
      </c>
      <c r="H226" s="70" t="s">
        <v>96</v>
      </c>
      <c r="I226" s="70" t="s">
        <v>855</v>
      </c>
      <c r="J226" s="70" t="s">
        <v>61</v>
      </c>
      <c r="K226" s="69" t="b">
        <v>1</v>
      </c>
      <c r="L226" s="70" t="s">
        <v>23</v>
      </c>
      <c r="M226" s="69">
        <v>101</v>
      </c>
      <c r="N226" s="78" t="s">
        <v>1037</v>
      </c>
      <c r="O226" s="81" t="str">
        <f t="shared" si="6"/>
        <v>10123</v>
      </c>
      <c r="P226" s="82">
        <f>IF(COUNTIF(Sheet2!B$3:B$187,VALUE('raw Mark ID data'!O226))=0, 0, VLOOKUP(VALUE(O226), Sheet2!B$3:D$987, 3, FALSE))</f>
        <v>0</v>
      </c>
      <c r="Q226" s="82">
        <f>IF(P226="THA",VLOOKUP(VALUE(O226),Sheet2!B$1:C$191,2,FALSE), IF(P226="SHA",VLOOKUP(VALUE(O226),Sheet2!B$1:C$191,2,FALSE), 0))</f>
        <v>0</v>
      </c>
      <c r="R226" s="82" t="str">
        <f t="shared" si="7"/>
        <v>NT</v>
      </c>
      <c r="S226" s="70" t="s">
        <v>1265</v>
      </c>
      <c r="T226" s="71">
        <v>45491</v>
      </c>
      <c r="U226" s="73"/>
      <c r="V226" s="69">
        <v>1</v>
      </c>
      <c r="W226" s="71">
        <v>45492</v>
      </c>
      <c r="X226" s="69">
        <v>29</v>
      </c>
      <c r="Y226" s="73"/>
      <c r="Z226" s="70" t="s">
        <v>61</v>
      </c>
      <c r="AA226" s="69">
        <v>1</v>
      </c>
      <c r="AB226" s="72">
        <v>45496</v>
      </c>
      <c r="AC226" s="70" t="s">
        <v>57</v>
      </c>
      <c r="AD226" s="70" t="s">
        <v>139</v>
      </c>
      <c r="AE226" s="70" t="s">
        <v>13</v>
      </c>
      <c r="AF226" s="70" t="s">
        <v>12</v>
      </c>
      <c r="AG226" s="70" t="s">
        <v>65</v>
      </c>
      <c r="AH226" s="70" t="s">
        <v>11</v>
      </c>
      <c r="AI226" s="70" t="s">
        <v>9</v>
      </c>
      <c r="AJ226" s="70" t="s">
        <v>122</v>
      </c>
      <c r="AK226" s="70" t="s">
        <v>139</v>
      </c>
      <c r="AL226" s="70" t="s">
        <v>57</v>
      </c>
      <c r="AM226" s="70" t="s">
        <v>61</v>
      </c>
      <c r="AN226" s="70" t="s">
        <v>61</v>
      </c>
      <c r="AO226" s="70" t="s">
        <v>74</v>
      </c>
      <c r="AP226" s="69">
        <v>9.1999999999999993</v>
      </c>
    </row>
    <row r="227" spans="1:42" ht="15" hidden="1" customHeight="1" x14ac:dyDescent="0.25">
      <c r="A227" s="69">
        <v>2024</v>
      </c>
      <c r="B227" s="70" t="s">
        <v>54</v>
      </c>
      <c r="C227" s="70" t="s">
        <v>55</v>
      </c>
      <c r="D227" s="70" t="s">
        <v>181</v>
      </c>
      <c r="E227" s="70" t="s">
        <v>57</v>
      </c>
      <c r="F227" s="70" t="s">
        <v>58</v>
      </c>
      <c r="G227" s="70" t="s">
        <v>1262</v>
      </c>
      <c r="H227" s="70" t="s">
        <v>105</v>
      </c>
      <c r="I227" s="70" t="s">
        <v>855</v>
      </c>
      <c r="J227" s="70" t="s">
        <v>61</v>
      </c>
      <c r="K227" s="69" t="b">
        <v>1</v>
      </c>
      <c r="L227" s="70" t="s">
        <v>23</v>
      </c>
      <c r="M227" s="69">
        <v>101</v>
      </c>
      <c r="N227" s="78" t="s">
        <v>1037</v>
      </c>
      <c r="O227" s="81" t="str">
        <f t="shared" si="6"/>
        <v>10123</v>
      </c>
      <c r="P227" s="82">
        <f>IF(COUNTIF(Sheet2!B$3:B$187,VALUE('raw Mark ID data'!O227))=0, 0, VLOOKUP(VALUE(O227), Sheet2!B$3:D$987, 3, FALSE))</f>
        <v>0</v>
      </c>
      <c r="Q227" s="82">
        <f>IF(P227="THA",VLOOKUP(VALUE(O227),Sheet2!B$1:C$191,2,FALSE), IF(P227="SHA",VLOOKUP(VALUE(O227),Sheet2!B$1:C$191,2,FALSE), 0))</f>
        <v>0</v>
      </c>
      <c r="R227" s="82" t="str">
        <f t="shared" si="7"/>
        <v>NT</v>
      </c>
      <c r="S227" s="70" t="s">
        <v>1266</v>
      </c>
      <c r="T227" s="71">
        <v>45491</v>
      </c>
      <c r="U227" s="73"/>
      <c r="V227" s="69">
        <v>1</v>
      </c>
      <c r="W227" s="71">
        <v>45492</v>
      </c>
      <c r="X227" s="69">
        <v>29</v>
      </c>
      <c r="Y227" s="73"/>
      <c r="Z227" s="70" t="s">
        <v>61</v>
      </c>
      <c r="AA227" s="69">
        <v>1</v>
      </c>
      <c r="AB227" s="72">
        <v>45496</v>
      </c>
      <c r="AC227" s="70" t="s">
        <v>57</v>
      </c>
      <c r="AD227" s="70" t="s">
        <v>139</v>
      </c>
      <c r="AE227" s="70" t="s">
        <v>13</v>
      </c>
      <c r="AF227" s="70" t="s">
        <v>12</v>
      </c>
      <c r="AG227" s="70" t="s">
        <v>65</v>
      </c>
      <c r="AH227" s="70" t="s">
        <v>11</v>
      </c>
      <c r="AI227" s="70" t="s">
        <v>9</v>
      </c>
      <c r="AJ227" s="70" t="s">
        <v>122</v>
      </c>
      <c r="AK227" s="70" t="s">
        <v>139</v>
      </c>
      <c r="AL227" s="70" t="s">
        <v>57</v>
      </c>
      <c r="AM227" s="70" t="s">
        <v>61</v>
      </c>
      <c r="AN227" s="70" t="s">
        <v>61</v>
      </c>
      <c r="AO227" s="70" t="s">
        <v>74</v>
      </c>
      <c r="AP227" s="69">
        <v>8</v>
      </c>
    </row>
    <row r="228" spans="1:42" ht="15" hidden="1" customHeight="1" x14ac:dyDescent="0.25">
      <c r="A228" s="69">
        <v>2024</v>
      </c>
      <c r="B228" s="70" t="s">
        <v>54</v>
      </c>
      <c r="C228" s="70" t="s">
        <v>55</v>
      </c>
      <c r="D228" s="70" t="s">
        <v>181</v>
      </c>
      <c r="E228" s="70" t="s">
        <v>57</v>
      </c>
      <c r="F228" s="70" t="s">
        <v>58</v>
      </c>
      <c r="G228" s="70" t="s">
        <v>1262</v>
      </c>
      <c r="H228" s="70" t="s">
        <v>108</v>
      </c>
      <c r="I228" s="70" t="s">
        <v>855</v>
      </c>
      <c r="J228" s="70" t="s">
        <v>61</v>
      </c>
      <c r="K228" s="69" t="b">
        <v>1</v>
      </c>
      <c r="L228" s="70" t="s">
        <v>23</v>
      </c>
      <c r="M228" s="69">
        <v>101</v>
      </c>
      <c r="N228" s="78" t="s">
        <v>1037</v>
      </c>
      <c r="O228" s="81" t="str">
        <f t="shared" si="6"/>
        <v>10123</v>
      </c>
      <c r="P228" s="82">
        <f>IF(COUNTIF(Sheet2!B$3:B$187,VALUE('raw Mark ID data'!O228))=0, 0, VLOOKUP(VALUE(O228), Sheet2!B$3:D$987, 3, FALSE))</f>
        <v>0</v>
      </c>
      <c r="Q228" s="82">
        <f>IF(P228="THA",VLOOKUP(VALUE(O228),Sheet2!B$1:C$191,2,FALSE), IF(P228="SHA",VLOOKUP(VALUE(O228),Sheet2!B$1:C$191,2,FALSE), 0))</f>
        <v>0</v>
      </c>
      <c r="R228" s="82" t="str">
        <f t="shared" si="7"/>
        <v>NT</v>
      </c>
      <c r="S228" s="70" t="s">
        <v>1267</v>
      </c>
      <c r="T228" s="71">
        <v>45491</v>
      </c>
      <c r="U228" s="73"/>
      <c r="V228" s="69">
        <v>1</v>
      </c>
      <c r="W228" s="71">
        <v>45492</v>
      </c>
      <c r="X228" s="69">
        <v>29</v>
      </c>
      <c r="Y228" s="73"/>
      <c r="Z228" s="70" t="s">
        <v>61</v>
      </c>
      <c r="AA228" s="69">
        <v>1</v>
      </c>
      <c r="AB228" s="72">
        <v>45496</v>
      </c>
      <c r="AC228" s="70" t="s">
        <v>57</v>
      </c>
      <c r="AD228" s="70" t="s">
        <v>163</v>
      </c>
      <c r="AE228" s="70" t="s">
        <v>10</v>
      </c>
      <c r="AF228" s="70" t="s">
        <v>12</v>
      </c>
      <c r="AG228" s="70" t="s">
        <v>65</v>
      </c>
      <c r="AH228" s="70" t="s">
        <v>11</v>
      </c>
      <c r="AI228" s="70" t="s">
        <v>9</v>
      </c>
      <c r="AJ228" s="70" t="s">
        <v>122</v>
      </c>
      <c r="AK228" s="70" t="s">
        <v>163</v>
      </c>
      <c r="AL228" s="70" t="s">
        <v>57</v>
      </c>
      <c r="AM228" s="70" t="s">
        <v>61</v>
      </c>
      <c r="AN228" s="70" t="s">
        <v>61</v>
      </c>
      <c r="AO228" s="70" t="s">
        <v>74</v>
      </c>
      <c r="AP228" s="69">
        <v>7.4</v>
      </c>
    </row>
    <row r="229" spans="1:42" ht="15" hidden="1" customHeight="1" x14ac:dyDescent="0.25">
      <c r="A229" s="69">
        <v>2024</v>
      </c>
      <c r="B229" s="70" t="s">
        <v>54</v>
      </c>
      <c r="C229" s="70" t="s">
        <v>55</v>
      </c>
      <c r="D229" s="70" t="s">
        <v>181</v>
      </c>
      <c r="E229" s="70" t="s">
        <v>57</v>
      </c>
      <c r="F229" s="70" t="s">
        <v>58</v>
      </c>
      <c r="G229" s="70" t="s">
        <v>1262</v>
      </c>
      <c r="H229" s="70" t="s">
        <v>120</v>
      </c>
      <c r="I229" s="70" t="s">
        <v>855</v>
      </c>
      <c r="J229" s="70" t="s">
        <v>61</v>
      </c>
      <c r="K229" s="69" t="b">
        <v>1</v>
      </c>
      <c r="L229" s="70" t="s">
        <v>23</v>
      </c>
      <c r="M229" s="69">
        <v>101</v>
      </c>
      <c r="N229" s="78" t="s">
        <v>1037</v>
      </c>
      <c r="O229" s="81" t="str">
        <f t="shared" si="6"/>
        <v>10123</v>
      </c>
      <c r="P229" s="82">
        <f>IF(COUNTIF(Sheet2!B$3:B$187,VALUE('raw Mark ID data'!O229))=0, 0, VLOOKUP(VALUE(O229), Sheet2!B$3:D$987, 3, FALSE))</f>
        <v>0</v>
      </c>
      <c r="Q229" s="82">
        <f>IF(P229="THA",VLOOKUP(VALUE(O229),Sheet2!B$1:C$191,2,FALSE), IF(P229="SHA",VLOOKUP(VALUE(O229),Sheet2!B$1:C$191,2,FALSE), 0))</f>
        <v>0</v>
      </c>
      <c r="R229" s="82" t="str">
        <f t="shared" si="7"/>
        <v>NT</v>
      </c>
      <c r="S229" s="70" t="s">
        <v>1268</v>
      </c>
      <c r="T229" s="71">
        <v>45491</v>
      </c>
      <c r="U229" s="73"/>
      <c r="V229" s="69">
        <v>1</v>
      </c>
      <c r="W229" s="71">
        <v>45492</v>
      </c>
      <c r="X229" s="69">
        <v>29</v>
      </c>
      <c r="Y229" s="73"/>
      <c r="Z229" s="70" t="s">
        <v>61</v>
      </c>
      <c r="AA229" s="69">
        <v>1</v>
      </c>
      <c r="AB229" s="72">
        <v>45496</v>
      </c>
      <c r="AC229" s="70" t="s">
        <v>57</v>
      </c>
      <c r="AD229" s="70" t="s">
        <v>139</v>
      </c>
      <c r="AE229" s="70" t="s">
        <v>13</v>
      </c>
      <c r="AF229" s="70" t="s">
        <v>12</v>
      </c>
      <c r="AG229" s="70" t="s">
        <v>65</v>
      </c>
      <c r="AH229" s="70" t="s">
        <v>11</v>
      </c>
      <c r="AI229" s="70" t="s">
        <v>9</v>
      </c>
      <c r="AJ229" s="70" t="s">
        <v>187</v>
      </c>
      <c r="AK229" s="70" t="s">
        <v>139</v>
      </c>
      <c r="AL229" s="70" t="s">
        <v>57</v>
      </c>
      <c r="AM229" s="70" t="s">
        <v>61</v>
      </c>
      <c r="AN229" s="70" t="s">
        <v>61</v>
      </c>
      <c r="AO229" s="70" t="s">
        <v>74</v>
      </c>
      <c r="AP229" s="69">
        <v>12.1</v>
      </c>
    </row>
    <row r="230" spans="1:42" ht="15" hidden="1" customHeight="1" x14ac:dyDescent="0.25">
      <c r="A230" s="69">
        <v>2024</v>
      </c>
      <c r="B230" s="70" t="s">
        <v>54</v>
      </c>
      <c r="C230" s="70" t="s">
        <v>55</v>
      </c>
      <c r="D230" s="70" t="s">
        <v>181</v>
      </c>
      <c r="E230" s="70" t="s">
        <v>57</v>
      </c>
      <c r="F230" s="70" t="s">
        <v>58</v>
      </c>
      <c r="G230" s="70" t="s">
        <v>1262</v>
      </c>
      <c r="H230" s="70" t="s">
        <v>129</v>
      </c>
      <c r="I230" s="70" t="s">
        <v>855</v>
      </c>
      <c r="J230" s="70" t="s">
        <v>61</v>
      </c>
      <c r="K230" s="69" t="b">
        <v>1</v>
      </c>
      <c r="L230" s="70" t="s">
        <v>23</v>
      </c>
      <c r="M230" s="69">
        <v>101</v>
      </c>
      <c r="N230" s="78" t="s">
        <v>1037</v>
      </c>
      <c r="O230" s="81" t="str">
        <f t="shared" si="6"/>
        <v>10123</v>
      </c>
      <c r="P230" s="82">
        <f>IF(COUNTIF(Sheet2!B$3:B$187,VALUE('raw Mark ID data'!O230))=0, 0, VLOOKUP(VALUE(O230), Sheet2!B$3:D$987, 3, FALSE))</f>
        <v>0</v>
      </c>
      <c r="Q230" s="82">
        <f>IF(P230="THA",VLOOKUP(VALUE(O230),Sheet2!B$1:C$191,2,FALSE), IF(P230="SHA",VLOOKUP(VALUE(O230),Sheet2!B$1:C$191,2,FALSE), 0))</f>
        <v>0</v>
      </c>
      <c r="R230" s="82" t="str">
        <f t="shared" si="7"/>
        <v>NT</v>
      </c>
      <c r="S230" s="70" t="s">
        <v>1269</v>
      </c>
      <c r="T230" s="71">
        <v>45491</v>
      </c>
      <c r="U230" s="73"/>
      <c r="V230" s="69">
        <v>1</v>
      </c>
      <c r="W230" s="71">
        <v>45492</v>
      </c>
      <c r="X230" s="69">
        <v>29</v>
      </c>
      <c r="Y230" s="73"/>
      <c r="Z230" s="70" t="s">
        <v>61</v>
      </c>
      <c r="AA230" s="69">
        <v>1</v>
      </c>
      <c r="AB230" s="72">
        <v>45496</v>
      </c>
      <c r="AC230" s="70" t="s">
        <v>57</v>
      </c>
      <c r="AD230" s="70" t="s">
        <v>947</v>
      </c>
      <c r="AE230" s="70" t="s">
        <v>14</v>
      </c>
      <c r="AF230" s="70" t="s">
        <v>12</v>
      </c>
      <c r="AG230" s="70" t="s">
        <v>65</v>
      </c>
      <c r="AH230" s="70" t="s">
        <v>11</v>
      </c>
      <c r="AI230" s="70" t="s">
        <v>9</v>
      </c>
      <c r="AJ230" s="70" t="s">
        <v>122</v>
      </c>
      <c r="AK230" s="70" t="s">
        <v>947</v>
      </c>
      <c r="AL230" s="70" t="s">
        <v>57</v>
      </c>
      <c r="AM230" s="70" t="s">
        <v>61</v>
      </c>
      <c r="AN230" s="70" t="s">
        <v>61</v>
      </c>
      <c r="AO230" s="70" t="s">
        <v>74</v>
      </c>
      <c r="AP230" s="69">
        <v>6.9</v>
      </c>
    </row>
    <row r="231" spans="1:42" ht="15" hidden="1" customHeight="1" x14ac:dyDescent="0.25">
      <c r="A231" s="69">
        <v>2024</v>
      </c>
      <c r="B231" s="70" t="s">
        <v>54</v>
      </c>
      <c r="C231" s="70" t="s">
        <v>55</v>
      </c>
      <c r="D231" s="70" t="s">
        <v>181</v>
      </c>
      <c r="E231" s="70" t="s">
        <v>57</v>
      </c>
      <c r="F231" s="70" t="s">
        <v>58</v>
      </c>
      <c r="G231" s="70" t="s">
        <v>1262</v>
      </c>
      <c r="H231" s="70" t="s">
        <v>134</v>
      </c>
      <c r="I231" s="70" t="s">
        <v>855</v>
      </c>
      <c r="J231" s="70" t="s">
        <v>61</v>
      </c>
      <c r="K231" s="69" t="b">
        <v>1</v>
      </c>
      <c r="L231" s="70" t="s">
        <v>23</v>
      </c>
      <c r="M231" s="69">
        <v>101</v>
      </c>
      <c r="N231" s="78" t="s">
        <v>1037</v>
      </c>
      <c r="O231" s="81" t="str">
        <f t="shared" si="6"/>
        <v>10123</v>
      </c>
      <c r="P231" s="82">
        <f>IF(COUNTIF(Sheet2!B$3:B$187,VALUE('raw Mark ID data'!O231))=0, 0, VLOOKUP(VALUE(O231), Sheet2!B$3:D$987, 3, FALSE))</f>
        <v>0</v>
      </c>
      <c r="Q231" s="82">
        <f>IF(P231="THA",VLOOKUP(VALUE(O231),Sheet2!B$1:C$191,2,FALSE), IF(P231="SHA",VLOOKUP(VALUE(O231),Sheet2!B$1:C$191,2,FALSE), 0))</f>
        <v>0</v>
      </c>
      <c r="R231" s="82" t="str">
        <f t="shared" si="7"/>
        <v>NT</v>
      </c>
      <c r="S231" s="70" t="s">
        <v>1270</v>
      </c>
      <c r="T231" s="71">
        <v>45491</v>
      </c>
      <c r="U231" s="73"/>
      <c r="V231" s="69">
        <v>1</v>
      </c>
      <c r="W231" s="71">
        <v>45492</v>
      </c>
      <c r="X231" s="69">
        <v>29</v>
      </c>
      <c r="Y231" s="73"/>
      <c r="Z231" s="70" t="s">
        <v>61</v>
      </c>
      <c r="AA231" s="69">
        <v>1</v>
      </c>
      <c r="AB231" s="72">
        <v>45496</v>
      </c>
      <c r="AC231" s="70" t="s">
        <v>57</v>
      </c>
      <c r="AD231" s="70" t="s">
        <v>163</v>
      </c>
      <c r="AE231" s="70" t="s">
        <v>10</v>
      </c>
      <c r="AF231" s="70" t="s">
        <v>12</v>
      </c>
      <c r="AG231" s="70" t="s">
        <v>65</v>
      </c>
      <c r="AH231" s="70" t="s">
        <v>11</v>
      </c>
      <c r="AI231" s="70" t="s">
        <v>9</v>
      </c>
      <c r="AJ231" s="70" t="s">
        <v>187</v>
      </c>
      <c r="AK231" s="70" t="s">
        <v>163</v>
      </c>
      <c r="AL231" s="70" t="s">
        <v>57</v>
      </c>
      <c r="AM231" s="70" t="s">
        <v>61</v>
      </c>
      <c r="AN231" s="70" t="s">
        <v>61</v>
      </c>
      <c r="AO231" s="70" t="s">
        <v>74</v>
      </c>
      <c r="AP231" s="69">
        <v>6.4</v>
      </c>
    </row>
    <row r="232" spans="1:42" ht="15" hidden="1" customHeight="1" x14ac:dyDescent="0.25">
      <c r="A232" s="69">
        <v>2024</v>
      </c>
      <c r="B232" s="70" t="s">
        <v>54</v>
      </c>
      <c r="C232" s="70" t="s">
        <v>55</v>
      </c>
      <c r="D232" s="70" t="s">
        <v>181</v>
      </c>
      <c r="E232" s="70" t="s">
        <v>57</v>
      </c>
      <c r="F232" s="70" t="s">
        <v>58</v>
      </c>
      <c r="G232" s="70" t="s">
        <v>1262</v>
      </c>
      <c r="H232" s="70" t="s">
        <v>138</v>
      </c>
      <c r="I232" s="70" t="s">
        <v>855</v>
      </c>
      <c r="J232" s="70" t="s">
        <v>61</v>
      </c>
      <c r="K232" s="69" t="b">
        <v>1</v>
      </c>
      <c r="L232" s="70" t="s">
        <v>23</v>
      </c>
      <c r="M232" s="69">
        <v>101</v>
      </c>
      <c r="N232" s="78" t="s">
        <v>1037</v>
      </c>
      <c r="O232" s="81" t="str">
        <f t="shared" si="6"/>
        <v>10123</v>
      </c>
      <c r="P232" s="82">
        <f>IF(COUNTIF(Sheet2!B$3:B$187,VALUE('raw Mark ID data'!O232))=0, 0, VLOOKUP(VALUE(O232), Sheet2!B$3:D$987, 3, FALSE))</f>
        <v>0</v>
      </c>
      <c r="Q232" s="82">
        <f>IF(P232="THA",VLOOKUP(VALUE(O232),Sheet2!B$1:C$191,2,FALSE), IF(P232="SHA",VLOOKUP(VALUE(O232),Sheet2!B$1:C$191,2,FALSE), 0))</f>
        <v>0</v>
      </c>
      <c r="R232" s="82" t="str">
        <f t="shared" si="7"/>
        <v>NT</v>
      </c>
      <c r="S232" s="70" t="s">
        <v>1271</v>
      </c>
      <c r="T232" s="71">
        <v>45491</v>
      </c>
      <c r="U232" s="73"/>
      <c r="V232" s="69">
        <v>1</v>
      </c>
      <c r="W232" s="71">
        <v>45492</v>
      </c>
      <c r="X232" s="69">
        <v>29</v>
      </c>
      <c r="Y232" s="73"/>
      <c r="Z232" s="70" t="s">
        <v>61</v>
      </c>
      <c r="AA232" s="69">
        <v>1</v>
      </c>
      <c r="AB232" s="72">
        <v>45496</v>
      </c>
      <c r="AC232" s="70" t="s">
        <v>57</v>
      </c>
      <c r="AD232" s="70" t="s">
        <v>163</v>
      </c>
      <c r="AE232" s="70" t="s">
        <v>10</v>
      </c>
      <c r="AF232" s="70" t="s">
        <v>12</v>
      </c>
      <c r="AG232" s="70" t="s">
        <v>65</v>
      </c>
      <c r="AH232" s="70" t="s">
        <v>11</v>
      </c>
      <c r="AI232" s="70" t="s">
        <v>9</v>
      </c>
      <c r="AJ232" s="70" t="s">
        <v>122</v>
      </c>
      <c r="AK232" s="70" t="s">
        <v>163</v>
      </c>
      <c r="AL232" s="70" t="s">
        <v>57</v>
      </c>
      <c r="AM232" s="70" t="s">
        <v>61</v>
      </c>
      <c r="AN232" s="70" t="s">
        <v>61</v>
      </c>
      <c r="AO232" s="70" t="s">
        <v>74</v>
      </c>
      <c r="AP232" s="69">
        <v>10.4</v>
      </c>
    </row>
    <row r="233" spans="1:42" ht="15" hidden="1" customHeight="1" x14ac:dyDescent="0.25">
      <c r="A233" s="69">
        <v>2024</v>
      </c>
      <c r="B233" s="70" t="s">
        <v>54</v>
      </c>
      <c r="C233" s="70" t="s">
        <v>55</v>
      </c>
      <c r="D233" s="70" t="s">
        <v>181</v>
      </c>
      <c r="E233" s="70" t="s">
        <v>57</v>
      </c>
      <c r="F233" s="70" t="s">
        <v>58</v>
      </c>
      <c r="G233" s="70" t="s">
        <v>1262</v>
      </c>
      <c r="H233" s="70" t="s">
        <v>168</v>
      </c>
      <c r="I233" s="70" t="s">
        <v>855</v>
      </c>
      <c r="J233" s="70" t="s">
        <v>61</v>
      </c>
      <c r="K233" s="69" t="b">
        <v>1</v>
      </c>
      <c r="L233" s="70" t="s">
        <v>23</v>
      </c>
      <c r="M233" s="69">
        <v>101</v>
      </c>
      <c r="N233" s="78" t="s">
        <v>1037</v>
      </c>
      <c r="O233" s="81" t="str">
        <f t="shared" si="6"/>
        <v>10123</v>
      </c>
      <c r="P233" s="82">
        <f>IF(COUNTIF(Sheet2!B$3:B$187,VALUE('raw Mark ID data'!O233))=0, 0, VLOOKUP(VALUE(O233), Sheet2!B$3:D$987, 3, FALSE))</f>
        <v>0</v>
      </c>
      <c r="Q233" s="82">
        <f>IF(P233="THA",VLOOKUP(VALUE(O233),Sheet2!B$1:C$191,2,FALSE), IF(P233="SHA",VLOOKUP(VALUE(O233),Sheet2!B$1:C$191,2,FALSE), 0))</f>
        <v>0</v>
      </c>
      <c r="R233" s="82" t="str">
        <f t="shared" si="7"/>
        <v>NT</v>
      </c>
      <c r="S233" s="70" t="s">
        <v>1272</v>
      </c>
      <c r="T233" s="71">
        <v>45491</v>
      </c>
      <c r="U233" s="73"/>
      <c r="V233" s="69">
        <v>1</v>
      </c>
      <c r="W233" s="71">
        <v>45492</v>
      </c>
      <c r="X233" s="69">
        <v>29</v>
      </c>
      <c r="Y233" s="73"/>
      <c r="Z233" s="70" t="s">
        <v>61</v>
      </c>
      <c r="AA233" s="69">
        <v>1</v>
      </c>
      <c r="AB233" s="72">
        <v>45496</v>
      </c>
      <c r="AC233" s="70" t="s">
        <v>57</v>
      </c>
      <c r="AD233" s="70" t="s">
        <v>139</v>
      </c>
      <c r="AE233" s="70" t="s">
        <v>13</v>
      </c>
      <c r="AF233" s="70" t="s">
        <v>12</v>
      </c>
      <c r="AG233" s="70" t="s">
        <v>65</v>
      </c>
      <c r="AH233" s="70" t="s">
        <v>11</v>
      </c>
      <c r="AI233" s="70" t="s">
        <v>9</v>
      </c>
      <c r="AJ233" s="70" t="s">
        <v>122</v>
      </c>
      <c r="AK233" s="70" t="s">
        <v>139</v>
      </c>
      <c r="AL233" s="70" t="s">
        <v>57</v>
      </c>
      <c r="AM233" s="70" t="s">
        <v>61</v>
      </c>
      <c r="AN233" s="70" t="s">
        <v>61</v>
      </c>
      <c r="AO233" s="70" t="s">
        <v>74</v>
      </c>
      <c r="AP233" s="69">
        <v>7.5</v>
      </c>
    </row>
    <row r="234" spans="1:42" ht="15" hidden="1" customHeight="1" x14ac:dyDescent="0.25">
      <c r="A234" s="69">
        <v>2024</v>
      </c>
      <c r="B234" s="70" t="s">
        <v>54</v>
      </c>
      <c r="C234" s="70" t="s">
        <v>55</v>
      </c>
      <c r="D234" s="70" t="s">
        <v>56</v>
      </c>
      <c r="E234" s="70" t="s">
        <v>969</v>
      </c>
      <c r="F234" s="70" t="s">
        <v>182</v>
      </c>
      <c r="G234" s="70" t="s">
        <v>1273</v>
      </c>
      <c r="H234" s="70" t="s">
        <v>68</v>
      </c>
      <c r="I234" s="70" t="s">
        <v>221</v>
      </c>
      <c r="J234" s="70" t="s">
        <v>61</v>
      </c>
      <c r="K234" s="69" t="b">
        <v>1</v>
      </c>
      <c r="L234" s="70" t="s">
        <v>8</v>
      </c>
      <c r="M234" s="69">
        <v>101</v>
      </c>
      <c r="N234" s="78" t="s">
        <v>1080</v>
      </c>
      <c r="O234" s="81" t="str">
        <f t="shared" si="6"/>
        <v>1012842</v>
      </c>
      <c r="P234" s="82">
        <f>IF(COUNTIF(Sheet2!B$3:B$187,VALUE('raw Mark ID data'!O234))=0, 0, VLOOKUP(VALUE(O234), Sheet2!B$3:D$987, 3, FALSE))</f>
        <v>0</v>
      </c>
      <c r="Q234" s="82">
        <f>IF(P234="THA",VLOOKUP(VALUE(O234),Sheet2!B$1:C$191,2,FALSE), IF(P234="SHA",VLOOKUP(VALUE(O234),Sheet2!B$1:C$191,2,FALSE), 0))</f>
        <v>0</v>
      </c>
      <c r="R234" s="82" t="str">
        <f t="shared" si="7"/>
        <v>NT</v>
      </c>
      <c r="S234" s="70" t="s">
        <v>1274</v>
      </c>
      <c r="T234" s="71">
        <v>45490</v>
      </c>
      <c r="U234" s="72">
        <v>45491</v>
      </c>
      <c r="V234" s="69">
        <v>2</v>
      </c>
      <c r="W234" s="71">
        <v>45491</v>
      </c>
      <c r="X234" s="69">
        <v>29</v>
      </c>
      <c r="Y234" s="73"/>
      <c r="Z234" s="70" t="s">
        <v>61</v>
      </c>
      <c r="AA234" s="69">
        <v>1</v>
      </c>
      <c r="AB234" s="72">
        <v>45495</v>
      </c>
      <c r="AC234" s="70" t="s">
        <v>63</v>
      </c>
      <c r="AD234" s="70" t="s">
        <v>163</v>
      </c>
      <c r="AE234" s="70" t="s">
        <v>10</v>
      </c>
      <c r="AF234" s="70" t="s">
        <v>12</v>
      </c>
      <c r="AG234" s="70" t="s">
        <v>65</v>
      </c>
      <c r="AH234" s="70" t="s">
        <v>11</v>
      </c>
      <c r="AI234" s="70" t="s">
        <v>9</v>
      </c>
      <c r="AJ234" s="70" t="s">
        <v>122</v>
      </c>
      <c r="AK234" s="70" t="s">
        <v>163</v>
      </c>
      <c r="AL234" s="70" t="s">
        <v>63</v>
      </c>
      <c r="AM234" s="70" t="s">
        <v>61</v>
      </c>
      <c r="AN234" s="70" t="s">
        <v>61</v>
      </c>
      <c r="AO234" s="70" t="s">
        <v>74</v>
      </c>
      <c r="AP234" s="69">
        <v>8.3000000000000007</v>
      </c>
    </row>
    <row r="235" spans="1:42" ht="15" hidden="1" customHeight="1" x14ac:dyDescent="0.25">
      <c r="A235" s="69">
        <v>2024</v>
      </c>
      <c r="B235" s="70" t="s">
        <v>54</v>
      </c>
      <c r="C235" s="70" t="s">
        <v>55</v>
      </c>
      <c r="D235" s="70" t="s">
        <v>175</v>
      </c>
      <c r="E235" s="70" t="s">
        <v>219</v>
      </c>
      <c r="F235" s="70" t="s">
        <v>182</v>
      </c>
      <c r="G235" s="70" t="s">
        <v>1275</v>
      </c>
      <c r="H235" s="70" t="s">
        <v>67</v>
      </c>
      <c r="I235" s="70" t="s">
        <v>855</v>
      </c>
      <c r="J235" s="70" t="s">
        <v>61</v>
      </c>
      <c r="K235" s="69" t="b">
        <v>1</v>
      </c>
      <c r="L235" s="70" t="s">
        <v>24</v>
      </c>
      <c r="M235" s="69">
        <v>101</v>
      </c>
      <c r="N235" s="78" t="s">
        <v>971</v>
      </c>
      <c r="O235" s="81" t="str">
        <f t="shared" si="6"/>
        <v>10190</v>
      </c>
      <c r="P235" s="82">
        <f>IF(COUNTIF(Sheet2!B$3:B$187,VALUE('raw Mark ID data'!O235))=0, 0, VLOOKUP(VALUE(O235), Sheet2!B$3:D$987, 3, FALSE))</f>
        <v>0</v>
      </c>
      <c r="Q235" s="82">
        <f>IF(P235="THA",VLOOKUP(VALUE(O235),Sheet2!B$1:C$191,2,FALSE), IF(P235="SHA",VLOOKUP(VALUE(O235),Sheet2!B$1:C$191,2,FALSE), 0))</f>
        <v>0</v>
      </c>
      <c r="R235" s="82" t="str">
        <f t="shared" si="7"/>
        <v>NT</v>
      </c>
      <c r="S235" s="70" t="s">
        <v>1276</v>
      </c>
      <c r="T235" s="71">
        <v>45489</v>
      </c>
      <c r="U235" s="72">
        <v>45491</v>
      </c>
      <c r="V235" s="69">
        <v>3</v>
      </c>
      <c r="W235" s="71">
        <v>45492</v>
      </c>
      <c r="X235" s="69">
        <v>29</v>
      </c>
      <c r="Y235" s="73"/>
      <c r="Z235" s="70" t="s">
        <v>61</v>
      </c>
      <c r="AA235" s="69">
        <v>1</v>
      </c>
      <c r="AB235" s="72">
        <v>45495</v>
      </c>
      <c r="AC235" s="70" t="s">
        <v>992</v>
      </c>
      <c r="AD235" s="70" t="s">
        <v>163</v>
      </c>
      <c r="AE235" s="70" t="s">
        <v>10</v>
      </c>
      <c r="AF235" s="70" t="s">
        <v>12</v>
      </c>
      <c r="AG235" s="70" t="s">
        <v>65</v>
      </c>
      <c r="AH235" s="70" t="s">
        <v>11</v>
      </c>
      <c r="AI235" s="70" t="s">
        <v>9</v>
      </c>
      <c r="AJ235" s="70" t="s">
        <v>122</v>
      </c>
      <c r="AK235" s="70" t="s">
        <v>163</v>
      </c>
      <c r="AL235" s="70" t="s">
        <v>992</v>
      </c>
      <c r="AM235" s="70" t="s">
        <v>61</v>
      </c>
      <c r="AN235" s="70" t="s">
        <v>61</v>
      </c>
      <c r="AO235" s="70" t="s">
        <v>74</v>
      </c>
      <c r="AP235" s="69">
        <v>6.8</v>
      </c>
    </row>
    <row r="236" spans="1:42" ht="15" hidden="1" customHeight="1" x14ac:dyDescent="0.25">
      <c r="A236" s="69">
        <v>2024</v>
      </c>
      <c r="B236" s="70" t="s">
        <v>54</v>
      </c>
      <c r="C236" s="70" t="s">
        <v>55</v>
      </c>
      <c r="D236" s="70" t="s">
        <v>175</v>
      </c>
      <c r="E236" s="70" t="s">
        <v>219</v>
      </c>
      <c r="F236" s="70" t="s">
        <v>182</v>
      </c>
      <c r="G236" s="70" t="s">
        <v>1275</v>
      </c>
      <c r="H236" s="70" t="s">
        <v>75</v>
      </c>
      <c r="I236" s="70" t="s">
        <v>855</v>
      </c>
      <c r="J236" s="70" t="s">
        <v>61</v>
      </c>
      <c r="K236" s="69" t="b">
        <v>1</v>
      </c>
      <c r="L236" s="70" t="s">
        <v>24</v>
      </c>
      <c r="M236" s="69">
        <v>101</v>
      </c>
      <c r="N236" s="78" t="s">
        <v>971</v>
      </c>
      <c r="O236" s="81" t="str">
        <f t="shared" si="6"/>
        <v>10190</v>
      </c>
      <c r="P236" s="82">
        <f>IF(COUNTIF(Sheet2!B$3:B$187,VALUE('raw Mark ID data'!O236))=0, 0, VLOOKUP(VALUE(O236), Sheet2!B$3:D$987, 3, FALSE))</f>
        <v>0</v>
      </c>
      <c r="Q236" s="82">
        <f>IF(P236="THA",VLOOKUP(VALUE(O236),Sheet2!B$1:C$191,2,FALSE), IF(P236="SHA",VLOOKUP(VALUE(O236),Sheet2!B$1:C$191,2,FALSE), 0))</f>
        <v>0</v>
      </c>
      <c r="R236" s="82" t="str">
        <f t="shared" si="7"/>
        <v>NT</v>
      </c>
      <c r="S236" s="70" t="s">
        <v>1277</v>
      </c>
      <c r="T236" s="71">
        <v>45489</v>
      </c>
      <c r="U236" s="72">
        <v>45491</v>
      </c>
      <c r="V236" s="69">
        <v>3</v>
      </c>
      <c r="W236" s="71">
        <v>45492</v>
      </c>
      <c r="X236" s="69">
        <v>29</v>
      </c>
      <c r="Y236" s="73"/>
      <c r="Z236" s="70" t="s">
        <v>61</v>
      </c>
      <c r="AA236" s="69">
        <v>1</v>
      </c>
      <c r="AB236" s="72">
        <v>45495</v>
      </c>
      <c r="AC236" s="70" t="s">
        <v>992</v>
      </c>
      <c r="AD236" s="70" t="s">
        <v>163</v>
      </c>
      <c r="AE236" s="70" t="s">
        <v>10</v>
      </c>
      <c r="AF236" s="70" t="s">
        <v>12</v>
      </c>
      <c r="AG236" s="70" t="s">
        <v>65</v>
      </c>
      <c r="AH236" s="70" t="s">
        <v>11</v>
      </c>
      <c r="AI236" s="70" t="s">
        <v>9</v>
      </c>
      <c r="AJ236" s="70" t="s">
        <v>122</v>
      </c>
      <c r="AK236" s="70" t="s">
        <v>163</v>
      </c>
      <c r="AL236" s="70" t="s">
        <v>992</v>
      </c>
      <c r="AM236" s="70" t="s">
        <v>61</v>
      </c>
      <c r="AN236" s="70" t="s">
        <v>61</v>
      </c>
      <c r="AO236" s="70" t="s">
        <v>74</v>
      </c>
      <c r="AP236" s="69">
        <v>8.1</v>
      </c>
    </row>
    <row r="237" spans="1:42" ht="15" hidden="1" customHeight="1" x14ac:dyDescent="0.25">
      <c r="A237" s="69">
        <v>2024</v>
      </c>
      <c r="B237" s="70" t="s">
        <v>54</v>
      </c>
      <c r="C237" s="70" t="s">
        <v>55</v>
      </c>
      <c r="D237" s="70" t="s">
        <v>175</v>
      </c>
      <c r="E237" s="70" t="s">
        <v>219</v>
      </c>
      <c r="F237" s="70" t="s">
        <v>182</v>
      </c>
      <c r="G237" s="70" t="s">
        <v>1275</v>
      </c>
      <c r="H237" s="70" t="s">
        <v>81</v>
      </c>
      <c r="I237" s="70" t="s">
        <v>855</v>
      </c>
      <c r="J237" s="70" t="s">
        <v>61</v>
      </c>
      <c r="K237" s="69" t="b">
        <v>1</v>
      </c>
      <c r="L237" s="70" t="s">
        <v>24</v>
      </c>
      <c r="M237" s="69">
        <v>101</v>
      </c>
      <c r="N237" s="78" t="s">
        <v>971</v>
      </c>
      <c r="O237" s="81" t="str">
        <f t="shared" si="6"/>
        <v>10190</v>
      </c>
      <c r="P237" s="82">
        <f>IF(COUNTIF(Sheet2!B$3:B$187,VALUE('raw Mark ID data'!O237))=0, 0, VLOOKUP(VALUE(O237), Sheet2!B$3:D$987, 3, FALSE))</f>
        <v>0</v>
      </c>
      <c r="Q237" s="82">
        <f>IF(P237="THA",VLOOKUP(VALUE(O237),Sheet2!B$1:C$191,2,FALSE), IF(P237="SHA",VLOOKUP(VALUE(O237),Sheet2!B$1:C$191,2,FALSE), 0))</f>
        <v>0</v>
      </c>
      <c r="R237" s="82" t="str">
        <f t="shared" si="7"/>
        <v>NT</v>
      </c>
      <c r="S237" s="70" t="s">
        <v>1278</v>
      </c>
      <c r="T237" s="71">
        <v>45489</v>
      </c>
      <c r="U237" s="72">
        <v>45491</v>
      </c>
      <c r="V237" s="69">
        <v>3</v>
      </c>
      <c r="W237" s="71">
        <v>45492</v>
      </c>
      <c r="X237" s="69">
        <v>29</v>
      </c>
      <c r="Y237" s="73"/>
      <c r="Z237" s="70" t="s">
        <v>61</v>
      </c>
      <c r="AA237" s="69">
        <v>1</v>
      </c>
      <c r="AB237" s="72">
        <v>45495</v>
      </c>
      <c r="AC237" s="70" t="s">
        <v>992</v>
      </c>
      <c r="AD237" s="70" t="s">
        <v>189</v>
      </c>
      <c r="AE237" s="70" t="s">
        <v>21</v>
      </c>
      <c r="AF237" s="70" t="s">
        <v>12</v>
      </c>
      <c r="AG237" s="70" t="s">
        <v>65</v>
      </c>
      <c r="AH237" s="70" t="s">
        <v>11</v>
      </c>
      <c r="AI237" s="70" t="s">
        <v>9</v>
      </c>
      <c r="AJ237" s="70" t="s">
        <v>122</v>
      </c>
      <c r="AK237" s="70" t="s">
        <v>189</v>
      </c>
      <c r="AL237" s="70" t="s">
        <v>992</v>
      </c>
      <c r="AM237" s="70" t="s">
        <v>61</v>
      </c>
      <c r="AN237" s="70" t="s">
        <v>61</v>
      </c>
      <c r="AO237" s="70" t="s">
        <v>74</v>
      </c>
      <c r="AP237" s="69">
        <v>7.6</v>
      </c>
    </row>
    <row r="238" spans="1:42" ht="15" hidden="1" customHeight="1" x14ac:dyDescent="0.25">
      <c r="A238" s="69">
        <v>2024</v>
      </c>
      <c r="B238" s="70" t="s">
        <v>54</v>
      </c>
      <c r="C238" s="70" t="s">
        <v>55</v>
      </c>
      <c r="D238" s="70" t="s">
        <v>175</v>
      </c>
      <c r="E238" s="70" t="s">
        <v>219</v>
      </c>
      <c r="F238" s="70" t="s">
        <v>182</v>
      </c>
      <c r="G238" s="70" t="s">
        <v>1275</v>
      </c>
      <c r="H238" s="70" t="s">
        <v>88</v>
      </c>
      <c r="I238" s="70" t="s">
        <v>855</v>
      </c>
      <c r="J238" s="70" t="s">
        <v>61</v>
      </c>
      <c r="K238" s="69" t="b">
        <v>1</v>
      </c>
      <c r="L238" s="70" t="s">
        <v>24</v>
      </c>
      <c r="M238" s="69">
        <v>101</v>
      </c>
      <c r="N238" s="78" t="s">
        <v>971</v>
      </c>
      <c r="O238" s="81" t="str">
        <f t="shared" si="6"/>
        <v>10190</v>
      </c>
      <c r="P238" s="82">
        <f>IF(COUNTIF(Sheet2!B$3:B$187,VALUE('raw Mark ID data'!O238))=0, 0, VLOOKUP(VALUE(O238), Sheet2!B$3:D$987, 3, FALSE))</f>
        <v>0</v>
      </c>
      <c r="Q238" s="82">
        <f>IF(P238="THA",VLOOKUP(VALUE(O238),Sheet2!B$1:C$191,2,FALSE), IF(P238="SHA",VLOOKUP(VALUE(O238),Sheet2!B$1:C$191,2,FALSE), 0))</f>
        <v>0</v>
      </c>
      <c r="R238" s="82" t="str">
        <f t="shared" si="7"/>
        <v>NT</v>
      </c>
      <c r="S238" s="70" t="s">
        <v>1279</v>
      </c>
      <c r="T238" s="71">
        <v>45489</v>
      </c>
      <c r="U238" s="72">
        <v>45491</v>
      </c>
      <c r="V238" s="69">
        <v>3</v>
      </c>
      <c r="W238" s="71">
        <v>45492</v>
      </c>
      <c r="X238" s="69">
        <v>29</v>
      </c>
      <c r="Y238" s="73"/>
      <c r="Z238" s="70" t="s">
        <v>61</v>
      </c>
      <c r="AA238" s="69">
        <v>1</v>
      </c>
      <c r="AB238" s="72">
        <v>45495</v>
      </c>
      <c r="AC238" s="70" t="s">
        <v>992</v>
      </c>
      <c r="AD238" s="70" t="s">
        <v>947</v>
      </c>
      <c r="AE238" s="70" t="s">
        <v>14</v>
      </c>
      <c r="AF238" s="70" t="s">
        <v>12</v>
      </c>
      <c r="AG238" s="70" t="s">
        <v>65</v>
      </c>
      <c r="AH238" s="70" t="s">
        <v>11</v>
      </c>
      <c r="AI238" s="70" t="s">
        <v>9</v>
      </c>
      <c r="AJ238" s="70" t="s">
        <v>122</v>
      </c>
      <c r="AK238" s="70" t="s">
        <v>947</v>
      </c>
      <c r="AL238" s="70" t="s">
        <v>992</v>
      </c>
      <c r="AM238" s="70" t="s">
        <v>61</v>
      </c>
      <c r="AN238" s="70" t="s">
        <v>61</v>
      </c>
      <c r="AO238" s="70" t="s">
        <v>74</v>
      </c>
      <c r="AP238" s="69">
        <v>6.8</v>
      </c>
    </row>
    <row r="239" spans="1:42" ht="15" hidden="1" customHeight="1" x14ac:dyDescent="0.25">
      <c r="A239" s="69">
        <v>2024</v>
      </c>
      <c r="B239" s="70" t="s">
        <v>54</v>
      </c>
      <c r="C239" s="70" t="s">
        <v>55</v>
      </c>
      <c r="D239" s="70" t="s">
        <v>175</v>
      </c>
      <c r="E239" s="70" t="s">
        <v>219</v>
      </c>
      <c r="F239" s="70" t="s">
        <v>182</v>
      </c>
      <c r="G239" s="70" t="s">
        <v>1275</v>
      </c>
      <c r="H239" s="70" t="s">
        <v>89</v>
      </c>
      <c r="I239" s="70" t="s">
        <v>855</v>
      </c>
      <c r="J239" s="70" t="s">
        <v>61</v>
      </c>
      <c r="K239" s="69" t="b">
        <v>1</v>
      </c>
      <c r="L239" s="70" t="s">
        <v>24</v>
      </c>
      <c r="M239" s="69">
        <v>101</v>
      </c>
      <c r="N239" s="78" t="s">
        <v>971</v>
      </c>
      <c r="O239" s="81" t="str">
        <f t="shared" si="6"/>
        <v>10190</v>
      </c>
      <c r="P239" s="82">
        <f>IF(COUNTIF(Sheet2!B$3:B$187,VALUE('raw Mark ID data'!O239))=0, 0, VLOOKUP(VALUE(O239), Sheet2!B$3:D$987, 3, FALSE))</f>
        <v>0</v>
      </c>
      <c r="Q239" s="82">
        <f>IF(P239="THA",VLOOKUP(VALUE(O239),Sheet2!B$1:C$191,2,FALSE), IF(P239="SHA",VLOOKUP(VALUE(O239),Sheet2!B$1:C$191,2,FALSE), 0))</f>
        <v>0</v>
      </c>
      <c r="R239" s="82" t="str">
        <f t="shared" si="7"/>
        <v>NT</v>
      </c>
      <c r="S239" s="70" t="s">
        <v>1280</v>
      </c>
      <c r="T239" s="71">
        <v>45489</v>
      </c>
      <c r="U239" s="72">
        <v>45491</v>
      </c>
      <c r="V239" s="69">
        <v>3</v>
      </c>
      <c r="W239" s="71">
        <v>45492</v>
      </c>
      <c r="X239" s="69">
        <v>29</v>
      </c>
      <c r="Y239" s="73"/>
      <c r="Z239" s="70" t="s">
        <v>61</v>
      </c>
      <c r="AA239" s="69">
        <v>1</v>
      </c>
      <c r="AB239" s="72">
        <v>45495</v>
      </c>
      <c r="AC239" s="70" t="s">
        <v>992</v>
      </c>
      <c r="AD239" s="70" t="s">
        <v>947</v>
      </c>
      <c r="AE239" s="70" t="s">
        <v>14</v>
      </c>
      <c r="AF239" s="70" t="s">
        <v>12</v>
      </c>
      <c r="AG239" s="70" t="s">
        <v>65</v>
      </c>
      <c r="AH239" s="70" t="s">
        <v>11</v>
      </c>
      <c r="AI239" s="70" t="s">
        <v>9</v>
      </c>
      <c r="AJ239" s="70" t="s">
        <v>122</v>
      </c>
      <c r="AK239" s="70" t="s">
        <v>947</v>
      </c>
      <c r="AL239" s="70" t="s">
        <v>992</v>
      </c>
      <c r="AM239" s="70" t="s">
        <v>61</v>
      </c>
      <c r="AN239" s="70" t="s">
        <v>61</v>
      </c>
      <c r="AO239" s="70" t="s">
        <v>74</v>
      </c>
      <c r="AP239" s="69">
        <v>10</v>
      </c>
    </row>
    <row r="240" spans="1:42" ht="15" hidden="1" customHeight="1" x14ac:dyDescent="0.25">
      <c r="A240" s="69">
        <v>2024</v>
      </c>
      <c r="B240" s="70" t="s">
        <v>54</v>
      </c>
      <c r="C240" s="70" t="s">
        <v>55</v>
      </c>
      <c r="D240" s="70" t="s">
        <v>175</v>
      </c>
      <c r="E240" s="70" t="s">
        <v>219</v>
      </c>
      <c r="F240" s="70" t="s">
        <v>182</v>
      </c>
      <c r="G240" s="70" t="s">
        <v>1275</v>
      </c>
      <c r="H240" s="70" t="s">
        <v>95</v>
      </c>
      <c r="I240" s="70" t="s">
        <v>855</v>
      </c>
      <c r="J240" s="70" t="s">
        <v>61</v>
      </c>
      <c r="K240" s="69" t="b">
        <v>1</v>
      </c>
      <c r="L240" s="70" t="s">
        <v>24</v>
      </c>
      <c r="M240" s="69">
        <v>101</v>
      </c>
      <c r="N240" s="78" t="s">
        <v>971</v>
      </c>
      <c r="O240" s="81" t="str">
        <f t="shared" si="6"/>
        <v>10190</v>
      </c>
      <c r="P240" s="82">
        <f>IF(COUNTIF(Sheet2!B$3:B$187,VALUE('raw Mark ID data'!O240))=0, 0, VLOOKUP(VALUE(O240), Sheet2!B$3:D$987, 3, FALSE))</f>
        <v>0</v>
      </c>
      <c r="Q240" s="82">
        <f>IF(P240="THA",VLOOKUP(VALUE(O240),Sheet2!B$1:C$191,2,FALSE), IF(P240="SHA",VLOOKUP(VALUE(O240),Sheet2!B$1:C$191,2,FALSE), 0))</f>
        <v>0</v>
      </c>
      <c r="R240" s="82" t="str">
        <f t="shared" si="7"/>
        <v>NT</v>
      </c>
      <c r="S240" s="70" t="s">
        <v>1281</v>
      </c>
      <c r="T240" s="71">
        <v>45489</v>
      </c>
      <c r="U240" s="72">
        <v>45491</v>
      </c>
      <c r="V240" s="69">
        <v>3</v>
      </c>
      <c r="W240" s="71">
        <v>45492</v>
      </c>
      <c r="X240" s="69">
        <v>29</v>
      </c>
      <c r="Y240" s="73"/>
      <c r="Z240" s="70" t="s">
        <v>61</v>
      </c>
      <c r="AA240" s="69">
        <v>1</v>
      </c>
      <c r="AB240" s="72">
        <v>45495</v>
      </c>
      <c r="AC240" s="70" t="s">
        <v>992</v>
      </c>
      <c r="AD240" s="70" t="s">
        <v>139</v>
      </c>
      <c r="AE240" s="70" t="s">
        <v>13</v>
      </c>
      <c r="AF240" s="70" t="s">
        <v>12</v>
      </c>
      <c r="AG240" s="70" t="s">
        <v>65</v>
      </c>
      <c r="AH240" s="70" t="s">
        <v>11</v>
      </c>
      <c r="AI240" s="70" t="s">
        <v>9</v>
      </c>
      <c r="AJ240" s="70" t="s">
        <v>122</v>
      </c>
      <c r="AK240" s="70" t="s">
        <v>139</v>
      </c>
      <c r="AL240" s="70" t="s">
        <v>992</v>
      </c>
      <c r="AM240" s="70" t="s">
        <v>61</v>
      </c>
      <c r="AN240" s="70" t="s">
        <v>61</v>
      </c>
      <c r="AO240" s="70" t="s">
        <v>74</v>
      </c>
      <c r="AP240" s="69">
        <v>8.6</v>
      </c>
    </row>
    <row r="241" spans="1:42" ht="15" hidden="1" customHeight="1" x14ac:dyDescent="0.25">
      <c r="A241" s="69">
        <v>2024</v>
      </c>
      <c r="B241" s="70" t="s">
        <v>54</v>
      </c>
      <c r="C241" s="70" t="s">
        <v>55</v>
      </c>
      <c r="D241" s="70" t="s">
        <v>56</v>
      </c>
      <c r="E241" s="70" t="s">
        <v>219</v>
      </c>
      <c r="F241" s="70" t="s">
        <v>58</v>
      </c>
      <c r="G241" s="70" t="s">
        <v>1282</v>
      </c>
      <c r="H241" s="70" t="s">
        <v>83</v>
      </c>
      <c r="I241" s="70" t="s">
        <v>855</v>
      </c>
      <c r="J241" s="70" t="s">
        <v>61</v>
      </c>
      <c r="K241" s="69" t="b">
        <v>1</v>
      </c>
      <c r="L241" s="70" t="s">
        <v>23</v>
      </c>
      <c r="M241" s="69">
        <v>101</v>
      </c>
      <c r="N241" s="78" t="s">
        <v>1283</v>
      </c>
      <c r="O241" s="81" t="str">
        <f t="shared" si="6"/>
        <v>10129</v>
      </c>
      <c r="P241" s="82">
        <f>IF(COUNTIF(Sheet2!B$3:B$187,VALUE('raw Mark ID data'!O241))=0, 0, VLOOKUP(VALUE(O241), Sheet2!B$3:D$987, 3, FALSE))</f>
        <v>0</v>
      </c>
      <c r="Q241" s="82">
        <f>IF(P241="THA",VLOOKUP(VALUE(O241),Sheet2!B$1:C$191,2,FALSE), IF(P241="SHA",VLOOKUP(VALUE(O241),Sheet2!B$1:C$191,2,FALSE), 0))</f>
        <v>0</v>
      </c>
      <c r="R241" s="82" t="str">
        <f t="shared" si="7"/>
        <v>NT</v>
      </c>
      <c r="S241" s="70" t="s">
        <v>1284</v>
      </c>
      <c r="T241" s="71">
        <v>45494</v>
      </c>
      <c r="U241" s="73"/>
      <c r="V241" s="69">
        <v>1</v>
      </c>
      <c r="W241" s="71">
        <v>45494</v>
      </c>
      <c r="X241" s="69">
        <v>30</v>
      </c>
      <c r="Y241" s="73"/>
      <c r="Z241" s="70" t="s">
        <v>61</v>
      </c>
      <c r="AA241" s="69">
        <v>1</v>
      </c>
      <c r="AB241" s="72">
        <v>45495</v>
      </c>
      <c r="AC241" s="70" t="s">
        <v>63</v>
      </c>
      <c r="AD241" s="70" t="s">
        <v>139</v>
      </c>
      <c r="AE241" s="70" t="s">
        <v>13</v>
      </c>
      <c r="AF241" s="70" t="s">
        <v>12</v>
      </c>
      <c r="AG241" s="70" t="s">
        <v>65</v>
      </c>
      <c r="AH241" s="70" t="s">
        <v>11</v>
      </c>
      <c r="AI241" s="70" t="s">
        <v>9</v>
      </c>
      <c r="AJ241" s="70" t="s">
        <v>84</v>
      </c>
      <c r="AK241" s="70" t="s">
        <v>139</v>
      </c>
      <c r="AL241" s="70" t="s">
        <v>63</v>
      </c>
      <c r="AM241" s="70" t="s">
        <v>61</v>
      </c>
      <c r="AN241" s="70" t="s">
        <v>61</v>
      </c>
      <c r="AO241" s="70" t="s">
        <v>74</v>
      </c>
      <c r="AP241" s="69">
        <v>6.6</v>
      </c>
    </row>
    <row r="242" spans="1:42" ht="15" hidden="1" customHeight="1" x14ac:dyDescent="0.25">
      <c r="A242" s="69">
        <v>2024</v>
      </c>
      <c r="B242" s="70" t="s">
        <v>54</v>
      </c>
      <c r="C242" s="70" t="s">
        <v>55</v>
      </c>
      <c r="D242" s="70" t="s">
        <v>56</v>
      </c>
      <c r="E242" s="70" t="s">
        <v>219</v>
      </c>
      <c r="F242" s="70" t="s">
        <v>58</v>
      </c>
      <c r="G242" s="70" t="s">
        <v>1282</v>
      </c>
      <c r="H242" s="70" t="s">
        <v>86</v>
      </c>
      <c r="I242" s="70" t="s">
        <v>855</v>
      </c>
      <c r="J242" s="70" t="s">
        <v>61</v>
      </c>
      <c r="K242" s="69" t="b">
        <v>1</v>
      </c>
      <c r="L242" s="70" t="s">
        <v>23</v>
      </c>
      <c r="M242" s="69">
        <v>101</v>
      </c>
      <c r="N242" s="78" t="s">
        <v>1283</v>
      </c>
      <c r="O242" s="81" t="str">
        <f t="shared" si="6"/>
        <v>10129</v>
      </c>
      <c r="P242" s="82">
        <f>IF(COUNTIF(Sheet2!B$3:B$187,VALUE('raw Mark ID data'!O242))=0, 0, VLOOKUP(VALUE(O242), Sheet2!B$3:D$987, 3, FALSE))</f>
        <v>0</v>
      </c>
      <c r="Q242" s="82">
        <f>IF(P242="THA",VLOOKUP(VALUE(O242),Sheet2!B$1:C$191,2,FALSE), IF(P242="SHA",VLOOKUP(VALUE(O242),Sheet2!B$1:C$191,2,FALSE), 0))</f>
        <v>0</v>
      </c>
      <c r="R242" s="82" t="str">
        <f t="shared" si="7"/>
        <v>NT</v>
      </c>
      <c r="S242" s="70" t="s">
        <v>1285</v>
      </c>
      <c r="T242" s="71">
        <v>45494</v>
      </c>
      <c r="U242" s="73"/>
      <c r="V242" s="69">
        <v>1</v>
      </c>
      <c r="W242" s="71">
        <v>45494</v>
      </c>
      <c r="X242" s="69">
        <v>30</v>
      </c>
      <c r="Y242" s="73"/>
      <c r="Z242" s="70" t="s">
        <v>61</v>
      </c>
      <c r="AA242" s="69">
        <v>1</v>
      </c>
      <c r="AB242" s="72">
        <v>45495</v>
      </c>
      <c r="AC242" s="70" t="s">
        <v>63</v>
      </c>
      <c r="AD242" s="70" t="s">
        <v>947</v>
      </c>
      <c r="AE242" s="70" t="s">
        <v>14</v>
      </c>
      <c r="AF242" s="70" t="s">
        <v>12</v>
      </c>
      <c r="AG242" s="70" t="s">
        <v>65</v>
      </c>
      <c r="AH242" s="70" t="s">
        <v>11</v>
      </c>
      <c r="AI242" s="70" t="s">
        <v>9</v>
      </c>
      <c r="AJ242" s="70" t="s">
        <v>84</v>
      </c>
      <c r="AK242" s="70" t="s">
        <v>947</v>
      </c>
      <c r="AL242" s="70" t="s">
        <v>63</v>
      </c>
      <c r="AM242" s="70" t="s">
        <v>61</v>
      </c>
      <c r="AN242" s="70" t="s">
        <v>61</v>
      </c>
      <c r="AO242" s="70" t="s">
        <v>74</v>
      </c>
      <c r="AP242" s="69">
        <v>5.9</v>
      </c>
    </row>
    <row r="243" spans="1:42" ht="15" hidden="1" customHeight="1" x14ac:dyDescent="0.25">
      <c r="A243" s="69">
        <v>2024</v>
      </c>
      <c r="B243" s="70" t="s">
        <v>54</v>
      </c>
      <c r="C243" s="70" t="s">
        <v>55</v>
      </c>
      <c r="D243" s="70" t="s">
        <v>56</v>
      </c>
      <c r="E243" s="70" t="s">
        <v>219</v>
      </c>
      <c r="F243" s="70" t="s">
        <v>58</v>
      </c>
      <c r="G243" s="70" t="s">
        <v>1282</v>
      </c>
      <c r="H243" s="70" t="s">
        <v>92</v>
      </c>
      <c r="I243" s="70" t="s">
        <v>855</v>
      </c>
      <c r="J243" s="70" t="s">
        <v>61</v>
      </c>
      <c r="K243" s="69" t="b">
        <v>1</v>
      </c>
      <c r="L243" s="70" t="s">
        <v>23</v>
      </c>
      <c r="M243" s="69">
        <v>101</v>
      </c>
      <c r="N243" s="78" t="s">
        <v>1283</v>
      </c>
      <c r="O243" s="81" t="str">
        <f t="shared" si="6"/>
        <v>10129</v>
      </c>
      <c r="P243" s="82">
        <f>IF(COUNTIF(Sheet2!B$3:B$187,VALUE('raw Mark ID data'!O243))=0, 0, VLOOKUP(VALUE(O243), Sheet2!B$3:D$987, 3, FALSE))</f>
        <v>0</v>
      </c>
      <c r="Q243" s="82">
        <f>IF(P243="THA",VLOOKUP(VALUE(O243),Sheet2!B$1:C$191,2,FALSE), IF(P243="SHA",VLOOKUP(VALUE(O243),Sheet2!B$1:C$191,2,FALSE), 0))</f>
        <v>0</v>
      </c>
      <c r="R243" s="82" t="str">
        <f t="shared" si="7"/>
        <v>NT</v>
      </c>
      <c r="S243" s="70" t="s">
        <v>1286</v>
      </c>
      <c r="T243" s="71">
        <v>45494</v>
      </c>
      <c r="U243" s="73"/>
      <c r="V243" s="69">
        <v>1</v>
      </c>
      <c r="W243" s="71">
        <v>45494</v>
      </c>
      <c r="X243" s="69">
        <v>30</v>
      </c>
      <c r="Y243" s="73"/>
      <c r="Z243" s="70" t="s">
        <v>61</v>
      </c>
      <c r="AA243" s="69">
        <v>1</v>
      </c>
      <c r="AB243" s="72">
        <v>45495</v>
      </c>
      <c r="AC243" s="70" t="s">
        <v>63</v>
      </c>
      <c r="AD243" s="70" t="s">
        <v>163</v>
      </c>
      <c r="AE243" s="70" t="s">
        <v>10</v>
      </c>
      <c r="AF243" s="70" t="s">
        <v>12</v>
      </c>
      <c r="AG243" s="70" t="s">
        <v>65</v>
      </c>
      <c r="AH243" s="70" t="s">
        <v>11</v>
      </c>
      <c r="AI243" s="70" t="s">
        <v>9</v>
      </c>
      <c r="AJ243" s="70" t="s">
        <v>122</v>
      </c>
      <c r="AK243" s="70" t="s">
        <v>163</v>
      </c>
      <c r="AL243" s="70" t="s">
        <v>63</v>
      </c>
      <c r="AM243" s="70" t="s">
        <v>61</v>
      </c>
      <c r="AN243" s="70" t="s">
        <v>61</v>
      </c>
      <c r="AO243" s="70" t="s">
        <v>74</v>
      </c>
      <c r="AP243" s="69">
        <v>7.7</v>
      </c>
    </row>
    <row r="244" spans="1:42" ht="15" hidden="1" customHeight="1" x14ac:dyDescent="0.25">
      <c r="A244" s="69">
        <v>2024</v>
      </c>
      <c r="B244" s="70" t="s">
        <v>54</v>
      </c>
      <c r="C244" s="70" t="s">
        <v>55</v>
      </c>
      <c r="D244" s="70" t="s">
        <v>56</v>
      </c>
      <c r="E244" s="70" t="s">
        <v>219</v>
      </c>
      <c r="F244" s="70" t="s">
        <v>58</v>
      </c>
      <c r="G244" s="70" t="s">
        <v>1282</v>
      </c>
      <c r="H244" s="70" t="s">
        <v>96</v>
      </c>
      <c r="I244" s="70" t="s">
        <v>855</v>
      </c>
      <c r="J244" s="70" t="s">
        <v>61</v>
      </c>
      <c r="K244" s="69" t="b">
        <v>1</v>
      </c>
      <c r="L244" s="70" t="s">
        <v>23</v>
      </c>
      <c r="M244" s="69">
        <v>101</v>
      </c>
      <c r="N244" s="78" t="s">
        <v>1283</v>
      </c>
      <c r="O244" s="81" t="str">
        <f t="shared" si="6"/>
        <v>10129</v>
      </c>
      <c r="P244" s="82">
        <f>IF(COUNTIF(Sheet2!B$3:B$187,VALUE('raw Mark ID data'!O244))=0, 0, VLOOKUP(VALUE(O244), Sheet2!B$3:D$987, 3, FALSE))</f>
        <v>0</v>
      </c>
      <c r="Q244" s="82">
        <f>IF(P244="THA",VLOOKUP(VALUE(O244),Sheet2!B$1:C$191,2,FALSE), IF(P244="SHA",VLOOKUP(VALUE(O244),Sheet2!B$1:C$191,2,FALSE), 0))</f>
        <v>0</v>
      </c>
      <c r="R244" s="82" t="str">
        <f t="shared" si="7"/>
        <v>NT</v>
      </c>
      <c r="S244" s="70" t="s">
        <v>1287</v>
      </c>
      <c r="T244" s="71">
        <v>45494</v>
      </c>
      <c r="U244" s="73"/>
      <c r="V244" s="69">
        <v>1</v>
      </c>
      <c r="W244" s="71">
        <v>45494</v>
      </c>
      <c r="X244" s="69">
        <v>30</v>
      </c>
      <c r="Y244" s="73"/>
      <c r="Z244" s="70" t="s">
        <v>61</v>
      </c>
      <c r="AA244" s="69">
        <v>1</v>
      </c>
      <c r="AB244" s="72">
        <v>45495</v>
      </c>
      <c r="AC244" s="70" t="s">
        <v>63</v>
      </c>
      <c r="AD244" s="70" t="s">
        <v>163</v>
      </c>
      <c r="AE244" s="70" t="s">
        <v>10</v>
      </c>
      <c r="AF244" s="70" t="s">
        <v>12</v>
      </c>
      <c r="AG244" s="70" t="s">
        <v>65</v>
      </c>
      <c r="AH244" s="70" t="s">
        <v>11</v>
      </c>
      <c r="AI244" s="70" t="s">
        <v>9</v>
      </c>
      <c r="AJ244" s="70" t="s">
        <v>122</v>
      </c>
      <c r="AK244" s="70" t="s">
        <v>163</v>
      </c>
      <c r="AL244" s="70" t="s">
        <v>63</v>
      </c>
      <c r="AM244" s="70" t="s">
        <v>61</v>
      </c>
      <c r="AN244" s="70" t="s">
        <v>61</v>
      </c>
      <c r="AO244" s="70" t="s">
        <v>74</v>
      </c>
      <c r="AP244" s="69">
        <v>5.6</v>
      </c>
    </row>
    <row r="245" spans="1:42" ht="15" hidden="1" customHeight="1" x14ac:dyDescent="0.25">
      <c r="A245" s="69">
        <v>2024</v>
      </c>
      <c r="B245" s="70" t="s">
        <v>54</v>
      </c>
      <c r="C245" s="70" t="s">
        <v>55</v>
      </c>
      <c r="D245" s="70" t="s">
        <v>56</v>
      </c>
      <c r="E245" s="70" t="s">
        <v>219</v>
      </c>
      <c r="F245" s="70" t="s">
        <v>58</v>
      </c>
      <c r="G245" s="70" t="s">
        <v>1282</v>
      </c>
      <c r="H245" s="70" t="s">
        <v>102</v>
      </c>
      <c r="I245" s="70" t="s">
        <v>855</v>
      </c>
      <c r="J245" s="70" t="s">
        <v>61</v>
      </c>
      <c r="K245" s="69" t="b">
        <v>1</v>
      </c>
      <c r="L245" s="70" t="s">
        <v>23</v>
      </c>
      <c r="M245" s="69">
        <v>101</v>
      </c>
      <c r="N245" s="78" t="s">
        <v>1015</v>
      </c>
      <c r="O245" s="81" t="str">
        <f t="shared" si="6"/>
        <v>10141</v>
      </c>
      <c r="P245" s="82">
        <f>IF(COUNTIF(Sheet2!B$3:B$187,VALUE('raw Mark ID data'!O245))=0, 0, VLOOKUP(VALUE(O245), Sheet2!B$3:D$987, 3, FALSE))</f>
        <v>0</v>
      </c>
      <c r="Q245" s="82">
        <f>IF(P245="THA",VLOOKUP(VALUE(O245),Sheet2!B$1:C$191,2,FALSE), IF(P245="SHA",VLOOKUP(VALUE(O245),Sheet2!B$1:C$191,2,FALSE), 0))</f>
        <v>0</v>
      </c>
      <c r="R245" s="82" t="str">
        <f t="shared" si="7"/>
        <v>NT</v>
      </c>
      <c r="S245" s="70" t="s">
        <v>1288</v>
      </c>
      <c r="T245" s="71">
        <v>45494</v>
      </c>
      <c r="U245" s="73"/>
      <c r="V245" s="69">
        <v>1</v>
      </c>
      <c r="W245" s="71">
        <v>45494</v>
      </c>
      <c r="X245" s="69">
        <v>30</v>
      </c>
      <c r="Y245" s="73"/>
      <c r="Z245" s="70" t="s">
        <v>61</v>
      </c>
      <c r="AA245" s="69">
        <v>1</v>
      </c>
      <c r="AB245" s="72">
        <v>45495</v>
      </c>
      <c r="AC245" s="70" t="s">
        <v>63</v>
      </c>
      <c r="AD245" s="70" t="s">
        <v>139</v>
      </c>
      <c r="AE245" s="70" t="s">
        <v>13</v>
      </c>
      <c r="AF245" s="70" t="s">
        <v>12</v>
      </c>
      <c r="AG245" s="70" t="s">
        <v>65</v>
      </c>
      <c r="AH245" s="70" t="s">
        <v>11</v>
      </c>
      <c r="AI245" s="70" t="s">
        <v>9</v>
      </c>
      <c r="AJ245" s="70" t="s">
        <v>122</v>
      </c>
      <c r="AK245" s="70" t="s">
        <v>139</v>
      </c>
      <c r="AL245" s="70" t="s">
        <v>63</v>
      </c>
      <c r="AM245" s="70" t="s">
        <v>61</v>
      </c>
      <c r="AN245" s="70" t="s">
        <v>61</v>
      </c>
      <c r="AO245" s="70" t="s">
        <v>74</v>
      </c>
      <c r="AP245" s="69">
        <v>9.4</v>
      </c>
    </row>
    <row r="246" spans="1:42" ht="15" hidden="1" customHeight="1" x14ac:dyDescent="0.25">
      <c r="A246" s="69">
        <v>2024</v>
      </c>
      <c r="B246" s="70" t="s">
        <v>54</v>
      </c>
      <c r="C246" s="70" t="s">
        <v>55</v>
      </c>
      <c r="D246" s="70" t="s">
        <v>56</v>
      </c>
      <c r="E246" s="70" t="s">
        <v>219</v>
      </c>
      <c r="F246" s="70" t="s">
        <v>58</v>
      </c>
      <c r="G246" s="70" t="s">
        <v>1282</v>
      </c>
      <c r="H246" s="70" t="s">
        <v>104</v>
      </c>
      <c r="I246" s="70" t="s">
        <v>855</v>
      </c>
      <c r="J246" s="70" t="s">
        <v>61</v>
      </c>
      <c r="K246" s="69" t="b">
        <v>1</v>
      </c>
      <c r="L246" s="70" t="s">
        <v>23</v>
      </c>
      <c r="M246" s="69">
        <v>101</v>
      </c>
      <c r="N246" s="78" t="s">
        <v>1015</v>
      </c>
      <c r="O246" s="81" t="str">
        <f t="shared" si="6"/>
        <v>10141</v>
      </c>
      <c r="P246" s="82">
        <f>IF(COUNTIF(Sheet2!B$3:B$187,VALUE('raw Mark ID data'!O246))=0, 0, VLOOKUP(VALUE(O246), Sheet2!B$3:D$987, 3, FALSE))</f>
        <v>0</v>
      </c>
      <c r="Q246" s="82">
        <f>IF(P246="THA",VLOOKUP(VALUE(O246),Sheet2!B$1:C$191,2,FALSE), IF(P246="SHA",VLOOKUP(VALUE(O246),Sheet2!B$1:C$191,2,FALSE), 0))</f>
        <v>0</v>
      </c>
      <c r="R246" s="82" t="str">
        <f t="shared" si="7"/>
        <v>NT</v>
      </c>
      <c r="S246" s="70" t="s">
        <v>1289</v>
      </c>
      <c r="T246" s="71">
        <v>45494</v>
      </c>
      <c r="U246" s="73"/>
      <c r="V246" s="69">
        <v>1</v>
      </c>
      <c r="W246" s="71">
        <v>45494</v>
      </c>
      <c r="X246" s="69">
        <v>30</v>
      </c>
      <c r="Y246" s="73"/>
      <c r="Z246" s="70" t="s">
        <v>61</v>
      </c>
      <c r="AA246" s="69">
        <v>1</v>
      </c>
      <c r="AB246" s="72">
        <v>45495</v>
      </c>
      <c r="AC246" s="70" t="s">
        <v>63</v>
      </c>
      <c r="AD246" s="70" t="s">
        <v>163</v>
      </c>
      <c r="AE246" s="70" t="s">
        <v>10</v>
      </c>
      <c r="AF246" s="70" t="s">
        <v>12</v>
      </c>
      <c r="AG246" s="70" t="s">
        <v>65</v>
      </c>
      <c r="AH246" s="70" t="s">
        <v>11</v>
      </c>
      <c r="AI246" s="70" t="s">
        <v>9</v>
      </c>
      <c r="AJ246" s="70" t="s">
        <v>84</v>
      </c>
      <c r="AK246" s="70" t="s">
        <v>163</v>
      </c>
      <c r="AL246" s="70" t="s">
        <v>63</v>
      </c>
      <c r="AM246" s="70" t="s">
        <v>61</v>
      </c>
      <c r="AN246" s="70" t="s">
        <v>61</v>
      </c>
      <c r="AO246" s="70" t="s">
        <v>74</v>
      </c>
      <c r="AP246" s="69">
        <v>7.1</v>
      </c>
    </row>
    <row r="247" spans="1:42" ht="15" hidden="1" customHeight="1" x14ac:dyDescent="0.25">
      <c r="A247" s="69">
        <v>2024</v>
      </c>
      <c r="B247" s="70" t="s">
        <v>54</v>
      </c>
      <c r="C247" s="70" t="s">
        <v>55</v>
      </c>
      <c r="D247" s="70" t="s">
        <v>56</v>
      </c>
      <c r="E247" s="70" t="s">
        <v>219</v>
      </c>
      <c r="F247" s="70" t="s">
        <v>58</v>
      </c>
      <c r="G247" s="70" t="s">
        <v>1282</v>
      </c>
      <c r="H247" s="70" t="s">
        <v>123</v>
      </c>
      <c r="I247" s="70" t="s">
        <v>855</v>
      </c>
      <c r="J247" s="70" t="s">
        <v>61</v>
      </c>
      <c r="K247" s="69" t="b">
        <v>1</v>
      </c>
      <c r="L247" s="70" t="s">
        <v>23</v>
      </c>
      <c r="M247" s="69">
        <v>101</v>
      </c>
      <c r="N247" s="78" t="s">
        <v>1283</v>
      </c>
      <c r="O247" s="81" t="str">
        <f t="shared" si="6"/>
        <v>10129</v>
      </c>
      <c r="P247" s="82">
        <f>IF(COUNTIF(Sheet2!B$3:B$187,VALUE('raw Mark ID data'!O247))=0, 0, VLOOKUP(VALUE(O247), Sheet2!B$3:D$987, 3, FALSE))</f>
        <v>0</v>
      </c>
      <c r="Q247" s="82">
        <f>IF(P247="THA",VLOOKUP(VALUE(O247),Sheet2!B$1:C$191,2,FALSE), IF(P247="SHA",VLOOKUP(VALUE(O247),Sheet2!B$1:C$191,2,FALSE), 0))</f>
        <v>0</v>
      </c>
      <c r="R247" s="82" t="str">
        <f t="shared" si="7"/>
        <v>NT</v>
      </c>
      <c r="S247" s="70" t="s">
        <v>1290</v>
      </c>
      <c r="T247" s="71">
        <v>45494</v>
      </c>
      <c r="U247" s="73"/>
      <c r="V247" s="69">
        <v>1</v>
      </c>
      <c r="W247" s="71">
        <v>45494</v>
      </c>
      <c r="X247" s="69">
        <v>30</v>
      </c>
      <c r="Y247" s="73"/>
      <c r="Z247" s="70" t="s">
        <v>61</v>
      </c>
      <c r="AA247" s="69">
        <v>1</v>
      </c>
      <c r="AB247" s="72">
        <v>45495</v>
      </c>
      <c r="AC247" s="70" t="s">
        <v>63</v>
      </c>
      <c r="AD247" s="70" t="s">
        <v>163</v>
      </c>
      <c r="AE247" s="70" t="s">
        <v>10</v>
      </c>
      <c r="AF247" s="70" t="s">
        <v>12</v>
      </c>
      <c r="AG247" s="70" t="s">
        <v>65</v>
      </c>
      <c r="AH247" s="70" t="s">
        <v>11</v>
      </c>
      <c r="AI247" s="70" t="s">
        <v>9</v>
      </c>
      <c r="AJ247" s="70" t="s">
        <v>122</v>
      </c>
      <c r="AK247" s="70" t="s">
        <v>163</v>
      </c>
      <c r="AL247" s="70" t="s">
        <v>63</v>
      </c>
      <c r="AM247" s="70" t="s">
        <v>61</v>
      </c>
      <c r="AN247" s="70" t="s">
        <v>61</v>
      </c>
      <c r="AO247" s="70" t="s">
        <v>74</v>
      </c>
      <c r="AP247" s="69">
        <v>6</v>
      </c>
    </row>
    <row r="248" spans="1:42" ht="15" hidden="1" customHeight="1" x14ac:dyDescent="0.25">
      <c r="A248" s="69">
        <v>2024</v>
      </c>
      <c r="B248" s="70" t="s">
        <v>54</v>
      </c>
      <c r="C248" s="70" t="s">
        <v>55</v>
      </c>
      <c r="D248" s="70" t="s">
        <v>56</v>
      </c>
      <c r="E248" s="70" t="s">
        <v>219</v>
      </c>
      <c r="F248" s="70" t="s">
        <v>58</v>
      </c>
      <c r="G248" s="70" t="s">
        <v>1282</v>
      </c>
      <c r="H248" s="70" t="s">
        <v>134</v>
      </c>
      <c r="I248" s="70" t="s">
        <v>855</v>
      </c>
      <c r="J248" s="70" t="s">
        <v>61</v>
      </c>
      <c r="K248" s="69" t="b">
        <v>1</v>
      </c>
      <c r="L248" s="70" t="s">
        <v>23</v>
      </c>
      <c r="M248" s="69">
        <v>101</v>
      </c>
      <c r="N248" s="78" t="s">
        <v>1283</v>
      </c>
      <c r="O248" s="81" t="str">
        <f t="shared" si="6"/>
        <v>10129</v>
      </c>
      <c r="P248" s="82">
        <f>IF(COUNTIF(Sheet2!B$3:B$187,VALUE('raw Mark ID data'!O248))=0, 0, VLOOKUP(VALUE(O248), Sheet2!B$3:D$987, 3, FALSE))</f>
        <v>0</v>
      </c>
      <c r="Q248" s="82">
        <f>IF(P248="THA",VLOOKUP(VALUE(O248),Sheet2!B$1:C$191,2,FALSE), IF(P248="SHA",VLOOKUP(VALUE(O248),Sheet2!B$1:C$191,2,FALSE), 0))</f>
        <v>0</v>
      </c>
      <c r="R248" s="82" t="str">
        <f t="shared" si="7"/>
        <v>NT</v>
      </c>
      <c r="S248" s="70" t="s">
        <v>1291</v>
      </c>
      <c r="T248" s="71">
        <v>45494</v>
      </c>
      <c r="U248" s="73"/>
      <c r="V248" s="69">
        <v>1</v>
      </c>
      <c r="W248" s="71">
        <v>45494</v>
      </c>
      <c r="X248" s="69">
        <v>30</v>
      </c>
      <c r="Y248" s="73"/>
      <c r="Z248" s="70" t="s">
        <v>61</v>
      </c>
      <c r="AA248" s="69">
        <v>1</v>
      </c>
      <c r="AB248" s="72">
        <v>45495</v>
      </c>
      <c r="AC248" s="70" t="s">
        <v>63</v>
      </c>
      <c r="AD248" s="70" t="s">
        <v>163</v>
      </c>
      <c r="AE248" s="70" t="s">
        <v>10</v>
      </c>
      <c r="AF248" s="70" t="s">
        <v>12</v>
      </c>
      <c r="AG248" s="70" t="s">
        <v>65</v>
      </c>
      <c r="AH248" s="70" t="s">
        <v>11</v>
      </c>
      <c r="AI248" s="70" t="s">
        <v>9</v>
      </c>
      <c r="AJ248" s="70" t="s">
        <v>122</v>
      </c>
      <c r="AK248" s="70" t="s">
        <v>163</v>
      </c>
      <c r="AL248" s="70" t="s">
        <v>63</v>
      </c>
      <c r="AM248" s="70" t="s">
        <v>61</v>
      </c>
      <c r="AN248" s="70" t="s">
        <v>61</v>
      </c>
      <c r="AO248" s="70" t="s">
        <v>74</v>
      </c>
      <c r="AP248" s="69">
        <v>5.9</v>
      </c>
    </row>
    <row r="249" spans="1:42" ht="15" hidden="1" customHeight="1" x14ac:dyDescent="0.25">
      <c r="A249" s="69">
        <v>2024</v>
      </c>
      <c r="B249" s="70" t="s">
        <v>54</v>
      </c>
      <c r="C249" s="70" t="s">
        <v>55</v>
      </c>
      <c r="D249" s="70" t="s">
        <v>56</v>
      </c>
      <c r="E249" s="70" t="s">
        <v>219</v>
      </c>
      <c r="F249" s="70" t="s">
        <v>58</v>
      </c>
      <c r="G249" s="70" t="s">
        <v>1292</v>
      </c>
      <c r="H249" s="70" t="s">
        <v>78</v>
      </c>
      <c r="I249" s="70" t="s">
        <v>855</v>
      </c>
      <c r="J249" s="70" t="s">
        <v>61</v>
      </c>
      <c r="K249" s="69" t="b">
        <v>1</v>
      </c>
      <c r="L249" s="70" t="s">
        <v>23</v>
      </c>
      <c r="M249" s="69">
        <v>101</v>
      </c>
      <c r="N249" s="78" t="s">
        <v>1037</v>
      </c>
      <c r="O249" s="81" t="str">
        <f t="shared" si="6"/>
        <v>10123</v>
      </c>
      <c r="P249" s="82">
        <f>IF(COUNTIF(Sheet2!B$3:B$187,VALUE('raw Mark ID data'!O249))=0, 0, VLOOKUP(VALUE(O249), Sheet2!B$3:D$987, 3, FALSE))</f>
        <v>0</v>
      </c>
      <c r="Q249" s="82">
        <f>IF(P249="THA",VLOOKUP(VALUE(O249),Sheet2!B$1:C$191,2,FALSE), IF(P249="SHA",VLOOKUP(VALUE(O249),Sheet2!B$1:C$191,2,FALSE), 0))</f>
        <v>0</v>
      </c>
      <c r="R249" s="82" t="str">
        <f t="shared" si="7"/>
        <v>NT</v>
      </c>
      <c r="S249" s="70" t="s">
        <v>1293</v>
      </c>
      <c r="T249" s="71">
        <v>45494</v>
      </c>
      <c r="U249" s="73"/>
      <c r="V249" s="69">
        <v>1</v>
      </c>
      <c r="W249" s="71">
        <v>45494</v>
      </c>
      <c r="X249" s="69">
        <v>30</v>
      </c>
      <c r="Y249" s="73"/>
      <c r="Z249" s="70" t="s">
        <v>61</v>
      </c>
      <c r="AA249" s="69">
        <v>1</v>
      </c>
      <c r="AB249" s="72">
        <v>45495</v>
      </c>
      <c r="AC249" s="70" t="s">
        <v>63</v>
      </c>
      <c r="AD249" s="70" t="s">
        <v>139</v>
      </c>
      <c r="AE249" s="70" t="s">
        <v>13</v>
      </c>
      <c r="AF249" s="70" t="s">
        <v>12</v>
      </c>
      <c r="AG249" s="70" t="s">
        <v>65</v>
      </c>
      <c r="AH249" s="70" t="s">
        <v>11</v>
      </c>
      <c r="AI249" s="70" t="s">
        <v>9</v>
      </c>
      <c r="AJ249" s="70" t="s">
        <v>84</v>
      </c>
      <c r="AK249" s="70" t="s">
        <v>139</v>
      </c>
      <c r="AL249" s="70" t="s">
        <v>63</v>
      </c>
      <c r="AM249" s="70" t="s">
        <v>61</v>
      </c>
      <c r="AN249" s="70" t="s">
        <v>61</v>
      </c>
      <c r="AO249" s="70" t="s">
        <v>74</v>
      </c>
      <c r="AP249" s="69">
        <v>7.3</v>
      </c>
    </row>
    <row r="250" spans="1:42" ht="15" hidden="1" customHeight="1" x14ac:dyDescent="0.25">
      <c r="A250" s="69">
        <v>2024</v>
      </c>
      <c r="B250" s="70" t="s">
        <v>54</v>
      </c>
      <c r="C250" s="70" t="s">
        <v>55</v>
      </c>
      <c r="D250" s="70" t="s">
        <v>56</v>
      </c>
      <c r="E250" s="70" t="s">
        <v>219</v>
      </c>
      <c r="F250" s="70" t="s">
        <v>58</v>
      </c>
      <c r="G250" s="70" t="s">
        <v>1292</v>
      </c>
      <c r="H250" s="70" t="s">
        <v>85</v>
      </c>
      <c r="I250" s="70" t="s">
        <v>855</v>
      </c>
      <c r="J250" s="70" t="s">
        <v>61</v>
      </c>
      <c r="K250" s="69" t="b">
        <v>1</v>
      </c>
      <c r="L250" s="70" t="s">
        <v>23</v>
      </c>
      <c r="M250" s="69">
        <v>101</v>
      </c>
      <c r="N250" s="78" t="s">
        <v>1037</v>
      </c>
      <c r="O250" s="81" t="str">
        <f t="shared" si="6"/>
        <v>10123</v>
      </c>
      <c r="P250" s="82">
        <f>IF(COUNTIF(Sheet2!B$3:B$187,VALUE('raw Mark ID data'!O250))=0, 0, VLOOKUP(VALUE(O250), Sheet2!B$3:D$987, 3, FALSE))</f>
        <v>0</v>
      </c>
      <c r="Q250" s="82">
        <f>IF(P250="THA",VLOOKUP(VALUE(O250),Sheet2!B$1:C$191,2,FALSE), IF(P250="SHA",VLOOKUP(VALUE(O250),Sheet2!B$1:C$191,2,FALSE), 0))</f>
        <v>0</v>
      </c>
      <c r="R250" s="82" t="str">
        <f t="shared" si="7"/>
        <v>NT</v>
      </c>
      <c r="S250" s="70" t="s">
        <v>1294</v>
      </c>
      <c r="T250" s="71">
        <v>45494</v>
      </c>
      <c r="U250" s="73"/>
      <c r="V250" s="69">
        <v>1</v>
      </c>
      <c r="W250" s="71">
        <v>45494</v>
      </c>
      <c r="X250" s="69">
        <v>30</v>
      </c>
      <c r="Y250" s="73"/>
      <c r="Z250" s="70" t="s">
        <v>61</v>
      </c>
      <c r="AA250" s="69">
        <v>1</v>
      </c>
      <c r="AB250" s="72">
        <v>45495</v>
      </c>
      <c r="AC250" s="70" t="s">
        <v>63</v>
      </c>
      <c r="AD250" s="70" t="s">
        <v>189</v>
      </c>
      <c r="AE250" s="70" t="s">
        <v>21</v>
      </c>
      <c r="AF250" s="70" t="s">
        <v>12</v>
      </c>
      <c r="AG250" s="70" t="s">
        <v>65</v>
      </c>
      <c r="AH250" s="70" t="s">
        <v>11</v>
      </c>
      <c r="AI250" s="70" t="s">
        <v>9</v>
      </c>
      <c r="AJ250" s="70" t="s">
        <v>122</v>
      </c>
      <c r="AK250" s="70" t="s">
        <v>189</v>
      </c>
      <c r="AL250" s="70" t="s">
        <v>63</v>
      </c>
      <c r="AM250" s="70" t="s">
        <v>61</v>
      </c>
      <c r="AN250" s="70" t="s">
        <v>61</v>
      </c>
      <c r="AO250" s="70" t="s">
        <v>74</v>
      </c>
      <c r="AP250" s="69">
        <v>8.5</v>
      </c>
    </row>
    <row r="251" spans="1:42" ht="15" hidden="1" customHeight="1" x14ac:dyDescent="0.25">
      <c r="A251" s="69">
        <v>2024</v>
      </c>
      <c r="B251" s="70" t="s">
        <v>54</v>
      </c>
      <c r="C251" s="70" t="s">
        <v>55</v>
      </c>
      <c r="D251" s="70" t="s">
        <v>56</v>
      </c>
      <c r="E251" s="70" t="s">
        <v>219</v>
      </c>
      <c r="F251" s="70" t="s">
        <v>58</v>
      </c>
      <c r="G251" s="70" t="s">
        <v>1292</v>
      </c>
      <c r="H251" s="70" t="s">
        <v>89</v>
      </c>
      <c r="I251" s="70" t="s">
        <v>855</v>
      </c>
      <c r="J251" s="70" t="s">
        <v>61</v>
      </c>
      <c r="K251" s="69" t="b">
        <v>1</v>
      </c>
      <c r="L251" s="70" t="s">
        <v>23</v>
      </c>
      <c r="M251" s="69">
        <v>101</v>
      </c>
      <c r="N251" s="78" t="s">
        <v>1037</v>
      </c>
      <c r="O251" s="81" t="str">
        <f t="shared" si="6"/>
        <v>10123</v>
      </c>
      <c r="P251" s="82">
        <f>IF(COUNTIF(Sheet2!B$3:B$187,VALUE('raw Mark ID data'!O251))=0, 0, VLOOKUP(VALUE(O251), Sheet2!B$3:D$987, 3, FALSE))</f>
        <v>0</v>
      </c>
      <c r="Q251" s="82">
        <f>IF(P251="THA",VLOOKUP(VALUE(O251),Sheet2!B$1:C$191,2,FALSE), IF(P251="SHA",VLOOKUP(VALUE(O251),Sheet2!B$1:C$191,2,FALSE), 0))</f>
        <v>0</v>
      </c>
      <c r="R251" s="82" t="str">
        <f t="shared" si="7"/>
        <v>NT</v>
      </c>
      <c r="S251" s="70" t="s">
        <v>1295</v>
      </c>
      <c r="T251" s="71">
        <v>45494</v>
      </c>
      <c r="U251" s="73"/>
      <c r="V251" s="69">
        <v>1</v>
      </c>
      <c r="W251" s="71">
        <v>45494</v>
      </c>
      <c r="X251" s="69">
        <v>30</v>
      </c>
      <c r="Y251" s="73"/>
      <c r="Z251" s="70" t="s">
        <v>61</v>
      </c>
      <c r="AA251" s="69">
        <v>1</v>
      </c>
      <c r="AB251" s="72">
        <v>45495</v>
      </c>
      <c r="AC251" s="70" t="s">
        <v>63</v>
      </c>
      <c r="AD251" s="70" t="s">
        <v>163</v>
      </c>
      <c r="AE251" s="70" t="s">
        <v>10</v>
      </c>
      <c r="AF251" s="70" t="s">
        <v>12</v>
      </c>
      <c r="AG251" s="70" t="s">
        <v>65</v>
      </c>
      <c r="AH251" s="70" t="s">
        <v>11</v>
      </c>
      <c r="AI251" s="70" t="s">
        <v>9</v>
      </c>
      <c r="AJ251" s="70" t="s">
        <v>84</v>
      </c>
      <c r="AK251" s="70" t="s">
        <v>163</v>
      </c>
      <c r="AL251" s="70" t="s">
        <v>63</v>
      </c>
      <c r="AM251" s="70" t="s">
        <v>61</v>
      </c>
      <c r="AN251" s="70" t="s">
        <v>61</v>
      </c>
      <c r="AO251" s="70" t="s">
        <v>74</v>
      </c>
      <c r="AP251" s="69">
        <v>8.1</v>
      </c>
    </row>
    <row r="252" spans="1:42" ht="15" hidden="1" customHeight="1" x14ac:dyDescent="0.25">
      <c r="A252" s="69">
        <v>2024</v>
      </c>
      <c r="B252" s="70" t="s">
        <v>54</v>
      </c>
      <c r="C252" s="70" t="s">
        <v>55</v>
      </c>
      <c r="D252" s="70" t="s">
        <v>56</v>
      </c>
      <c r="E252" s="70" t="s">
        <v>219</v>
      </c>
      <c r="F252" s="70" t="s">
        <v>58</v>
      </c>
      <c r="G252" s="70" t="s">
        <v>1292</v>
      </c>
      <c r="H252" s="70" t="s">
        <v>95</v>
      </c>
      <c r="I252" s="70" t="s">
        <v>855</v>
      </c>
      <c r="J252" s="70" t="s">
        <v>61</v>
      </c>
      <c r="K252" s="69" t="b">
        <v>1</v>
      </c>
      <c r="L252" s="70" t="s">
        <v>23</v>
      </c>
      <c r="M252" s="69">
        <v>101</v>
      </c>
      <c r="N252" s="78" t="s">
        <v>1037</v>
      </c>
      <c r="O252" s="81" t="str">
        <f t="shared" si="6"/>
        <v>10123</v>
      </c>
      <c r="P252" s="82">
        <f>IF(COUNTIF(Sheet2!B$3:B$187,VALUE('raw Mark ID data'!O252))=0, 0, VLOOKUP(VALUE(O252), Sheet2!B$3:D$987, 3, FALSE))</f>
        <v>0</v>
      </c>
      <c r="Q252" s="82">
        <f>IF(P252="THA",VLOOKUP(VALUE(O252),Sheet2!B$1:C$191,2,FALSE), IF(P252="SHA",VLOOKUP(VALUE(O252),Sheet2!B$1:C$191,2,FALSE), 0))</f>
        <v>0</v>
      </c>
      <c r="R252" s="82" t="str">
        <f t="shared" si="7"/>
        <v>NT</v>
      </c>
      <c r="S252" s="70" t="s">
        <v>1296</v>
      </c>
      <c r="T252" s="71">
        <v>45494</v>
      </c>
      <c r="U252" s="73"/>
      <c r="V252" s="69">
        <v>1</v>
      </c>
      <c r="W252" s="71">
        <v>45494</v>
      </c>
      <c r="X252" s="69">
        <v>30</v>
      </c>
      <c r="Y252" s="73"/>
      <c r="Z252" s="70" t="s">
        <v>61</v>
      </c>
      <c r="AA252" s="69">
        <v>1</v>
      </c>
      <c r="AB252" s="72">
        <v>45495</v>
      </c>
      <c r="AC252" s="70" t="s">
        <v>63</v>
      </c>
      <c r="AD252" s="70" t="s">
        <v>163</v>
      </c>
      <c r="AE252" s="70" t="s">
        <v>10</v>
      </c>
      <c r="AF252" s="70" t="s">
        <v>12</v>
      </c>
      <c r="AG252" s="70" t="s">
        <v>65</v>
      </c>
      <c r="AH252" s="70" t="s">
        <v>11</v>
      </c>
      <c r="AI252" s="70" t="s">
        <v>9</v>
      </c>
      <c r="AJ252" s="70" t="s">
        <v>122</v>
      </c>
      <c r="AK252" s="70" t="s">
        <v>163</v>
      </c>
      <c r="AL252" s="70" t="s">
        <v>63</v>
      </c>
      <c r="AM252" s="70" t="s">
        <v>61</v>
      </c>
      <c r="AN252" s="70" t="s">
        <v>61</v>
      </c>
      <c r="AO252" s="70" t="s">
        <v>74</v>
      </c>
      <c r="AP252" s="69">
        <v>7.2</v>
      </c>
    </row>
    <row r="253" spans="1:42" ht="15" customHeight="1" x14ac:dyDescent="0.25">
      <c r="A253" s="69">
        <v>2024</v>
      </c>
      <c r="B253" s="70" t="s">
        <v>54</v>
      </c>
      <c r="C253" s="70" t="s">
        <v>55</v>
      </c>
      <c r="D253" s="70" t="s">
        <v>175</v>
      </c>
      <c r="E253" s="70" t="s">
        <v>176</v>
      </c>
      <c r="F253" s="70" t="s">
        <v>182</v>
      </c>
      <c r="G253" s="70" t="s">
        <v>1297</v>
      </c>
      <c r="H253" s="70" t="s">
        <v>59</v>
      </c>
      <c r="I253" s="70" t="s">
        <v>60</v>
      </c>
      <c r="J253" s="70" t="s">
        <v>61</v>
      </c>
      <c r="K253" s="69" t="b">
        <v>1</v>
      </c>
      <c r="L253" s="70" t="s">
        <v>8</v>
      </c>
      <c r="M253" s="69">
        <v>101</v>
      </c>
      <c r="N253" s="78" t="s">
        <v>1128</v>
      </c>
      <c r="O253" s="81" t="str">
        <f t="shared" si="6"/>
        <v>10110</v>
      </c>
      <c r="P253" s="82" t="str">
        <f>IF(L253="EGG", "THA", IF(COUNTIF(Sheet2!B$3:B$187,VALUE('raw Mark ID data'!O253))=0, 0, VLOOKUP(VALUE(O253), Sheet2!B$3:D$987, 3, FALSE)))</f>
        <v>THA</v>
      </c>
      <c r="Q253" s="82" t="str">
        <f>IF(P253="THA",VLOOKUP(VALUE(O253),Sheet2!B$1:C$191,2,FALSE), IF(P253="SHA",VLOOKUP(VALUE(O253),Sheet2!B$1:C$191,2,FALSE), 0))</f>
        <v>Nakat Inlet</v>
      </c>
      <c r="R253" s="82" t="str">
        <f t="shared" si="7"/>
        <v>NT</v>
      </c>
      <c r="S253" s="70" t="s">
        <v>1298</v>
      </c>
      <c r="T253" s="71">
        <v>45493</v>
      </c>
      <c r="U253" s="72">
        <v>45494</v>
      </c>
      <c r="V253" s="69">
        <v>2</v>
      </c>
      <c r="W253" s="71">
        <v>45495</v>
      </c>
      <c r="X253" s="69">
        <v>30</v>
      </c>
      <c r="Y253" s="73"/>
      <c r="Z253" s="70" t="s">
        <v>61</v>
      </c>
      <c r="AA253" s="69">
        <v>1</v>
      </c>
      <c r="AB253" s="72">
        <v>45558</v>
      </c>
      <c r="AC253" s="70" t="s">
        <v>63</v>
      </c>
      <c r="AD253" s="70" t="s">
        <v>163</v>
      </c>
      <c r="AE253" s="70" t="s">
        <v>10</v>
      </c>
      <c r="AF253" s="70" t="s">
        <v>12</v>
      </c>
      <c r="AG253" s="70" t="s">
        <v>65</v>
      </c>
      <c r="AH253" s="70" t="s">
        <v>11</v>
      </c>
      <c r="AI253" s="70" t="s">
        <v>9</v>
      </c>
      <c r="AJ253" s="70" t="s">
        <v>122</v>
      </c>
      <c r="AK253" s="70" t="s">
        <v>163</v>
      </c>
      <c r="AL253" s="70" t="s">
        <v>63</v>
      </c>
      <c r="AM253" s="70" t="s">
        <v>61</v>
      </c>
      <c r="AN253" s="70" t="s">
        <v>61</v>
      </c>
      <c r="AO253" s="70" t="s">
        <v>74</v>
      </c>
      <c r="AP253" s="69">
        <v>4.8</v>
      </c>
    </row>
    <row r="254" spans="1:42" ht="15" hidden="1" customHeight="1" x14ac:dyDescent="0.25">
      <c r="A254" s="69">
        <v>2024</v>
      </c>
      <c r="B254" s="70" t="s">
        <v>54</v>
      </c>
      <c r="C254" s="70" t="s">
        <v>55</v>
      </c>
      <c r="D254" s="70" t="s">
        <v>175</v>
      </c>
      <c r="E254" s="70" t="s">
        <v>176</v>
      </c>
      <c r="F254" s="70" t="s">
        <v>182</v>
      </c>
      <c r="G254" s="70" t="s">
        <v>1299</v>
      </c>
      <c r="H254" s="70" t="s">
        <v>78</v>
      </c>
      <c r="I254" s="70" t="s">
        <v>855</v>
      </c>
      <c r="J254" s="70" t="s">
        <v>61</v>
      </c>
      <c r="K254" s="69" t="b">
        <v>1</v>
      </c>
      <c r="L254" s="70" t="s">
        <v>23</v>
      </c>
      <c r="M254" s="69">
        <v>104</v>
      </c>
      <c r="N254" s="78" t="s">
        <v>1128</v>
      </c>
      <c r="O254" s="81" t="str">
        <f t="shared" si="6"/>
        <v>10410</v>
      </c>
      <c r="P254" s="82">
        <f>IF(COUNTIF(Sheet2!B$3:B$187,VALUE('raw Mark ID data'!O254))=0, 0, VLOOKUP(VALUE(O254), Sheet2!B$3:D$987, 3, FALSE))</f>
        <v>0</v>
      </c>
      <c r="Q254" s="82">
        <f>IF(P254="THA",VLOOKUP(VALUE(O254),Sheet2!B$1:C$191,2,FALSE), IF(P254="SHA",VLOOKUP(VALUE(O254),Sheet2!B$1:C$191,2,FALSE), 0))</f>
        <v>0</v>
      </c>
      <c r="R254" s="82" t="str">
        <f t="shared" si="7"/>
        <v>NT</v>
      </c>
      <c r="S254" s="70" t="s">
        <v>1300</v>
      </c>
      <c r="T254" s="71">
        <v>45494</v>
      </c>
      <c r="U254" s="73"/>
      <c r="V254" s="69">
        <v>1</v>
      </c>
      <c r="W254" s="71">
        <v>45495</v>
      </c>
      <c r="X254" s="69">
        <v>30</v>
      </c>
      <c r="Y254" s="73"/>
      <c r="Z254" s="70" t="s">
        <v>61</v>
      </c>
      <c r="AA254" s="69">
        <v>1</v>
      </c>
      <c r="AB254" s="72">
        <v>45496</v>
      </c>
      <c r="AC254" s="70" t="s">
        <v>57</v>
      </c>
      <c r="AD254" s="70" t="s">
        <v>189</v>
      </c>
      <c r="AE254" s="70" t="s">
        <v>21</v>
      </c>
      <c r="AF254" s="70" t="s">
        <v>12</v>
      </c>
      <c r="AG254" s="70" t="s">
        <v>65</v>
      </c>
      <c r="AH254" s="70" t="s">
        <v>11</v>
      </c>
      <c r="AI254" s="70" t="s">
        <v>9</v>
      </c>
      <c r="AJ254" s="70" t="s">
        <v>122</v>
      </c>
      <c r="AK254" s="70" t="s">
        <v>189</v>
      </c>
      <c r="AL254" s="70" t="s">
        <v>57</v>
      </c>
      <c r="AM254" s="70" t="s">
        <v>61</v>
      </c>
      <c r="AN254" s="70" t="s">
        <v>61</v>
      </c>
      <c r="AO254" s="70" t="s">
        <v>74</v>
      </c>
      <c r="AP254" s="69">
        <v>8.5</v>
      </c>
    </row>
    <row r="255" spans="1:42" ht="15" hidden="1" customHeight="1" x14ac:dyDescent="0.25">
      <c r="A255" s="69">
        <v>2024</v>
      </c>
      <c r="B255" s="70" t="s">
        <v>54</v>
      </c>
      <c r="C255" s="70" t="s">
        <v>55</v>
      </c>
      <c r="D255" s="70" t="s">
        <v>181</v>
      </c>
      <c r="E255" s="70" t="s">
        <v>969</v>
      </c>
      <c r="F255" s="70" t="s">
        <v>182</v>
      </c>
      <c r="G255" s="70" t="s">
        <v>1301</v>
      </c>
      <c r="H255" s="70" t="s">
        <v>91</v>
      </c>
      <c r="I255" s="70" t="s">
        <v>855</v>
      </c>
      <c r="J255" s="70" t="s">
        <v>61</v>
      </c>
      <c r="K255" s="69" t="b">
        <v>1</v>
      </c>
      <c r="L255" s="70" t="s">
        <v>23</v>
      </c>
      <c r="M255" s="69">
        <v>104</v>
      </c>
      <c r="N255" s="78" t="s">
        <v>1302</v>
      </c>
      <c r="O255" s="81" t="str">
        <f t="shared" si="6"/>
        <v>1043540</v>
      </c>
      <c r="P255" s="82">
        <f>IF(COUNTIF(Sheet2!B$3:B$187,VALUE('raw Mark ID data'!O255))=0, 0, VLOOKUP(VALUE(O255), Sheet2!B$3:D$987, 3, FALSE))</f>
        <v>0</v>
      </c>
      <c r="Q255" s="82">
        <f>IF(P255="THA",VLOOKUP(VALUE(O255),Sheet2!B$1:C$191,2,FALSE), IF(P255="SHA",VLOOKUP(VALUE(O255),Sheet2!B$1:C$191,2,FALSE), 0))</f>
        <v>0</v>
      </c>
      <c r="R255" s="82" t="str">
        <f t="shared" si="7"/>
        <v>NT</v>
      </c>
      <c r="S255" s="70" t="s">
        <v>1303</v>
      </c>
      <c r="T255" s="71">
        <v>45494</v>
      </c>
      <c r="U255" s="73"/>
      <c r="V255" s="69">
        <v>1</v>
      </c>
      <c r="W255" s="71">
        <v>45496</v>
      </c>
      <c r="X255" s="69">
        <v>30</v>
      </c>
      <c r="Y255" s="73"/>
      <c r="Z255" s="70" t="s">
        <v>61</v>
      </c>
      <c r="AA255" s="69">
        <v>1</v>
      </c>
      <c r="AB255" s="72">
        <v>45496</v>
      </c>
      <c r="AC255" s="70" t="s">
        <v>57</v>
      </c>
      <c r="AD255" s="70" t="s">
        <v>139</v>
      </c>
      <c r="AE255" s="70" t="s">
        <v>13</v>
      </c>
      <c r="AF255" s="70" t="s">
        <v>12</v>
      </c>
      <c r="AG255" s="70" t="s">
        <v>65</v>
      </c>
      <c r="AH255" s="70" t="s">
        <v>11</v>
      </c>
      <c r="AI255" s="70" t="s">
        <v>9</v>
      </c>
      <c r="AJ255" s="70" t="s">
        <v>122</v>
      </c>
      <c r="AK255" s="70" t="s">
        <v>139</v>
      </c>
      <c r="AL255" s="70" t="s">
        <v>57</v>
      </c>
      <c r="AM255" s="70" t="s">
        <v>61</v>
      </c>
      <c r="AN255" s="70" t="s">
        <v>61</v>
      </c>
      <c r="AO255" s="70" t="s">
        <v>74</v>
      </c>
      <c r="AP255" s="69">
        <v>5.0999999999999996</v>
      </c>
    </row>
    <row r="256" spans="1:42" ht="15" hidden="1" customHeight="1" x14ac:dyDescent="0.25">
      <c r="A256" s="69">
        <v>2024</v>
      </c>
      <c r="B256" s="70" t="s">
        <v>54</v>
      </c>
      <c r="C256" s="70" t="s">
        <v>55</v>
      </c>
      <c r="D256" s="70" t="s">
        <v>181</v>
      </c>
      <c r="E256" s="70" t="s">
        <v>969</v>
      </c>
      <c r="F256" s="70" t="s">
        <v>182</v>
      </c>
      <c r="G256" s="70" t="s">
        <v>1301</v>
      </c>
      <c r="H256" s="70" t="s">
        <v>103</v>
      </c>
      <c r="I256" s="70" t="s">
        <v>855</v>
      </c>
      <c r="J256" s="70" t="s">
        <v>61</v>
      </c>
      <c r="K256" s="69" t="b">
        <v>1</v>
      </c>
      <c r="L256" s="70" t="s">
        <v>23</v>
      </c>
      <c r="M256" s="69">
        <v>104</v>
      </c>
      <c r="N256" s="78" t="s">
        <v>1302</v>
      </c>
      <c r="O256" s="81" t="str">
        <f t="shared" si="6"/>
        <v>1043540</v>
      </c>
      <c r="P256" s="82">
        <f>IF(COUNTIF(Sheet2!B$3:B$187,VALUE('raw Mark ID data'!O256))=0, 0, VLOOKUP(VALUE(O256), Sheet2!B$3:D$987, 3, FALSE))</f>
        <v>0</v>
      </c>
      <c r="Q256" s="82">
        <f>IF(P256="THA",VLOOKUP(VALUE(O256),Sheet2!B$1:C$191,2,FALSE), IF(P256="SHA",VLOOKUP(VALUE(O256),Sheet2!B$1:C$191,2,FALSE), 0))</f>
        <v>0</v>
      </c>
      <c r="R256" s="82" t="str">
        <f t="shared" si="7"/>
        <v>NT</v>
      </c>
      <c r="S256" s="70" t="s">
        <v>1304</v>
      </c>
      <c r="T256" s="71">
        <v>45494</v>
      </c>
      <c r="U256" s="73"/>
      <c r="V256" s="69">
        <v>1</v>
      </c>
      <c r="W256" s="71">
        <v>45496</v>
      </c>
      <c r="X256" s="69">
        <v>30</v>
      </c>
      <c r="Y256" s="73"/>
      <c r="Z256" s="70" t="s">
        <v>61</v>
      </c>
      <c r="AA256" s="69">
        <v>1</v>
      </c>
      <c r="AB256" s="72">
        <v>45497</v>
      </c>
      <c r="AC256" s="70" t="s">
        <v>57</v>
      </c>
      <c r="AD256" s="70" t="s">
        <v>947</v>
      </c>
      <c r="AE256" s="70" t="s">
        <v>14</v>
      </c>
      <c r="AF256" s="70" t="s">
        <v>12</v>
      </c>
      <c r="AG256" s="70" t="s">
        <v>65</v>
      </c>
      <c r="AH256" s="70" t="s">
        <v>11</v>
      </c>
      <c r="AI256" s="70" t="s">
        <v>9</v>
      </c>
      <c r="AJ256" s="70" t="s">
        <v>122</v>
      </c>
      <c r="AK256" s="70" t="s">
        <v>947</v>
      </c>
      <c r="AL256" s="70" t="s">
        <v>57</v>
      </c>
      <c r="AM256" s="70" t="s">
        <v>61</v>
      </c>
      <c r="AN256" s="70" t="s">
        <v>61</v>
      </c>
      <c r="AO256" s="70" t="s">
        <v>74</v>
      </c>
      <c r="AP256" s="69">
        <v>5</v>
      </c>
    </row>
    <row r="257" spans="1:42" ht="15" hidden="1" customHeight="1" x14ac:dyDescent="0.25">
      <c r="A257" s="69">
        <v>2024</v>
      </c>
      <c r="B257" s="70" t="s">
        <v>54</v>
      </c>
      <c r="C257" s="70" t="s">
        <v>55</v>
      </c>
      <c r="D257" s="70" t="s">
        <v>56</v>
      </c>
      <c r="E257" s="70" t="s">
        <v>176</v>
      </c>
      <c r="F257" s="70" t="s">
        <v>182</v>
      </c>
      <c r="G257" s="70" t="s">
        <v>1305</v>
      </c>
      <c r="H257" s="70" t="s">
        <v>92</v>
      </c>
      <c r="I257" s="70" t="s">
        <v>855</v>
      </c>
      <c r="J257" s="70" t="s">
        <v>61</v>
      </c>
      <c r="K257" s="69" t="b">
        <v>1</v>
      </c>
      <c r="L257" s="70" t="s">
        <v>8</v>
      </c>
      <c r="M257" s="69">
        <v>101</v>
      </c>
      <c r="N257" s="78" t="s">
        <v>957</v>
      </c>
      <c r="O257" s="81" t="str">
        <f t="shared" si="6"/>
        <v>10111</v>
      </c>
      <c r="P257" s="82">
        <f>IF(COUNTIF(Sheet2!B$3:B$187,VALUE('raw Mark ID data'!O257))=0, 0, VLOOKUP(VALUE(O257), Sheet2!B$3:D$987, 3, FALSE))</f>
        <v>0</v>
      </c>
      <c r="Q257" s="82">
        <f>IF(P257="THA",VLOOKUP(VALUE(O257),Sheet2!B$1:C$191,2,FALSE), IF(P257="SHA",VLOOKUP(VALUE(O257),Sheet2!B$1:C$191,2,FALSE), 0))</f>
        <v>0</v>
      </c>
      <c r="R257" s="82" t="str">
        <f t="shared" si="7"/>
        <v>NT</v>
      </c>
      <c r="S257" s="70" t="s">
        <v>1306</v>
      </c>
      <c r="T257" s="71">
        <v>45494</v>
      </c>
      <c r="U257" s="72">
        <v>45495</v>
      </c>
      <c r="V257" s="69">
        <v>2</v>
      </c>
      <c r="W257" s="71">
        <v>45496</v>
      </c>
      <c r="X257" s="69">
        <v>30</v>
      </c>
      <c r="Y257" s="73"/>
      <c r="Z257" s="70" t="s">
        <v>61</v>
      </c>
      <c r="AA257" s="69">
        <v>1</v>
      </c>
      <c r="AB257" s="72">
        <v>45497</v>
      </c>
      <c r="AC257" s="70" t="s">
        <v>57</v>
      </c>
      <c r="AD257" s="70" t="s">
        <v>189</v>
      </c>
      <c r="AE257" s="70" t="s">
        <v>21</v>
      </c>
      <c r="AF257" s="70" t="s">
        <v>12</v>
      </c>
      <c r="AG257" s="70" t="s">
        <v>65</v>
      </c>
      <c r="AH257" s="70" t="s">
        <v>11</v>
      </c>
      <c r="AI257" s="70" t="s">
        <v>9</v>
      </c>
      <c r="AJ257" s="70" t="s">
        <v>122</v>
      </c>
      <c r="AK257" s="70" t="s">
        <v>189</v>
      </c>
      <c r="AL257" s="70" t="s">
        <v>57</v>
      </c>
      <c r="AM257" s="70" t="s">
        <v>61</v>
      </c>
      <c r="AN257" s="70" t="s">
        <v>61</v>
      </c>
      <c r="AO257" s="70" t="s">
        <v>74</v>
      </c>
      <c r="AP257" s="69">
        <v>5.2</v>
      </c>
    </row>
    <row r="258" spans="1:42" ht="15" hidden="1" customHeight="1" x14ac:dyDescent="0.25">
      <c r="A258" s="69">
        <v>2024</v>
      </c>
      <c r="B258" s="70" t="s">
        <v>54</v>
      </c>
      <c r="C258" s="70" t="s">
        <v>55</v>
      </c>
      <c r="D258" s="70" t="s">
        <v>56</v>
      </c>
      <c r="E258" s="70" t="s">
        <v>176</v>
      </c>
      <c r="F258" s="70" t="s">
        <v>182</v>
      </c>
      <c r="G258" s="70" t="s">
        <v>1305</v>
      </c>
      <c r="H258" s="70" t="s">
        <v>100</v>
      </c>
      <c r="I258" s="70" t="s">
        <v>855</v>
      </c>
      <c r="J258" s="70" t="s">
        <v>61</v>
      </c>
      <c r="K258" s="69" t="b">
        <v>1</v>
      </c>
      <c r="L258" s="70" t="s">
        <v>8</v>
      </c>
      <c r="M258" s="69">
        <v>101</v>
      </c>
      <c r="N258" s="78" t="s">
        <v>957</v>
      </c>
      <c r="O258" s="81" t="str">
        <f t="shared" si="6"/>
        <v>10111</v>
      </c>
      <c r="P258" s="82">
        <f>IF(COUNTIF(Sheet2!B$3:B$187,VALUE('raw Mark ID data'!O258))=0, 0, VLOOKUP(VALUE(O258), Sheet2!B$3:D$987, 3, FALSE))</f>
        <v>0</v>
      </c>
      <c r="Q258" s="82">
        <f>IF(P258="THA",VLOOKUP(VALUE(O258),Sheet2!B$1:C$191,2,FALSE), IF(P258="SHA",VLOOKUP(VALUE(O258),Sheet2!B$1:C$191,2,FALSE), 0))</f>
        <v>0</v>
      </c>
      <c r="R258" s="82" t="str">
        <f t="shared" si="7"/>
        <v>NT</v>
      </c>
      <c r="S258" s="70" t="s">
        <v>1307</v>
      </c>
      <c r="T258" s="71">
        <v>45494</v>
      </c>
      <c r="U258" s="72">
        <v>45495</v>
      </c>
      <c r="V258" s="69">
        <v>2</v>
      </c>
      <c r="W258" s="71">
        <v>45496</v>
      </c>
      <c r="X258" s="69">
        <v>30</v>
      </c>
      <c r="Y258" s="73"/>
      <c r="Z258" s="70" t="s">
        <v>61</v>
      </c>
      <c r="AA258" s="69">
        <v>1</v>
      </c>
      <c r="AB258" s="72">
        <v>45497</v>
      </c>
      <c r="AC258" s="70" t="s">
        <v>57</v>
      </c>
      <c r="AD258" s="70" t="s">
        <v>139</v>
      </c>
      <c r="AE258" s="70" t="s">
        <v>13</v>
      </c>
      <c r="AF258" s="70" t="s">
        <v>12</v>
      </c>
      <c r="AG258" s="70" t="s">
        <v>65</v>
      </c>
      <c r="AH258" s="70" t="s">
        <v>11</v>
      </c>
      <c r="AI258" s="70" t="s">
        <v>9</v>
      </c>
      <c r="AJ258" s="70" t="s">
        <v>66</v>
      </c>
      <c r="AK258" s="70" t="s">
        <v>139</v>
      </c>
      <c r="AL258" s="70" t="s">
        <v>57</v>
      </c>
      <c r="AM258" s="70" t="s">
        <v>61</v>
      </c>
      <c r="AN258" s="70" t="s">
        <v>61</v>
      </c>
      <c r="AO258" s="70" t="s">
        <v>74</v>
      </c>
      <c r="AP258" s="69">
        <v>5.8</v>
      </c>
    </row>
    <row r="259" spans="1:42" ht="15" hidden="1" customHeight="1" x14ac:dyDescent="0.25">
      <c r="A259" s="69">
        <v>2024</v>
      </c>
      <c r="B259" s="70" t="s">
        <v>54</v>
      </c>
      <c r="C259" s="70" t="s">
        <v>55</v>
      </c>
      <c r="D259" s="70" t="s">
        <v>175</v>
      </c>
      <c r="E259" s="70" t="s">
        <v>219</v>
      </c>
      <c r="F259" s="70" t="s">
        <v>182</v>
      </c>
      <c r="G259" s="70" t="s">
        <v>1308</v>
      </c>
      <c r="H259" s="70" t="s">
        <v>75</v>
      </c>
      <c r="I259" s="70" t="s">
        <v>855</v>
      </c>
      <c r="J259" s="70" t="s">
        <v>61</v>
      </c>
      <c r="K259" s="69" t="b">
        <v>1</v>
      </c>
      <c r="L259" s="70" t="s">
        <v>24</v>
      </c>
      <c r="M259" s="69">
        <v>101</v>
      </c>
      <c r="N259" s="78" t="s">
        <v>971</v>
      </c>
      <c r="O259" s="81" t="str">
        <f t="shared" ref="O259:O322" si="8">CONCATENATE(M259,N259)</f>
        <v>10190</v>
      </c>
      <c r="P259" s="82">
        <f>IF(COUNTIF(Sheet2!B$3:B$187,VALUE('raw Mark ID data'!O259))=0, 0, VLOOKUP(VALUE(O259), Sheet2!B$3:D$987, 3, FALSE))</f>
        <v>0</v>
      </c>
      <c r="Q259" s="82">
        <f>IF(P259="THA",VLOOKUP(VALUE(O259),Sheet2!B$1:C$191,2,FALSE), IF(P259="SHA",VLOOKUP(VALUE(O259),Sheet2!B$1:C$191,2,FALSE), 0))</f>
        <v>0</v>
      </c>
      <c r="R259" s="82" t="str">
        <f t="shared" ref="R259:R322" si="9">IF(L259="EGG",IF(C259="NB","T","????"),IF(OR(P259="SHA", P259="THA")=TRUE, IF(Q259="Neets Bay", "T", "NT"), "NT"))</f>
        <v>NT</v>
      </c>
      <c r="S259" s="70" t="s">
        <v>1309</v>
      </c>
      <c r="T259" s="71">
        <v>45494</v>
      </c>
      <c r="U259" s="72">
        <v>45495</v>
      </c>
      <c r="V259" s="69">
        <v>2</v>
      </c>
      <c r="W259" s="71">
        <v>45496</v>
      </c>
      <c r="X259" s="69">
        <v>30</v>
      </c>
      <c r="Y259" s="73"/>
      <c r="Z259" s="70" t="s">
        <v>61</v>
      </c>
      <c r="AA259" s="69">
        <v>1</v>
      </c>
      <c r="AB259" s="72">
        <v>45497</v>
      </c>
      <c r="AC259" s="70" t="s">
        <v>63</v>
      </c>
      <c r="AD259" s="70" t="s">
        <v>189</v>
      </c>
      <c r="AE259" s="70" t="s">
        <v>21</v>
      </c>
      <c r="AF259" s="70" t="s">
        <v>12</v>
      </c>
      <c r="AG259" s="70" t="s">
        <v>65</v>
      </c>
      <c r="AH259" s="70" t="s">
        <v>11</v>
      </c>
      <c r="AI259" s="70" t="s">
        <v>9</v>
      </c>
      <c r="AJ259" s="70" t="s">
        <v>122</v>
      </c>
      <c r="AK259" s="70" t="s">
        <v>189</v>
      </c>
      <c r="AL259" s="70" t="s">
        <v>63</v>
      </c>
      <c r="AM259" s="70" t="s">
        <v>61</v>
      </c>
      <c r="AN259" s="70" t="s">
        <v>61</v>
      </c>
      <c r="AO259" s="70" t="s">
        <v>74</v>
      </c>
      <c r="AP259" s="69">
        <v>5.3</v>
      </c>
    </row>
    <row r="260" spans="1:42" ht="15" hidden="1" customHeight="1" x14ac:dyDescent="0.25">
      <c r="A260" s="69">
        <v>2024</v>
      </c>
      <c r="B260" s="70" t="s">
        <v>54</v>
      </c>
      <c r="C260" s="70" t="s">
        <v>55</v>
      </c>
      <c r="D260" s="70" t="s">
        <v>175</v>
      </c>
      <c r="E260" s="70" t="s">
        <v>219</v>
      </c>
      <c r="F260" s="70" t="s">
        <v>182</v>
      </c>
      <c r="G260" s="70" t="s">
        <v>1308</v>
      </c>
      <c r="H260" s="70" t="s">
        <v>95</v>
      </c>
      <c r="I260" s="70" t="s">
        <v>855</v>
      </c>
      <c r="J260" s="70" t="s">
        <v>61</v>
      </c>
      <c r="K260" s="69" t="b">
        <v>1</v>
      </c>
      <c r="L260" s="70" t="s">
        <v>24</v>
      </c>
      <c r="M260" s="69">
        <v>101</v>
      </c>
      <c r="N260" s="78" t="s">
        <v>971</v>
      </c>
      <c r="O260" s="81" t="str">
        <f t="shared" si="8"/>
        <v>10190</v>
      </c>
      <c r="P260" s="82">
        <f>IF(COUNTIF(Sheet2!B$3:B$187,VALUE('raw Mark ID data'!O260))=0, 0, VLOOKUP(VALUE(O260), Sheet2!B$3:D$987, 3, FALSE))</f>
        <v>0</v>
      </c>
      <c r="Q260" s="82">
        <f>IF(P260="THA",VLOOKUP(VALUE(O260),Sheet2!B$1:C$191,2,FALSE), IF(P260="SHA",VLOOKUP(VALUE(O260),Sheet2!B$1:C$191,2,FALSE), 0))</f>
        <v>0</v>
      </c>
      <c r="R260" s="82" t="str">
        <f t="shared" si="9"/>
        <v>NT</v>
      </c>
      <c r="S260" s="70" t="s">
        <v>1310</v>
      </c>
      <c r="T260" s="71">
        <v>45494</v>
      </c>
      <c r="U260" s="72">
        <v>45495</v>
      </c>
      <c r="V260" s="69">
        <v>2</v>
      </c>
      <c r="W260" s="71">
        <v>45496</v>
      </c>
      <c r="X260" s="69">
        <v>30</v>
      </c>
      <c r="Y260" s="73"/>
      <c r="Z260" s="70" t="s">
        <v>61</v>
      </c>
      <c r="AA260" s="69">
        <v>1</v>
      </c>
      <c r="AB260" s="72">
        <v>45497</v>
      </c>
      <c r="AC260" s="70" t="s">
        <v>63</v>
      </c>
      <c r="AD260" s="70" t="s">
        <v>139</v>
      </c>
      <c r="AE260" s="70" t="s">
        <v>13</v>
      </c>
      <c r="AF260" s="70" t="s">
        <v>12</v>
      </c>
      <c r="AG260" s="70" t="s">
        <v>65</v>
      </c>
      <c r="AH260" s="70" t="s">
        <v>11</v>
      </c>
      <c r="AI260" s="70" t="s">
        <v>9</v>
      </c>
      <c r="AJ260" s="70" t="s">
        <v>122</v>
      </c>
      <c r="AK260" s="70" t="s">
        <v>139</v>
      </c>
      <c r="AL260" s="70" t="s">
        <v>63</v>
      </c>
      <c r="AM260" s="70" t="s">
        <v>61</v>
      </c>
      <c r="AN260" s="70" t="s">
        <v>61</v>
      </c>
      <c r="AO260" s="70" t="s">
        <v>74</v>
      </c>
      <c r="AP260" s="69">
        <v>7.8</v>
      </c>
    </row>
    <row r="261" spans="1:42" ht="15" hidden="1" customHeight="1" x14ac:dyDescent="0.25">
      <c r="A261" s="69">
        <v>2024</v>
      </c>
      <c r="B261" s="70" t="s">
        <v>54</v>
      </c>
      <c r="C261" s="70" t="s">
        <v>55</v>
      </c>
      <c r="D261" s="70" t="s">
        <v>175</v>
      </c>
      <c r="E261" s="70" t="s">
        <v>219</v>
      </c>
      <c r="F261" s="70" t="s">
        <v>182</v>
      </c>
      <c r="G261" s="70" t="s">
        <v>1308</v>
      </c>
      <c r="H261" s="70" t="s">
        <v>101</v>
      </c>
      <c r="I261" s="70" t="s">
        <v>855</v>
      </c>
      <c r="J261" s="70" t="s">
        <v>61</v>
      </c>
      <c r="K261" s="69" t="b">
        <v>1</v>
      </c>
      <c r="L261" s="70" t="s">
        <v>24</v>
      </c>
      <c r="M261" s="69">
        <v>101</v>
      </c>
      <c r="N261" s="78" t="s">
        <v>971</v>
      </c>
      <c r="O261" s="81" t="str">
        <f t="shared" si="8"/>
        <v>10190</v>
      </c>
      <c r="P261" s="82">
        <f>IF(COUNTIF(Sheet2!B$3:B$187,VALUE('raw Mark ID data'!O261))=0, 0, VLOOKUP(VALUE(O261), Sheet2!B$3:D$987, 3, FALSE))</f>
        <v>0</v>
      </c>
      <c r="Q261" s="82">
        <f>IF(P261="THA",VLOOKUP(VALUE(O261),Sheet2!B$1:C$191,2,FALSE), IF(P261="SHA",VLOOKUP(VALUE(O261),Sheet2!B$1:C$191,2,FALSE), 0))</f>
        <v>0</v>
      </c>
      <c r="R261" s="82" t="str">
        <f t="shared" si="9"/>
        <v>NT</v>
      </c>
      <c r="S261" s="70" t="s">
        <v>1311</v>
      </c>
      <c r="T261" s="71">
        <v>45494</v>
      </c>
      <c r="U261" s="72">
        <v>45495</v>
      </c>
      <c r="V261" s="69">
        <v>2</v>
      </c>
      <c r="W261" s="71">
        <v>45496</v>
      </c>
      <c r="X261" s="69">
        <v>30</v>
      </c>
      <c r="Y261" s="73"/>
      <c r="Z261" s="70" t="s">
        <v>61</v>
      </c>
      <c r="AA261" s="69">
        <v>1</v>
      </c>
      <c r="AB261" s="72">
        <v>45497</v>
      </c>
      <c r="AC261" s="70" t="s">
        <v>63</v>
      </c>
      <c r="AD261" s="70" t="s">
        <v>947</v>
      </c>
      <c r="AE261" s="70" t="s">
        <v>14</v>
      </c>
      <c r="AF261" s="70" t="s">
        <v>12</v>
      </c>
      <c r="AG261" s="70" t="s">
        <v>65</v>
      </c>
      <c r="AH261" s="70" t="s">
        <v>11</v>
      </c>
      <c r="AI261" s="70" t="s">
        <v>9</v>
      </c>
      <c r="AJ261" s="70" t="s">
        <v>122</v>
      </c>
      <c r="AK261" s="70" t="s">
        <v>947</v>
      </c>
      <c r="AL261" s="70" t="s">
        <v>63</v>
      </c>
      <c r="AM261" s="70" t="s">
        <v>61</v>
      </c>
      <c r="AN261" s="70" t="s">
        <v>61</v>
      </c>
      <c r="AO261" s="70" t="s">
        <v>74</v>
      </c>
      <c r="AP261" s="69">
        <v>7.1</v>
      </c>
    </row>
    <row r="262" spans="1:42" ht="15" hidden="1" customHeight="1" x14ac:dyDescent="0.25">
      <c r="A262" s="69">
        <v>2024</v>
      </c>
      <c r="B262" s="70" t="s">
        <v>54</v>
      </c>
      <c r="C262" s="70" t="s">
        <v>55</v>
      </c>
      <c r="D262" s="70" t="s">
        <v>175</v>
      </c>
      <c r="E262" s="70" t="s">
        <v>219</v>
      </c>
      <c r="F262" s="70" t="s">
        <v>182</v>
      </c>
      <c r="G262" s="70" t="s">
        <v>1308</v>
      </c>
      <c r="H262" s="70" t="s">
        <v>108</v>
      </c>
      <c r="I262" s="70" t="s">
        <v>855</v>
      </c>
      <c r="J262" s="70" t="s">
        <v>61</v>
      </c>
      <c r="K262" s="69" t="b">
        <v>1</v>
      </c>
      <c r="L262" s="70" t="s">
        <v>24</v>
      </c>
      <c r="M262" s="69">
        <v>101</v>
      </c>
      <c r="N262" s="78" t="s">
        <v>971</v>
      </c>
      <c r="O262" s="81" t="str">
        <f t="shared" si="8"/>
        <v>10190</v>
      </c>
      <c r="P262" s="82">
        <f>IF(COUNTIF(Sheet2!B$3:B$187,VALUE('raw Mark ID data'!O262))=0, 0, VLOOKUP(VALUE(O262), Sheet2!B$3:D$987, 3, FALSE))</f>
        <v>0</v>
      </c>
      <c r="Q262" s="82">
        <f>IF(P262="THA",VLOOKUP(VALUE(O262),Sheet2!B$1:C$191,2,FALSE), IF(P262="SHA",VLOOKUP(VALUE(O262),Sheet2!B$1:C$191,2,FALSE), 0))</f>
        <v>0</v>
      </c>
      <c r="R262" s="82" t="str">
        <f t="shared" si="9"/>
        <v>NT</v>
      </c>
      <c r="S262" s="70" t="s">
        <v>1312</v>
      </c>
      <c r="T262" s="71">
        <v>45494</v>
      </c>
      <c r="U262" s="72">
        <v>45495</v>
      </c>
      <c r="V262" s="69">
        <v>2</v>
      </c>
      <c r="W262" s="71">
        <v>45496</v>
      </c>
      <c r="X262" s="69">
        <v>30</v>
      </c>
      <c r="Y262" s="73"/>
      <c r="Z262" s="70" t="s">
        <v>61</v>
      </c>
      <c r="AA262" s="69">
        <v>1</v>
      </c>
      <c r="AB262" s="72">
        <v>45497</v>
      </c>
      <c r="AC262" s="70" t="s">
        <v>63</v>
      </c>
      <c r="AD262" s="70" t="s">
        <v>163</v>
      </c>
      <c r="AE262" s="70" t="s">
        <v>10</v>
      </c>
      <c r="AF262" s="70" t="s">
        <v>12</v>
      </c>
      <c r="AG262" s="70" t="s">
        <v>65</v>
      </c>
      <c r="AH262" s="70" t="s">
        <v>11</v>
      </c>
      <c r="AI262" s="70" t="s">
        <v>9</v>
      </c>
      <c r="AJ262" s="70" t="s">
        <v>122</v>
      </c>
      <c r="AK262" s="70" t="s">
        <v>163</v>
      </c>
      <c r="AL262" s="70" t="s">
        <v>63</v>
      </c>
      <c r="AM262" s="70" t="s">
        <v>61</v>
      </c>
      <c r="AN262" s="70" t="s">
        <v>61</v>
      </c>
      <c r="AO262" s="70" t="s">
        <v>74</v>
      </c>
      <c r="AP262" s="69">
        <v>8.5</v>
      </c>
    </row>
    <row r="263" spans="1:42" ht="15" hidden="1" customHeight="1" x14ac:dyDescent="0.25">
      <c r="A263" s="69">
        <v>2024</v>
      </c>
      <c r="B263" s="70" t="s">
        <v>54</v>
      </c>
      <c r="C263" s="70" t="s">
        <v>55</v>
      </c>
      <c r="D263" s="70" t="s">
        <v>175</v>
      </c>
      <c r="E263" s="70" t="s">
        <v>219</v>
      </c>
      <c r="F263" s="70" t="s">
        <v>182</v>
      </c>
      <c r="G263" s="70" t="s">
        <v>1308</v>
      </c>
      <c r="H263" s="70" t="s">
        <v>109</v>
      </c>
      <c r="I263" s="70" t="s">
        <v>855</v>
      </c>
      <c r="J263" s="70" t="s">
        <v>61</v>
      </c>
      <c r="K263" s="69" t="b">
        <v>1</v>
      </c>
      <c r="L263" s="70" t="s">
        <v>24</v>
      </c>
      <c r="M263" s="69">
        <v>101</v>
      </c>
      <c r="N263" s="78" t="s">
        <v>971</v>
      </c>
      <c r="O263" s="81" t="str">
        <f t="shared" si="8"/>
        <v>10190</v>
      </c>
      <c r="P263" s="82">
        <f>IF(COUNTIF(Sheet2!B$3:B$187,VALUE('raw Mark ID data'!O263))=0, 0, VLOOKUP(VALUE(O263), Sheet2!B$3:D$987, 3, FALSE))</f>
        <v>0</v>
      </c>
      <c r="Q263" s="82">
        <f>IF(P263="THA",VLOOKUP(VALUE(O263),Sheet2!B$1:C$191,2,FALSE), IF(P263="SHA",VLOOKUP(VALUE(O263),Sheet2!B$1:C$191,2,FALSE), 0))</f>
        <v>0</v>
      </c>
      <c r="R263" s="82" t="str">
        <f t="shared" si="9"/>
        <v>NT</v>
      </c>
      <c r="S263" s="70" t="s">
        <v>1313</v>
      </c>
      <c r="T263" s="71">
        <v>45494</v>
      </c>
      <c r="U263" s="72">
        <v>45495</v>
      </c>
      <c r="V263" s="69">
        <v>2</v>
      </c>
      <c r="W263" s="71">
        <v>45496</v>
      </c>
      <c r="X263" s="69">
        <v>30</v>
      </c>
      <c r="Y263" s="73"/>
      <c r="Z263" s="70" t="s">
        <v>61</v>
      </c>
      <c r="AA263" s="69">
        <v>1</v>
      </c>
      <c r="AB263" s="72">
        <v>45497</v>
      </c>
      <c r="AC263" s="70" t="s">
        <v>63</v>
      </c>
      <c r="AD263" s="70" t="s">
        <v>163</v>
      </c>
      <c r="AE263" s="70" t="s">
        <v>10</v>
      </c>
      <c r="AF263" s="70" t="s">
        <v>12</v>
      </c>
      <c r="AG263" s="70" t="s">
        <v>65</v>
      </c>
      <c r="AH263" s="70" t="s">
        <v>11</v>
      </c>
      <c r="AI263" s="70" t="s">
        <v>9</v>
      </c>
      <c r="AJ263" s="70" t="s">
        <v>122</v>
      </c>
      <c r="AK263" s="70" t="s">
        <v>163</v>
      </c>
      <c r="AL263" s="70" t="s">
        <v>63</v>
      </c>
      <c r="AM263" s="70" t="s">
        <v>61</v>
      </c>
      <c r="AN263" s="70" t="s">
        <v>61</v>
      </c>
      <c r="AO263" s="70" t="s">
        <v>74</v>
      </c>
      <c r="AP263" s="69">
        <v>5.6</v>
      </c>
    </row>
    <row r="264" spans="1:42" ht="15" hidden="1" customHeight="1" x14ac:dyDescent="0.25">
      <c r="A264" s="69">
        <v>2024</v>
      </c>
      <c r="B264" s="70" t="s">
        <v>54</v>
      </c>
      <c r="C264" s="70" t="s">
        <v>55</v>
      </c>
      <c r="D264" s="70" t="s">
        <v>175</v>
      </c>
      <c r="E264" s="70" t="s">
        <v>219</v>
      </c>
      <c r="F264" s="70" t="s">
        <v>182</v>
      </c>
      <c r="G264" s="70" t="s">
        <v>1308</v>
      </c>
      <c r="H264" s="70" t="s">
        <v>112</v>
      </c>
      <c r="I264" s="70" t="s">
        <v>855</v>
      </c>
      <c r="J264" s="70" t="s">
        <v>61</v>
      </c>
      <c r="K264" s="69" t="b">
        <v>1</v>
      </c>
      <c r="L264" s="70" t="s">
        <v>24</v>
      </c>
      <c r="M264" s="69">
        <v>101</v>
      </c>
      <c r="N264" s="78" t="s">
        <v>971</v>
      </c>
      <c r="O264" s="81" t="str">
        <f t="shared" si="8"/>
        <v>10190</v>
      </c>
      <c r="P264" s="82">
        <f>IF(COUNTIF(Sheet2!B$3:B$187,VALUE('raw Mark ID data'!O264))=0, 0, VLOOKUP(VALUE(O264), Sheet2!B$3:D$987, 3, FALSE))</f>
        <v>0</v>
      </c>
      <c r="Q264" s="82">
        <f>IF(P264="THA",VLOOKUP(VALUE(O264),Sheet2!B$1:C$191,2,FALSE), IF(P264="SHA",VLOOKUP(VALUE(O264),Sheet2!B$1:C$191,2,FALSE), 0))</f>
        <v>0</v>
      </c>
      <c r="R264" s="82" t="str">
        <f t="shared" si="9"/>
        <v>NT</v>
      </c>
      <c r="S264" s="70" t="s">
        <v>1314</v>
      </c>
      <c r="T264" s="71">
        <v>45494</v>
      </c>
      <c r="U264" s="72">
        <v>45495</v>
      </c>
      <c r="V264" s="69">
        <v>2</v>
      </c>
      <c r="W264" s="71">
        <v>45496</v>
      </c>
      <c r="X264" s="69">
        <v>30</v>
      </c>
      <c r="Y264" s="73"/>
      <c r="Z264" s="70" t="s">
        <v>61</v>
      </c>
      <c r="AA264" s="69">
        <v>1</v>
      </c>
      <c r="AB264" s="72">
        <v>45497</v>
      </c>
      <c r="AC264" s="70" t="s">
        <v>63</v>
      </c>
      <c r="AD264" s="70" t="s">
        <v>189</v>
      </c>
      <c r="AE264" s="70" t="s">
        <v>21</v>
      </c>
      <c r="AF264" s="70" t="s">
        <v>12</v>
      </c>
      <c r="AG264" s="70" t="s">
        <v>65</v>
      </c>
      <c r="AH264" s="70" t="s">
        <v>11</v>
      </c>
      <c r="AI264" s="70" t="s">
        <v>9</v>
      </c>
      <c r="AJ264" s="70" t="s">
        <v>122</v>
      </c>
      <c r="AK264" s="70" t="s">
        <v>189</v>
      </c>
      <c r="AL264" s="70" t="s">
        <v>63</v>
      </c>
      <c r="AM264" s="70" t="s">
        <v>61</v>
      </c>
      <c r="AN264" s="70" t="s">
        <v>61</v>
      </c>
      <c r="AO264" s="70" t="s">
        <v>74</v>
      </c>
      <c r="AP264" s="69">
        <v>7</v>
      </c>
    </row>
    <row r="265" spans="1:42" ht="15" hidden="1" customHeight="1" x14ac:dyDescent="0.25">
      <c r="A265" s="69">
        <v>2024</v>
      </c>
      <c r="B265" s="70" t="s">
        <v>54</v>
      </c>
      <c r="C265" s="70" t="s">
        <v>55</v>
      </c>
      <c r="D265" s="70" t="s">
        <v>175</v>
      </c>
      <c r="E265" s="70" t="s">
        <v>219</v>
      </c>
      <c r="F265" s="70" t="s">
        <v>182</v>
      </c>
      <c r="G265" s="70" t="s">
        <v>1308</v>
      </c>
      <c r="H265" s="70" t="s">
        <v>113</v>
      </c>
      <c r="I265" s="70" t="s">
        <v>855</v>
      </c>
      <c r="J265" s="70" t="s">
        <v>61</v>
      </c>
      <c r="K265" s="69" t="b">
        <v>1</v>
      </c>
      <c r="L265" s="70" t="s">
        <v>24</v>
      </c>
      <c r="M265" s="69">
        <v>101</v>
      </c>
      <c r="N265" s="78" t="s">
        <v>971</v>
      </c>
      <c r="O265" s="81" t="str">
        <f t="shared" si="8"/>
        <v>10190</v>
      </c>
      <c r="P265" s="82">
        <f>IF(COUNTIF(Sheet2!B$3:B$187,VALUE('raw Mark ID data'!O265))=0, 0, VLOOKUP(VALUE(O265), Sheet2!B$3:D$987, 3, FALSE))</f>
        <v>0</v>
      </c>
      <c r="Q265" s="82">
        <f>IF(P265="THA",VLOOKUP(VALUE(O265),Sheet2!B$1:C$191,2,FALSE), IF(P265="SHA",VLOOKUP(VALUE(O265),Sheet2!B$1:C$191,2,FALSE), 0))</f>
        <v>0</v>
      </c>
      <c r="R265" s="82" t="str">
        <f t="shared" si="9"/>
        <v>NT</v>
      </c>
      <c r="S265" s="70" t="s">
        <v>1315</v>
      </c>
      <c r="T265" s="71">
        <v>45494</v>
      </c>
      <c r="U265" s="72">
        <v>45495</v>
      </c>
      <c r="V265" s="69">
        <v>2</v>
      </c>
      <c r="W265" s="71">
        <v>45496</v>
      </c>
      <c r="X265" s="69">
        <v>30</v>
      </c>
      <c r="Y265" s="73"/>
      <c r="Z265" s="70" t="s">
        <v>61</v>
      </c>
      <c r="AA265" s="69">
        <v>1</v>
      </c>
      <c r="AB265" s="72">
        <v>45497</v>
      </c>
      <c r="AC265" s="70" t="s">
        <v>63</v>
      </c>
      <c r="AD265" s="70" t="s">
        <v>163</v>
      </c>
      <c r="AE265" s="70" t="s">
        <v>10</v>
      </c>
      <c r="AF265" s="70" t="s">
        <v>12</v>
      </c>
      <c r="AG265" s="70" t="s">
        <v>65</v>
      </c>
      <c r="AH265" s="70" t="s">
        <v>11</v>
      </c>
      <c r="AI265" s="70" t="s">
        <v>9</v>
      </c>
      <c r="AJ265" s="70" t="s">
        <v>122</v>
      </c>
      <c r="AK265" s="70" t="s">
        <v>163</v>
      </c>
      <c r="AL265" s="70" t="s">
        <v>63</v>
      </c>
      <c r="AM265" s="70" t="s">
        <v>61</v>
      </c>
      <c r="AN265" s="70" t="s">
        <v>61</v>
      </c>
      <c r="AO265" s="70" t="s">
        <v>74</v>
      </c>
      <c r="AP265" s="69">
        <v>9.5</v>
      </c>
    </row>
    <row r="266" spans="1:42" ht="15" hidden="1" customHeight="1" x14ac:dyDescent="0.25">
      <c r="A266" s="69">
        <v>2024</v>
      </c>
      <c r="B266" s="70" t="s">
        <v>54</v>
      </c>
      <c r="C266" s="70" t="s">
        <v>55</v>
      </c>
      <c r="D266" s="70" t="s">
        <v>175</v>
      </c>
      <c r="E266" s="70" t="s">
        <v>219</v>
      </c>
      <c r="F266" s="70" t="s">
        <v>182</v>
      </c>
      <c r="G266" s="70" t="s">
        <v>1316</v>
      </c>
      <c r="H266" s="70" t="s">
        <v>59</v>
      </c>
      <c r="I266" s="70" t="s">
        <v>855</v>
      </c>
      <c r="J266" s="70" t="s">
        <v>61</v>
      </c>
      <c r="K266" s="69" t="b">
        <v>1</v>
      </c>
      <c r="L266" s="70" t="s">
        <v>8</v>
      </c>
      <c r="M266" s="69">
        <v>101</v>
      </c>
      <c r="N266" s="78" t="s">
        <v>957</v>
      </c>
      <c r="O266" s="81" t="str">
        <f t="shared" si="8"/>
        <v>10111</v>
      </c>
      <c r="P266" s="82">
        <f>IF(COUNTIF(Sheet2!B$3:B$187,VALUE('raw Mark ID data'!O266))=0, 0, VLOOKUP(VALUE(O266), Sheet2!B$3:D$987, 3, FALSE))</f>
        <v>0</v>
      </c>
      <c r="Q266" s="82">
        <f>IF(P266="THA",VLOOKUP(VALUE(O266),Sheet2!B$1:C$191,2,FALSE), IF(P266="SHA",VLOOKUP(VALUE(O266),Sheet2!B$1:C$191,2,FALSE), 0))</f>
        <v>0</v>
      </c>
      <c r="R266" s="82" t="str">
        <f t="shared" si="9"/>
        <v>NT</v>
      </c>
      <c r="S266" s="70" t="s">
        <v>1317</v>
      </c>
      <c r="T266" s="71">
        <v>45494</v>
      </c>
      <c r="U266" s="72">
        <v>45495</v>
      </c>
      <c r="V266" s="69">
        <v>2</v>
      </c>
      <c r="W266" s="71">
        <v>45496</v>
      </c>
      <c r="X266" s="69">
        <v>30</v>
      </c>
      <c r="Y266" s="73"/>
      <c r="Z266" s="70" t="s">
        <v>61</v>
      </c>
      <c r="AA266" s="69">
        <v>1</v>
      </c>
      <c r="AB266" s="72">
        <v>45497</v>
      </c>
      <c r="AC266" s="70" t="s">
        <v>63</v>
      </c>
      <c r="AD266" s="70" t="s">
        <v>163</v>
      </c>
      <c r="AE266" s="70" t="s">
        <v>10</v>
      </c>
      <c r="AF266" s="70" t="s">
        <v>12</v>
      </c>
      <c r="AG266" s="70" t="s">
        <v>65</v>
      </c>
      <c r="AH266" s="70" t="s">
        <v>11</v>
      </c>
      <c r="AI266" s="70" t="s">
        <v>9</v>
      </c>
      <c r="AJ266" s="70" t="s">
        <v>122</v>
      </c>
      <c r="AK266" s="70" t="s">
        <v>163</v>
      </c>
      <c r="AL266" s="70" t="s">
        <v>63</v>
      </c>
      <c r="AM266" s="70" t="s">
        <v>61</v>
      </c>
      <c r="AN266" s="70" t="s">
        <v>61</v>
      </c>
      <c r="AO266" s="70" t="s">
        <v>74</v>
      </c>
      <c r="AP266" s="69">
        <v>8.6</v>
      </c>
    </row>
    <row r="267" spans="1:42" ht="15" hidden="1" customHeight="1" x14ac:dyDescent="0.25">
      <c r="A267" s="69">
        <v>2024</v>
      </c>
      <c r="B267" s="70" t="s">
        <v>54</v>
      </c>
      <c r="C267" s="70" t="s">
        <v>55</v>
      </c>
      <c r="D267" s="70" t="s">
        <v>175</v>
      </c>
      <c r="E267" s="70" t="s">
        <v>219</v>
      </c>
      <c r="F267" s="70" t="s">
        <v>182</v>
      </c>
      <c r="G267" s="70" t="s">
        <v>1316</v>
      </c>
      <c r="H267" s="70" t="s">
        <v>70</v>
      </c>
      <c r="I267" s="70" t="s">
        <v>855</v>
      </c>
      <c r="J267" s="70" t="s">
        <v>61</v>
      </c>
      <c r="K267" s="69" t="b">
        <v>1</v>
      </c>
      <c r="L267" s="70" t="s">
        <v>8</v>
      </c>
      <c r="M267" s="69">
        <v>101</v>
      </c>
      <c r="N267" s="78" t="s">
        <v>957</v>
      </c>
      <c r="O267" s="81" t="str">
        <f t="shared" si="8"/>
        <v>10111</v>
      </c>
      <c r="P267" s="82">
        <f>IF(COUNTIF(Sheet2!B$3:B$187,VALUE('raw Mark ID data'!O267))=0, 0, VLOOKUP(VALUE(O267), Sheet2!B$3:D$987, 3, FALSE))</f>
        <v>0</v>
      </c>
      <c r="Q267" s="82">
        <f>IF(P267="THA",VLOOKUP(VALUE(O267),Sheet2!B$1:C$191,2,FALSE), IF(P267="SHA",VLOOKUP(VALUE(O267),Sheet2!B$1:C$191,2,FALSE), 0))</f>
        <v>0</v>
      </c>
      <c r="R267" s="82" t="str">
        <f t="shared" si="9"/>
        <v>NT</v>
      </c>
      <c r="S267" s="70" t="s">
        <v>1318</v>
      </c>
      <c r="T267" s="71">
        <v>45494</v>
      </c>
      <c r="U267" s="72">
        <v>45495</v>
      </c>
      <c r="V267" s="69">
        <v>2</v>
      </c>
      <c r="W267" s="71">
        <v>45496</v>
      </c>
      <c r="X267" s="69">
        <v>30</v>
      </c>
      <c r="Y267" s="73"/>
      <c r="Z267" s="70" t="s">
        <v>61</v>
      </c>
      <c r="AA267" s="69">
        <v>1</v>
      </c>
      <c r="AB267" s="72">
        <v>45497</v>
      </c>
      <c r="AC267" s="70" t="s">
        <v>63</v>
      </c>
      <c r="AD267" s="70" t="s">
        <v>189</v>
      </c>
      <c r="AE267" s="70" t="s">
        <v>21</v>
      </c>
      <c r="AF267" s="70" t="s">
        <v>12</v>
      </c>
      <c r="AG267" s="70" t="s">
        <v>65</v>
      </c>
      <c r="AH267" s="70" t="s">
        <v>11</v>
      </c>
      <c r="AI267" s="70" t="s">
        <v>9</v>
      </c>
      <c r="AJ267" s="70" t="s">
        <v>122</v>
      </c>
      <c r="AK267" s="70" t="s">
        <v>189</v>
      </c>
      <c r="AL267" s="70" t="s">
        <v>63</v>
      </c>
      <c r="AM267" s="70" t="s">
        <v>61</v>
      </c>
      <c r="AN267" s="70" t="s">
        <v>61</v>
      </c>
      <c r="AO267" s="70" t="s">
        <v>74</v>
      </c>
      <c r="AP267" s="69">
        <v>8.5</v>
      </c>
    </row>
    <row r="268" spans="1:42" ht="15" hidden="1" customHeight="1" x14ac:dyDescent="0.25">
      <c r="A268" s="69">
        <v>2024</v>
      </c>
      <c r="B268" s="70" t="s">
        <v>54</v>
      </c>
      <c r="C268" s="70" t="s">
        <v>55</v>
      </c>
      <c r="D268" s="70" t="s">
        <v>175</v>
      </c>
      <c r="E268" s="70" t="s">
        <v>219</v>
      </c>
      <c r="F268" s="70" t="s">
        <v>182</v>
      </c>
      <c r="G268" s="70" t="s">
        <v>1316</v>
      </c>
      <c r="H268" s="70" t="s">
        <v>86</v>
      </c>
      <c r="I268" s="70" t="s">
        <v>855</v>
      </c>
      <c r="J268" s="70" t="s">
        <v>61</v>
      </c>
      <c r="K268" s="69" t="b">
        <v>1</v>
      </c>
      <c r="L268" s="70" t="s">
        <v>8</v>
      </c>
      <c r="M268" s="69">
        <v>101</v>
      </c>
      <c r="N268" s="78" t="s">
        <v>957</v>
      </c>
      <c r="O268" s="81" t="str">
        <f t="shared" si="8"/>
        <v>10111</v>
      </c>
      <c r="P268" s="82">
        <f>IF(COUNTIF(Sheet2!B$3:B$187,VALUE('raw Mark ID data'!O268))=0, 0, VLOOKUP(VALUE(O268), Sheet2!B$3:D$987, 3, FALSE))</f>
        <v>0</v>
      </c>
      <c r="Q268" s="82">
        <f>IF(P268="THA",VLOOKUP(VALUE(O268),Sheet2!B$1:C$191,2,FALSE), IF(P268="SHA",VLOOKUP(VALUE(O268),Sheet2!B$1:C$191,2,FALSE), 0))</f>
        <v>0</v>
      </c>
      <c r="R268" s="82" t="str">
        <f t="shared" si="9"/>
        <v>NT</v>
      </c>
      <c r="S268" s="70" t="s">
        <v>1319</v>
      </c>
      <c r="T268" s="71">
        <v>45494</v>
      </c>
      <c r="U268" s="72">
        <v>45495</v>
      </c>
      <c r="V268" s="69">
        <v>2</v>
      </c>
      <c r="W268" s="71">
        <v>45496</v>
      </c>
      <c r="X268" s="69">
        <v>30</v>
      </c>
      <c r="Y268" s="73"/>
      <c r="Z268" s="70" t="s">
        <v>61</v>
      </c>
      <c r="AA268" s="69">
        <v>1</v>
      </c>
      <c r="AB268" s="72">
        <v>45497</v>
      </c>
      <c r="AC268" s="70" t="s">
        <v>63</v>
      </c>
      <c r="AD268" s="70" t="s">
        <v>139</v>
      </c>
      <c r="AE268" s="70" t="s">
        <v>13</v>
      </c>
      <c r="AF268" s="70" t="s">
        <v>12</v>
      </c>
      <c r="AG268" s="70" t="s">
        <v>65</v>
      </c>
      <c r="AH268" s="70" t="s">
        <v>11</v>
      </c>
      <c r="AI268" s="70" t="s">
        <v>9</v>
      </c>
      <c r="AJ268" s="70" t="s">
        <v>84</v>
      </c>
      <c r="AK268" s="70" t="s">
        <v>139</v>
      </c>
      <c r="AL268" s="70" t="s">
        <v>63</v>
      </c>
      <c r="AM268" s="70" t="s">
        <v>61</v>
      </c>
      <c r="AN268" s="70" t="s">
        <v>61</v>
      </c>
      <c r="AO268" s="70" t="s">
        <v>74</v>
      </c>
      <c r="AP268" s="69">
        <v>6.7</v>
      </c>
    </row>
    <row r="269" spans="1:42" ht="15" hidden="1" customHeight="1" x14ac:dyDescent="0.25">
      <c r="A269" s="69">
        <v>2024</v>
      </c>
      <c r="B269" s="70" t="s">
        <v>54</v>
      </c>
      <c r="C269" s="70" t="s">
        <v>55</v>
      </c>
      <c r="D269" s="70" t="s">
        <v>175</v>
      </c>
      <c r="E269" s="70" t="s">
        <v>219</v>
      </c>
      <c r="F269" s="70" t="s">
        <v>182</v>
      </c>
      <c r="G269" s="70" t="s">
        <v>1316</v>
      </c>
      <c r="H269" s="70" t="s">
        <v>95</v>
      </c>
      <c r="I269" s="70" t="s">
        <v>855</v>
      </c>
      <c r="J269" s="70" t="s">
        <v>61</v>
      </c>
      <c r="K269" s="69" t="b">
        <v>1</v>
      </c>
      <c r="L269" s="70" t="s">
        <v>8</v>
      </c>
      <c r="M269" s="69">
        <v>101</v>
      </c>
      <c r="N269" s="78" t="s">
        <v>957</v>
      </c>
      <c r="O269" s="81" t="str">
        <f t="shared" si="8"/>
        <v>10111</v>
      </c>
      <c r="P269" s="82">
        <f>IF(COUNTIF(Sheet2!B$3:B$187,VALUE('raw Mark ID data'!O269))=0, 0, VLOOKUP(VALUE(O269), Sheet2!B$3:D$987, 3, FALSE))</f>
        <v>0</v>
      </c>
      <c r="Q269" s="82">
        <f>IF(P269="THA",VLOOKUP(VALUE(O269),Sheet2!B$1:C$191,2,FALSE), IF(P269="SHA",VLOOKUP(VALUE(O269),Sheet2!B$1:C$191,2,FALSE), 0))</f>
        <v>0</v>
      </c>
      <c r="R269" s="82" t="str">
        <f t="shared" si="9"/>
        <v>NT</v>
      </c>
      <c r="S269" s="70" t="s">
        <v>1320</v>
      </c>
      <c r="T269" s="71">
        <v>45494</v>
      </c>
      <c r="U269" s="72">
        <v>45495</v>
      </c>
      <c r="V269" s="69">
        <v>2</v>
      </c>
      <c r="W269" s="71">
        <v>45496</v>
      </c>
      <c r="X269" s="69">
        <v>30</v>
      </c>
      <c r="Y269" s="73"/>
      <c r="Z269" s="70" t="s">
        <v>61</v>
      </c>
      <c r="AA269" s="69">
        <v>1</v>
      </c>
      <c r="AB269" s="72">
        <v>45497</v>
      </c>
      <c r="AC269" s="70" t="s">
        <v>63</v>
      </c>
      <c r="AD269" s="70" t="s">
        <v>139</v>
      </c>
      <c r="AE269" s="70" t="s">
        <v>13</v>
      </c>
      <c r="AF269" s="70" t="s">
        <v>12</v>
      </c>
      <c r="AG269" s="70" t="s">
        <v>65</v>
      </c>
      <c r="AH269" s="70" t="s">
        <v>11</v>
      </c>
      <c r="AI269" s="70" t="s">
        <v>9</v>
      </c>
      <c r="AJ269" s="70" t="s">
        <v>122</v>
      </c>
      <c r="AK269" s="70" t="s">
        <v>139</v>
      </c>
      <c r="AL269" s="70" t="s">
        <v>63</v>
      </c>
      <c r="AM269" s="70" t="s">
        <v>61</v>
      </c>
      <c r="AN269" s="70" t="s">
        <v>61</v>
      </c>
      <c r="AO269" s="70" t="s">
        <v>74</v>
      </c>
      <c r="AP269" s="69">
        <v>6.8</v>
      </c>
    </row>
    <row r="270" spans="1:42" ht="15" hidden="1" customHeight="1" x14ac:dyDescent="0.25">
      <c r="A270" s="69">
        <v>2024</v>
      </c>
      <c r="B270" s="70" t="s">
        <v>54</v>
      </c>
      <c r="C270" s="70" t="s">
        <v>55</v>
      </c>
      <c r="D270" s="70" t="s">
        <v>175</v>
      </c>
      <c r="E270" s="70" t="s">
        <v>219</v>
      </c>
      <c r="F270" s="70" t="s">
        <v>182</v>
      </c>
      <c r="G270" s="70" t="s">
        <v>1316</v>
      </c>
      <c r="H270" s="70" t="s">
        <v>116</v>
      </c>
      <c r="I270" s="70" t="s">
        <v>855</v>
      </c>
      <c r="J270" s="70" t="s">
        <v>61</v>
      </c>
      <c r="K270" s="69" t="b">
        <v>1</v>
      </c>
      <c r="L270" s="70" t="s">
        <v>8</v>
      </c>
      <c r="M270" s="69">
        <v>101</v>
      </c>
      <c r="N270" s="78" t="s">
        <v>957</v>
      </c>
      <c r="O270" s="81" t="str">
        <f t="shared" si="8"/>
        <v>10111</v>
      </c>
      <c r="P270" s="82">
        <f>IF(COUNTIF(Sheet2!B$3:B$187,VALUE('raw Mark ID data'!O270))=0, 0, VLOOKUP(VALUE(O270), Sheet2!B$3:D$987, 3, FALSE))</f>
        <v>0</v>
      </c>
      <c r="Q270" s="82">
        <f>IF(P270="THA",VLOOKUP(VALUE(O270),Sheet2!B$1:C$191,2,FALSE), IF(P270="SHA",VLOOKUP(VALUE(O270),Sheet2!B$1:C$191,2,FALSE), 0))</f>
        <v>0</v>
      </c>
      <c r="R270" s="82" t="str">
        <f t="shared" si="9"/>
        <v>NT</v>
      </c>
      <c r="S270" s="70" t="s">
        <v>1321</v>
      </c>
      <c r="T270" s="71">
        <v>45494</v>
      </c>
      <c r="U270" s="72">
        <v>45495</v>
      </c>
      <c r="V270" s="69">
        <v>2</v>
      </c>
      <c r="W270" s="71">
        <v>45496</v>
      </c>
      <c r="X270" s="69">
        <v>30</v>
      </c>
      <c r="Y270" s="73"/>
      <c r="Z270" s="70" t="s">
        <v>61</v>
      </c>
      <c r="AA270" s="69">
        <v>1</v>
      </c>
      <c r="AB270" s="72">
        <v>45497</v>
      </c>
      <c r="AC270" s="70" t="s">
        <v>63</v>
      </c>
      <c r="AD270" s="70" t="s">
        <v>189</v>
      </c>
      <c r="AE270" s="70" t="s">
        <v>21</v>
      </c>
      <c r="AF270" s="70" t="s">
        <v>12</v>
      </c>
      <c r="AG270" s="70" t="s">
        <v>65</v>
      </c>
      <c r="AH270" s="70" t="s">
        <v>11</v>
      </c>
      <c r="AI270" s="70" t="s">
        <v>9</v>
      </c>
      <c r="AJ270" s="70" t="s">
        <v>122</v>
      </c>
      <c r="AK270" s="70" t="s">
        <v>189</v>
      </c>
      <c r="AL270" s="70" t="s">
        <v>63</v>
      </c>
      <c r="AM270" s="70" t="s">
        <v>61</v>
      </c>
      <c r="AN270" s="70" t="s">
        <v>61</v>
      </c>
      <c r="AO270" s="70" t="s">
        <v>74</v>
      </c>
      <c r="AP270" s="69">
        <v>6.9</v>
      </c>
    </row>
    <row r="271" spans="1:42" ht="15" hidden="1" customHeight="1" x14ac:dyDescent="0.25">
      <c r="A271" s="69">
        <v>2024</v>
      </c>
      <c r="B271" s="70" t="s">
        <v>54</v>
      </c>
      <c r="C271" s="70" t="s">
        <v>55</v>
      </c>
      <c r="D271" s="70" t="s">
        <v>181</v>
      </c>
      <c r="E271" s="70" t="s">
        <v>969</v>
      </c>
      <c r="F271" s="70" t="s">
        <v>58</v>
      </c>
      <c r="G271" s="70" t="s">
        <v>1322</v>
      </c>
      <c r="H271" s="70" t="s">
        <v>77</v>
      </c>
      <c r="I271" s="70" t="s">
        <v>855</v>
      </c>
      <c r="J271" s="70" t="s">
        <v>61</v>
      </c>
      <c r="K271" s="69" t="b">
        <v>1</v>
      </c>
      <c r="L271" s="70" t="s">
        <v>23</v>
      </c>
      <c r="M271" s="69">
        <v>101</v>
      </c>
      <c r="N271" s="78" t="s">
        <v>1283</v>
      </c>
      <c r="O271" s="81" t="str">
        <f t="shared" si="8"/>
        <v>10129</v>
      </c>
      <c r="P271" s="82">
        <f>IF(COUNTIF(Sheet2!B$3:B$187,VALUE('raw Mark ID data'!O271))=0, 0, VLOOKUP(VALUE(O271), Sheet2!B$3:D$987, 3, FALSE))</f>
        <v>0</v>
      </c>
      <c r="Q271" s="82">
        <f>IF(P271="THA",VLOOKUP(VALUE(O271),Sheet2!B$1:C$191,2,FALSE), IF(P271="SHA",VLOOKUP(VALUE(O271),Sheet2!B$1:C$191,2,FALSE), 0))</f>
        <v>0</v>
      </c>
      <c r="R271" s="82" t="str">
        <f t="shared" si="9"/>
        <v>NT</v>
      </c>
      <c r="S271" s="70" t="s">
        <v>1323</v>
      </c>
      <c r="T271" s="71">
        <v>45494</v>
      </c>
      <c r="U271" s="73"/>
      <c r="V271" s="69">
        <v>1</v>
      </c>
      <c r="W271" s="71">
        <v>45495</v>
      </c>
      <c r="X271" s="69">
        <v>30</v>
      </c>
      <c r="Y271" s="73"/>
      <c r="Z271" s="70" t="s">
        <v>61</v>
      </c>
      <c r="AA271" s="69">
        <v>1</v>
      </c>
      <c r="AB271" s="72">
        <v>45497</v>
      </c>
      <c r="AC271" s="70" t="s">
        <v>57</v>
      </c>
      <c r="AD271" s="70" t="s">
        <v>163</v>
      </c>
      <c r="AE271" s="70" t="s">
        <v>10</v>
      </c>
      <c r="AF271" s="70" t="s">
        <v>12</v>
      </c>
      <c r="AG271" s="70" t="s">
        <v>65</v>
      </c>
      <c r="AH271" s="70" t="s">
        <v>11</v>
      </c>
      <c r="AI271" s="70" t="s">
        <v>9</v>
      </c>
      <c r="AJ271" s="70" t="s">
        <v>122</v>
      </c>
      <c r="AK271" s="70" t="s">
        <v>163</v>
      </c>
      <c r="AL271" s="70" t="s">
        <v>57</v>
      </c>
      <c r="AM271" s="70" t="s">
        <v>61</v>
      </c>
      <c r="AN271" s="70" t="s">
        <v>61</v>
      </c>
      <c r="AO271" s="70" t="s">
        <v>74</v>
      </c>
      <c r="AP271" s="69">
        <v>7.9</v>
      </c>
    </row>
    <row r="272" spans="1:42" ht="15" hidden="1" customHeight="1" x14ac:dyDescent="0.25">
      <c r="A272" s="69">
        <v>2024</v>
      </c>
      <c r="B272" s="70" t="s">
        <v>54</v>
      </c>
      <c r="C272" s="70" t="s">
        <v>55</v>
      </c>
      <c r="D272" s="70" t="s">
        <v>181</v>
      </c>
      <c r="E272" s="70" t="s">
        <v>969</v>
      </c>
      <c r="F272" s="70" t="s">
        <v>58</v>
      </c>
      <c r="G272" s="70" t="s">
        <v>1322</v>
      </c>
      <c r="H272" s="70" t="s">
        <v>102</v>
      </c>
      <c r="I272" s="70" t="s">
        <v>855</v>
      </c>
      <c r="J272" s="70" t="s">
        <v>61</v>
      </c>
      <c r="K272" s="69" t="b">
        <v>1</v>
      </c>
      <c r="L272" s="70" t="s">
        <v>23</v>
      </c>
      <c r="M272" s="69">
        <v>101</v>
      </c>
      <c r="N272" s="78" t="s">
        <v>1283</v>
      </c>
      <c r="O272" s="81" t="str">
        <f t="shared" si="8"/>
        <v>10129</v>
      </c>
      <c r="P272" s="82">
        <f>IF(COUNTIF(Sheet2!B$3:B$187,VALUE('raw Mark ID data'!O272))=0, 0, VLOOKUP(VALUE(O272), Sheet2!B$3:D$987, 3, FALSE))</f>
        <v>0</v>
      </c>
      <c r="Q272" s="82">
        <f>IF(P272="THA",VLOOKUP(VALUE(O272),Sheet2!B$1:C$191,2,FALSE), IF(P272="SHA",VLOOKUP(VALUE(O272),Sheet2!B$1:C$191,2,FALSE), 0))</f>
        <v>0</v>
      </c>
      <c r="R272" s="82" t="str">
        <f t="shared" si="9"/>
        <v>NT</v>
      </c>
      <c r="S272" s="70" t="s">
        <v>1324</v>
      </c>
      <c r="T272" s="71">
        <v>45494</v>
      </c>
      <c r="U272" s="73"/>
      <c r="V272" s="69">
        <v>1</v>
      </c>
      <c r="W272" s="71">
        <v>45495</v>
      </c>
      <c r="X272" s="69">
        <v>30</v>
      </c>
      <c r="Y272" s="73"/>
      <c r="Z272" s="70" t="s">
        <v>61</v>
      </c>
      <c r="AA272" s="69">
        <v>1</v>
      </c>
      <c r="AB272" s="72">
        <v>45497</v>
      </c>
      <c r="AC272" s="70" t="s">
        <v>57</v>
      </c>
      <c r="AD272" s="70" t="s">
        <v>947</v>
      </c>
      <c r="AE272" s="70" t="s">
        <v>14</v>
      </c>
      <c r="AF272" s="70" t="s">
        <v>12</v>
      </c>
      <c r="AG272" s="70" t="s">
        <v>65</v>
      </c>
      <c r="AH272" s="70" t="s">
        <v>11</v>
      </c>
      <c r="AI272" s="70" t="s">
        <v>9</v>
      </c>
      <c r="AJ272" s="70" t="s">
        <v>187</v>
      </c>
      <c r="AK272" s="70" t="s">
        <v>947</v>
      </c>
      <c r="AL272" s="70" t="s">
        <v>57</v>
      </c>
      <c r="AM272" s="70" t="s">
        <v>61</v>
      </c>
      <c r="AN272" s="70" t="s">
        <v>61</v>
      </c>
      <c r="AO272" s="70" t="s">
        <v>74</v>
      </c>
      <c r="AP272" s="69">
        <v>6.4</v>
      </c>
    </row>
    <row r="273" spans="1:42" ht="15" hidden="1" customHeight="1" x14ac:dyDescent="0.25">
      <c r="A273" s="69">
        <v>2024</v>
      </c>
      <c r="B273" s="70" t="s">
        <v>54</v>
      </c>
      <c r="C273" s="70" t="s">
        <v>55</v>
      </c>
      <c r="D273" s="70" t="s">
        <v>181</v>
      </c>
      <c r="E273" s="70" t="s">
        <v>969</v>
      </c>
      <c r="F273" s="70" t="s">
        <v>58</v>
      </c>
      <c r="G273" s="70" t="s">
        <v>1322</v>
      </c>
      <c r="H273" s="70" t="s">
        <v>103</v>
      </c>
      <c r="I273" s="70" t="s">
        <v>855</v>
      </c>
      <c r="J273" s="70" t="s">
        <v>61</v>
      </c>
      <c r="K273" s="69" t="b">
        <v>1</v>
      </c>
      <c r="L273" s="70" t="s">
        <v>23</v>
      </c>
      <c r="M273" s="69">
        <v>101</v>
      </c>
      <c r="N273" s="78" t="s">
        <v>1283</v>
      </c>
      <c r="O273" s="81" t="str">
        <f t="shared" si="8"/>
        <v>10129</v>
      </c>
      <c r="P273" s="82">
        <f>IF(COUNTIF(Sheet2!B$3:B$187,VALUE('raw Mark ID data'!O273))=0, 0, VLOOKUP(VALUE(O273), Sheet2!B$3:D$987, 3, FALSE))</f>
        <v>0</v>
      </c>
      <c r="Q273" s="82">
        <f>IF(P273="THA",VLOOKUP(VALUE(O273),Sheet2!B$1:C$191,2,FALSE), IF(P273="SHA",VLOOKUP(VALUE(O273),Sheet2!B$1:C$191,2,FALSE), 0))</f>
        <v>0</v>
      </c>
      <c r="R273" s="82" t="str">
        <f t="shared" si="9"/>
        <v>NT</v>
      </c>
      <c r="S273" s="70" t="s">
        <v>1325</v>
      </c>
      <c r="T273" s="71">
        <v>45494</v>
      </c>
      <c r="U273" s="73"/>
      <c r="V273" s="69">
        <v>1</v>
      </c>
      <c r="W273" s="71">
        <v>45495</v>
      </c>
      <c r="X273" s="69">
        <v>30</v>
      </c>
      <c r="Y273" s="73"/>
      <c r="Z273" s="70" t="s">
        <v>61</v>
      </c>
      <c r="AA273" s="69">
        <v>1</v>
      </c>
      <c r="AB273" s="72">
        <v>45497</v>
      </c>
      <c r="AC273" s="70" t="s">
        <v>57</v>
      </c>
      <c r="AD273" s="70" t="s">
        <v>163</v>
      </c>
      <c r="AE273" s="70" t="s">
        <v>10</v>
      </c>
      <c r="AF273" s="70" t="s">
        <v>12</v>
      </c>
      <c r="AG273" s="70" t="s">
        <v>65</v>
      </c>
      <c r="AH273" s="70" t="s">
        <v>11</v>
      </c>
      <c r="AI273" s="70" t="s">
        <v>9</v>
      </c>
      <c r="AJ273" s="70" t="s">
        <v>122</v>
      </c>
      <c r="AK273" s="70" t="s">
        <v>163</v>
      </c>
      <c r="AL273" s="70" t="s">
        <v>57</v>
      </c>
      <c r="AM273" s="70" t="s">
        <v>61</v>
      </c>
      <c r="AN273" s="70" t="s">
        <v>61</v>
      </c>
      <c r="AO273" s="70" t="s">
        <v>74</v>
      </c>
      <c r="AP273" s="69">
        <v>4.9000000000000004</v>
      </c>
    </row>
    <row r="274" spans="1:42" ht="15" hidden="1" customHeight="1" x14ac:dyDescent="0.25">
      <c r="A274" s="69">
        <v>2024</v>
      </c>
      <c r="B274" s="70" t="s">
        <v>54</v>
      </c>
      <c r="C274" s="70" t="s">
        <v>55</v>
      </c>
      <c r="D274" s="70" t="s">
        <v>181</v>
      </c>
      <c r="E274" s="70" t="s">
        <v>969</v>
      </c>
      <c r="F274" s="70" t="s">
        <v>58</v>
      </c>
      <c r="G274" s="70" t="s">
        <v>1322</v>
      </c>
      <c r="H274" s="70" t="s">
        <v>110</v>
      </c>
      <c r="I274" s="70" t="s">
        <v>855</v>
      </c>
      <c r="J274" s="70" t="s">
        <v>61</v>
      </c>
      <c r="K274" s="69" t="b">
        <v>1</v>
      </c>
      <c r="L274" s="70" t="s">
        <v>23</v>
      </c>
      <c r="M274" s="69">
        <v>101</v>
      </c>
      <c r="N274" s="78" t="s">
        <v>1283</v>
      </c>
      <c r="O274" s="81" t="str">
        <f t="shared" si="8"/>
        <v>10129</v>
      </c>
      <c r="P274" s="82">
        <f>IF(COUNTIF(Sheet2!B$3:B$187,VALUE('raw Mark ID data'!O274))=0, 0, VLOOKUP(VALUE(O274), Sheet2!B$3:D$987, 3, FALSE))</f>
        <v>0</v>
      </c>
      <c r="Q274" s="82">
        <f>IF(P274="THA",VLOOKUP(VALUE(O274),Sheet2!B$1:C$191,2,FALSE), IF(P274="SHA",VLOOKUP(VALUE(O274),Sheet2!B$1:C$191,2,FALSE), 0))</f>
        <v>0</v>
      </c>
      <c r="R274" s="82" t="str">
        <f t="shared" si="9"/>
        <v>NT</v>
      </c>
      <c r="S274" s="70" t="s">
        <v>1326</v>
      </c>
      <c r="T274" s="71">
        <v>45494</v>
      </c>
      <c r="U274" s="73"/>
      <c r="V274" s="69">
        <v>1</v>
      </c>
      <c r="W274" s="71">
        <v>45495</v>
      </c>
      <c r="X274" s="69">
        <v>30</v>
      </c>
      <c r="Y274" s="73"/>
      <c r="Z274" s="70" t="s">
        <v>61</v>
      </c>
      <c r="AA274" s="69">
        <v>1</v>
      </c>
      <c r="AB274" s="72">
        <v>45498</v>
      </c>
      <c r="AC274" s="70" t="s">
        <v>63</v>
      </c>
      <c r="AD274" s="70" t="s">
        <v>139</v>
      </c>
      <c r="AE274" s="70" t="s">
        <v>13</v>
      </c>
      <c r="AF274" s="70" t="s">
        <v>12</v>
      </c>
      <c r="AG274" s="70" t="s">
        <v>65</v>
      </c>
      <c r="AH274" s="70" t="s">
        <v>11</v>
      </c>
      <c r="AI274" s="70" t="s">
        <v>9</v>
      </c>
      <c r="AJ274" s="70" t="s">
        <v>122</v>
      </c>
      <c r="AK274" s="70" t="s">
        <v>139</v>
      </c>
      <c r="AL274" s="70" t="s">
        <v>63</v>
      </c>
      <c r="AM274" s="70" t="s">
        <v>61</v>
      </c>
      <c r="AN274" s="70" t="s">
        <v>61</v>
      </c>
      <c r="AO274" s="70" t="s">
        <v>74</v>
      </c>
      <c r="AP274" s="69">
        <v>6.9</v>
      </c>
    </row>
    <row r="275" spans="1:42" ht="15" hidden="1" customHeight="1" x14ac:dyDescent="0.25">
      <c r="A275" s="69">
        <v>2024</v>
      </c>
      <c r="B275" s="70" t="s">
        <v>54</v>
      </c>
      <c r="C275" s="70" t="s">
        <v>55</v>
      </c>
      <c r="D275" s="70" t="s">
        <v>181</v>
      </c>
      <c r="E275" s="70" t="s">
        <v>969</v>
      </c>
      <c r="F275" s="70" t="s">
        <v>58</v>
      </c>
      <c r="G275" s="70" t="s">
        <v>1322</v>
      </c>
      <c r="H275" s="70" t="s">
        <v>114</v>
      </c>
      <c r="I275" s="70" t="s">
        <v>855</v>
      </c>
      <c r="J275" s="70" t="s">
        <v>61</v>
      </c>
      <c r="K275" s="69" t="b">
        <v>1</v>
      </c>
      <c r="L275" s="70" t="s">
        <v>23</v>
      </c>
      <c r="M275" s="69">
        <v>101</v>
      </c>
      <c r="N275" s="78" t="s">
        <v>1283</v>
      </c>
      <c r="O275" s="81" t="str">
        <f t="shared" si="8"/>
        <v>10129</v>
      </c>
      <c r="P275" s="82">
        <f>IF(COUNTIF(Sheet2!B$3:B$187,VALUE('raw Mark ID data'!O275))=0, 0, VLOOKUP(VALUE(O275), Sheet2!B$3:D$987, 3, FALSE))</f>
        <v>0</v>
      </c>
      <c r="Q275" s="82">
        <f>IF(P275="THA",VLOOKUP(VALUE(O275),Sheet2!B$1:C$191,2,FALSE), IF(P275="SHA",VLOOKUP(VALUE(O275),Sheet2!B$1:C$191,2,FALSE), 0))</f>
        <v>0</v>
      </c>
      <c r="R275" s="82" t="str">
        <f t="shared" si="9"/>
        <v>NT</v>
      </c>
      <c r="S275" s="70" t="s">
        <v>1327</v>
      </c>
      <c r="T275" s="71">
        <v>45494</v>
      </c>
      <c r="U275" s="73"/>
      <c r="V275" s="69">
        <v>1</v>
      </c>
      <c r="W275" s="71">
        <v>45495</v>
      </c>
      <c r="X275" s="69">
        <v>30</v>
      </c>
      <c r="Y275" s="73"/>
      <c r="Z275" s="70" t="s">
        <v>61</v>
      </c>
      <c r="AA275" s="69">
        <v>1</v>
      </c>
      <c r="AB275" s="72">
        <v>45498</v>
      </c>
      <c r="AC275" s="70" t="s">
        <v>63</v>
      </c>
      <c r="AD275" s="70" t="s">
        <v>947</v>
      </c>
      <c r="AE275" s="70" t="s">
        <v>14</v>
      </c>
      <c r="AF275" s="70" t="s">
        <v>12</v>
      </c>
      <c r="AG275" s="70" t="s">
        <v>65</v>
      </c>
      <c r="AH275" s="70" t="s">
        <v>11</v>
      </c>
      <c r="AI275" s="70" t="s">
        <v>9</v>
      </c>
      <c r="AJ275" s="70" t="s">
        <v>122</v>
      </c>
      <c r="AK275" s="70" t="s">
        <v>947</v>
      </c>
      <c r="AL275" s="70" t="s">
        <v>63</v>
      </c>
      <c r="AM275" s="70" t="s">
        <v>61</v>
      </c>
      <c r="AN275" s="70" t="s">
        <v>61</v>
      </c>
      <c r="AO275" s="70" t="s">
        <v>74</v>
      </c>
      <c r="AP275" s="69">
        <v>5.2</v>
      </c>
    </row>
    <row r="276" spans="1:42" ht="15" hidden="1" customHeight="1" x14ac:dyDescent="0.25">
      <c r="A276" s="69">
        <v>2024</v>
      </c>
      <c r="B276" s="70" t="s">
        <v>54</v>
      </c>
      <c r="C276" s="70" t="s">
        <v>55</v>
      </c>
      <c r="D276" s="70" t="s">
        <v>181</v>
      </c>
      <c r="E276" s="70" t="s">
        <v>969</v>
      </c>
      <c r="F276" s="70" t="s">
        <v>58</v>
      </c>
      <c r="G276" s="70" t="s">
        <v>1322</v>
      </c>
      <c r="H276" s="70" t="s">
        <v>116</v>
      </c>
      <c r="I276" s="70" t="s">
        <v>855</v>
      </c>
      <c r="J276" s="70" t="s">
        <v>61</v>
      </c>
      <c r="K276" s="69" t="b">
        <v>1</v>
      </c>
      <c r="L276" s="70" t="s">
        <v>23</v>
      </c>
      <c r="M276" s="69">
        <v>101</v>
      </c>
      <c r="N276" s="78" t="s">
        <v>1283</v>
      </c>
      <c r="O276" s="81" t="str">
        <f t="shared" si="8"/>
        <v>10129</v>
      </c>
      <c r="P276" s="82">
        <f>IF(COUNTIF(Sheet2!B$3:B$187,VALUE('raw Mark ID data'!O276))=0, 0, VLOOKUP(VALUE(O276), Sheet2!B$3:D$987, 3, FALSE))</f>
        <v>0</v>
      </c>
      <c r="Q276" s="82">
        <f>IF(P276="THA",VLOOKUP(VALUE(O276),Sheet2!B$1:C$191,2,FALSE), IF(P276="SHA",VLOOKUP(VALUE(O276),Sheet2!B$1:C$191,2,FALSE), 0))</f>
        <v>0</v>
      </c>
      <c r="R276" s="82" t="str">
        <f t="shared" si="9"/>
        <v>NT</v>
      </c>
      <c r="S276" s="70" t="s">
        <v>1328</v>
      </c>
      <c r="T276" s="71">
        <v>45494</v>
      </c>
      <c r="U276" s="73"/>
      <c r="V276" s="69">
        <v>1</v>
      </c>
      <c r="W276" s="71">
        <v>45495</v>
      </c>
      <c r="X276" s="69">
        <v>30</v>
      </c>
      <c r="Y276" s="73"/>
      <c r="Z276" s="70" t="s">
        <v>61</v>
      </c>
      <c r="AA276" s="69">
        <v>1</v>
      </c>
      <c r="AB276" s="72">
        <v>45498</v>
      </c>
      <c r="AC276" s="70" t="s">
        <v>63</v>
      </c>
      <c r="AD276" s="70" t="s">
        <v>163</v>
      </c>
      <c r="AE276" s="70" t="s">
        <v>10</v>
      </c>
      <c r="AF276" s="70" t="s">
        <v>12</v>
      </c>
      <c r="AG276" s="70" t="s">
        <v>65</v>
      </c>
      <c r="AH276" s="70" t="s">
        <v>11</v>
      </c>
      <c r="AI276" s="70" t="s">
        <v>9</v>
      </c>
      <c r="AJ276" s="70" t="s">
        <v>122</v>
      </c>
      <c r="AK276" s="70" t="s">
        <v>163</v>
      </c>
      <c r="AL276" s="70" t="s">
        <v>63</v>
      </c>
      <c r="AM276" s="70" t="s">
        <v>61</v>
      </c>
      <c r="AN276" s="70" t="s">
        <v>61</v>
      </c>
      <c r="AO276" s="70" t="s">
        <v>74</v>
      </c>
      <c r="AP276" s="69">
        <v>3.5</v>
      </c>
    </row>
    <row r="277" spans="1:42" ht="15" hidden="1" customHeight="1" x14ac:dyDescent="0.25">
      <c r="A277" s="69">
        <v>2024</v>
      </c>
      <c r="B277" s="70" t="s">
        <v>54</v>
      </c>
      <c r="C277" s="70" t="s">
        <v>55</v>
      </c>
      <c r="D277" s="70" t="s">
        <v>181</v>
      </c>
      <c r="E277" s="70" t="s">
        <v>969</v>
      </c>
      <c r="F277" s="70" t="s">
        <v>58</v>
      </c>
      <c r="G277" s="70" t="s">
        <v>1322</v>
      </c>
      <c r="H277" s="70" t="s">
        <v>128</v>
      </c>
      <c r="I277" s="70" t="s">
        <v>855</v>
      </c>
      <c r="J277" s="70" t="s">
        <v>61</v>
      </c>
      <c r="K277" s="69" t="b">
        <v>1</v>
      </c>
      <c r="L277" s="70" t="s">
        <v>23</v>
      </c>
      <c r="M277" s="69">
        <v>101</v>
      </c>
      <c r="N277" s="78" t="s">
        <v>1037</v>
      </c>
      <c r="O277" s="81" t="str">
        <f t="shared" si="8"/>
        <v>10123</v>
      </c>
      <c r="P277" s="82">
        <f>IF(COUNTIF(Sheet2!B$3:B$187,VALUE('raw Mark ID data'!O277))=0, 0, VLOOKUP(VALUE(O277), Sheet2!B$3:D$987, 3, FALSE))</f>
        <v>0</v>
      </c>
      <c r="Q277" s="82">
        <f>IF(P277="THA",VLOOKUP(VALUE(O277),Sheet2!B$1:C$191,2,FALSE), IF(P277="SHA",VLOOKUP(VALUE(O277),Sheet2!B$1:C$191,2,FALSE), 0))</f>
        <v>0</v>
      </c>
      <c r="R277" s="82" t="str">
        <f t="shared" si="9"/>
        <v>NT</v>
      </c>
      <c r="S277" s="70" t="s">
        <v>1329</v>
      </c>
      <c r="T277" s="71">
        <v>45494</v>
      </c>
      <c r="U277" s="73"/>
      <c r="V277" s="69">
        <v>1</v>
      </c>
      <c r="W277" s="71">
        <v>45495</v>
      </c>
      <c r="X277" s="69">
        <v>30</v>
      </c>
      <c r="Y277" s="73"/>
      <c r="Z277" s="70" t="s">
        <v>61</v>
      </c>
      <c r="AA277" s="69">
        <v>1</v>
      </c>
      <c r="AB277" s="72">
        <v>45498</v>
      </c>
      <c r="AC277" s="70" t="s">
        <v>63</v>
      </c>
      <c r="AD277" s="70" t="s">
        <v>189</v>
      </c>
      <c r="AE277" s="70" t="s">
        <v>21</v>
      </c>
      <c r="AF277" s="70" t="s">
        <v>12</v>
      </c>
      <c r="AG277" s="70" t="s">
        <v>65</v>
      </c>
      <c r="AH277" s="70" t="s">
        <v>11</v>
      </c>
      <c r="AI277" s="70" t="s">
        <v>9</v>
      </c>
      <c r="AJ277" s="70" t="s">
        <v>122</v>
      </c>
      <c r="AK277" s="70" t="s">
        <v>189</v>
      </c>
      <c r="AL277" s="70" t="s">
        <v>63</v>
      </c>
      <c r="AM277" s="70" t="s">
        <v>61</v>
      </c>
      <c r="AN277" s="70" t="s">
        <v>61</v>
      </c>
      <c r="AO277" s="70" t="s">
        <v>74</v>
      </c>
      <c r="AP277" s="69">
        <v>6.7</v>
      </c>
    </row>
    <row r="278" spans="1:42" ht="15" hidden="1" customHeight="1" x14ac:dyDescent="0.25">
      <c r="A278" s="69">
        <v>2024</v>
      </c>
      <c r="B278" s="70" t="s">
        <v>54</v>
      </c>
      <c r="C278" s="70" t="s">
        <v>55</v>
      </c>
      <c r="D278" s="70" t="s">
        <v>181</v>
      </c>
      <c r="E278" s="70" t="s">
        <v>969</v>
      </c>
      <c r="F278" s="70" t="s">
        <v>58</v>
      </c>
      <c r="G278" s="70" t="s">
        <v>1322</v>
      </c>
      <c r="H278" s="70" t="s">
        <v>155</v>
      </c>
      <c r="I278" s="70" t="s">
        <v>855</v>
      </c>
      <c r="J278" s="70" t="s">
        <v>61</v>
      </c>
      <c r="K278" s="69" t="b">
        <v>1</v>
      </c>
      <c r="L278" s="70" t="s">
        <v>23</v>
      </c>
      <c r="M278" s="69">
        <v>101</v>
      </c>
      <c r="N278" s="78" t="s">
        <v>1037</v>
      </c>
      <c r="O278" s="81" t="str">
        <f t="shared" si="8"/>
        <v>10123</v>
      </c>
      <c r="P278" s="82">
        <f>IF(COUNTIF(Sheet2!B$3:B$187,VALUE('raw Mark ID data'!O278))=0, 0, VLOOKUP(VALUE(O278), Sheet2!B$3:D$987, 3, FALSE))</f>
        <v>0</v>
      </c>
      <c r="Q278" s="82">
        <f>IF(P278="THA",VLOOKUP(VALUE(O278),Sheet2!B$1:C$191,2,FALSE), IF(P278="SHA",VLOOKUP(VALUE(O278),Sheet2!B$1:C$191,2,FALSE), 0))</f>
        <v>0</v>
      </c>
      <c r="R278" s="82" t="str">
        <f t="shared" si="9"/>
        <v>NT</v>
      </c>
      <c r="S278" s="70" t="s">
        <v>1330</v>
      </c>
      <c r="T278" s="71">
        <v>45494</v>
      </c>
      <c r="U278" s="73"/>
      <c r="V278" s="69">
        <v>1</v>
      </c>
      <c r="W278" s="71">
        <v>45495</v>
      </c>
      <c r="X278" s="69">
        <v>30</v>
      </c>
      <c r="Y278" s="73"/>
      <c r="Z278" s="70" t="s">
        <v>61</v>
      </c>
      <c r="AA278" s="69">
        <v>1</v>
      </c>
      <c r="AB278" s="72">
        <v>45498</v>
      </c>
      <c r="AC278" s="70" t="s">
        <v>63</v>
      </c>
      <c r="AD278" s="70" t="s">
        <v>139</v>
      </c>
      <c r="AE278" s="70" t="s">
        <v>13</v>
      </c>
      <c r="AF278" s="70" t="s">
        <v>12</v>
      </c>
      <c r="AG278" s="70" t="s">
        <v>65</v>
      </c>
      <c r="AH278" s="70" t="s">
        <v>11</v>
      </c>
      <c r="AI278" s="70" t="s">
        <v>9</v>
      </c>
      <c r="AJ278" s="70" t="s">
        <v>122</v>
      </c>
      <c r="AK278" s="70" t="s">
        <v>139</v>
      </c>
      <c r="AL278" s="70" t="s">
        <v>63</v>
      </c>
      <c r="AM278" s="70" t="s">
        <v>61</v>
      </c>
      <c r="AN278" s="70" t="s">
        <v>61</v>
      </c>
      <c r="AO278" s="70" t="s">
        <v>74</v>
      </c>
      <c r="AP278" s="69">
        <v>5</v>
      </c>
    </row>
    <row r="279" spans="1:42" ht="15" hidden="1" customHeight="1" x14ac:dyDescent="0.25">
      <c r="A279" s="69">
        <v>2024</v>
      </c>
      <c r="B279" s="70" t="s">
        <v>54</v>
      </c>
      <c r="C279" s="70" t="s">
        <v>55</v>
      </c>
      <c r="D279" s="70" t="s">
        <v>181</v>
      </c>
      <c r="E279" s="70" t="s">
        <v>969</v>
      </c>
      <c r="F279" s="70" t="s">
        <v>58</v>
      </c>
      <c r="G279" s="70" t="s">
        <v>1322</v>
      </c>
      <c r="H279" s="70" t="s">
        <v>169</v>
      </c>
      <c r="I279" s="70" t="s">
        <v>855</v>
      </c>
      <c r="J279" s="70" t="s">
        <v>61</v>
      </c>
      <c r="K279" s="69" t="b">
        <v>1</v>
      </c>
      <c r="L279" s="70" t="s">
        <v>23</v>
      </c>
      <c r="M279" s="69">
        <v>101</v>
      </c>
      <c r="N279" s="78" t="s">
        <v>1037</v>
      </c>
      <c r="O279" s="81" t="str">
        <f t="shared" si="8"/>
        <v>10123</v>
      </c>
      <c r="P279" s="82">
        <f>IF(COUNTIF(Sheet2!B$3:B$187,VALUE('raw Mark ID data'!O279))=0, 0, VLOOKUP(VALUE(O279), Sheet2!B$3:D$987, 3, FALSE))</f>
        <v>0</v>
      </c>
      <c r="Q279" s="82">
        <f>IF(P279="THA",VLOOKUP(VALUE(O279),Sheet2!B$1:C$191,2,FALSE), IF(P279="SHA",VLOOKUP(VALUE(O279),Sheet2!B$1:C$191,2,FALSE), 0))</f>
        <v>0</v>
      </c>
      <c r="R279" s="82" t="str">
        <f t="shared" si="9"/>
        <v>NT</v>
      </c>
      <c r="S279" s="70" t="s">
        <v>1331</v>
      </c>
      <c r="T279" s="71">
        <v>45494</v>
      </c>
      <c r="U279" s="73"/>
      <c r="V279" s="69">
        <v>1</v>
      </c>
      <c r="W279" s="71">
        <v>45495</v>
      </c>
      <c r="X279" s="69">
        <v>30</v>
      </c>
      <c r="Y279" s="73"/>
      <c r="Z279" s="70" t="s">
        <v>61</v>
      </c>
      <c r="AA279" s="69">
        <v>1</v>
      </c>
      <c r="AB279" s="72">
        <v>45498</v>
      </c>
      <c r="AC279" s="70" t="s">
        <v>63</v>
      </c>
      <c r="AD279" s="70" t="s">
        <v>139</v>
      </c>
      <c r="AE279" s="70" t="s">
        <v>13</v>
      </c>
      <c r="AF279" s="70" t="s">
        <v>12</v>
      </c>
      <c r="AG279" s="70" t="s">
        <v>65</v>
      </c>
      <c r="AH279" s="70" t="s">
        <v>11</v>
      </c>
      <c r="AI279" s="70" t="s">
        <v>9</v>
      </c>
      <c r="AJ279" s="70" t="s">
        <v>122</v>
      </c>
      <c r="AK279" s="70" t="s">
        <v>139</v>
      </c>
      <c r="AL279" s="70" t="s">
        <v>63</v>
      </c>
      <c r="AM279" s="70" t="s">
        <v>61</v>
      </c>
      <c r="AN279" s="70" t="s">
        <v>61</v>
      </c>
      <c r="AO279" s="70" t="s">
        <v>74</v>
      </c>
      <c r="AP279" s="69">
        <v>7</v>
      </c>
    </row>
    <row r="280" spans="1:42" ht="15" hidden="1" customHeight="1" x14ac:dyDescent="0.25">
      <c r="A280" s="69">
        <v>2024</v>
      </c>
      <c r="B280" s="70" t="s">
        <v>54</v>
      </c>
      <c r="C280" s="70" t="s">
        <v>55</v>
      </c>
      <c r="D280" s="70" t="s">
        <v>175</v>
      </c>
      <c r="E280" s="70" t="s">
        <v>219</v>
      </c>
      <c r="F280" s="70" t="s">
        <v>182</v>
      </c>
      <c r="G280" s="70" t="s">
        <v>1332</v>
      </c>
      <c r="H280" s="70" t="s">
        <v>59</v>
      </c>
      <c r="I280" s="70" t="s">
        <v>221</v>
      </c>
      <c r="J280" s="70" t="s">
        <v>61</v>
      </c>
      <c r="K280" s="69" t="b">
        <v>1</v>
      </c>
      <c r="L280" s="70" t="s">
        <v>8</v>
      </c>
      <c r="M280" s="69">
        <v>101</v>
      </c>
      <c r="N280" s="78" t="s">
        <v>960</v>
      </c>
      <c r="O280" s="81" t="str">
        <f t="shared" si="8"/>
        <v>1012428</v>
      </c>
      <c r="P280" s="82">
        <f>IF(COUNTIF(Sheet2!B$3:B$187,VALUE('raw Mark ID data'!O280))=0, 0, VLOOKUP(VALUE(O280), Sheet2!B$3:D$987, 3, FALSE))</f>
        <v>0</v>
      </c>
      <c r="Q280" s="82">
        <f>IF(P280="THA",VLOOKUP(VALUE(O280),Sheet2!B$1:C$191,2,FALSE), IF(P280="SHA",VLOOKUP(VALUE(O280),Sheet2!B$1:C$191,2,FALSE), 0))</f>
        <v>0</v>
      </c>
      <c r="R280" s="82" t="str">
        <f t="shared" si="9"/>
        <v>NT</v>
      </c>
      <c r="S280" s="70" t="s">
        <v>1333</v>
      </c>
      <c r="T280" s="71">
        <v>45493</v>
      </c>
      <c r="U280" s="72">
        <v>45496</v>
      </c>
      <c r="V280" s="69">
        <v>4</v>
      </c>
      <c r="W280" s="71">
        <v>45496</v>
      </c>
      <c r="X280" s="69">
        <v>30</v>
      </c>
      <c r="Y280" s="73"/>
      <c r="Z280" s="70" t="s">
        <v>61</v>
      </c>
      <c r="AA280" s="69">
        <v>1</v>
      </c>
      <c r="AB280" s="72">
        <v>45565</v>
      </c>
      <c r="AC280" s="70" t="s">
        <v>63</v>
      </c>
      <c r="AD280" s="70" t="s">
        <v>947</v>
      </c>
      <c r="AE280" s="70" t="s">
        <v>14</v>
      </c>
      <c r="AF280" s="70" t="s">
        <v>12</v>
      </c>
      <c r="AG280" s="70" t="s">
        <v>65</v>
      </c>
      <c r="AH280" s="70" t="s">
        <v>11</v>
      </c>
      <c r="AI280" s="70" t="s">
        <v>9</v>
      </c>
      <c r="AJ280" s="70" t="s">
        <v>122</v>
      </c>
      <c r="AK280" s="70" t="s">
        <v>947</v>
      </c>
      <c r="AL280" s="70" t="s">
        <v>63</v>
      </c>
      <c r="AM280" s="70" t="s">
        <v>61</v>
      </c>
      <c r="AN280" s="70" t="s">
        <v>61</v>
      </c>
      <c r="AO280" s="70" t="s">
        <v>74</v>
      </c>
      <c r="AP280" s="69">
        <v>7.3</v>
      </c>
    </row>
    <row r="281" spans="1:42" ht="15" hidden="1" customHeight="1" x14ac:dyDescent="0.25">
      <c r="A281" s="69">
        <v>2024</v>
      </c>
      <c r="B281" s="70" t="s">
        <v>54</v>
      </c>
      <c r="C281" s="70" t="s">
        <v>55</v>
      </c>
      <c r="D281" s="70" t="s">
        <v>175</v>
      </c>
      <c r="E281" s="70" t="s">
        <v>219</v>
      </c>
      <c r="F281" s="70" t="s">
        <v>182</v>
      </c>
      <c r="G281" s="70" t="s">
        <v>1332</v>
      </c>
      <c r="H281" s="70" t="s">
        <v>81</v>
      </c>
      <c r="I281" s="70" t="s">
        <v>221</v>
      </c>
      <c r="J281" s="70" t="s">
        <v>61</v>
      </c>
      <c r="K281" s="69" t="b">
        <v>1</v>
      </c>
      <c r="L281" s="70" t="s">
        <v>8</v>
      </c>
      <c r="M281" s="69">
        <v>101</v>
      </c>
      <c r="N281" s="78" t="s">
        <v>960</v>
      </c>
      <c r="O281" s="81" t="str">
        <f t="shared" si="8"/>
        <v>1012428</v>
      </c>
      <c r="P281" s="82">
        <f>IF(COUNTIF(Sheet2!B$3:B$187,VALUE('raw Mark ID data'!O281))=0, 0, VLOOKUP(VALUE(O281), Sheet2!B$3:D$987, 3, FALSE))</f>
        <v>0</v>
      </c>
      <c r="Q281" s="82">
        <f>IF(P281="THA",VLOOKUP(VALUE(O281),Sheet2!B$1:C$191,2,FALSE), IF(P281="SHA",VLOOKUP(VALUE(O281),Sheet2!B$1:C$191,2,FALSE), 0))</f>
        <v>0</v>
      </c>
      <c r="R281" s="82" t="str">
        <f t="shared" si="9"/>
        <v>NT</v>
      </c>
      <c r="S281" s="70" t="s">
        <v>1334</v>
      </c>
      <c r="T281" s="71">
        <v>45493</v>
      </c>
      <c r="U281" s="72">
        <v>45496</v>
      </c>
      <c r="V281" s="69">
        <v>4</v>
      </c>
      <c r="W281" s="71">
        <v>45496</v>
      </c>
      <c r="X281" s="69">
        <v>30</v>
      </c>
      <c r="Y281" s="73"/>
      <c r="Z281" s="70" t="s">
        <v>61</v>
      </c>
      <c r="AA281" s="69">
        <v>1</v>
      </c>
      <c r="AB281" s="72">
        <v>45565</v>
      </c>
      <c r="AC281" s="70" t="s">
        <v>63</v>
      </c>
      <c r="AD281" s="70" t="s">
        <v>163</v>
      </c>
      <c r="AE281" s="70" t="s">
        <v>10</v>
      </c>
      <c r="AF281" s="70" t="s">
        <v>12</v>
      </c>
      <c r="AG281" s="70" t="s">
        <v>65</v>
      </c>
      <c r="AH281" s="70" t="s">
        <v>11</v>
      </c>
      <c r="AI281" s="70" t="s">
        <v>9</v>
      </c>
      <c r="AJ281" s="70" t="s">
        <v>122</v>
      </c>
      <c r="AK281" s="70" t="s">
        <v>163</v>
      </c>
      <c r="AL281" s="70" t="s">
        <v>63</v>
      </c>
      <c r="AM281" s="70" t="s">
        <v>61</v>
      </c>
      <c r="AN281" s="70" t="s">
        <v>61</v>
      </c>
      <c r="AO281" s="70" t="s">
        <v>74</v>
      </c>
      <c r="AP281" s="69">
        <v>7.1</v>
      </c>
    </row>
    <row r="282" spans="1:42" ht="15" hidden="1" customHeight="1" x14ac:dyDescent="0.25">
      <c r="A282" s="69">
        <v>2024</v>
      </c>
      <c r="B282" s="70" t="s">
        <v>54</v>
      </c>
      <c r="C282" s="70" t="s">
        <v>55</v>
      </c>
      <c r="D282" s="70" t="s">
        <v>175</v>
      </c>
      <c r="E282" s="70" t="s">
        <v>219</v>
      </c>
      <c r="F282" s="70" t="s">
        <v>182</v>
      </c>
      <c r="G282" s="70" t="s">
        <v>1332</v>
      </c>
      <c r="H282" s="70" t="s">
        <v>82</v>
      </c>
      <c r="I282" s="70" t="s">
        <v>221</v>
      </c>
      <c r="J282" s="70" t="s">
        <v>61</v>
      </c>
      <c r="K282" s="69" t="b">
        <v>1</v>
      </c>
      <c r="L282" s="70" t="s">
        <v>8</v>
      </c>
      <c r="M282" s="69">
        <v>101</v>
      </c>
      <c r="N282" s="78" t="s">
        <v>960</v>
      </c>
      <c r="O282" s="81" t="str">
        <f t="shared" si="8"/>
        <v>1012428</v>
      </c>
      <c r="P282" s="82">
        <f>IF(COUNTIF(Sheet2!B$3:B$187,VALUE('raw Mark ID data'!O282))=0, 0, VLOOKUP(VALUE(O282), Sheet2!B$3:D$987, 3, FALSE))</f>
        <v>0</v>
      </c>
      <c r="Q282" s="82">
        <f>IF(P282="THA",VLOOKUP(VALUE(O282),Sheet2!B$1:C$191,2,FALSE), IF(P282="SHA",VLOOKUP(VALUE(O282),Sheet2!B$1:C$191,2,FALSE), 0))</f>
        <v>0</v>
      </c>
      <c r="R282" s="82" t="str">
        <f t="shared" si="9"/>
        <v>NT</v>
      </c>
      <c r="S282" s="70" t="s">
        <v>1335</v>
      </c>
      <c r="T282" s="71">
        <v>45493</v>
      </c>
      <c r="U282" s="72">
        <v>45496</v>
      </c>
      <c r="V282" s="69">
        <v>4</v>
      </c>
      <c r="W282" s="71">
        <v>45496</v>
      </c>
      <c r="X282" s="69">
        <v>30</v>
      </c>
      <c r="Y282" s="73"/>
      <c r="Z282" s="70" t="s">
        <v>61</v>
      </c>
      <c r="AA282" s="69">
        <v>1</v>
      </c>
      <c r="AB282" s="72">
        <v>45565</v>
      </c>
      <c r="AC282" s="70" t="s">
        <v>63</v>
      </c>
      <c r="AD282" s="70" t="s">
        <v>139</v>
      </c>
      <c r="AE282" s="70" t="s">
        <v>13</v>
      </c>
      <c r="AF282" s="70" t="s">
        <v>12</v>
      </c>
      <c r="AG282" s="70" t="s">
        <v>65</v>
      </c>
      <c r="AH282" s="70" t="s">
        <v>11</v>
      </c>
      <c r="AI282" s="70" t="s">
        <v>9</v>
      </c>
      <c r="AJ282" s="70" t="s">
        <v>122</v>
      </c>
      <c r="AK282" s="70" t="s">
        <v>139</v>
      </c>
      <c r="AL282" s="70" t="s">
        <v>63</v>
      </c>
      <c r="AM282" s="70" t="s">
        <v>61</v>
      </c>
      <c r="AN282" s="70" t="s">
        <v>61</v>
      </c>
      <c r="AO282" s="70" t="s">
        <v>74</v>
      </c>
      <c r="AP282" s="69">
        <v>7.7</v>
      </c>
    </row>
    <row r="283" spans="1:42" ht="15" hidden="1" customHeight="1" x14ac:dyDescent="0.25">
      <c r="A283" s="69">
        <v>2024</v>
      </c>
      <c r="B283" s="70" t="s">
        <v>54</v>
      </c>
      <c r="C283" s="70" t="s">
        <v>55</v>
      </c>
      <c r="D283" s="70" t="s">
        <v>175</v>
      </c>
      <c r="E283" s="70" t="s">
        <v>219</v>
      </c>
      <c r="F283" s="70" t="s">
        <v>182</v>
      </c>
      <c r="G283" s="70" t="s">
        <v>1332</v>
      </c>
      <c r="H283" s="70" t="s">
        <v>98</v>
      </c>
      <c r="I283" s="70" t="s">
        <v>221</v>
      </c>
      <c r="J283" s="70" t="s">
        <v>61</v>
      </c>
      <c r="K283" s="69" t="b">
        <v>1</v>
      </c>
      <c r="L283" s="70" t="s">
        <v>8</v>
      </c>
      <c r="M283" s="69">
        <v>101</v>
      </c>
      <c r="N283" s="78" t="s">
        <v>960</v>
      </c>
      <c r="O283" s="81" t="str">
        <f t="shared" si="8"/>
        <v>1012428</v>
      </c>
      <c r="P283" s="82">
        <f>IF(COUNTIF(Sheet2!B$3:B$187,VALUE('raw Mark ID data'!O283))=0, 0, VLOOKUP(VALUE(O283), Sheet2!B$3:D$987, 3, FALSE))</f>
        <v>0</v>
      </c>
      <c r="Q283" s="82">
        <f>IF(P283="THA",VLOOKUP(VALUE(O283),Sheet2!B$1:C$191,2,FALSE), IF(P283="SHA",VLOOKUP(VALUE(O283),Sheet2!B$1:C$191,2,FALSE), 0))</f>
        <v>0</v>
      </c>
      <c r="R283" s="82" t="str">
        <f t="shared" si="9"/>
        <v>NT</v>
      </c>
      <c r="S283" s="70" t="s">
        <v>1336</v>
      </c>
      <c r="T283" s="71">
        <v>45493</v>
      </c>
      <c r="U283" s="72">
        <v>45496</v>
      </c>
      <c r="V283" s="69">
        <v>4</v>
      </c>
      <c r="W283" s="71">
        <v>45496</v>
      </c>
      <c r="X283" s="69">
        <v>30</v>
      </c>
      <c r="Y283" s="73"/>
      <c r="Z283" s="70" t="s">
        <v>61</v>
      </c>
      <c r="AA283" s="69">
        <v>1</v>
      </c>
      <c r="AB283" s="72">
        <v>45565</v>
      </c>
      <c r="AC283" s="70" t="s">
        <v>63</v>
      </c>
      <c r="AD283" s="70" t="s">
        <v>139</v>
      </c>
      <c r="AE283" s="70" t="s">
        <v>13</v>
      </c>
      <c r="AF283" s="70" t="s">
        <v>12</v>
      </c>
      <c r="AG283" s="70" t="s">
        <v>65</v>
      </c>
      <c r="AH283" s="70" t="s">
        <v>11</v>
      </c>
      <c r="AI283" s="70" t="s">
        <v>9</v>
      </c>
      <c r="AJ283" s="70" t="s">
        <v>122</v>
      </c>
      <c r="AK283" s="70" t="s">
        <v>139</v>
      </c>
      <c r="AL283" s="70" t="s">
        <v>63</v>
      </c>
      <c r="AM283" s="70" t="s">
        <v>61</v>
      </c>
      <c r="AN283" s="70" t="s">
        <v>61</v>
      </c>
      <c r="AO283" s="70" t="s">
        <v>74</v>
      </c>
      <c r="AP283" s="69">
        <v>7</v>
      </c>
    </row>
    <row r="284" spans="1:42" ht="15" hidden="1" customHeight="1" x14ac:dyDescent="0.25">
      <c r="A284" s="69">
        <v>2024</v>
      </c>
      <c r="B284" s="70" t="s">
        <v>54</v>
      </c>
      <c r="C284" s="70" t="s">
        <v>55</v>
      </c>
      <c r="D284" s="70" t="s">
        <v>181</v>
      </c>
      <c r="E284" s="70" t="s">
        <v>969</v>
      </c>
      <c r="F284" s="70" t="s">
        <v>58</v>
      </c>
      <c r="G284" s="70" t="s">
        <v>1337</v>
      </c>
      <c r="H284" s="70" t="s">
        <v>59</v>
      </c>
      <c r="I284" s="70" t="s">
        <v>855</v>
      </c>
      <c r="J284" s="70" t="s">
        <v>61</v>
      </c>
      <c r="K284" s="69" t="b">
        <v>1</v>
      </c>
      <c r="L284" s="70" t="s">
        <v>23</v>
      </c>
      <c r="M284" s="69">
        <v>101</v>
      </c>
      <c r="N284" s="78" t="s">
        <v>1015</v>
      </c>
      <c r="O284" s="81" t="str">
        <f t="shared" si="8"/>
        <v>10141</v>
      </c>
      <c r="P284" s="82">
        <f>IF(COUNTIF(Sheet2!B$3:B$187,VALUE('raw Mark ID data'!O284))=0, 0, VLOOKUP(VALUE(O284), Sheet2!B$3:D$987, 3, FALSE))</f>
        <v>0</v>
      </c>
      <c r="Q284" s="82">
        <f>IF(P284="THA",VLOOKUP(VALUE(O284),Sheet2!B$1:C$191,2,FALSE), IF(P284="SHA",VLOOKUP(VALUE(O284),Sheet2!B$1:C$191,2,FALSE), 0))</f>
        <v>0</v>
      </c>
      <c r="R284" s="82" t="str">
        <f t="shared" si="9"/>
        <v>NT</v>
      </c>
      <c r="S284" s="70" t="s">
        <v>1338</v>
      </c>
      <c r="T284" s="71">
        <v>45494</v>
      </c>
      <c r="U284" s="73"/>
      <c r="V284" s="69">
        <v>1</v>
      </c>
      <c r="W284" s="71">
        <v>45495</v>
      </c>
      <c r="X284" s="69">
        <v>30</v>
      </c>
      <c r="Y284" s="73"/>
      <c r="Z284" s="70" t="s">
        <v>61</v>
      </c>
      <c r="AA284" s="69">
        <v>1</v>
      </c>
      <c r="AB284" s="72">
        <v>45559</v>
      </c>
      <c r="AC284" s="70" t="s">
        <v>63</v>
      </c>
      <c r="AD284" s="70" t="s">
        <v>189</v>
      </c>
      <c r="AE284" s="70" t="s">
        <v>21</v>
      </c>
      <c r="AF284" s="70" t="s">
        <v>12</v>
      </c>
      <c r="AG284" s="70" t="s">
        <v>65</v>
      </c>
      <c r="AH284" s="70" t="s">
        <v>11</v>
      </c>
      <c r="AI284" s="70" t="s">
        <v>9</v>
      </c>
      <c r="AJ284" s="70" t="s">
        <v>84</v>
      </c>
      <c r="AK284" s="70" t="s">
        <v>189</v>
      </c>
      <c r="AL284" s="70" t="s">
        <v>63</v>
      </c>
      <c r="AM284" s="70" t="s">
        <v>61</v>
      </c>
      <c r="AN284" s="70" t="s">
        <v>61</v>
      </c>
      <c r="AO284" s="70" t="s">
        <v>74</v>
      </c>
      <c r="AP284" s="69">
        <v>5.3</v>
      </c>
    </row>
    <row r="285" spans="1:42" ht="15" hidden="1" customHeight="1" x14ac:dyDescent="0.25">
      <c r="A285" s="69">
        <v>2024</v>
      </c>
      <c r="B285" s="70" t="s">
        <v>54</v>
      </c>
      <c r="C285" s="70" t="s">
        <v>55</v>
      </c>
      <c r="D285" s="70" t="s">
        <v>181</v>
      </c>
      <c r="E285" s="70" t="s">
        <v>969</v>
      </c>
      <c r="F285" s="70" t="s">
        <v>58</v>
      </c>
      <c r="G285" s="70" t="s">
        <v>1337</v>
      </c>
      <c r="H285" s="70" t="s">
        <v>73</v>
      </c>
      <c r="I285" s="70" t="s">
        <v>855</v>
      </c>
      <c r="J285" s="70" t="s">
        <v>61</v>
      </c>
      <c r="K285" s="69" t="b">
        <v>1</v>
      </c>
      <c r="L285" s="70" t="s">
        <v>23</v>
      </c>
      <c r="M285" s="69">
        <v>101</v>
      </c>
      <c r="N285" s="78" t="s">
        <v>1015</v>
      </c>
      <c r="O285" s="81" t="str">
        <f t="shared" si="8"/>
        <v>10141</v>
      </c>
      <c r="P285" s="82">
        <f>IF(COUNTIF(Sheet2!B$3:B$187,VALUE('raw Mark ID data'!O285))=0, 0, VLOOKUP(VALUE(O285), Sheet2!B$3:D$987, 3, FALSE))</f>
        <v>0</v>
      </c>
      <c r="Q285" s="82">
        <f>IF(P285="THA",VLOOKUP(VALUE(O285),Sheet2!B$1:C$191,2,FALSE), IF(P285="SHA",VLOOKUP(VALUE(O285),Sheet2!B$1:C$191,2,FALSE), 0))</f>
        <v>0</v>
      </c>
      <c r="R285" s="82" t="str">
        <f t="shared" si="9"/>
        <v>NT</v>
      </c>
      <c r="S285" s="70" t="s">
        <v>1339</v>
      </c>
      <c r="T285" s="71">
        <v>45494</v>
      </c>
      <c r="U285" s="73"/>
      <c r="V285" s="69">
        <v>1</v>
      </c>
      <c r="W285" s="71">
        <v>45495</v>
      </c>
      <c r="X285" s="69">
        <v>30</v>
      </c>
      <c r="Y285" s="73"/>
      <c r="Z285" s="70" t="s">
        <v>61</v>
      </c>
      <c r="AA285" s="69">
        <v>1</v>
      </c>
      <c r="AB285" s="72">
        <v>45559</v>
      </c>
      <c r="AC285" s="70" t="s">
        <v>63</v>
      </c>
      <c r="AD285" s="70" t="s">
        <v>189</v>
      </c>
      <c r="AE285" s="70" t="s">
        <v>21</v>
      </c>
      <c r="AF285" s="70" t="s">
        <v>12</v>
      </c>
      <c r="AG285" s="70" t="s">
        <v>65</v>
      </c>
      <c r="AH285" s="70" t="s">
        <v>11</v>
      </c>
      <c r="AI285" s="70" t="s">
        <v>9</v>
      </c>
      <c r="AJ285" s="70" t="s">
        <v>122</v>
      </c>
      <c r="AK285" s="70" t="s">
        <v>189</v>
      </c>
      <c r="AL285" s="70" t="s">
        <v>63</v>
      </c>
      <c r="AM285" s="70" t="s">
        <v>61</v>
      </c>
      <c r="AN285" s="70" t="s">
        <v>61</v>
      </c>
      <c r="AO285" s="70" t="s">
        <v>74</v>
      </c>
      <c r="AP285" s="69">
        <v>6.2</v>
      </c>
    </row>
    <row r="286" spans="1:42" ht="15" hidden="1" customHeight="1" x14ac:dyDescent="0.25">
      <c r="A286" s="69">
        <v>2024</v>
      </c>
      <c r="B286" s="70" t="s">
        <v>54</v>
      </c>
      <c r="C286" s="70" t="s">
        <v>55</v>
      </c>
      <c r="D286" s="70" t="s">
        <v>181</v>
      </c>
      <c r="E286" s="70" t="s">
        <v>969</v>
      </c>
      <c r="F286" s="70" t="s">
        <v>58</v>
      </c>
      <c r="G286" s="70" t="s">
        <v>1337</v>
      </c>
      <c r="H286" s="70" t="s">
        <v>128</v>
      </c>
      <c r="I286" s="70" t="s">
        <v>855</v>
      </c>
      <c r="J286" s="70" t="s">
        <v>61</v>
      </c>
      <c r="K286" s="69" t="b">
        <v>1</v>
      </c>
      <c r="L286" s="70" t="s">
        <v>23</v>
      </c>
      <c r="M286" s="69">
        <v>101</v>
      </c>
      <c r="N286" s="78" t="s">
        <v>1283</v>
      </c>
      <c r="O286" s="81" t="str">
        <f t="shared" si="8"/>
        <v>10129</v>
      </c>
      <c r="P286" s="82">
        <f>IF(COUNTIF(Sheet2!B$3:B$187,VALUE('raw Mark ID data'!O286))=0, 0, VLOOKUP(VALUE(O286), Sheet2!B$3:D$987, 3, FALSE))</f>
        <v>0</v>
      </c>
      <c r="Q286" s="82">
        <f>IF(P286="THA",VLOOKUP(VALUE(O286),Sheet2!B$1:C$191,2,FALSE), IF(P286="SHA",VLOOKUP(VALUE(O286),Sheet2!B$1:C$191,2,FALSE), 0))</f>
        <v>0</v>
      </c>
      <c r="R286" s="82" t="str">
        <f t="shared" si="9"/>
        <v>NT</v>
      </c>
      <c r="S286" s="70" t="s">
        <v>1340</v>
      </c>
      <c r="T286" s="71">
        <v>45494</v>
      </c>
      <c r="U286" s="73"/>
      <c r="V286" s="69">
        <v>1</v>
      </c>
      <c r="W286" s="71">
        <v>45495</v>
      </c>
      <c r="X286" s="69">
        <v>30</v>
      </c>
      <c r="Y286" s="73"/>
      <c r="Z286" s="70" t="s">
        <v>61</v>
      </c>
      <c r="AA286" s="69">
        <v>1</v>
      </c>
      <c r="AB286" s="72">
        <v>45559</v>
      </c>
      <c r="AC286" s="70" t="s">
        <v>63</v>
      </c>
      <c r="AD286" s="70" t="s">
        <v>163</v>
      </c>
      <c r="AE286" s="70" t="s">
        <v>10</v>
      </c>
      <c r="AF286" s="70" t="s">
        <v>12</v>
      </c>
      <c r="AG286" s="70" t="s">
        <v>65</v>
      </c>
      <c r="AH286" s="70" t="s">
        <v>11</v>
      </c>
      <c r="AI286" s="70" t="s">
        <v>9</v>
      </c>
      <c r="AJ286" s="70" t="s">
        <v>84</v>
      </c>
      <c r="AK286" s="70" t="s">
        <v>163</v>
      </c>
      <c r="AL286" s="70" t="s">
        <v>63</v>
      </c>
      <c r="AM286" s="70" t="s">
        <v>61</v>
      </c>
      <c r="AN286" s="70" t="s">
        <v>61</v>
      </c>
      <c r="AO286" s="70" t="s">
        <v>74</v>
      </c>
      <c r="AP286" s="69">
        <v>8.9</v>
      </c>
    </row>
    <row r="287" spans="1:42" ht="15" hidden="1" customHeight="1" x14ac:dyDescent="0.25">
      <c r="A287" s="69">
        <v>2024</v>
      </c>
      <c r="B287" s="70" t="s">
        <v>54</v>
      </c>
      <c r="C287" s="70" t="s">
        <v>55</v>
      </c>
      <c r="D287" s="70" t="s">
        <v>181</v>
      </c>
      <c r="E287" s="70" t="s">
        <v>969</v>
      </c>
      <c r="F287" s="70" t="s">
        <v>58</v>
      </c>
      <c r="G287" s="70" t="s">
        <v>1337</v>
      </c>
      <c r="H287" s="70" t="s">
        <v>142</v>
      </c>
      <c r="I287" s="70" t="s">
        <v>855</v>
      </c>
      <c r="J287" s="70" t="s">
        <v>61</v>
      </c>
      <c r="K287" s="69" t="b">
        <v>1</v>
      </c>
      <c r="L287" s="70" t="s">
        <v>23</v>
      </c>
      <c r="M287" s="69">
        <v>101</v>
      </c>
      <c r="N287" s="78" t="s">
        <v>1283</v>
      </c>
      <c r="O287" s="81" t="str">
        <f t="shared" si="8"/>
        <v>10129</v>
      </c>
      <c r="P287" s="82">
        <f>IF(COUNTIF(Sheet2!B$3:B$187,VALUE('raw Mark ID data'!O287))=0, 0, VLOOKUP(VALUE(O287), Sheet2!B$3:D$987, 3, FALSE))</f>
        <v>0</v>
      </c>
      <c r="Q287" s="82">
        <f>IF(P287="THA",VLOOKUP(VALUE(O287),Sheet2!B$1:C$191,2,FALSE), IF(P287="SHA",VLOOKUP(VALUE(O287),Sheet2!B$1:C$191,2,FALSE), 0))</f>
        <v>0</v>
      </c>
      <c r="R287" s="82" t="str">
        <f t="shared" si="9"/>
        <v>NT</v>
      </c>
      <c r="S287" s="70" t="s">
        <v>1341</v>
      </c>
      <c r="T287" s="71">
        <v>45494</v>
      </c>
      <c r="U287" s="73"/>
      <c r="V287" s="69">
        <v>1</v>
      </c>
      <c r="W287" s="71">
        <v>45495</v>
      </c>
      <c r="X287" s="69">
        <v>30</v>
      </c>
      <c r="Y287" s="73"/>
      <c r="Z287" s="70" t="s">
        <v>61</v>
      </c>
      <c r="AA287" s="69">
        <v>1</v>
      </c>
      <c r="AB287" s="72">
        <v>45559</v>
      </c>
      <c r="AC287" s="70" t="s">
        <v>63</v>
      </c>
      <c r="AD287" s="70" t="s">
        <v>163</v>
      </c>
      <c r="AE287" s="70" t="s">
        <v>10</v>
      </c>
      <c r="AF287" s="70" t="s">
        <v>12</v>
      </c>
      <c r="AG287" s="70" t="s">
        <v>65</v>
      </c>
      <c r="AH287" s="70" t="s">
        <v>11</v>
      </c>
      <c r="AI287" s="70" t="s">
        <v>9</v>
      </c>
      <c r="AJ287" s="70" t="s">
        <v>122</v>
      </c>
      <c r="AK287" s="70" t="s">
        <v>163</v>
      </c>
      <c r="AL287" s="70" t="s">
        <v>63</v>
      </c>
      <c r="AM287" s="70" t="s">
        <v>61</v>
      </c>
      <c r="AN287" s="70" t="s">
        <v>61</v>
      </c>
      <c r="AO287" s="70" t="s">
        <v>74</v>
      </c>
      <c r="AP287" s="69">
        <v>6.8</v>
      </c>
    </row>
    <row r="288" spans="1:42" ht="15" hidden="1" customHeight="1" x14ac:dyDescent="0.25">
      <c r="A288" s="69">
        <v>2024</v>
      </c>
      <c r="B288" s="70" t="s">
        <v>54</v>
      </c>
      <c r="C288" s="70" t="s">
        <v>55</v>
      </c>
      <c r="D288" s="70" t="s">
        <v>181</v>
      </c>
      <c r="E288" s="70" t="s">
        <v>969</v>
      </c>
      <c r="F288" s="70" t="s">
        <v>58</v>
      </c>
      <c r="G288" s="70" t="s">
        <v>1342</v>
      </c>
      <c r="H288" s="70" t="s">
        <v>78</v>
      </c>
      <c r="I288" s="70" t="s">
        <v>855</v>
      </c>
      <c r="J288" s="70" t="s">
        <v>61</v>
      </c>
      <c r="K288" s="69" t="b">
        <v>1</v>
      </c>
      <c r="L288" s="70" t="s">
        <v>23</v>
      </c>
      <c r="M288" s="69">
        <v>101</v>
      </c>
      <c r="N288" s="78" t="s">
        <v>1189</v>
      </c>
      <c r="O288" s="81" t="str">
        <f t="shared" si="8"/>
        <v>10125</v>
      </c>
      <c r="P288" s="82">
        <f>IF(COUNTIF(Sheet2!B$3:B$187,VALUE('raw Mark ID data'!O288))=0, 0, VLOOKUP(VALUE(O288), Sheet2!B$3:D$987, 3, FALSE))</f>
        <v>0</v>
      </c>
      <c r="Q288" s="82">
        <f>IF(P288="THA",VLOOKUP(VALUE(O288),Sheet2!B$1:C$191,2,FALSE), IF(P288="SHA",VLOOKUP(VALUE(O288),Sheet2!B$1:C$191,2,FALSE), 0))</f>
        <v>0</v>
      </c>
      <c r="R288" s="82" t="str">
        <f t="shared" si="9"/>
        <v>NT</v>
      </c>
      <c r="S288" s="70" t="s">
        <v>1343</v>
      </c>
      <c r="T288" s="71">
        <v>45494</v>
      </c>
      <c r="U288" s="73"/>
      <c r="V288" s="69">
        <v>1</v>
      </c>
      <c r="W288" s="71">
        <v>45495</v>
      </c>
      <c r="X288" s="69">
        <v>30</v>
      </c>
      <c r="Y288" s="73"/>
      <c r="Z288" s="70" t="s">
        <v>61</v>
      </c>
      <c r="AA288" s="69">
        <v>1</v>
      </c>
      <c r="AB288" s="72">
        <v>45497</v>
      </c>
      <c r="AC288" s="70" t="s">
        <v>63</v>
      </c>
      <c r="AD288" s="70" t="s">
        <v>947</v>
      </c>
      <c r="AE288" s="70" t="s">
        <v>14</v>
      </c>
      <c r="AF288" s="70" t="s">
        <v>12</v>
      </c>
      <c r="AG288" s="70" t="s">
        <v>65</v>
      </c>
      <c r="AH288" s="70" t="s">
        <v>11</v>
      </c>
      <c r="AI288" s="70" t="s">
        <v>9</v>
      </c>
      <c r="AJ288" s="70" t="s">
        <v>122</v>
      </c>
      <c r="AK288" s="70" t="s">
        <v>947</v>
      </c>
      <c r="AL288" s="70" t="s">
        <v>63</v>
      </c>
      <c r="AM288" s="70" t="s">
        <v>61</v>
      </c>
      <c r="AN288" s="70" t="s">
        <v>61</v>
      </c>
      <c r="AO288" s="70" t="s">
        <v>74</v>
      </c>
      <c r="AP288" s="69">
        <v>5.7</v>
      </c>
    </row>
    <row r="289" spans="1:42" ht="15" hidden="1" customHeight="1" x14ac:dyDescent="0.25">
      <c r="A289" s="69">
        <v>2024</v>
      </c>
      <c r="B289" s="70" t="s">
        <v>54</v>
      </c>
      <c r="C289" s="70" t="s">
        <v>55</v>
      </c>
      <c r="D289" s="70" t="s">
        <v>181</v>
      </c>
      <c r="E289" s="70" t="s">
        <v>969</v>
      </c>
      <c r="F289" s="70" t="s">
        <v>58</v>
      </c>
      <c r="G289" s="70" t="s">
        <v>1344</v>
      </c>
      <c r="H289" s="70" t="s">
        <v>59</v>
      </c>
      <c r="I289" s="70" t="s">
        <v>60</v>
      </c>
      <c r="J289" s="70" t="s">
        <v>180</v>
      </c>
      <c r="K289" s="69" t="b">
        <v>1</v>
      </c>
      <c r="L289" s="70" t="s">
        <v>23</v>
      </c>
      <c r="M289" s="69">
        <v>101</v>
      </c>
      <c r="N289" s="78" t="s">
        <v>62</v>
      </c>
      <c r="O289" s="81" t="str">
        <f t="shared" si="8"/>
        <v>10195</v>
      </c>
      <c r="P289" s="82" t="str">
        <f>IF(L289="EGG", "THA", IF(COUNTIF(Sheet2!B$3:B$187,VALUE('raw Mark ID data'!O289))=0, 0, VLOOKUP(VALUE(O289), Sheet2!B$3:D$987, 3, FALSE)))</f>
        <v>THA</v>
      </c>
      <c r="Q289" s="82" t="str">
        <f>IF(P289="THA",VLOOKUP(VALUE(O289),Sheet2!B$1:C$191,2,FALSE), IF(P289="SHA",VLOOKUP(VALUE(O289),Sheet2!B$1:C$191,2,FALSE), 0))</f>
        <v>Neets Bay</v>
      </c>
      <c r="R289" s="82" t="str">
        <f t="shared" si="9"/>
        <v>T</v>
      </c>
      <c r="S289" s="70" t="s">
        <v>1345</v>
      </c>
      <c r="T289" s="71">
        <v>45496</v>
      </c>
      <c r="U289" s="73"/>
      <c r="V289" s="69">
        <v>1</v>
      </c>
      <c r="W289" s="71">
        <v>45497</v>
      </c>
      <c r="X289" s="69">
        <v>30</v>
      </c>
      <c r="Y289" s="69">
        <v>5</v>
      </c>
      <c r="Z289" s="70" t="s">
        <v>61</v>
      </c>
      <c r="AA289" s="69">
        <v>1</v>
      </c>
      <c r="AB289" s="72">
        <v>45499</v>
      </c>
      <c r="AC289" s="70" t="s">
        <v>992</v>
      </c>
      <c r="AD289" s="70" t="s">
        <v>163</v>
      </c>
      <c r="AE289" s="70" t="s">
        <v>10</v>
      </c>
      <c r="AF289" s="70" t="s">
        <v>12</v>
      </c>
      <c r="AG289" s="70" t="s">
        <v>65</v>
      </c>
      <c r="AH289" s="70" t="s">
        <v>11</v>
      </c>
      <c r="AI289" s="70" t="s">
        <v>9</v>
      </c>
      <c r="AJ289" s="70" t="s">
        <v>1346</v>
      </c>
      <c r="AK289" s="70" t="s">
        <v>163</v>
      </c>
      <c r="AL289" s="70" t="s">
        <v>992</v>
      </c>
      <c r="AM289" s="70" t="s">
        <v>61</v>
      </c>
      <c r="AN289" s="70" t="s">
        <v>61</v>
      </c>
      <c r="AO289" s="70" t="s">
        <v>74</v>
      </c>
      <c r="AP289" s="69">
        <v>6.1</v>
      </c>
    </row>
    <row r="290" spans="1:42" ht="15" hidden="1" customHeight="1" x14ac:dyDescent="0.25">
      <c r="A290" s="69">
        <v>2024</v>
      </c>
      <c r="B290" s="70" t="s">
        <v>54</v>
      </c>
      <c r="C290" s="70" t="s">
        <v>55</v>
      </c>
      <c r="D290" s="70" t="s">
        <v>181</v>
      </c>
      <c r="E290" s="70" t="s">
        <v>969</v>
      </c>
      <c r="F290" s="70" t="s">
        <v>58</v>
      </c>
      <c r="G290" s="70" t="s">
        <v>1344</v>
      </c>
      <c r="H290" s="70" t="s">
        <v>70</v>
      </c>
      <c r="I290" s="70" t="s">
        <v>60</v>
      </c>
      <c r="J290" s="70" t="s">
        <v>180</v>
      </c>
      <c r="K290" s="69" t="b">
        <v>1</v>
      </c>
      <c r="L290" s="70" t="s">
        <v>23</v>
      </c>
      <c r="M290" s="69">
        <v>101</v>
      </c>
      <c r="N290" s="78" t="s">
        <v>62</v>
      </c>
      <c r="O290" s="81" t="str">
        <f t="shared" si="8"/>
        <v>10195</v>
      </c>
      <c r="P290" s="82" t="str">
        <f>IF(L290="EGG", "THA", IF(COUNTIF(Sheet2!B$3:B$187,VALUE('raw Mark ID data'!O290))=0, 0, VLOOKUP(VALUE(O290), Sheet2!B$3:D$987, 3, FALSE)))</f>
        <v>THA</v>
      </c>
      <c r="Q290" s="82" t="str">
        <f>IF(P290="THA",VLOOKUP(VALUE(O290),Sheet2!B$1:C$191,2,FALSE), IF(P290="SHA",VLOOKUP(VALUE(O290),Sheet2!B$1:C$191,2,FALSE), 0))</f>
        <v>Neets Bay</v>
      </c>
      <c r="R290" s="82" t="str">
        <f t="shared" si="9"/>
        <v>T</v>
      </c>
      <c r="S290" s="70" t="s">
        <v>1347</v>
      </c>
      <c r="T290" s="71">
        <v>45496</v>
      </c>
      <c r="U290" s="73"/>
      <c r="V290" s="69">
        <v>1</v>
      </c>
      <c r="W290" s="71">
        <v>45497</v>
      </c>
      <c r="X290" s="69">
        <v>30</v>
      </c>
      <c r="Y290" s="69">
        <v>5</v>
      </c>
      <c r="Z290" s="70" t="s">
        <v>61</v>
      </c>
      <c r="AA290" s="69">
        <v>1</v>
      </c>
      <c r="AB290" s="72">
        <v>45499</v>
      </c>
      <c r="AC290" s="70" t="s">
        <v>992</v>
      </c>
      <c r="AD290" s="70" t="s">
        <v>163</v>
      </c>
      <c r="AE290" s="70" t="s">
        <v>10</v>
      </c>
      <c r="AF290" s="70" t="s">
        <v>12</v>
      </c>
      <c r="AG290" s="70" t="s">
        <v>65</v>
      </c>
      <c r="AH290" s="70" t="s">
        <v>11</v>
      </c>
      <c r="AI290" s="70" t="s">
        <v>9</v>
      </c>
      <c r="AJ290" s="70" t="s">
        <v>122</v>
      </c>
      <c r="AK290" s="70" t="s">
        <v>163</v>
      </c>
      <c r="AL290" s="70" t="s">
        <v>992</v>
      </c>
      <c r="AM290" s="70" t="s">
        <v>61</v>
      </c>
      <c r="AN290" s="70" t="s">
        <v>61</v>
      </c>
      <c r="AO290" s="70" t="s">
        <v>74</v>
      </c>
      <c r="AP290" s="69">
        <v>5.8</v>
      </c>
    </row>
    <row r="291" spans="1:42" ht="15" hidden="1" customHeight="1" x14ac:dyDescent="0.25">
      <c r="A291" s="69">
        <v>2024</v>
      </c>
      <c r="B291" s="70" t="s">
        <v>54</v>
      </c>
      <c r="C291" s="70" t="s">
        <v>55</v>
      </c>
      <c r="D291" s="70" t="s">
        <v>181</v>
      </c>
      <c r="E291" s="70" t="s">
        <v>969</v>
      </c>
      <c r="F291" s="70" t="s">
        <v>58</v>
      </c>
      <c r="G291" s="70" t="s">
        <v>1344</v>
      </c>
      <c r="H291" s="70" t="s">
        <v>78</v>
      </c>
      <c r="I291" s="70" t="s">
        <v>60</v>
      </c>
      <c r="J291" s="70" t="s">
        <v>180</v>
      </c>
      <c r="K291" s="69" t="b">
        <v>1</v>
      </c>
      <c r="L291" s="70" t="s">
        <v>23</v>
      </c>
      <c r="M291" s="69">
        <v>101</v>
      </c>
      <c r="N291" s="78" t="s">
        <v>62</v>
      </c>
      <c r="O291" s="81" t="str">
        <f t="shared" si="8"/>
        <v>10195</v>
      </c>
      <c r="P291" s="82" t="str">
        <f>IF(L291="EGG", "THA", IF(COUNTIF(Sheet2!B$3:B$187,VALUE('raw Mark ID data'!O291))=0, 0, VLOOKUP(VALUE(O291), Sheet2!B$3:D$987, 3, FALSE)))</f>
        <v>THA</v>
      </c>
      <c r="Q291" s="82" t="str">
        <f>IF(P291="THA",VLOOKUP(VALUE(O291),Sheet2!B$1:C$191,2,FALSE), IF(P291="SHA",VLOOKUP(VALUE(O291),Sheet2!B$1:C$191,2,FALSE), 0))</f>
        <v>Neets Bay</v>
      </c>
      <c r="R291" s="82" t="str">
        <f t="shared" si="9"/>
        <v>T</v>
      </c>
      <c r="S291" s="70" t="s">
        <v>1348</v>
      </c>
      <c r="T291" s="71">
        <v>45496</v>
      </c>
      <c r="U291" s="73"/>
      <c r="V291" s="69">
        <v>1</v>
      </c>
      <c r="W291" s="71">
        <v>45497</v>
      </c>
      <c r="X291" s="69">
        <v>30</v>
      </c>
      <c r="Y291" s="69">
        <v>5</v>
      </c>
      <c r="Z291" s="70" t="s">
        <v>61</v>
      </c>
      <c r="AA291" s="69">
        <v>1</v>
      </c>
      <c r="AB291" s="72">
        <v>45499</v>
      </c>
      <c r="AC291" s="70" t="s">
        <v>992</v>
      </c>
      <c r="AD291" s="70" t="s">
        <v>189</v>
      </c>
      <c r="AE291" s="70" t="s">
        <v>21</v>
      </c>
      <c r="AF291" s="70" t="s">
        <v>12</v>
      </c>
      <c r="AG291" s="70" t="s">
        <v>65</v>
      </c>
      <c r="AH291" s="70" t="s">
        <v>11</v>
      </c>
      <c r="AI291" s="70" t="s">
        <v>9</v>
      </c>
      <c r="AJ291" s="70" t="s">
        <v>122</v>
      </c>
      <c r="AK291" s="70" t="s">
        <v>189</v>
      </c>
      <c r="AL291" s="70" t="s">
        <v>992</v>
      </c>
      <c r="AM291" s="70" t="s">
        <v>189</v>
      </c>
      <c r="AN291" s="70" t="s">
        <v>63</v>
      </c>
      <c r="AO291" s="70" t="s">
        <v>74</v>
      </c>
      <c r="AP291" s="69">
        <v>7</v>
      </c>
    </row>
    <row r="292" spans="1:42" ht="15" hidden="1" customHeight="1" x14ac:dyDescent="0.25">
      <c r="A292" s="69">
        <v>2024</v>
      </c>
      <c r="B292" s="70" t="s">
        <v>54</v>
      </c>
      <c r="C292" s="70" t="s">
        <v>55</v>
      </c>
      <c r="D292" s="70" t="s">
        <v>181</v>
      </c>
      <c r="E292" s="70" t="s">
        <v>969</v>
      </c>
      <c r="F292" s="70" t="s">
        <v>58</v>
      </c>
      <c r="G292" s="70" t="s">
        <v>1344</v>
      </c>
      <c r="H292" s="70" t="s">
        <v>82</v>
      </c>
      <c r="I292" s="70" t="s">
        <v>60</v>
      </c>
      <c r="J292" s="70" t="s">
        <v>180</v>
      </c>
      <c r="K292" s="69" t="b">
        <v>1</v>
      </c>
      <c r="L292" s="70" t="s">
        <v>23</v>
      </c>
      <c r="M292" s="69">
        <v>101</v>
      </c>
      <c r="N292" s="78" t="s">
        <v>62</v>
      </c>
      <c r="O292" s="81" t="str">
        <f t="shared" si="8"/>
        <v>10195</v>
      </c>
      <c r="P292" s="82" t="str">
        <f>IF(L292="EGG", "THA", IF(COUNTIF(Sheet2!B$3:B$187,VALUE('raw Mark ID data'!O292))=0, 0, VLOOKUP(VALUE(O292), Sheet2!B$3:D$987, 3, FALSE)))</f>
        <v>THA</v>
      </c>
      <c r="Q292" s="82" t="str">
        <f>IF(P292="THA",VLOOKUP(VALUE(O292),Sheet2!B$1:C$191,2,FALSE), IF(P292="SHA",VLOOKUP(VALUE(O292),Sheet2!B$1:C$191,2,FALSE), 0))</f>
        <v>Neets Bay</v>
      </c>
      <c r="R292" s="82" t="str">
        <f t="shared" si="9"/>
        <v>T</v>
      </c>
      <c r="S292" s="70" t="s">
        <v>1349</v>
      </c>
      <c r="T292" s="71">
        <v>45496</v>
      </c>
      <c r="U292" s="73"/>
      <c r="V292" s="69">
        <v>1</v>
      </c>
      <c r="W292" s="71">
        <v>45497</v>
      </c>
      <c r="X292" s="69">
        <v>30</v>
      </c>
      <c r="Y292" s="69">
        <v>5</v>
      </c>
      <c r="Z292" s="70" t="s">
        <v>61</v>
      </c>
      <c r="AA292" s="69">
        <v>1</v>
      </c>
      <c r="AB292" s="72">
        <v>45499</v>
      </c>
      <c r="AC292" s="70" t="s">
        <v>992</v>
      </c>
      <c r="AD292" s="70" t="s">
        <v>189</v>
      </c>
      <c r="AE292" s="70" t="s">
        <v>21</v>
      </c>
      <c r="AF292" s="70" t="s">
        <v>12</v>
      </c>
      <c r="AG292" s="70" t="s">
        <v>65</v>
      </c>
      <c r="AH292" s="70" t="s">
        <v>11</v>
      </c>
      <c r="AI292" s="70" t="s">
        <v>9</v>
      </c>
      <c r="AJ292" s="70" t="s">
        <v>122</v>
      </c>
      <c r="AK292" s="70" t="s">
        <v>189</v>
      </c>
      <c r="AL292" s="70" t="s">
        <v>992</v>
      </c>
      <c r="AM292" s="70" t="s">
        <v>61</v>
      </c>
      <c r="AN292" s="70" t="s">
        <v>61</v>
      </c>
      <c r="AO292" s="70" t="s">
        <v>74</v>
      </c>
      <c r="AP292" s="69">
        <v>5.4</v>
      </c>
    </row>
    <row r="293" spans="1:42" ht="15" hidden="1" customHeight="1" x14ac:dyDescent="0.25">
      <c r="A293" s="69">
        <v>2024</v>
      </c>
      <c r="B293" s="70" t="s">
        <v>54</v>
      </c>
      <c r="C293" s="70" t="s">
        <v>55</v>
      </c>
      <c r="D293" s="70" t="s">
        <v>181</v>
      </c>
      <c r="E293" s="70" t="s">
        <v>969</v>
      </c>
      <c r="F293" s="70" t="s">
        <v>58</v>
      </c>
      <c r="G293" s="70" t="s">
        <v>1344</v>
      </c>
      <c r="H293" s="70" t="s">
        <v>86</v>
      </c>
      <c r="I293" s="70" t="s">
        <v>60</v>
      </c>
      <c r="J293" s="70" t="s">
        <v>180</v>
      </c>
      <c r="K293" s="69" t="b">
        <v>1</v>
      </c>
      <c r="L293" s="70" t="s">
        <v>23</v>
      </c>
      <c r="M293" s="69">
        <v>101</v>
      </c>
      <c r="N293" s="78" t="s">
        <v>62</v>
      </c>
      <c r="O293" s="81" t="str">
        <f t="shared" si="8"/>
        <v>10195</v>
      </c>
      <c r="P293" s="82" t="str">
        <f>IF(L293="EGG", "THA", IF(COUNTIF(Sheet2!B$3:B$187,VALUE('raw Mark ID data'!O293))=0, 0, VLOOKUP(VALUE(O293), Sheet2!B$3:D$987, 3, FALSE)))</f>
        <v>THA</v>
      </c>
      <c r="Q293" s="82" t="str">
        <f>IF(P293="THA",VLOOKUP(VALUE(O293),Sheet2!B$1:C$191,2,FALSE), IF(P293="SHA",VLOOKUP(VALUE(O293),Sheet2!B$1:C$191,2,FALSE), 0))</f>
        <v>Neets Bay</v>
      </c>
      <c r="R293" s="82" t="str">
        <f t="shared" si="9"/>
        <v>T</v>
      </c>
      <c r="S293" s="70" t="s">
        <v>1350</v>
      </c>
      <c r="T293" s="71">
        <v>45496</v>
      </c>
      <c r="U293" s="73"/>
      <c r="V293" s="69">
        <v>1</v>
      </c>
      <c r="W293" s="71">
        <v>45497</v>
      </c>
      <c r="X293" s="69">
        <v>30</v>
      </c>
      <c r="Y293" s="69">
        <v>5</v>
      </c>
      <c r="Z293" s="70" t="s">
        <v>61</v>
      </c>
      <c r="AA293" s="69">
        <v>1</v>
      </c>
      <c r="AB293" s="72">
        <v>45499</v>
      </c>
      <c r="AC293" s="70" t="s">
        <v>992</v>
      </c>
      <c r="AD293" s="70" t="s">
        <v>189</v>
      </c>
      <c r="AE293" s="70" t="s">
        <v>21</v>
      </c>
      <c r="AF293" s="70" t="s">
        <v>12</v>
      </c>
      <c r="AG293" s="70" t="s">
        <v>65</v>
      </c>
      <c r="AH293" s="70" t="s">
        <v>11</v>
      </c>
      <c r="AI293" s="70" t="s">
        <v>9</v>
      </c>
      <c r="AJ293" s="70" t="s">
        <v>122</v>
      </c>
      <c r="AK293" s="70" t="s">
        <v>189</v>
      </c>
      <c r="AL293" s="70" t="s">
        <v>992</v>
      </c>
      <c r="AM293" s="70" t="s">
        <v>61</v>
      </c>
      <c r="AN293" s="70" t="s">
        <v>61</v>
      </c>
      <c r="AO293" s="70" t="s">
        <v>74</v>
      </c>
      <c r="AP293" s="69">
        <v>9.6999999999999993</v>
      </c>
    </row>
    <row r="294" spans="1:42" ht="15" hidden="1" customHeight="1" x14ac:dyDescent="0.25">
      <c r="A294" s="69">
        <v>2024</v>
      </c>
      <c r="B294" s="70" t="s">
        <v>54</v>
      </c>
      <c r="C294" s="70" t="s">
        <v>55</v>
      </c>
      <c r="D294" s="70" t="s">
        <v>181</v>
      </c>
      <c r="E294" s="70" t="s">
        <v>969</v>
      </c>
      <c r="F294" s="70" t="s">
        <v>58</v>
      </c>
      <c r="G294" s="70" t="s">
        <v>1344</v>
      </c>
      <c r="H294" s="70" t="s">
        <v>88</v>
      </c>
      <c r="I294" s="70" t="s">
        <v>60</v>
      </c>
      <c r="J294" s="70" t="s">
        <v>180</v>
      </c>
      <c r="K294" s="69" t="b">
        <v>1</v>
      </c>
      <c r="L294" s="70" t="s">
        <v>23</v>
      </c>
      <c r="M294" s="69">
        <v>101</v>
      </c>
      <c r="N294" s="78" t="s">
        <v>62</v>
      </c>
      <c r="O294" s="81" t="str">
        <f t="shared" si="8"/>
        <v>10195</v>
      </c>
      <c r="P294" s="82" t="str">
        <f>IF(L294="EGG", "THA", IF(COUNTIF(Sheet2!B$3:B$187,VALUE('raw Mark ID data'!O294))=0, 0, VLOOKUP(VALUE(O294), Sheet2!B$3:D$987, 3, FALSE)))</f>
        <v>THA</v>
      </c>
      <c r="Q294" s="82" t="str">
        <f>IF(P294="THA",VLOOKUP(VALUE(O294),Sheet2!B$1:C$191,2,FALSE), IF(P294="SHA",VLOOKUP(VALUE(O294),Sheet2!B$1:C$191,2,FALSE), 0))</f>
        <v>Neets Bay</v>
      </c>
      <c r="R294" s="82" t="str">
        <f t="shared" si="9"/>
        <v>T</v>
      </c>
      <c r="S294" s="70" t="s">
        <v>1351</v>
      </c>
      <c r="T294" s="71">
        <v>45496</v>
      </c>
      <c r="U294" s="73"/>
      <c r="V294" s="69">
        <v>1</v>
      </c>
      <c r="W294" s="71">
        <v>45497</v>
      </c>
      <c r="X294" s="69">
        <v>30</v>
      </c>
      <c r="Y294" s="69">
        <v>5</v>
      </c>
      <c r="Z294" s="70" t="s">
        <v>61</v>
      </c>
      <c r="AA294" s="69">
        <v>1</v>
      </c>
      <c r="AB294" s="72">
        <v>45499</v>
      </c>
      <c r="AC294" s="70" t="s">
        <v>992</v>
      </c>
      <c r="AD294" s="70" t="s">
        <v>947</v>
      </c>
      <c r="AE294" s="70" t="s">
        <v>14</v>
      </c>
      <c r="AF294" s="70" t="s">
        <v>12</v>
      </c>
      <c r="AG294" s="70" t="s">
        <v>65</v>
      </c>
      <c r="AH294" s="70" t="s">
        <v>11</v>
      </c>
      <c r="AI294" s="70" t="s">
        <v>9</v>
      </c>
      <c r="AJ294" s="70" t="s">
        <v>122</v>
      </c>
      <c r="AK294" s="70" t="s">
        <v>947</v>
      </c>
      <c r="AL294" s="70" t="s">
        <v>992</v>
      </c>
      <c r="AM294" s="70" t="s">
        <v>61</v>
      </c>
      <c r="AN294" s="70" t="s">
        <v>61</v>
      </c>
      <c r="AO294" s="70" t="s">
        <v>74</v>
      </c>
      <c r="AP294" s="69">
        <v>6.7</v>
      </c>
    </row>
    <row r="295" spans="1:42" ht="15" hidden="1" customHeight="1" x14ac:dyDescent="0.25">
      <c r="A295" s="69">
        <v>2024</v>
      </c>
      <c r="B295" s="70" t="s">
        <v>54</v>
      </c>
      <c r="C295" s="70" t="s">
        <v>55</v>
      </c>
      <c r="D295" s="70" t="s">
        <v>181</v>
      </c>
      <c r="E295" s="70" t="s">
        <v>969</v>
      </c>
      <c r="F295" s="70" t="s">
        <v>58</v>
      </c>
      <c r="G295" s="70" t="s">
        <v>1344</v>
      </c>
      <c r="H295" s="70" t="s">
        <v>90</v>
      </c>
      <c r="I295" s="70" t="s">
        <v>60</v>
      </c>
      <c r="J295" s="70" t="s">
        <v>180</v>
      </c>
      <c r="K295" s="69" t="b">
        <v>1</v>
      </c>
      <c r="L295" s="70" t="s">
        <v>23</v>
      </c>
      <c r="M295" s="69">
        <v>101</v>
      </c>
      <c r="N295" s="78" t="s">
        <v>62</v>
      </c>
      <c r="O295" s="81" t="str">
        <f t="shared" si="8"/>
        <v>10195</v>
      </c>
      <c r="P295" s="82" t="str">
        <f>IF(L295="EGG", "THA", IF(COUNTIF(Sheet2!B$3:B$187,VALUE('raw Mark ID data'!O295))=0, 0, VLOOKUP(VALUE(O295), Sheet2!B$3:D$987, 3, FALSE)))</f>
        <v>THA</v>
      </c>
      <c r="Q295" s="82" t="str">
        <f>IF(P295="THA",VLOOKUP(VALUE(O295),Sheet2!B$1:C$191,2,FALSE), IF(P295="SHA",VLOOKUP(VALUE(O295),Sheet2!B$1:C$191,2,FALSE), 0))</f>
        <v>Neets Bay</v>
      </c>
      <c r="R295" s="82" t="str">
        <f t="shared" si="9"/>
        <v>T</v>
      </c>
      <c r="S295" s="70" t="s">
        <v>1352</v>
      </c>
      <c r="T295" s="71">
        <v>45496</v>
      </c>
      <c r="U295" s="73"/>
      <c r="V295" s="69">
        <v>1</v>
      </c>
      <c r="W295" s="71">
        <v>45497</v>
      </c>
      <c r="X295" s="69">
        <v>30</v>
      </c>
      <c r="Y295" s="69">
        <v>5</v>
      </c>
      <c r="Z295" s="70" t="s">
        <v>61</v>
      </c>
      <c r="AA295" s="69">
        <v>1</v>
      </c>
      <c r="AB295" s="72">
        <v>45499</v>
      </c>
      <c r="AC295" s="70" t="s">
        <v>992</v>
      </c>
      <c r="AD295" s="70" t="s">
        <v>189</v>
      </c>
      <c r="AE295" s="70" t="s">
        <v>21</v>
      </c>
      <c r="AF295" s="70" t="s">
        <v>12</v>
      </c>
      <c r="AG295" s="70" t="s">
        <v>65</v>
      </c>
      <c r="AH295" s="70" t="s">
        <v>11</v>
      </c>
      <c r="AI295" s="70" t="s">
        <v>9</v>
      </c>
      <c r="AJ295" s="70" t="s">
        <v>66</v>
      </c>
      <c r="AK295" s="70" t="s">
        <v>189</v>
      </c>
      <c r="AL295" s="70" t="s">
        <v>992</v>
      </c>
      <c r="AM295" s="70" t="s">
        <v>61</v>
      </c>
      <c r="AN295" s="70" t="s">
        <v>61</v>
      </c>
      <c r="AO295" s="70" t="s">
        <v>74</v>
      </c>
      <c r="AP295" s="69">
        <v>7.3</v>
      </c>
    </row>
    <row r="296" spans="1:42" ht="15" hidden="1" customHeight="1" x14ac:dyDescent="0.25">
      <c r="A296" s="69">
        <v>2024</v>
      </c>
      <c r="B296" s="70" t="s">
        <v>54</v>
      </c>
      <c r="C296" s="70" t="s">
        <v>55</v>
      </c>
      <c r="D296" s="70" t="s">
        <v>181</v>
      </c>
      <c r="E296" s="70" t="s">
        <v>969</v>
      </c>
      <c r="F296" s="70" t="s">
        <v>58</v>
      </c>
      <c r="G296" s="70" t="s">
        <v>1344</v>
      </c>
      <c r="H296" s="70" t="s">
        <v>94</v>
      </c>
      <c r="I296" s="70" t="s">
        <v>60</v>
      </c>
      <c r="J296" s="70" t="s">
        <v>180</v>
      </c>
      <c r="K296" s="69" t="b">
        <v>1</v>
      </c>
      <c r="L296" s="70" t="s">
        <v>23</v>
      </c>
      <c r="M296" s="69">
        <v>101</v>
      </c>
      <c r="N296" s="78" t="s">
        <v>62</v>
      </c>
      <c r="O296" s="81" t="str">
        <f t="shared" si="8"/>
        <v>10195</v>
      </c>
      <c r="P296" s="82" t="str">
        <f>IF(L296="EGG", "THA", IF(COUNTIF(Sheet2!B$3:B$187,VALUE('raw Mark ID data'!O296))=0, 0, VLOOKUP(VALUE(O296), Sheet2!B$3:D$987, 3, FALSE)))</f>
        <v>THA</v>
      </c>
      <c r="Q296" s="82" t="str">
        <f>IF(P296="THA",VLOOKUP(VALUE(O296),Sheet2!B$1:C$191,2,FALSE), IF(P296="SHA",VLOOKUP(VALUE(O296),Sheet2!B$1:C$191,2,FALSE), 0))</f>
        <v>Neets Bay</v>
      </c>
      <c r="R296" s="82" t="str">
        <f t="shared" si="9"/>
        <v>T</v>
      </c>
      <c r="S296" s="70" t="s">
        <v>1353</v>
      </c>
      <c r="T296" s="71">
        <v>45496</v>
      </c>
      <c r="U296" s="73"/>
      <c r="V296" s="69">
        <v>1</v>
      </c>
      <c r="W296" s="71">
        <v>45497</v>
      </c>
      <c r="X296" s="69">
        <v>30</v>
      </c>
      <c r="Y296" s="69">
        <v>5</v>
      </c>
      <c r="Z296" s="70" t="s">
        <v>61</v>
      </c>
      <c r="AA296" s="69">
        <v>1</v>
      </c>
      <c r="AB296" s="72">
        <v>45499</v>
      </c>
      <c r="AC296" s="70" t="s">
        <v>992</v>
      </c>
      <c r="AD296" s="70" t="s">
        <v>163</v>
      </c>
      <c r="AE296" s="70" t="s">
        <v>10</v>
      </c>
      <c r="AF296" s="70" t="s">
        <v>12</v>
      </c>
      <c r="AG296" s="70" t="s">
        <v>65</v>
      </c>
      <c r="AH296" s="70" t="s">
        <v>11</v>
      </c>
      <c r="AI296" s="70" t="s">
        <v>9</v>
      </c>
      <c r="AJ296" s="70" t="s">
        <v>122</v>
      </c>
      <c r="AK296" s="70" t="s">
        <v>163</v>
      </c>
      <c r="AL296" s="70" t="s">
        <v>992</v>
      </c>
      <c r="AM296" s="70" t="s">
        <v>61</v>
      </c>
      <c r="AN296" s="70" t="s">
        <v>61</v>
      </c>
      <c r="AO296" s="70" t="s">
        <v>74</v>
      </c>
      <c r="AP296" s="69">
        <v>6.5</v>
      </c>
    </row>
    <row r="297" spans="1:42" ht="15" hidden="1" customHeight="1" x14ac:dyDescent="0.25">
      <c r="A297" s="69">
        <v>2024</v>
      </c>
      <c r="B297" s="70" t="s">
        <v>54</v>
      </c>
      <c r="C297" s="70" t="s">
        <v>55</v>
      </c>
      <c r="D297" s="70" t="s">
        <v>181</v>
      </c>
      <c r="E297" s="70" t="s">
        <v>969</v>
      </c>
      <c r="F297" s="70" t="s">
        <v>58</v>
      </c>
      <c r="G297" s="70" t="s">
        <v>1344</v>
      </c>
      <c r="H297" s="70" t="s">
        <v>98</v>
      </c>
      <c r="I297" s="70" t="s">
        <v>60</v>
      </c>
      <c r="J297" s="70" t="s">
        <v>180</v>
      </c>
      <c r="K297" s="69" t="b">
        <v>1</v>
      </c>
      <c r="L297" s="70" t="s">
        <v>23</v>
      </c>
      <c r="M297" s="69">
        <v>101</v>
      </c>
      <c r="N297" s="78" t="s">
        <v>62</v>
      </c>
      <c r="O297" s="81" t="str">
        <f t="shared" si="8"/>
        <v>10195</v>
      </c>
      <c r="P297" s="82" t="str">
        <f>IF(L297="EGG", "THA", IF(COUNTIF(Sheet2!B$3:B$187,VALUE('raw Mark ID data'!O297))=0, 0, VLOOKUP(VALUE(O297), Sheet2!B$3:D$987, 3, FALSE)))</f>
        <v>THA</v>
      </c>
      <c r="Q297" s="82" t="str">
        <f>IF(P297="THA",VLOOKUP(VALUE(O297),Sheet2!B$1:C$191,2,FALSE), IF(P297="SHA",VLOOKUP(VALUE(O297),Sheet2!B$1:C$191,2,FALSE), 0))</f>
        <v>Neets Bay</v>
      </c>
      <c r="R297" s="82" t="str">
        <f t="shared" si="9"/>
        <v>T</v>
      </c>
      <c r="S297" s="70" t="s">
        <v>1354</v>
      </c>
      <c r="T297" s="71">
        <v>45496</v>
      </c>
      <c r="U297" s="73"/>
      <c r="V297" s="69">
        <v>1</v>
      </c>
      <c r="W297" s="71">
        <v>45497</v>
      </c>
      <c r="X297" s="69">
        <v>30</v>
      </c>
      <c r="Y297" s="69">
        <v>5</v>
      </c>
      <c r="Z297" s="70" t="s">
        <v>61</v>
      </c>
      <c r="AA297" s="69">
        <v>1</v>
      </c>
      <c r="AB297" s="72">
        <v>45499</v>
      </c>
      <c r="AC297" s="70" t="s">
        <v>992</v>
      </c>
      <c r="AD297" s="70" t="s">
        <v>189</v>
      </c>
      <c r="AE297" s="70" t="s">
        <v>21</v>
      </c>
      <c r="AF297" s="70" t="s">
        <v>12</v>
      </c>
      <c r="AG297" s="70" t="s">
        <v>65</v>
      </c>
      <c r="AH297" s="70" t="s">
        <v>11</v>
      </c>
      <c r="AI297" s="70" t="s">
        <v>9</v>
      </c>
      <c r="AJ297" s="70" t="s">
        <v>122</v>
      </c>
      <c r="AK297" s="70" t="s">
        <v>189</v>
      </c>
      <c r="AL297" s="70" t="s">
        <v>992</v>
      </c>
      <c r="AM297" s="70" t="s">
        <v>61</v>
      </c>
      <c r="AN297" s="70" t="s">
        <v>61</v>
      </c>
      <c r="AO297" s="70" t="s">
        <v>74</v>
      </c>
      <c r="AP297" s="69">
        <v>7.2</v>
      </c>
    </row>
    <row r="298" spans="1:42" ht="15" hidden="1" customHeight="1" x14ac:dyDescent="0.25">
      <c r="A298" s="69">
        <v>2024</v>
      </c>
      <c r="B298" s="70" t="s">
        <v>54</v>
      </c>
      <c r="C298" s="70" t="s">
        <v>55</v>
      </c>
      <c r="D298" s="70" t="s">
        <v>181</v>
      </c>
      <c r="E298" s="70" t="s">
        <v>969</v>
      </c>
      <c r="F298" s="70" t="s">
        <v>58</v>
      </c>
      <c r="G298" s="70" t="s">
        <v>1344</v>
      </c>
      <c r="H298" s="70" t="s">
        <v>99</v>
      </c>
      <c r="I298" s="70" t="s">
        <v>60</v>
      </c>
      <c r="J298" s="70" t="s">
        <v>180</v>
      </c>
      <c r="K298" s="69" t="b">
        <v>1</v>
      </c>
      <c r="L298" s="70" t="s">
        <v>23</v>
      </c>
      <c r="M298" s="69">
        <v>101</v>
      </c>
      <c r="N298" s="78" t="s">
        <v>62</v>
      </c>
      <c r="O298" s="81" t="str">
        <f t="shared" si="8"/>
        <v>10195</v>
      </c>
      <c r="P298" s="82" t="str">
        <f>IF(L298="EGG", "THA", IF(COUNTIF(Sheet2!B$3:B$187,VALUE('raw Mark ID data'!O298))=0, 0, VLOOKUP(VALUE(O298), Sheet2!B$3:D$987, 3, FALSE)))</f>
        <v>THA</v>
      </c>
      <c r="Q298" s="82" t="str">
        <f>IF(P298="THA",VLOOKUP(VALUE(O298),Sheet2!B$1:C$191,2,FALSE), IF(P298="SHA",VLOOKUP(VALUE(O298),Sheet2!B$1:C$191,2,FALSE), 0))</f>
        <v>Neets Bay</v>
      </c>
      <c r="R298" s="82" t="str">
        <f t="shared" si="9"/>
        <v>T</v>
      </c>
      <c r="S298" s="70" t="s">
        <v>1355</v>
      </c>
      <c r="T298" s="71">
        <v>45496</v>
      </c>
      <c r="U298" s="73"/>
      <c r="V298" s="69">
        <v>1</v>
      </c>
      <c r="W298" s="71">
        <v>45497</v>
      </c>
      <c r="X298" s="69">
        <v>30</v>
      </c>
      <c r="Y298" s="69">
        <v>5</v>
      </c>
      <c r="Z298" s="70" t="s">
        <v>61</v>
      </c>
      <c r="AA298" s="69">
        <v>1</v>
      </c>
      <c r="AB298" s="72">
        <v>45499</v>
      </c>
      <c r="AC298" s="70" t="s">
        <v>992</v>
      </c>
      <c r="AD298" s="70" t="s">
        <v>163</v>
      </c>
      <c r="AE298" s="70" t="s">
        <v>10</v>
      </c>
      <c r="AF298" s="70" t="s">
        <v>12</v>
      </c>
      <c r="AG298" s="70" t="s">
        <v>65</v>
      </c>
      <c r="AH298" s="70" t="s">
        <v>11</v>
      </c>
      <c r="AI298" s="70" t="s">
        <v>9</v>
      </c>
      <c r="AJ298" s="70" t="s">
        <v>122</v>
      </c>
      <c r="AK298" s="70" t="s">
        <v>163</v>
      </c>
      <c r="AL298" s="70" t="s">
        <v>992</v>
      </c>
      <c r="AM298" s="70" t="s">
        <v>61</v>
      </c>
      <c r="AN298" s="70" t="s">
        <v>61</v>
      </c>
      <c r="AO298" s="70" t="s">
        <v>74</v>
      </c>
      <c r="AP298" s="69">
        <v>6.1</v>
      </c>
    </row>
    <row r="299" spans="1:42" ht="15" hidden="1" customHeight="1" x14ac:dyDescent="0.25">
      <c r="A299" s="69">
        <v>2024</v>
      </c>
      <c r="B299" s="70" t="s">
        <v>54</v>
      </c>
      <c r="C299" s="70" t="s">
        <v>55</v>
      </c>
      <c r="D299" s="70" t="s">
        <v>181</v>
      </c>
      <c r="E299" s="70" t="s">
        <v>969</v>
      </c>
      <c r="F299" s="70" t="s">
        <v>58</v>
      </c>
      <c r="G299" s="70" t="s">
        <v>1344</v>
      </c>
      <c r="H299" s="70" t="s">
        <v>101</v>
      </c>
      <c r="I299" s="70" t="s">
        <v>60</v>
      </c>
      <c r="J299" s="70" t="s">
        <v>180</v>
      </c>
      <c r="K299" s="69" t="b">
        <v>1</v>
      </c>
      <c r="L299" s="70" t="s">
        <v>23</v>
      </c>
      <c r="M299" s="69">
        <v>101</v>
      </c>
      <c r="N299" s="78" t="s">
        <v>62</v>
      </c>
      <c r="O299" s="81" t="str">
        <f t="shared" si="8"/>
        <v>10195</v>
      </c>
      <c r="P299" s="82" t="str">
        <f>IF(L299="EGG", "THA", IF(COUNTIF(Sheet2!B$3:B$187,VALUE('raw Mark ID data'!O299))=0, 0, VLOOKUP(VALUE(O299), Sheet2!B$3:D$987, 3, FALSE)))</f>
        <v>THA</v>
      </c>
      <c r="Q299" s="82" t="str">
        <f>IF(P299="THA",VLOOKUP(VALUE(O299),Sheet2!B$1:C$191,2,FALSE), IF(P299="SHA",VLOOKUP(VALUE(O299),Sheet2!B$1:C$191,2,FALSE), 0))</f>
        <v>Neets Bay</v>
      </c>
      <c r="R299" s="82" t="str">
        <f t="shared" si="9"/>
        <v>T</v>
      </c>
      <c r="S299" s="70" t="s">
        <v>1356</v>
      </c>
      <c r="T299" s="71">
        <v>45496</v>
      </c>
      <c r="U299" s="73"/>
      <c r="V299" s="69">
        <v>1</v>
      </c>
      <c r="W299" s="71">
        <v>45497</v>
      </c>
      <c r="X299" s="69">
        <v>30</v>
      </c>
      <c r="Y299" s="69">
        <v>5</v>
      </c>
      <c r="Z299" s="70" t="s">
        <v>61</v>
      </c>
      <c r="AA299" s="69">
        <v>1</v>
      </c>
      <c r="AB299" s="72">
        <v>45499</v>
      </c>
      <c r="AC299" s="70" t="s">
        <v>992</v>
      </c>
      <c r="AD299" s="70" t="s">
        <v>163</v>
      </c>
      <c r="AE299" s="70" t="s">
        <v>10</v>
      </c>
      <c r="AF299" s="70" t="s">
        <v>12</v>
      </c>
      <c r="AG299" s="70" t="s">
        <v>65</v>
      </c>
      <c r="AH299" s="70" t="s">
        <v>11</v>
      </c>
      <c r="AI299" s="70" t="s">
        <v>9</v>
      </c>
      <c r="AJ299" s="70" t="s">
        <v>122</v>
      </c>
      <c r="AK299" s="70" t="s">
        <v>163</v>
      </c>
      <c r="AL299" s="70" t="s">
        <v>992</v>
      </c>
      <c r="AM299" s="70" t="s">
        <v>61</v>
      </c>
      <c r="AN299" s="70" t="s">
        <v>61</v>
      </c>
      <c r="AO299" s="70" t="s">
        <v>74</v>
      </c>
      <c r="AP299" s="69">
        <v>5.9</v>
      </c>
    </row>
    <row r="300" spans="1:42" ht="15" hidden="1" customHeight="1" x14ac:dyDescent="0.25">
      <c r="A300" s="69">
        <v>2024</v>
      </c>
      <c r="B300" s="70" t="s">
        <v>54</v>
      </c>
      <c r="C300" s="70" t="s">
        <v>55</v>
      </c>
      <c r="D300" s="70" t="s">
        <v>181</v>
      </c>
      <c r="E300" s="70" t="s">
        <v>969</v>
      </c>
      <c r="F300" s="70" t="s">
        <v>58</v>
      </c>
      <c r="G300" s="70" t="s">
        <v>1344</v>
      </c>
      <c r="H300" s="70" t="s">
        <v>102</v>
      </c>
      <c r="I300" s="70" t="s">
        <v>60</v>
      </c>
      <c r="J300" s="70" t="s">
        <v>180</v>
      </c>
      <c r="K300" s="69" t="b">
        <v>1</v>
      </c>
      <c r="L300" s="70" t="s">
        <v>23</v>
      </c>
      <c r="M300" s="69">
        <v>101</v>
      </c>
      <c r="N300" s="78" t="s">
        <v>62</v>
      </c>
      <c r="O300" s="81" t="str">
        <f t="shared" si="8"/>
        <v>10195</v>
      </c>
      <c r="P300" s="82" t="str">
        <f>IF(L300="EGG", "THA", IF(COUNTIF(Sheet2!B$3:B$187,VALUE('raw Mark ID data'!O300))=0, 0, VLOOKUP(VALUE(O300), Sheet2!B$3:D$987, 3, FALSE)))</f>
        <v>THA</v>
      </c>
      <c r="Q300" s="82" t="str">
        <f>IF(P300="THA",VLOOKUP(VALUE(O300),Sheet2!B$1:C$191,2,FALSE), IF(P300="SHA",VLOOKUP(VALUE(O300),Sheet2!B$1:C$191,2,FALSE), 0))</f>
        <v>Neets Bay</v>
      </c>
      <c r="R300" s="82" t="str">
        <f t="shared" si="9"/>
        <v>T</v>
      </c>
      <c r="S300" s="70" t="s">
        <v>1357</v>
      </c>
      <c r="T300" s="71">
        <v>45496</v>
      </c>
      <c r="U300" s="73"/>
      <c r="V300" s="69">
        <v>1</v>
      </c>
      <c r="W300" s="71">
        <v>45497</v>
      </c>
      <c r="X300" s="69">
        <v>30</v>
      </c>
      <c r="Y300" s="69">
        <v>5</v>
      </c>
      <c r="Z300" s="70" t="s">
        <v>61</v>
      </c>
      <c r="AA300" s="69">
        <v>1</v>
      </c>
      <c r="AB300" s="72">
        <v>45499</v>
      </c>
      <c r="AC300" s="70" t="s">
        <v>992</v>
      </c>
      <c r="AD300" s="70" t="s">
        <v>947</v>
      </c>
      <c r="AE300" s="70" t="s">
        <v>14</v>
      </c>
      <c r="AF300" s="70" t="s">
        <v>12</v>
      </c>
      <c r="AG300" s="70" t="s">
        <v>65</v>
      </c>
      <c r="AH300" s="70" t="s">
        <v>11</v>
      </c>
      <c r="AI300" s="70" t="s">
        <v>9</v>
      </c>
      <c r="AJ300" s="70" t="s">
        <v>1346</v>
      </c>
      <c r="AK300" s="70" t="s">
        <v>947</v>
      </c>
      <c r="AL300" s="70" t="s">
        <v>992</v>
      </c>
      <c r="AM300" s="70" t="s">
        <v>61</v>
      </c>
      <c r="AN300" s="70" t="s">
        <v>61</v>
      </c>
      <c r="AO300" s="70" t="s">
        <v>74</v>
      </c>
      <c r="AP300" s="69">
        <v>5.8</v>
      </c>
    </row>
    <row r="301" spans="1:42" ht="15" hidden="1" customHeight="1" x14ac:dyDescent="0.25">
      <c r="A301" s="69">
        <v>2024</v>
      </c>
      <c r="B301" s="70" t="s">
        <v>54</v>
      </c>
      <c r="C301" s="70" t="s">
        <v>55</v>
      </c>
      <c r="D301" s="70" t="s">
        <v>181</v>
      </c>
      <c r="E301" s="70" t="s">
        <v>969</v>
      </c>
      <c r="F301" s="70" t="s">
        <v>58</v>
      </c>
      <c r="G301" s="70" t="s">
        <v>1344</v>
      </c>
      <c r="H301" s="70" t="s">
        <v>105</v>
      </c>
      <c r="I301" s="70" t="s">
        <v>60</v>
      </c>
      <c r="J301" s="70" t="s">
        <v>180</v>
      </c>
      <c r="K301" s="69" t="b">
        <v>1</v>
      </c>
      <c r="L301" s="70" t="s">
        <v>23</v>
      </c>
      <c r="M301" s="69">
        <v>101</v>
      </c>
      <c r="N301" s="78" t="s">
        <v>62</v>
      </c>
      <c r="O301" s="81" t="str">
        <f t="shared" si="8"/>
        <v>10195</v>
      </c>
      <c r="P301" s="82" t="str">
        <f>IF(L301="EGG", "THA", IF(COUNTIF(Sheet2!B$3:B$187,VALUE('raw Mark ID data'!O301))=0, 0, VLOOKUP(VALUE(O301), Sheet2!B$3:D$987, 3, FALSE)))</f>
        <v>THA</v>
      </c>
      <c r="Q301" s="82" t="str">
        <f>IF(P301="THA",VLOOKUP(VALUE(O301),Sheet2!B$1:C$191,2,FALSE), IF(P301="SHA",VLOOKUP(VALUE(O301),Sheet2!B$1:C$191,2,FALSE), 0))</f>
        <v>Neets Bay</v>
      </c>
      <c r="R301" s="82" t="str">
        <f t="shared" si="9"/>
        <v>T</v>
      </c>
      <c r="S301" s="70" t="s">
        <v>1358</v>
      </c>
      <c r="T301" s="71">
        <v>45496</v>
      </c>
      <c r="U301" s="73"/>
      <c r="V301" s="69">
        <v>1</v>
      </c>
      <c r="W301" s="71">
        <v>45497</v>
      </c>
      <c r="X301" s="69">
        <v>30</v>
      </c>
      <c r="Y301" s="69">
        <v>5</v>
      </c>
      <c r="Z301" s="70" t="s">
        <v>61</v>
      </c>
      <c r="AA301" s="69">
        <v>1</v>
      </c>
      <c r="AB301" s="72">
        <v>45499</v>
      </c>
      <c r="AC301" s="70" t="s">
        <v>992</v>
      </c>
      <c r="AD301" s="70" t="s">
        <v>139</v>
      </c>
      <c r="AE301" s="70" t="s">
        <v>13</v>
      </c>
      <c r="AF301" s="70" t="s">
        <v>12</v>
      </c>
      <c r="AG301" s="70" t="s">
        <v>65</v>
      </c>
      <c r="AH301" s="70" t="s">
        <v>11</v>
      </c>
      <c r="AI301" s="70" t="s">
        <v>9</v>
      </c>
      <c r="AJ301" s="70" t="s">
        <v>122</v>
      </c>
      <c r="AK301" s="70" t="s">
        <v>139</v>
      </c>
      <c r="AL301" s="70" t="s">
        <v>992</v>
      </c>
      <c r="AM301" s="70" t="s">
        <v>61</v>
      </c>
      <c r="AN301" s="70" t="s">
        <v>61</v>
      </c>
      <c r="AO301" s="70" t="s">
        <v>74</v>
      </c>
      <c r="AP301" s="69">
        <v>5</v>
      </c>
    </row>
    <row r="302" spans="1:42" ht="15" hidden="1" customHeight="1" x14ac:dyDescent="0.25">
      <c r="A302" s="69">
        <v>2024</v>
      </c>
      <c r="B302" s="70" t="s">
        <v>54</v>
      </c>
      <c r="C302" s="70" t="s">
        <v>55</v>
      </c>
      <c r="D302" s="70" t="s">
        <v>181</v>
      </c>
      <c r="E302" s="70" t="s">
        <v>969</v>
      </c>
      <c r="F302" s="70" t="s">
        <v>58</v>
      </c>
      <c r="G302" s="70" t="s">
        <v>1344</v>
      </c>
      <c r="H302" s="70" t="s">
        <v>109</v>
      </c>
      <c r="I302" s="70" t="s">
        <v>60</v>
      </c>
      <c r="J302" s="70" t="s">
        <v>180</v>
      </c>
      <c r="K302" s="69" t="b">
        <v>1</v>
      </c>
      <c r="L302" s="70" t="s">
        <v>23</v>
      </c>
      <c r="M302" s="69">
        <v>101</v>
      </c>
      <c r="N302" s="78" t="s">
        <v>62</v>
      </c>
      <c r="O302" s="81" t="str">
        <f t="shared" si="8"/>
        <v>10195</v>
      </c>
      <c r="P302" s="82" t="str">
        <f>IF(L302="EGG", "THA", IF(COUNTIF(Sheet2!B$3:B$187,VALUE('raw Mark ID data'!O302))=0, 0, VLOOKUP(VALUE(O302), Sheet2!B$3:D$987, 3, FALSE)))</f>
        <v>THA</v>
      </c>
      <c r="Q302" s="82" t="str">
        <f>IF(P302="THA",VLOOKUP(VALUE(O302),Sheet2!B$1:C$191,2,FALSE), IF(P302="SHA",VLOOKUP(VALUE(O302),Sheet2!B$1:C$191,2,FALSE), 0))</f>
        <v>Neets Bay</v>
      </c>
      <c r="R302" s="82" t="str">
        <f t="shared" si="9"/>
        <v>T</v>
      </c>
      <c r="S302" s="70" t="s">
        <v>1359</v>
      </c>
      <c r="T302" s="71">
        <v>45496</v>
      </c>
      <c r="U302" s="73"/>
      <c r="V302" s="69">
        <v>1</v>
      </c>
      <c r="W302" s="71">
        <v>45497</v>
      </c>
      <c r="X302" s="69">
        <v>30</v>
      </c>
      <c r="Y302" s="69">
        <v>5</v>
      </c>
      <c r="Z302" s="70" t="s">
        <v>61</v>
      </c>
      <c r="AA302" s="69">
        <v>1</v>
      </c>
      <c r="AB302" s="72">
        <v>45499</v>
      </c>
      <c r="AC302" s="70" t="s">
        <v>992</v>
      </c>
      <c r="AD302" s="70" t="s">
        <v>163</v>
      </c>
      <c r="AE302" s="70" t="s">
        <v>10</v>
      </c>
      <c r="AF302" s="70" t="s">
        <v>12</v>
      </c>
      <c r="AG302" s="70" t="s">
        <v>65</v>
      </c>
      <c r="AH302" s="70" t="s">
        <v>11</v>
      </c>
      <c r="AI302" s="70" t="s">
        <v>9</v>
      </c>
      <c r="AJ302" s="70" t="s">
        <v>122</v>
      </c>
      <c r="AK302" s="70" t="s">
        <v>163</v>
      </c>
      <c r="AL302" s="70" t="s">
        <v>992</v>
      </c>
      <c r="AM302" s="70" t="s">
        <v>61</v>
      </c>
      <c r="AN302" s="70" t="s">
        <v>61</v>
      </c>
      <c r="AO302" s="70" t="s">
        <v>74</v>
      </c>
      <c r="AP302" s="69">
        <v>6</v>
      </c>
    </row>
    <row r="303" spans="1:42" ht="15" hidden="1" customHeight="1" x14ac:dyDescent="0.25">
      <c r="A303" s="69">
        <v>2024</v>
      </c>
      <c r="B303" s="70" t="s">
        <v>54</v>
      </c>
      <c r="C303" s="70" t="s">
        <v>55</v>
      </c>
      <c r="D303" s="70" t="s">
        <v>181</v>
      </c>
      <c r="E303" s="70" t="s">
        <v>969</v>
      </c>
      <c r="F303" s="70" t="s">
        <v>58</v>
      </c>
      <c r="G303" s="70" t="s">
        <v>1344</v>
      </c>
      <c r="H303" s="70" t="s">
        <v>116</v>
      </c>
      <c r="I303" s="70" t="s">
        <v>60</v>
      </c>
      <c r="J303" s="70" t="s">
        <v>180</v>
      </c>
      <c r="K303" s="69" t="b">
        <v>1</v>
      </c>
      <c r="L303" s="70" t="s">
        <v>23</v>
      </c>
      <c r="M303" s="69">
        <v>101</v>
      </c>
      <c r="N303" s="78" t="s">
        <v>62</v>
      </c>
      <c r="O303" s="81" t="str">
        <f t="shared" si="8"/>
        <v>10195</v>
      </c>
      <c r="P303" s="82" t="str">
        <f>IF(L303="EGG", "THA", IF(COUNTIF(Sheet2!B$3:B$187,VALUE('raw Mark ID data'!O303))=0, 0, VLOOKUP(VALUE(O303), Sheet2!B$3:D$987, 3, FALSE)))</f>
        <v>THA</v>
      </c>
      <c r="Q303" s="82" t="str">
        <f>IF(P303="THA",VLOOKUP(VALUE(O303),Sheet2!B$1:C$191,2,FALSE), IF(P303="SHA",VLOOKUP(VALUE(O303),Sheet2!B$1:C$191,2,FALSE), 0))</f>
        <v>Neets Bay</v>
      </c>
      <c r="R303" s="82" t="str">
        <f t="shared" si="9"/>
        <v>T</v>
      </c>
      <c r="S303" s="70" t="s">
        <v>1360</v>
      </c>
      <c r="T303" s="71">
        <v>45496</v>
      </c>
      <c r="U303" s="73"/>
      <c r="V303" s="69">
        <v>1</v>
      </c>
      <c r="W303" s="71">
        <v>45497</v>
      </c>
      <c r="X303" s="69">
        <v>30</v>
      </c>
      <c r="Y303" s="69">
        <v>5</v>
      </c>
      <c r="Z303" s="70" t="s">
        <v>61</v>
      </c>
      <c r="AA303" s="69">
        <v>1</v>
      </c>
      <c r="AB303" s="72">
        <v>45499</v>
      </c>
      <c r="AC303" s="70" t="s">
        <v>992</v>
      </c>
      <c r="AD303" s="70" t="s">
        <v>163</v>
      </c>
      <c r="AE303" s="70" t="s">
        <v>10</v>
      </c>
      <c r="AF303" s="70" t="s">
        <v>12</v>
      </c>
      <c r="AG303" s="70" t="s">
        <v>65</v>
      </c>
      <c r="AH303" s="70" t="s">
        <v>11</v>
      </c>
      <c r="AI303" s="70" t="s">
        <v>9</v>
      </c>
      <c r="AJ303" s="70" t="s">
        <v>122</v>
      </c>
      <c r="AK303" s="70" t="s">
        <v>163</v>
      </c>
      <c r="AL303" s="70" t="s">
        <v>992</v>
      </c>
      <c r="AM303" s="70" t="s">
        <v>61</v>
      </c>
      <c r="AN303" s="70" t="s">
        <v>61</v>
      </c>
      <c r="AO303" s="70" t="s">
        <v>74</v>
      </c>
      <c r="AP303" s="69">
        <v>5.8</v>
      </c>
    </row>
    <row r="304" spans="1:42" ht="15" hidden="1" customHeight="1" x14ac:dyDescent="0.25">
      <c r="A304" s="69">
        <v>2024</v>
      </c>
      <c r="B304" s="70" t="s">
        <v>54</v>
      </c>
      <c r="C304" s="70" t="s">
        <v>55</v>
      </c>
      <c r="D304" s="70" t="s">
        <v>181</v>
      </c>
      <c r="E304" s="70" t="s">
        <v>969</v>
      </c>
      <c r="F304" s="70" t="s">
        <v>58</v>
      </c>
      <c r="G304" s="70" t="s">
        <v>1344</v>
      </c>
      <c r="H304" s="70" t="s">
        <v>118</v>
      </c>
      <c r="I304" s="70" t="s">
        <v>60</v>
      </c>
      <c r="J304" s="70" t="s">
        <v>180</v>
      </c>
      <c r="K304" s="69" t="b">
        <v>1</v>
      </c>
      <c r="L304" s="70" t="s">
        <v>23</v>
      </c>
      <c r="M304" s="69">
        <v>101</v>
      </c>
      <c r="N304" s="78" t="s">
        <v>62</v>
      </c>
      <c r="O304" s="81" t="str">
        <f t="shared" si="8"/>
        <v>10195</v>
      </c>
      <c r="P304" s="82" t="str">
        <f>IF(L304="EGG", "THA", IF(COUNTIF(Sheet2!B$3:B$187,VALUE('raw Mark ID data'!O304))=0, 0, VLOOKUP(VALUE(O304), Sheet2!B$3:D$987, 3, FALSE)))</f>
        <v>THA</v>
      </c>
      <c r="Q304" s="82" t="str">
        <f>IF(P304="THA",VLOOKUP(VALUE(O304),Sheet2!B$1:C$191,2,FALSE), IF(P304="SHA",VLOOKUP(VALUE(O304),Sheet2!B$1:C$191,2,FALSE), 0))</f>
        <v>Neets Bay</v>
      </c>
      <c r="R304" s="82" t="str">
        <f t="shared" si="9"/>
        <v>T</v>
      </c>
      <c r="S304" s="70" t="s">
        <v>1361</v>
      </c>
      <c r="T304" s="71">
        <v>45496</v>
      </c>
      <c r="U304" s="73"/>
      <c r="V304" s="69">
        <v>1</v>
      </c>
      <c r="W304" s="71">
        <v>45497</v>
      </c>
      <c r="X304" s="69">
        <v>30</v>
      </c>
      <c r="Y304" s="69">
        <v>5</v>
      </c>
      <c r="Z304" s="70" t="s">
        <v>61</v>
      </c>
      <c r="AA304" s="69">
        <v>1</v>
      </c>
      <c r="AB304" s="72">
        <v>45499</v>
      </c>
      <c r="AC304" s="70" t="s">
        <v>992</v>
      </c>
      <c r="AD304" s="70" t="s">
        <v>947</v>
      </c>
      <c r="AE304" s="70" t="s">
        <v>14</v>
      </c>
      <c r="AF304" s="70" t="s">
        <v>12</v>
      </c>
      <c r="AG304" s="70" t="s">
        <v>65</v>
      </c>
      <c r="AH304" s="70" t="s">
        <v>11</v>
      </c>
      <c r="AI304" s="70" t="s">
        <v>9</v>
      </c>
      <c r="AJ304" s="70" t="s">
        <v>122</v>
      </c>
      <c r="AK304" s="70" t="s">
        <v>947</v>
      </c>
      <c r="AL304" s="70" t="s">
        <v>992</v>
      </c>
      <c r="AM304" s="70" t="s">
        <v>61</v>
      </c>
      <c r="AN304" s="70" t="s">
        <v>61</v>
      </c>
      <c r="AO304" s="70" t="s">
        <v>74</v>
      </c>
      <c r="AP304" s="69">
        <v>5</v>
      </c>
    </row>
    <row r="305" spans="1:42" ht="15" hidden="1" customHeight="1" x14ac:dyDescent="0.25">
      <c r="A305" s="69">
        <v>2024</v>
      </c>
      <c r="B305" s="70" t="s">
        <v>54</v>
      </c>
      <c r="C305" s="70" t="s">
        <v>55</v>
      </c>
      <c r="D305" s="70" t="s">
        <v>181</v>
      </c>
      <c r="E305" s="70" t="s">
        <v>969</v>
      </c>
      <c r="F305" s="70" t="s">
        <v>58</v>
      </c>
      <c r="G305" s="70" t="s">
        <v>1344</v>
      </c>
      <c r="H305" s="70" t="s">
        <v>120</v>
      </c>
      <c r="I305" s="70" t="s">
        <v>60</v>
      </c>
      <c r="J305" s="70" t="s">
        <v>180</v>
      </c>
      <c r="K305" s="69" t="b">
        <v>1</v>
      </c>
      <c r="L305" s="70" t="s">
        <v>23</v>
      </c>
      <c r="M305" s="69">
        <v>101</v>
      </c>
      <c r="N305" s="78" t="s">
        <v>62</v>
      </c>
      <c r="O305" s="81" t="str">
        <f t="shared" si="8"/>
        <v>10195</v>
      </c>
      <c r="P305" s="82" t="str">
        <f>IF(L305="EGG", "THA", IF(COUNTIF(Sheet2!B$3:B$187,VALUE('raw Mark ID data'!O305))=0, 0, VLOOKUP(VALUE(O305), Sheet2!B$3:D$987, 3, FALSE)))</f>
        <v>THA</v>
      </c>
      <c r="Q305" s="82" t="str">
        <f>IF(P305="THA",VLOOKUP(VALUE(O305),Sheet2!B$1:C$191,2,FALSE), IF(P305="SHA",VLOOKUP(VALUE(O305),Sheet2!B$1:C$191,2,FALSE), 0))</f>
        <v>Neets Bay</v>
      </c>
      <c r="R305" s="82" t="str">
        <f t="shared" si="9"/>
        <v>T</v>
      </c>
      <c r="S305" s="70" t="s">
        <v>1362</v>
      </c>
      <c r="T305" s="71">
        <v>45496</v>
      </c>
      <c r="U305" s="73"/>
      <c r="V305" s="69">
        <v>1</v>
      </c>
      <c r="W305" s="71">
        <v>45497</v>
      </c>
      <c r="X305" s="69">
        <v>30</v>
      </c>
      <c r="Y305" s="69">
        <v>5</v>
      </c>
      <c r="Z305" s="70" t="s">
        <v>61</v>
      </c>
      <c r="AA305" s="69">
        <v>1</v>
      </c>
      <c r="AB305" s="72">
        <v>45499</v>
      </c>
      <c r="AC305" s="70" t="s">
        <v>992</v>
      </c>
      <c r="AD305" s="70" t="s">
        <v>163</v>
      </c>
      <c r="AE305" s="70" t="s">
        <v>10</v>
      </c>
      <c r="AF305" s="70" t="s">
        <v>12</v>
      </c>
      <c r="AG305" s="70" t="s">
        <v>65</v>
      </c>
      <c r="AH305" s="70" t="s">
        <v>11</v>
      </c>
      <c r="AI305" s="70" t="s">
        <v>9</v>
      </c>
      <c r="AJ305" s="70" t="s">
        <v>122</v>
      </c>
      <c r="AK305" s="70" t="s">
        <v>163</v>
      </c>
      <c r="AL305" s="70" t="s">
        <v>992</v>
      </c>
      <c r="AM305" s="70" t="s">
        <v>61</v>
      </c>
      <c r="AN305" s="70" t="s">
        <v>61</v>
      </c>
      <c r="AO305" s="70" t="s">
        <v>74</v>
      </c>
      <c r="AP305" s="69">
        <v>6.9</v>
      </c>
    </row>
    <row r="306" spans="1:42" ht="15" hidden="1" customHeight="1" x14ac:dyDescent="0.25">
      <c r="A306" s="69">
        <v>2024</v>
      </c>
      <c r="B306" s="70" t="s">
        <v>54</v>
      </c>
      <c r="C306" s="70" t="s">
        <v>55</v>
      </c>
      <c r="D306" s="70" t="s">
        <v>181</v>
      </c>
      <c r="E306" s="70" t="s">
        <v>969</v>
      </c>
      <c r="F306" s="70" t="s">
        <v>58</v>
      </c>
      <c r="G306" s="70" t="s">
        <v>1344</v>
      </c>
      <c r="H306" s="70" t="s">
        <v>125</v>
      </c>
      <c r="I306" s="70" t="s">
        <v>60</v>
      </c>
      <c r="J306" s="70" t="s">
        <v>180</v>
      </c>
      <c r="K306" s="69" t="b">
        <v>1</v>
      </c>
      <c r="L306" s="70" t="s">
        <v>23</v>
      </c>
      <c r="M306" s="69">
        <v>101</v>
      </c>
      <c r="N306" s="78" t="s">
        <v>62</v>
      </c>
      <c r="O306" s="81" t="str">
        <f t="shared" si="8"/>
        <v>10195</v>
      </c>
      <c r="P306" s="82" t="str">
        <f>IF(L306="EGG", "THA", IF(COUNTIF(Sheet2!B$3:B$187,VALUE('raw Mark ID data'!O306))=0, 0, VLOOKUP(VALUE(O306), Sheet2!B$3:D$987, 3, FALSE)))</f>
        <v>THA</v>
      </c>
      <c r="Q306" s="82" t="str">
        <f>IF(P306="THA",VLOOKUP(VALUE(O306),Sheet2!B$1:C$191,2,FALSE), IF(P306="SHA",VLOOKUP(VALUE(O306),Sheet2!B$1:C$191,2,FALSE), 0))</f>
        <v>Neets Bay</v>
      </c>
      <c r="R306" s="82" t="str">
        <f t="shared" si="9"/>
        <v>T</v>
      </c>
      <c r="S306" s="70" t="s">
        <v>1363</v>
      </c>
      <c r="T306" s="71">
        <v>45496</v>
      </c>
      <c r="U306" s="73"/>
      <c r="V306" s="69">
        <v>1</v>
      </c>
      <c r="W306" s="71">
        <v>45497</v>
      </c>
      <c r="X306" s="69">
        <v>30</v>
      </c>
      <c r="Y306" s="69">
        <v>5</v>
      </c>
      <c r="Z306" s="70" t="s">
        <v>61</v>
      </c>
      <c r="AA306" s="69">
        <v>1</v>
      </c>
      <c r="AB306" s="72">
        <v>45499</v>
      </c>
      <c r="AC306" s="70" t="s">
        <v>992</v>
      </c>
      <c r="AD306" s="70" t="s">
        <v>189</v>
      </c>
      <c r="AE306" s="70" t="s">
        <v>21</v>
      </c>
      <c r="AF306" s="70" t="s">
        <v>12</v>
      </c>
      <c r="AG306" s="70" t="s">
        <v>65</v>
      </c>
      <c r="AH306" s="70" t="s">
        <v>11</v>
      </c>
      <c r="AI306" s="70" t="s">
        <v>9</v>
      </c>
      <c r="AJ306" s="70" t="s">
        <v>122</v>
      </c>
      <c r="AK306" s="70" t="s">
        <v>189</v>
      </c>
      <c r="AL306" s="70" t="s">
        <v>992</v>
      </c>
      <c r="AM306" s="70" t="s">
        <v>61</v>
      </c>
      <c r="AN306" s="70" t="s">
        <v>61</v>
      </c>
      <c r="AO306" s="70" t="s">
        <v>74</v>
      </c>
      <c r="AP306" s="69">
        <v>9.5</v>
      </c>
    </row>
    <row r="307" spans="1:42" ht="15" hidden="1" customHeight="1" x14ac:dyDescent="0.25">
      <c r="A307" s="69">
        <v>2024</v>
      </c>
      <c r="B307" s="70" t="s">
        <v>54</v>
      </c>
      <c r="C307" s="70" t="s">
        <v>55</v>
      </c>
      <c r="D307" s="70" t="s">
        <v>181</v>
      </c>
      <c r="E307" s="70" t="s">
        <v>969</v>
      </c>
      <c r="F307" s="70" t="s">
        <v>58</v>
      </c>
      <c r="G307" s="70" t="s">
        <v>1344</v>
      </c>
      <c r="H307" s="70" t="s">
        <v>154</v>
      </c>
      <c r="I307" s="70" t="s">
        <v>60</v>
      </c>
      <c r="J307" s="70" t="s">
        <v>180</v>
      </c>
      <c r="K307" s="69" t="b">
        <v>1</v>
      </c>
      <c r="L307" s="70" t="s">
        <v>23</v>
      </c>
      <c r="M307" s="69">
        <v>101</v>
      </c>
      <c r="N307" s="78" t="s">
        <v>62</v>
      </c>
      <c r="O307" s="81" t="str">
        <f t="shared" si="8"/>
        <v>10195</v>
      </c>
      <c r="P307" s="82" t="str">
        <f>IF(L307="EGG", "THA", IF(COUNTIF(Sheet2!B$3:B$187,VALUE('raw Mark ID data'!O307))=0, 0, VLOOKUP(VALUE(O307), Sheet2!B$3:D$987, 3, FALSE)))</f>
        <v>THA</v>
      </c>
      <c r="Q307" s="82" t="str">
        <f>IF(P307="THA",VLOOKUP(VALUE(O307),Sheet2!B$1:C$191,2,FALSE), IF(P307="SHA",VLOOKUP(VALUE(O307),Sheet2!B$1:C$191,2,FALSE), 0))</f>
        <v>Neets Bay</v>
      </c>
      <c r="R307" s="82" t="str">
        <f t="shared" si="9"/>
        <v>T</v>
      </c>
      <c r="S307" s="70" t="s">
        <v>1364</v>
      </c>
      <c r="T307" s="71">
        <v>45496</v>
      </c>
      <c r="U307" s="73"/>
      <c r="V307" s="69">
        <v>1</v>
      </c>
      <c r="W307" s="71">
        <v>45497</v>
      </c>
      <c r="X307" s="69">
        <v>30</v>
      </c>
      <c r="Y307" s="69">
        <v>5</v>
      </c>
      <c r="Z307" s="70" t="s">
        <v>61</v>
      </c>
      <c r="AA307" s="69">
        <v>1</v>
      </c>
      <c r="AB307" s="72">
        <v>45499</v>
      </c>
      <c r="AC307" s="70" t="s">
        <v>992</v>
      </c>
      <c r="AD307" s="70" t="s">
        <v>163</v>
      </c>
      <c r="AE307" s="70" t="s">
        <v>10</v>
      </c>
      <c r="AF307" s="70" t="s">
        <v>12</v>
      </c>
      <c r="AG307" s="70" t="s">
        <v>65</v>
      </c>
      <c r="AH307" s="70" t="s">
        <v>11</v>
      </c>
      <c r="AI307" s="70" t="s">
        <v>9</v>
      </c>
      <c r="AJ307" s="70" t="s">
        <v>122</v>
      </c>
      <c r="AK307" s="70" t="s">
        <v>163</v>
      </c>
      <c r="AL307" s="70" t="s">
        <v>992</v>
      </c>
      <c r="AM307" s="70" t="s">
        <v>61</v>
      </c>
      <c r="AN307" s="70" t="s">
        <v>61</v>
      </c>
      <c r="AO307" s="70" t="s">
        <v>74</v>
      </c>
      <c r="AP307" s="69">
        <v>8.6</v>
      </c>
    </row>
    <row r="308" spans="1:42" ht="15" hidden="1" customHeight="1" x14ac:dyDescent="0.25">
      <c r="A308" s="69">
        <v>2024</v>
      </c>
      <c r="B308" s="70" t="s">
        <v>54</v>
      </c>
      <c r="C308" s="70" t="s">
        <v>55</v>
      </c>
      <c r="D308" s="70" t="s">
        <v>181</v>
      </c>
      <c r="E308" s="70" t="s">
        <v>969</v>
      </c>
      <c r="F308" s="70" t="s">
        <v>58</v>
      </c>
      <c r="G308" s="70" t="s">
        <v>1344</v>
      </c>
      <c r="H308" s="70" t="s">
        <v>155</v>
      </c>
      <c r="I308" s="70" t="s">
        <v>60</v>
      </c>
      <c r="J308" s="70" t="s">
        <v>180</v>
      </c>
      <c r="K308" s="69" t="b">
        <v>1</v>
      </c>
      <c r="L308" s="70" t="s">
        <v>23</v>
      </c>
      <c r="M308" s="69">
        <v>101</v>
      </c>
      <c r="N308" s="78" t="s">
        <v>62</v>
      </c>
      <c r="O308" s="81" t="str">
        <f t="shared" si="8"/>
        <v>10195</v>
      </c>
      <c r="P308" s="82" t="str">
        <f>IF(L308="EGG", "THA", IF(COUNTIF(Sheet2!B$3:B$187,VALUE('raw Mark ID data'!O308))=0, 0, VLOOKUP(VALUE(O308), Sheet2!B$3:D$987, 3, FALSE)))</f>
        <v>THA</v>
      </c>
      <c r="Q308" s="82" t="str">
        <f>IF(P308="THA",VLOOKUP(VALUE(O308),Sheet2!B$1:C$191,2,FALSE), IF(P308="SHA",VLOOKUP(VALUE(O308),Sheet2!B$1:C$191,2,FALSE), 0))</f>
        <v>Neets Bay</v>
      </c>
      <c r="R308" s="82" t="str">
        <f t="shared" si="9"/>
        <v>T</v>
      </c>
      <c r="S308" s="70" t="s">
        <v>1365</v>
      </c>
      <c r="T308" s="71">
        <v>45496</v>
      </c>
      <c r="U308" s="73"/>
      <c r="V308" s="69">
        <v>1</v>
      </c>
      <c r="W308" s="71">
        <v>45497</v>
      </c>
      <c r="X308" s="69">
        <v>30</v>
      </c>
      <c r="Y308" s="69">
        <v>5</v>
      </c>
      <c r="Z308" s="70" t="s">
        <v>61</v>
      </c>
      <c r="AA308" s="69">
        <v>1</v>
      </c>
      <c r="AB308" s="72">
        <v>45499</v>
      </c>
      <c r="AC308" s="70" t="s">
        <v>992</v>
      </c>
      <c r="AD308" s="70" t="s">
        <v>163</v>
      </c>
      <c r="AE308" s="70" t="s">
        <v>10</v>
      </c>
      <c r="AF308" s="70" t="s">
        <v>12</v>
      </c>
      <c r="AG308" s="70" t="s">
        <v>65</v>
      </c>
      <c r="AH308" s="70" t="s">
        <v>11</v>
      </c>
      <c r="AI308" s="70" t="s">
        <v>9</v>
      </c>
      <c r="AJ308" s="70" t="s">
        <v>122</v>
      </c>
      <c r="AK308" s="70" t="s">
        <v>163</v>
      </c>
      <c r="AL308" s="70" t="s">
        <v>992</v>
      </c>
      <c r="AM308" s="70" t="s">
        <v>61</v>
      </c>
      <c r="AN308" s="70" t="s">
        <v>61</v>
      </c>
      <c r="AO308" s="70" t="s">
        <v>74</v>
      </c>
      <c r="AP308" s="69">
        <v>7.6</v>
      </c>
    </row>
    <row r="309" spans="1:42" ht="15" hidden="1" customHeight="1" x14ac:dyDescent="0.25">
      <c r="A309" s="69">
        <v>2024</v>
      </c>
      <c r="B309" s="70" t="s">
        <v>54</v>
      </c>
      <c r="C309" s="70" t="s">
        <v>55</v>
      </c>
      <c r="D309" s="70" t="s">
        <v>181</v>
      </c>
      <c r="E309" s="70" t="s">
        <v>969</v>
      </c>
      <c r="F309" s="70" t="s">
        <v>58</v>
      </c>
      <c r="G309" s="70" t="s">
        <v>1344</v>
      </c>
      <c r="H309" s="70" t="s">
        <v>157</v>
      </c>
      <c r="I309" s="70" t="s">
        <v>60</v>
      </c>
      <c r="J309" s="70" t="s">
        <v>180</v>
      </c>
      <c r="K309" s="69" t="b">
        <v>1</v>
      </c>
      <c r="L309" s="70" t="s">
        <v>23</v>
      </c>
      <c r="M309" s="69">
        <v>101</v>
      </c>
      <c r="N309" s="78" t="s">
        <v>62</v>
      </c>
      <c r="O309" s="81" t="str">
        <f t="shared" si="8"/>
        <v>10195</v>
      </c>
      <c r="P309" s="82" t="str">
        <f>IF(L309="EGG", "THA", IF(COUNTIF(Sheet2!B$3:B$187,VALUE('raw Mark ID data'!O309))=0, 0, VLOOKUP(VALUE(O309), Sheet2!B$3:D$987, 3, FALSE)))</f>
        <v>THA</v>
      </c>
      <c r="Q309" s="82" t="str">
        <f>IF(P309="THA",VLOOKUP(VALUE(O309),Sheet2!B$1:C$191,2,FALSE), IF(P309="SHA",VLOOKUP(VALUE(O309),Sheet2!B$1:C$191,2,FALSE), 0))</f>
        <v>Neets Bay</v>
      </c>
      <c r="R309" s="82" t="str">
        <f t="shared" si="9"/>
        <v>T</v>
      </c>
      <c r="S309" s="70" t="s">
        <v>1366</v>
      </c>
      <c r="T309" s="71">
        <v>45496</v>
      </c>
      <c r="U309" s="73"/>
      <c r="V309" s="69">
        <v>1</v>
      </c>
      <c r="W309" s="71">
        <v>45497</v>
      </c>
      <c r="X309" s="69">
        <v>30</v>
      </c>
      <c r="Y309" s="69">
        <v>5</v>
      </c>
      <c r="Z309" s="70" t="s">
        <v>61</v>
      </c>
      <c r="AA309" s="69">
        <v>1</v>
      </c>
      <c r="AB309" s="72">
        <v>45499</v>
      </c>
      <c r="AC309" s="70" t="s">
        <v>992</v>
      </c>
      <c r="AD309" s="70" t="s">
        <v>189</v>
      </c>
      <c r="AE309" s="70" t="s">
        <v>21</v>
      </c>
      <c r="AF309" s="70" t="s">
        <v>12</v>
      </c>
      <c r="AG309" s="70" t="s">
        <v>65</v>
      </c>
      <c r="AH309" s="70" t="s">
        <v>11</v>
      </c>
      <c r="AI309" s="70" t="s">
        <v>9</v>
      </c>
      <c r="AJ309" s="70" t="s">
        <v>122</v>
      </c>
      <c r="AK309" s="70" t="s">
        <v>189</v>
      </c>
      <c r="AL309" s="70" t="s">
        <v>992</v>
      </c>
      <c r="AM309" s="70" t="s">
        <v>61</v>
      </c>
      <c r="AN309" s="70" t="s">
        <v>61</v>
      </c>
      <c r="AO309" s="70" t="s">
        <v>74</v>
      </c>
      <c r="AP309" s="69">
        <v>10.8</v>
      </c>
    </row>
    <row r="310" spans="1:42" ht="15" hidden="1" customHeight="1" x14ac:dyDescent="0.25">
      <c r="A310" s="69">
        <v>2024</v>
      </c>
      <c r="B310" s="70" t="s">
        <v>54</v>
      </c>
      <c r="C310" s="70" t="s">
        <v>55</v>
      </c>
      <c r="D310" s="70" t="s">
        <v>181</v>
      </c>
      <c r="E310" s="70" t="s">
        <v>969</v>
      </c>
      <c r="F310" s="70" t="s">
        <v>58</v>
      </c>
      <c r="G310" s="70" t="s">
        <v>1344</v>
      </c>
      <c r="H310" s="70" t="s">
        <v>161</v>
      </c>
      <c r="I310" s="70" t="s">
        <v>60</v>
      </c>
      <c r="J310" s="70" t="s">
        <v>180</v>
      </c>
      <c r="K310" s="69" t="b">
        <v>1</v>
      </c>
      <c r="L310" s="70" t="s">
        <v>23</v>
      </c>
      <c r="M310" s="69">
        <v>101</v>
      </c>
      <c r="N310" s="78" t="s">
        <v>62</v>
      </c>
      <c r="O310" s="81" t="str">
        <f t="shared" si="8"/>
        <v>10195</v>
      </c>
      <c r="P310" s="82" t="str">
        <f>IF(L310="EGG", "THA", IF(COUNTIF(Sheet2!B$3:B$187,VALUE('raw Mark ID data'!O310))=0, 0, VLOOKUP(VALUE(O310), Sheet2!B$3:D$987, 3, FALSE)))</f>
        <v>THA</v>
      </c>
      <c r="Q310" s="82" t="str">
        <f>IF(P310="THA",VLOOKUP(VALUE(O310),Sheet2!B$1:C$191,2,FALSE), IF(P310="SHA",VLOOKUP(VALUE(O310),Sheet2!B$1:C$191,2,FALSE), 0))</f>
        <v>Neets Bay</v>
      </c>
      <c r="R310" s="82" t="str">
        <f t="shared" si="9"/>
        <v>T</v>
      </c>
      <c r="S310" s="70" t="s">
        <v>1367</v>
      </c>
      <c r="T310" s="71">
        <v>45496</v>
      </c>
      <c r="U310" s="73"/>
      <c r="V310" s="69">
        <v>1</v>
      </c>
      <c r="W310" s="71">
        <v>45497</v>
      </c>
      <c r="X310" s="69">
        <v>30</v>
      </c>
      <c r="Y310" s="69">
        <v>5</v>
      </c>
      <c r="Z310" s="70" t="s">
        <v>61</v>
      </c>
      <c r="AA310" s="69">
        <v>1</v>
      </c>
      <c r="AB310" s="72">
        <v>45499</v>
      </c>
      <c r="AC310" s="70" t="s">
        <v>992</v>
      </c>
      <c r="AD310" s="70" t="s">
        <v>163</v>
      </c>
      <c r="AE310" s="70" t="s">
        <v>10</v>
      </c>
      <c r="AF310" s="70" t="s">
        <v>12</v>
      </c>
      <c r="AG310" s="70" t="s">
        <v>65</v>
      </c>
      <c r="AH310" s="70" t="s">
        <v>11</v>
      </c>
      <c r="AI310" s="70" t="s">
        <v>9</v>
      </c>
      <c r="AJ310" s="70" t="s">
        <v>66</v>
      </c>
      <c r="AK310" s="70" t="s">
        <v>163</v>
      </c>
      <c r="AL310" s="70" t="s">
        <v>992</v>
      </c>
      <c r="AM310" s="70" t="s">
        <v>61</v>
      </c>
      <c r="AN310" s="70" t="s">
        <v>61</v>
      </c>
      <c r="AO310" s="70" t="s">
        <v>74</v>
      </c>
      <c r="AP310" s="69">
        <v>7.8</v>
      </c>
    </row>
    <row r="311" spans="1:42" ht="15" hidden="1" customHeight="1" x14ac:dyDescent="0.25">
      <c r="A311" s="69">
        <v>2024</v>
      </c>
      <c r="B311" s="70" t="s">
        <v>54</v>
      </c>
      <c r="C311" s="70" t="s">
        <v>55</v>
      </c>
      <c r="D311" s="70" t="s">
        <v>175</v>
      </c>
      <c r="E311" s="70" t="s">
        <v>176</v>
      </c>
      <c r="F311" s="70" t="s">
        <v>182</v>
      </c>
      <c r="G311" s="70" t="s">
        <v>1368</v>
      </c>
      <c r="H311" s="70" t="s">
        <v>98</v>
      </c>
      <c r="I311" s="70" t="s">
        <v>855</v>
      </c>
      <c r="J311" s="70" t="s">
        <v>61</v>
      </c>
      <c r="K311" s="69" t="b">
        <v>1</v>
      </c>
      <c r="L311" s="70" t="s">
        <v>8</v>
      </c>
      <c r="M311" s="69">
        <v>101</v>
      </c>
      <c r="N311" s="78" t="s">
        <v>957</v>
      </c>
      <c r="O311" s="81" t="str">
        <f t="shared" si="8"/>
        <v>10111</v>
      </c>
      <c r="P311" s="82">
        <f>IF(COUNTIF(Sheet2!B$3:B$187,VALUE('raw Mark ID data'!O311))=0, 0, VLOOKUP(VALUE(O311), Sheet2!B$3:D$987, 3, FALSE))</f>
        <v>0</v>
      </c>
      <c r="Q311" s="82">
        <f>IF(P311="THA",VLOOKUP(VALUE(O311),Sheet2!B$1:C$191,2,FALSE), IF(P311="SHA",VLOOKUP(VALUE(O311),Sheet2!B$1:C$191,2,FALSE), 0))</f>
        <v>0</v>
      </c>
      <c r="R311" s="82" t="str">
        <f t="shared" si="9"/>
        <v>NT</v>
      </c>
      <c r="S311" s="70" t="s">
        <v>1369</v>
      </c>
      <c r="T311" s="71">
        <v>45494</v>
      </c>
      <c r="U311" s="72">
        <v>45496</v>
      </c>
      <c r="V311" s="69">
        <v>3</v>
      </c>
      <c r="W311" s="71">
        <v>45497</v>
      </c>
      <c r="X311" s="69">
        <v>30</v>
      </c>
      <c r="Y311" s="73"/>
      <c r="Z311" s="70" t="s">
        <v>61</v>
      </c>
      <c r="AA311" s="69">
        <v>1</v>
      </c>
      <c r="AB311" s="72">
        <v>45499</v>
      </c>
      <c r="AC311" s="70" t="s">
        <v>63</v>
      </c>
      <c r="AD311" s="70" t="s">
        <v>163</v>
      </c>
      <c r="AE311" s="70" t="s">
        <v>10</v>
      </c>
      <c r="AF311" s="70" t="s">
        <v>12</v>
      </c>
      <c r="AG311" s="70" t="s">
        <v>65</v>
      </c>
      <c r="AH311" s="70" t="s">
        <v>11</v>
      </c>
      <c r="AI311" s="70" t="s">
        <v>9</v>
      </c>
      <c r="AJ311" s="70" t="s">
        <v>122</v>
      </c>
      <c r="AK311" s="70" t="s">
        <v>163</v>
      </c>
      <c r="AL311" s="70" t="s">
        <v>63</v>
      </c>
      <c r="AM311" s="70" t="s">
        <v>61</v>
      </c>
      <c r="AN311" s="70" t="s">
        <v>61</v>
      </c>
      <c r="AO311" s="70" t="s">
        <v>74</v>
      </c>
      <c r="AP311" s="69">
        <v>5.7</v>
      </c>
    </row>
    <row r="312" spans="1:42" ht="15" hidden="1" customHeight="1" x14ac:dyDescent="0.25">
      <c r="A312" s="69">
        <v>2024</v>
      </c>
      <c r="B312" s="70" t="s">
        <v>54</v>
      </c>
      <c r="C312" s="70" t="s">
        <v>55</v>
      </c>
      <c r="D312" s="70" t="s">
        <v>175</v>
      </c>
      <c r="E312" s="70" t="s">
        <v>176</v>
      </c>
      <c r="F312" s="70" t="s">
        <v>182</v>
      </c>
      <c r="G312" s="70" t="s">
        <v>1368</v>
      </c>
      <c r="H312" s="70" t="s">
        <v>148</v>
      </c>
      <c r="I312" s="70" t="s">
        <v>855</v>
      </c>
      <c r="J312" s="70" t="s">
        <v>61</v>
      </c>
      <c r="K312" s="69" t="b">
        <v>1</v>
      </c>
      <c r="L312" s="70" t="s">
        <v>8</v>
      </c>
      <c r="M312" s="69">
        <v>101</v>
      </c>
      <c r="N312" s="78" t="s">
        <v>957</v>
      </c>
      <c r="O312" s="81" t="str">
        <f t="shared" si="8"/>
        <v>10111</v>
      </c>
      <c r="P312" s="82">
        <f>IF(COUNTIF(Sheet2!B$3:B$187,VALUE('raw Mark ID data'!O312))=0, 0, VLOOKUP(VALUE(O312), Sheet2!B$3:D$987, 3, FALSE))</f>
        <v>0</v>
      </c>
      <c r="Q312" s="82">
        <f>IF(P312="THA",VLOOKUP(VALUE(O312),Sheet2!B$1:C$191,2,FALSE), IF(P312="SHA",VLOOKUP(VALUE(O312),Sheet2!B$1:C$191,2,FALSE), 0))</f>
        <v>0</v>
      </c>
      <c r="R312" s="82" t="str">
        <f t="shared" si="9"/>
        <v>NT</v>
      </c>
      <c r="S312" s="70" t="s">
        <v>1370</v>
      </c>
      <c r="T312" s="71">
        <v>45494</v>
      </c>
      <c r="U312" s="72">
        <v>45496</v>
      </c>
      <c r="V312" s="69">
        <v>3</v>
      </c>
      <c r="W312" s="71">
        <v>45497</v>
      </c>
      <c r="X312" s="69">
        <v>30</v>
      </c>
      <c r="Y312" s="73"/>
      <c r="Z312" s="70" t="s">
        <v>61</v>
      </c>
      <c r="AA312" s="69">
        <v>1</v>
      </c>
      <c r="AB312" s="72">
        <v>45499</v>
      </c>
      <c r="AC312" s="70" t="s">
        <v>63</v>
      </c>
      <c r="AD312" s="70" t="s">
        <v>139</v>
      </c>
      <c r="AE312" s="70" t="s">
        <v>13</v>
      </c>
      <c r="AF312" s="70" t="s">
        <v>12</v>
      </c>
      <c r="AG312" s="70" t="s">
        <v>65</v>
      </c>
      <c r="AH312" s="70" t="s">
        <v>11</v>
      </c>
      <c r="AI312" s="70" t="s">
        <v>9</v>
      </c>
      <c r="AJ312" s="70" t="s">
        <v>122</v>
      </c>
      <c r="AK312" s="70" t="s">
        <v>139</v>
      </c>
      <c r="AL312" s="70" t="s">
        <v>63</v>
      </c>
      <c r="AM312" s="70" t="s">
        <v>61</v>
      </c>
      <c r="AN312" s="70" t="s">
        <v>61</v>
      </c>
      <c r="AO312" s="70" t="s">
        <v>74</v>
      </c>
      <c r="AP312" s="69">
        <v>9.1</v>
      </c>
    </row>
    <row r="313" spans="1:42" ht="15" hidden="1" customHeight="1" x14ac:dyDescent="0.25">
      <c r="A313" s="69">
        <v>2024</v>
      </c>
      <c r="B313" s="70" t="s">
        <v>54</v>
      </c>
      <c r="C313" s="70" t="s">
        <v>1046</v>
      </c>
      <c r="D313" s="70" t="s">
        <v>1371</v>
      </c>
      <c r="E313" s="70" t="s">
        <v>998</v>
      </c>
      <c r="F313" s="70" t="s">
        <v>58</v>
      </c>
      <c r="G313" s="70" t="s">
        <v>1372</v>
      </c>
      <c r="H313" s="70" t="s">
        <v>75</v>
      </c>
      <c r="I313" s="70" t="s">
        <v>855</v>
      </c>
      <c r="J313" s="70" t="s">
        <v>61</v>
      </c>
      <c r="K313" s="69" t="b">
        <v>0</v>
      </c>
      <c r="L313" s="70" t="s">
        <v>23</v>
      </c>
      <c r="M313" s="69">
        <v>107</v>
      </c>
      <c r="N313" s="78" t="s">
        <v>1184</v>
      </c>
      <c r="O313" s="81" t="str">
        <f t="shared" si="8"/>
        <v>10720</v>
      </c>
      <c r="P313" s="82">
        <f>IF(COUNTIF(Sheet2!B$3:B$187,VALUE('raw Mark ID data'!O313))=0, 0, VLOOKUP(VALUE(O313), Sheet2!B$3:D$987, 3, FALSE))</f>
        <v>0</v>
      </c>
      <c r="Q313" s="82">
        <f>IF(P313="THA",VLOOKUP(VALUE(O313),Sheet2!B$1:C$191,2,FALSE), IF(P313="SHA",VLOOKUP(VALUE(O313),Sheet2!B$1:C$191,2,FALSE), 0))</f>
        <v>0</v>
      </c>
      <c r="R313" s="82" t="str">
        <f t="shared" si="9"/>
        <v>NT</v>
      </c>
      <c r="S313" s="70" t="s">
        <v>1373</v>
      </c>
      <c r="T313" s="71">
        <v>45487</v>
      </c>
      <c r="U313" s="73"/>
      <c r="V313" s="69">
        <v>1</v>
      </c>
      <c r="W313" s="71">
        <v>45488</v>
      </c>
      <c r="X313" s="69">
        <v>29</v>
      </c>
      <c r="Y313" s="73"/>
      <c r="Z313" s="70" t="s">
        <v>61</v>
      </c>
      <c r="AA313" s="69">
        <v>1</v>
      </c>
      <c r="AB313" s="72">
        <v>45499</v>
      </c>
      <c r="AC313" s="70" t="s">
        <v>63</v>
      </c>
      <c r="AD313" s="70" t="s">
        <v>189</v>
      </c>
      <c r="AE313" s="70" t="s">
        <v>21</v>
      </c>
      <c r="AF313" s="70" t="s">
        <v>12</v>
      </c>
      <c r="AG313" s="70" t="s">
        <v>65</v>
      </c>
      <c r="AH313" s="70" t="s">
        <v>11</v>
      </c>
      <c r="AI313" s="70" t="s">
        <v>9</v>
      </c>
      <c r="AJ313" s="70" t="s">
        <v>122</v>
      </c>
      <c r="AK313" s="70" t="s">
        <v>189</v>
      </c>
      <c r="AL313" s="70" t="s">
        <v>63</v>
      </c>
      <c r="AM313" s="70" t="s">
        <v>61</v>
      </c>
      <c r="AN313" s="70" t="s">
        <v>61</v>
      </c>
      <c r="AO313" s="70" t="s">
        <v>61</v>
      </c>
      <c r="AP313" s="73"/>
    </row>
    <row r="314" spans="1:42" ht="15" hidden="1" customHeight="1" x14ac:dyDescent="0.25">
      <c r="A314" s="69">
        <v>2024</v>
      </c>
      <c r="B314" s="70" t="s">
        <v>54</v>
      </c>
      <c r="C314" s="70" t="s">
        <v>1046</v>
      </c>
      <c r="D314" s="70" t="s">
        <v>1371</v>
      </c>
      <c r="E314" s="70" t="s">
        <v>998</v>
      </c>
      <c r="F314" s="70" t="s">
        <v>58</v>
      </c>
      <c r="G314" s="70" t="s">
        <v>1372</v>
      </c>
      <c r="H314" s="70" t="s">
        <v>102</v>
      </c>
      <c r="I314" s="70" t="s">
        <v>855</v>
      </c>
      <c r="J314" s="70" t="s">
        <v>61</v>
      </c>
      <c r="K314" s="69" t="b">
        <v>0</v>
      </c>
      <c r="L314" s="70" t="s">
        <v>23</v>
      </c>
      <c r="M314" s="69">
        <v>107</v>
      </c>
      <c r="N314" s="78" t="s">
        <v>1184</v>
      </c>
      <c r="O314" s="81" t="str">
        <f t="shared" si="8"/>
        <v>10720</v>
      </c>
      <c r="P314" s="82">
        <f>IF(COUNTIF(Sheet2!B$3:B$187,VALUE('raw Mark ID data'!O314))=0, 0, VLOOKUP(VALUE(O314), Sheet2!B$3:D$987, 3, FALSE))</f>
        <v>0</v>
      </c>
      <c r="Q314" s="82">
        <f>IF(P314="THA",VLOOKUP(VALUE(O314),Sheet2!B$1:C$191,2,FALSE), IF(P314="SHA",VLOOKUP(VALUE(O314),Sheet2!B$1:C$191,2,FALSE), 0))</f>
        <v>0</v>
      </c>
      <c r="R314" s="82" t="str">
        <f t="shared" si="9"/>
        <v>NT</v>
      </c>
      <c r="S314" s="70" t="s">
        <v>1374</v>
      </c>
      <c r="T314" s="71">
        <v>45487</v>
      </c>
      <c r="U314" s="73"/>
      <c r="V314" s="69">
        <v>1</v>
      </c>
      <c r="W314" s="71">
        <v>45488</v>
      </c>
      <c r="X314" s="69">
        <v>29</v>
      </c>
      <c r="Y314" s="73"/>
      <c r="Z314" s="70" t="s">
        <v>61</v>
      </c>
      <c r="AA314" s="69">
        <v>1</v>
      </c>
      <c r="AB314" s="72">
        <v>45499</v>
      </c>
      <c r="AC314" s="70" t="s">
        <v>63</v>
      </c>
      <c r="AD314" s="70" t="s">
        <v>189</v>
      </c>
      <c r="AE314" s="70" t="s">
        <v>21</v>
      </c>
      <c r="AF314" s="70" t="s">
        <v>12</v>
      </c>
      <c r="AG314" s="70" t="s">
        <v>65</v>
      </c>
      <c r="AH314" s="70" t="s">
        <v>11</v>
      </c>
      <c r="AI314" s="70" t="s">
        <v>9</v>
      </c>
      <c r="AJ314" s="70" t="s">
        <v>122</v>
      </c>
      <c r="AK314" s="70" t="s">
        <v>189</v>
      </c>
      <c r="AL314" s="70" t="s">
        <v>63</v>
      </c>
      <c r="AM314" s="70" t="s">
        <v>61</v>
      </c>
      <c r="AN314" s="70" t="s">
        <v>61</v>
      </c>
      <c r="AO314" s="70" t="s">
        <v>61</v>
      </c>
      <c r="AP314" s="73"/>
    </row>
    <row r="315" spans="1:42" ht="15" hidden="1" customHeight="1" x14ac:dyDescent="0.25">
      <c r="A315" s="69">
        <v>2024</v>
      </c>
      <c r="B315" s="70" t="s">
        <v>54</v>
      </c>
      <c r="C315" s="70" t="s">
        <v>1046</v>
      </c>
      <c r="D315" s="70" t="s">
        <v>1371</v>
      </c>
      <c r="E315" s="70" t="s">
        <v>998</v>
      </c>
      <c r="F315" s="70" t="s">
        <v>182</v>
      </c>
      <c r="G315" s="70" t="s">
        <v>1375</v>
      </c>
      <c r="H315" s="70" t="s">
        <v>59</v>
      </c>
      <c r="I315" s="70" t="s">
        <v>855</v>
      </c>
      <c r="J315" s="70" t="s">
        <v>61</v>
      </c>
      <c r="K315" s="69" t="b">
        <v>0</v>
      </c>
      <c r="L315" s="70" t="s">
        <v>8</v>
      </c>
      <c r="M315" s="69">
        <v>106</v>
      </c>
      <c r="N315" s="78" t="s">
        <v>1015</v>
      </c>
      <c r="O315" s="81" t="str">
        <f t="shared" si="8"/>
        <v>10641</v>
      </c>
      <c r="P315" s="82">
        <f>IF(COUNTIF(Sheet2!B$3:B$187,VALUE('raw Mark ID data'!O315))=0, 0, VLOOKUP(VALUE(O315), Sheet2!B$3:D$987, 3, FALSE))</f>
        <v>0</v>
      </c>
      <c r="Q315" s="82">
        <f>IF(P315="THA",VLOOKUP(VALUE(O315),Sheet2!B$1:C$191,2,FALSE), IF(P315="SHA",VLOOKUP(VALUE(O315),Sheet2!B$1:C$191,2,FALSE), 0))</f>
        <v>0</v>
      </c>
      <c r="R315" s="82" t="str">
        <f t="shared" si="9"/>
        <v>NT</v>
      </c>
      <c r="S315" s="70" t="s">
        <v>1376</v>
      </c>
      <c r="T315" s="71">
        <v>45487</v>
      </c>
      <c r="U315" s="72">
        <v>45489</v>
      </c>
      <c r="V315" s="69">
        <v>3</v>
      </c>
      <c r="W315" s="71">
        <v>45489</v>
      </c>
      <c r="X315" s="69">
        <v>29</v>
      </c>
      <c r="Y315" s="73"/>
      <c r="Z315" s="70" t="s">
        <v>61</v>
      </c>
      <c r="AA315" s="69">
        <v>1</v>
      </c>
      <c r="AB315" s="72">
        <v>45498</v>
      </c>
      <c r="AC315" s="70" t="s">
        <v>63</v>
      </c>
      <c r="AD315" s="70" t="s">
        <v>163</v>
      </c>
      <c r="AE315" s="70" t="s">
        <v>10</v>
      </c>
      <c r="AF315" s="70" t="s">
        <v>12</v>
      </c>
      <c r="AG315" s="70" t="s">
        <v>65</v>
      </c>
      <c r="AH315" s="70" t="s">
        <v>11</v>
      </c>
      <c r="AI315" s="70" t="s">
        <v>9</v>
      </c>
      <c r="AJ315" s="70" t="s">
        <v>122</v>
      </c>
      <c r="AK315" s="70" t="s">
        <v>163</v>
      </c>
      <c r="AL315" s="70" t="s">
        <v>63</v>
      </c>
      <c r="AM315" s="70" t="s">
        <v>61</v>
      </c>
      <c r="AN315" s="70" t="s">
        <v>61</v>
      </c>
      <c r="AO315" s="70" t="s">
        <v>61</v>
      </c>
      <c r="AP315" s="73"/>
    </row>
    <row r="316" spans="1:42" ht="15" hidden="1" customHeight="1" x14ac:dyDescent="0.25">
      <c r="A316" s="69">
        <v>2024</v>
      </c>
      <c r="B316" s="70" t="s">
        <v>54</v>
      </c>
      <c r="C316" s="70" t="s">
        <v>1046</v>
      </c>
      <c r="D316" s="70" t="s">
        <v>1371</v>
      </c>
      <c r="E316" s="70" t="s">
        <v>998</v>
      </c>
      <c r="F316" s="70" t="s">
        <v>182</v>
      </c>
      <c r="G316" s="70" t="s">
        <v>1375</v>
      </c>
      <c r="H316" s="70" t="s">
        <v>100</v>
      </c>
      <c r="I316" s="70" t="s">
        <v>855</v>
      </c>
      <c r="J316" s="70" t="s">
        <v>61</v>
      </c>
      <c r="K316" s="69" t="b">
        <v>0</v>
      </c>
      <c r="L316" s="70" t="s">
        <v>8</v>
      </c>
      <c r="M316" s="69">
        <v>106</v>
      </c>
      <c r="N316" s="78" t="s">
        <v>1015</v>
      </c>
      <c r="O316" s="81" t="str">
        <f t="shared" si="8"/>
        <v>10641</v>
      </c>
      <c r="P316" s="82">
        <f>IF(COUNTIF(Sheet2!B$3:B$187,VALUE('raw Mark ID data'!O316))=0, 0, VLOOKUP(VALUE(O316), Sheet2!B$3:D$987, 3, FALSE))</f>
        <v>0</v>
      </c>
      <c r="Q316" s="82">
        <f>IF(P316="THA",VLOOKUP(VALUE(O316),Sheet2!B$1:C$191,2,FALSE), IF(P316="SHA",VLOOKUP(VALUE(O316),Sheet2!B$1:C$191,2,FALSE), 0))</f>
        <v>0</v>
      </c>
      <c r="R316" s="82" t="str">
        <f t="shared" si="9"/>
        <v>NT</v>
      </c>
      <c r="S316" s="70" t="s">
        <v>1377</v>
      </c>
      <c r="T316" s="71">
        <v>45487</v>
      </c>
      <c r="U316" s="72">
        <v>45489</v>
      </c>
      <c r="V316" s="69">
        <v>3</v>
      </c>
      <c r="W316" s="71">
        <v>45489</v>
      </c>
      <c r="X316" s="69">
        <v>29</v>
      </c>
      <c r="Y316" s="73"/>
      <c r="Z316" s="70" t="s">
        <v>61</v>
      </c>
      <c r="AA316" s="69">
        <v>1</v>
      </c>
      <c r="AB316" s="72">
        <v>45498</v>
      </c>
      <c r="AC316" s="70" t="s">
        <v>63</v>
      </c>
      <c r="AD316" s="70" t="s">
        <v>139</v>
      </c>
      <c r="AE316" s="70" t="s">
        <v>13</v>
      </c>
      <c r="AF316" s="70" t="s">
        <v>12</v>
      </c>
      <c r="AG316" s="70" t="s">
        <v>65</v>
      </c>
      <c r="AH316" s="70" t="s">
        <v>11</v>
      </c>
      <c r="AI316" s="70" t="s">
        <v>9</v>
      </c>
      <c r="AJ316" s="70" t="s">
        <v>122</v>
      </c>
      <c r="AK316" s="70" t="s">
        <v>139</v>
      </c>
      <c r="AL316" s="70" t="s">
        <v>63</v>
      </c>
      <c r="AM316" s="70" t="s">
        <v>61</v>
      </c>
      <c r="AN316" s="70" t="s">
        <v>61</v>
      </c>
      <c r="AO316" s="70" t="s">
        <v>61</v>
      </c>
      <c r="AP316" s="73"/>
    </row>
    <row r="317" spans="1:42" ht="15" hidden="1" customHeight="1" x14ac:dyDescent="0.25">
      <c r="A317" s="69">
        <v>2024</v>
      </c>
      <c r="B317" s="70" t="s">
        <v>54</v>
      </c>
      <c r="C317" s="70" t="s">
        <v>1046</v>
      </c>
      <c r="D317" s="70" t="s">
        <v>1371</v>
      </c>
      <c r="E317" s="70" t="s">
        <v>998</v>
      </c>
      <c r="F317" s="70" t="s">
        <v>182</v>
      </c>
      <c r="G317" s="70" t="s">
        <v>1375</v>
      </c>
      <c r="H317" s="70" t="s">
        <v>111</v>
      </c>
      <c r="I317" s="70" t="s">
        <v>855</v>
      </c>
      <c r="J317" s="70" t="s">
        <v>61</v>
      </c>
      <c r="K317" s="69" t="b">
        <v>0</v>
      </c>
      <c r="L317" s="70" t="s">
        <v>8</v>
      </c>
      <c r="M317" s="69">
        <v>106</v>
      </c>
      <c r="N317" s="78" t="s">
        <v>1015</v>
      </c>
      <c r="O317" s="81" t="str">
        <f t="shared" si="8"/>
        <v>10641</v>
      </c>
      <c r="P317" s="82">
        <f>IF(COUNTIF(Sheet2!B$3:B$187,VALUE('raw Mark ID data'!O317))=0, 0, VLOOKUP(VALUE(O317), Sheet2!B$3:D$987, 3, FALSE))</f>
        <v>0</v>
      </c>
      <c r="Q317" s="82">
        <f>IF(P317="THA",VLOOKUP(VALUE(O317),Sheet2!B$1:C$191,2,FALSE), IF(P317="SHA",VLOOKUP(VALUE(O317),Sheet2!B$1:C$191,2,FALSE), 0))</f>
        <v>0</v>
      </c>
      <c r="R317" s="82" t="str">
        <f t="shared" si="9"/>
        <v>NT</v>
      </c>
      <c r="S317" s="70" t="s">
        <v>1378</v>
      </c>
      <c r="T317" s="71">
        <v>45487</v>
      </c>
      <c r="U317" s="72">
        <v>45489</v>
      </c>
      <c r="V317" s="69">
        <v>3</v>
      </c>
      <c r="W317" s="71">
        <v>45489</v>
      </c>
      <c r="X317" s="69">
        <v>29</v>
      </c>
      <c r="Y317" s="73"/>
      <c r="Z317" s="70" t="s">
        <v>61</v>
      </c>
      <c r="AA317" s="69">
        <v>1</v>
      </c>
      <c r="AB317" s="72">
        <v>45498</v>
      </c>
      <c r="AC317" s="70" t="s">
        <v>63</v>
      </c>
      <c r="AD317" s="70" t="s">
        <v>189</v>
      </c>
      <c r="AE317" s="70" t="s">
        <v>21</v>
      </c>
      <c r="AF317" s="70" t="s">
        <v>12</v>
      </c>
      <c r="AG317" s="70" t="s">
        <v>65</v>
      </c>
      <c r="AH317" s="70" t="s">
        <v>11</v>
      </c>
      <c r="AI317" s="70" t="s">
        <v>9</v>
      </c>
      <c r="AJ317" s="70" t="s">
        <v>122</v>
      </c>
      <c r="AK317" s="70" t="s">
        <v>189</v>
      </c>
      <c r="AL317" s="70" t="s">
        <v>63</v>
      </c>
      <c r="AM317" s="70" t="s">
        <v>61</v>
      </c>
      <c r="AN317" s="70" t="s">
        <v>61</v>
      </c>
      <c r="AO317" s="70" t="s">
        <v>61</v>
      </c>
      <c r="AP317" s="73"/>
    </row>
    <row r="318" spans="1:42" ht="15" hidden="1" customHeight="1" x14ac:dyDescent="0.25">
      <c r="A318" s="69">
        <v>2024</v>
      </c>
      <c r="B318" s="70" t="s">
        <v>54</v>
      </c>
      <c r="C318" s="70" t="s">
        <v>1046</v>
      </c>
      <c r="D318" s="70" t="s">
        <v>1371</v>
      </c>
      <c r="E318" s="70" t="s">
        <v>998</v>
      </c>
      <c r="F318" s="70" t="s">
        <v>182</v>
      </c>
      <c r="G318" s="70" t="s">
        <v>1375</v>
      </c>
      <c r="H318" s="70" t="s">
        <v>113</v>
      </c>
      <c r="I318" s="70" t="s">
        <v>855</v>
      </c>
      <c r="J318" s="70" t="s">
        <v>61</v>
      </c>
      <c r="K318" s="69" t="b">
        <v>0</v>
      </c>
      <c r="L318" s="70" t="s">
        <v>8</v>
      </c>
      <c r="M318" s="69">
        <v>106</v>
      </c>
      <c r="N318" s="78" t="s">
        <v>1015</v>
      </c>
      <c r="O318" s="81" t="str">
        <f t="shared" si="8"/>
        <v>10641</v>
      </c>
      <c r="P318" s="82">
        <f>IF(COUNTIF(Sheet2!B$3:B$187,VALUE('raw Mark ID data'!O318))=0, 0, VLOOKUP(VALUE(O318), Sheet2!B$3:D$987, 3, FALSE))</f>
        <v>0</v>
      </c>
      <c r="Q318" s="82">
        <f>IF(P318="THA",VLOOKUP(VALUE(O318),Sheet2!B$1:C$191,2,FALSE), IF(P318="SHA",VLOOKUP(VALUE(O318),Sheet2!B$1:C$191,2,FALSE), 0))</f>
        <v>0</v>
      </c>
      <c r="R318" s="82" t="str">
        <f t="shared" si="9"/>
        <v>NT</v>
      </c>
      <c r="S318" s="70" t="s">
        <v>1379</v>
      </c>
      <c r="T318" s="71">
        <v>45487</v>
      </c>
      <c r="U318" s="72">
        <v>45489</v>
      </c>
      <c r="V318" s="69">
        <v>3</v>
      </c>
      <c r="W318" s="71">
        <v>45489</v>
      </c>
      <c r="X318" s="69">
        <v>29</v>
      </c>
      <c r="Y318" s="73"/>
      <c r="Z318" s="70" t="s">
        <v>61</v>
      </c>
      <c r="AA318" s="69">
        <v>1</v>
      </c>
      <c r="AB318" s="72">
        <v>45498</v>
      </c>
      <c r="AC318" s="70" t="s">
        <v>63</v>
      </c>
      <c r="AD318" s="70" t="s">
        <v>139</v>
      </c>
      <c r="AE318" s="70" t="s">
        <v>13</v>
      </c>
      <c r="AF318" s="70" t="s">
        <v>12</v>
      </c>
      <c r="AG318" s="70" t="s">
        <v>65</v>
      </c>
      <c r="AH318" s="70" t="s">
        <v>11</v>
      </c>
      <c r="AI318" s="70" t="s">
        <v>9</v>
      </c>
      <c r="AJ318" s="70" t="s">
        <v>122</v>
      </c>
      <c r="AK318" s="70" t="s">
        <v>139</v>
      </c>
      <c r="AL318" s="70" t="s">
        <v>63</v>
      </c>
      <c r="AM318" s="70" t="s">
        <v>61</v>
      </c>
      <c r="AN318" s="70" t="s">
        <v>61</v>
      </c>
      <c r="AO318" s="70" t="s">
        <v>61</v>
      </c>
      <c r="AP318" s="73"/>
    </row>
    <row r="319" spans="1:42" ht="15" hidden="1" customHeight="1" x14ac:dyDescent="0.25">
      <c r="A319" s="69">
        <v>2024</v>
      </c>
      <c r="B319" s="70" t="s">
        <v>54</v>
      </c>
      <c r="C319" s="70" t="s">
        <v>1046</v>
      </c>
      <c r="D319" s="70" t="s">
        <v>1371</v>
      </c>
      <c r="E319" s="70" t="s">
        <v>998</v>
      </c>
      <c r="F319" s="70" t="s">
        <v>182</v>
      </c>
      <c r="G319" s="70" t="s">
        <v>1375</v>
      </c>
      <c r="H319" s="70" t="s">
        <v>118</v>
      </c>
      <c r="I319" s="70" t="s">
        <v>855</v>
      </c>
      <c r="J319" s="70" t="s">
        <v>61</v>
      </c>
      <c r="K319" s="69" t="b">
        <v>0</v>
      </c>
      <c r="L319" s="70" t="s">
        <v>8</v>
      </c>
      <c r="M319" s="69">
        <v>106</v>
      </c>
      <c r="N319" s="78" t="s">
        <v>1015</v>
      </c>
      <c r="O319" s="81" t="str">
        <f t="shared" si="8"/>
        <v>10641</v>
      </c>
      <c r="P319" s="82">
        <f>IF(COUNTIF(Sheet2!B$3:B$187,VALUE('raw Mark ID data'!O319))=0, 0, VLOOKUP(VALUE(O319), Sheet2!B$3:D$987, 3, FALSE))</f>
        <v>0</v>
      </c>
      <c r="Q319" s="82">
        <f>IF(P319="THA",VLOOKUP(VALUE(O319),Sheet2!B$1:C$191,2,FALSE), IF(P319="SHA",VLOOKUP(VALUE(O319),Sheet2!B$1:C$191,2,FALSE), 0))</f>
        <v>0</v>
      </c>
      <c r="R319" s="82" t="str">
        <f t="shared" si="9"/>
        <v>NT</v>
      </c>
      <c r="S319" s="70" t="s">
        <v>1380</v>
      </c>
      <c r="T319" s="71">
        <v>45487</v>
      </c>
      <c r="U319" s="72">
        <v>45489</v>
      </c>
      <c r="V319" s="69">
        <v>3</v>
      </c>
      <c r="W319" s="71">
        <v>45489</v>
      </c>
      <c r="X319" s="69">
        <v>29</v>
      </c>
      <c r="Y319" s="73"/>
      <c r="Z319" s="70" t="s">
        <v>61</v>
      </c>
      <c r="AA319" s="69">
        <v>1</v>
      </c>
      <c r="AB319" s="72">
        <v>45498</v>
      </c>
      <c r="AC319" s="70" t="s">
        <v>63</v>
      </c>
      <c r="AD319" s="70" t="s">
        <v>139</v>
      </c>
      <c r="AE319" s="70" t="s">
        <v>13</v>
      </c>
      <c r="AF319" s="70" t="s">
        <v>12</v>
      </c>
      <c r="AG319" s="70" t="s">
        <v>65</v>
      </c>
      <c r="AH319" s="70" t="s">
        <v>11</v>
      </c>
      <c r="AI319" s="70" t="s">
        <v>9</v>
      </c>
      <c r="AJ319" s="70" t="s">
        <v>122</v>
      </c>
      <c r="AK319" s="70" t="s">
        <v>139</v>
      </c>
      <c r="AL319" s="70" t="s">
        <v>63</v>
      </c>
      <c r="AM319" s="70" t="s">
        <v>61</v>
      </c>
      <c r="AN319" s="70" t="s">
        <v>61</v>
      </c>
      <c r="AO319" s="70" t="s">
        <v>61</v>
      </c>
      <c r="AP319" s="73"/>
    </row>
    <row r="320" spans="1:42" ht="15" hidden="1" customHeight="1" x14ac:dyDescent="0.25">
      <c r="A320" s="69">
        <v>2024</v>
      </c>
      <c r="B320" s="70" t="s">
        <v>54</v>
      </c>
      <c r="C320" s="70" t="s">
        <v>1046</v>
      </c>
      <c r="D320" s="70" t="s">
        <v>175</v>
      </c>
      <c r="E320" s="70" t="s">
        <v>998</v>
      </c>
      <c r="F320" s="70" t="s">
        <v>182</v>
      </c>
      <c r="G320" s="70" t="s">
        <v>1381</v>
      </c>
      <c r="H320" s="70" t="s">
        <v>79</v>
      </c>
      <c r="I320" s="70" t="s">
        <v>855</v>
      </c>
      <c r="J320" s="70" t="s">
        <v>61</v>
      </c>
      <c r="K320" s="69" t="b">
        <v>0</v>
      </c>
      <c r="L320" s="70" t="s">
        <v>8</v>
      </c>
      <c r="M320" s="69">
        <v>106</v>
      </c>
      <c r="N320" s="78" t="s">
        <v>1015</v>
      </c>
      <c r="O320" s="81" t="str">
        <f t="shared" si="8"/>
        <v>10641</v>
      </c>
      <c r="P320" s="82">
        <f>IF(COUNTIF(Sheet2!B$3:B$187,VALUE('raw Mark ID data'!O320))=0, 0, VLOOKUP(VALUE(O320), Sheet2!B$3:D$987, 3, FALSE))</f>
        <v>0</v>
      </c>
      <c r="Q320" s="82">
        <f>IF(P320="THA",VLOOKUP(VALUE(O320),Sheet2!B$1:C$191,2,FALSE), IF(P320="SHA",VLOOKUP(VALUE(O320),Sheet2!B$1:C$191,2,FALSE), 0))</f>
        <v>0</v>
      </c>
      <c r="R320" s="82" t="str">
        <f t="shared" si="9"/>
        <v>NT</v>
      </c>
      <c r="S320" s="70" t="s">
        <v>1382</v>
      </c>
      <c r="T320" s="71">
        <v>45483</v>
      </c>
      <c r="U320" s="72">
        <v>45485</v>
      </c>
      <c r="V320" s="69">
        <v>3</v>
      </c>
      <c r="W320" s="71">
        <v>45485</v>
      </c>
      <c r="X320" s="69">
        <v>28</v>
      </c>
      <c r="Y320" s="73"/>
      <c r="Z320" s="70" t="s">
        <v>61</v>
      </c>
      <c r="AA320" s="69">
        <v>1</v>
      </c>
      <c r="AB320" s="72">
        <v>45498</v>
      </c>
      <c r="AC320" s="70" t="s">
        <v>63</v>
      </c>
      <c r="AD320" s="70" t="s">
        <v>189</v>
      </c>
      <c r="AE320" s="70" t="s">
        <v>21</v>
      </c>
      <c r="AF320" s="70" t="s">
        <v>12</v>
      </c>
      <c r="AG320" s="70" t="s">
        <v>65</v>
      </c>
      <c r="AH320" s="70" t="s">
        <v>11</v>
      </c>
      <c r="AI320" s="70" t="s">
        <v>9</v>
      </c>
      <c r="AJ320" s="70" t="s">
        <v>122</v>
      </c>
      <c r="AK320" s="70" t="s">
        <v>189</v>
      </c>
      <c r="AL320" s="70" t="s">
        <v>63</v>
      </c>
      <c r="AM320" s="70" t="s">
        <v>61</v>
      </c>
      <c r="AN320" s="70" t="s">
        <v>61</v>
      </c>
      <c r="AO320" s="70" t="s">
        <v>61</v>
      </c>
      <c r="AP320" s="73"/>
    </row>
    <row r="321" spans="1:42" ht="15" hidden="1" customHeight="1" x14ac:dyDescent="0.25">
      <c r="A321" s="69">
        <v>2024</v>
      </c>
      <c r="B321" s="70" t="s">
        <v>54</v>
      </c>
      <c r="C321" s="70" t="s">
        <v>1046</v>
      </c>
      <c r="D321" s="70" t="s">
        <v>1371</v>
      </c>
      <c r="E321" s="70" t="s">
        <v>998</v>
      </c>
      <c r="F321" s="70" t="s">
        <v>58</v>
      </c>
      <c r="G321" s="70" t="s">
        <v>1383</v>
      </c>
      <c r="H321" s="70" t="s">
        <v>82</v>
      </c>
      <c r="I321" s="70" t="s">
        <v>855</v>
      </c>
      <c r="J321" s="70" t="s">
        <v>61</v>
      </c>
      <c r="K321" s="69" t="b">
        <v>0</v>
      </c>
      <c r="L321" s="70" t="s">
        <v>23</v>
      </c>
      <c r="M321" s="69">
        <v>104</v>
      </c>
      <c r="N321" s="78" t="s">
        <v>1384</v>
      </c>
      <c r="O321" s="81" t="str">
        <f t="shared" si="8"/>
        <v>10435</v>
      </c>
      <c r="P321" s="82">
        <f>IF(COUNTIF(Sheet2!B$3:B$187,VALUE('raw Mark ID data'!O321))=0, 0, VLOOKUP(VALUE(O321), Sheet2!B$3:D$987, 3, FALSE))</f>
        <v>0</v>
      </c>
      <c r="Q321" s="82">
        <f>IF(P321="THA",VLOOKUP(VALUE(O321),Sheet2!B$1:C$191,2,FALSE), IF(P321="SHA",VLOOKUP(VALUE(O321),Sheet2!B$1:C$191,2,FALSE), 0))</f>
        <v>0</v>
      </c>
      <c r="R321" s="82" t="str">
        <f t="shared" si="9"/>
        <v>NT</v>
      </c>
      <c r="S321" s="70" t="s">
        <v>1385</v>
      </c>
      <c r="T321" s="71">
        <v>45487</v>
      </c>
      <c r="U321" s="73"/>
      <c r="V321" s="69">
        <v>1</v>
      </c>
      <c r="W321" s="71">
        <v>45488</v>
      </c>
      <c r="X321" s="69">
        <v>29</v>
      </c>
      <c r="Y321" s="73"/>
      <c r="Z321" s="70" t="s">
        <v>61</v>
      </c>
      <c r="AA321" s="69">
        <v>1</v>
      </c>
      <c r="AB321" s="72">
        <v>45503</v>
      </c>
      <c r="AC321" s="70" t="s">
        <v>63</v>
      </c>
      <c r="AD321" s="70" t="s">
        <v>163</v>
      </c>
      <c r="AE321" s="70" t="s">
        <v>10</v>
      </c>
      <c r="AF321" s="70" t="s">
        <v>12</v>
      </c>
      <c r="AG321" s="70" t="s">
        <v>65</v>
      </c>
      <c r="AH321" s="70" t="s">
        <v>11</v>
      </c>
      <c r="AI321" s="70" t="s">
        <v>9</v>
      </c>
      <c r="AJ321" s="70" t="s">
        <v>122</v>
      </c>
      <c r="AK321" s="70" t="s">
        <v>163</v>
      </c>
      <c r="AL321" s="70" t="s">
        <v>63</v>
      </c>
      <c r="AM321" s="70" t="s">
        <v>61</v>
      </c>
      <c r="AN321" s="70" t="s">
        <v>61</v>
      </c>
      <c r="AO321" s="70" t="s">
        <v>61</v>
      </c>
      <c r="AP321" s="73"/>
    </row>
    <row r="322" spans="1:42" ht="15" hidden="1" customHeight="1" x14ac:dyDescent="0.25">
      <c r="A322" s="69">
        <v>2024</v>
      </c>
      <c r="B322" s="70" t="s">
        <v>54</v>
      </c>
      <c r="C322" s="70" t="s">
        <v>1046</v>
      </c>
      <c r="D322" s="70" t="s">
        <v>175</v>
      </c>
      <c r="E322" s="70" t="s">
        <v>998</v>
      </c>
      <c r="F322" s="70" t="s">
        <v>182</v>
      </c>
      <c r="G322" s="70" t="s">
        <v>1386</v>
      </c>
      <c r="H322" s="70" t="s">
        <v>82</v>
      </c>
      <c r="I322" s="70" t="s">
        <v>60</v>
      </c>
      <c r="J322" s="70" t="s">
        <v>180</v>
      </c>
      <c r="K322" s="69" t="b">
        <v>0</v>
      </c>
      <c r="L322" s="70" t="s">
        <v>23</v>
      </c>
      <c r="M322" s="69">
        <v>101</v>
      </c>
      <c r="N322" s="78" t="s">
        <v>62</v>
      </c>
      <c r="O322" s="81" t="str">
        <f t="shared" si="8"/>
        <v>10195</v>
      </c>
      <c r="P322" s="82" t="str">
        <f>IF(L322="EGG", "THA", IF(COUNTIF(Sheet2!B$3:B$187,VALUE('raw Mark ID data'!O322))=0, 0, VLOOKUP(VALUE(O322), Sheet2!B$3:D$987, 3, FALSE)))</f>
        <v>THA</v>
      </c>
      <c r="Q322" s="82" t="str">
        <f>IF(P322="THA",VLOOKUP(VALUE(O322),Sheet2!B$1:C$191,2,FALSE), IF(P322="SHA",VLOOKUP(VALUE(O322),Sheet2!B$1:C$191,2,FALSE), 0))</f>
        <v>Neets Bay</v>
      </c>
      <c r="R322" s="82" t="str">
        <f t="shared" si="9"/>
        <v>T</v>
      </c>
      <c r="S322" s="70" t="s">
        <v>1387</v>
      </c>
      <c r="T322" s="71">
        <v>45487</v>
      </c>
      <c r="U322" s="73"/>
      <c r="V322" s="69">
        <v>1</v>
      </c>
      <c r="W322" s="71">
        <v>45489</v>
      </c>
      <c r="X322" s="69">
        <v>29</v>
      </c>
      <c r="Y322" s="69">
        <v>3</v>
      </c>
      <c r="Z322" s="70" t="s">
        <v>61</v>
      </c>
      <c r="AA322" s="69">
        <v>1</v>
      </c>
      <c r="AB322" s="72">
        <v>45505</v>
      </c>
      <c r="AC322" s="70" t="s">
        <v>63</v>
      </c>
      <c r="AD322" s="70" t="s">
        <v>139</v>
      </c>
      <c r="AE322" s="70" t="s">
        <v>13</v>
      </c>
      <c r="AF322" s="70" t="s">
        <v>12</v>
      </c>
      <c r="AG322" s="70" t="s">
        <v>65</v>
      </c>
      <c r="AH322" s="70" t="s">
        <v>11</v>
      </c>
      <c r="AI322" s="70" t="s">
        <v>9</v>
      </c>
      <c r="AJ322" s="70" t="s">
        <v>122</v>
      </c>
      <c r="AK322" s="70" t="s">
        <v>139</v>
      </c>
      <c r="AL322" s="70" t="s">
        <v>63</v>
      </c>
      <c r="AM322" s="70" t="s">
        <v>61</v>
      </c>
      <c r="AN322" s="70" t="s">
        <v>61</v>
      </c>
      <c r="AO322" s="70" t="s">
        <v>61</v>
      </c>
      <c r="AP322" s="73"/>
    </row>
    <row r="323" spans="1:42" ht="15" hidden="1" customHeight="1" x14ac:dyDescent="0.25">
      <c r="A323" s="69">
        <v>2024</v>
      </c>
      <c r="B323" s="70" t="s">
        <v>54</v>
      </c>
      <c r="C323" s="70" t="s">
        <v>1046</v>
      </c>
      <c r="D323" s="70" t="s">
        <v>175</v>
      </c>
      <c r="E323" s="70" t="s">
        <v>998</v>
      </c>
      <c r="F323" s="70" t="s">
        <v>182</v>
      </c>
      <c r="G323" s="70" t="s">
        <v>1386</v>
      </c>
      <c r="H323" s="70" t="s">
        <v>109</v>
      </c>
      <c r="I323" s="70" t="s">
        <v>60</v>
      </c>
      <c r="J323" s="70" t="s">
        <v>180</v>
      </c>
      <c r="K323" s="69" t="b">
        <v>0</v>
      </c>
      <c r="L323" s="70" t="s">
        <v>23</v>
      </c>
      <c r="M323" s="69">
        <v>101</v>
      </c>
      <c r="N323" s="78" t="s">
        <v>62</v>
      </c>
      <c r="O323" s="81" t="str">
        <f t="shared" ref="O323:O386" si="10">CONCATENATE(M323,N323)</f>
        <v>10195</v>
      </c>
      <c r="P323" s="82" t="str">
        <f>IF(L323="EGG", "THA", IF(COUNTIF(Sheet2!B$3:B$187,VALUE('raw Mark ID data'!O323))=0, 0, VLOOKUP(VALUE(O323), Sheet2!B$3:D$987, 3, FALSE)))</f>
        <v>THA</v>
      </c>
      <c r="Q323" s="82" t="str">
        <f>IF(P323="THA",VLOOKUP(VALUE(O323),Sheet2!B$1:C$191,2,FALSE), IF(P323="SHA",VLOOKUP(VALUE(O323),Sheet2!B$1:C$191,2,FALSE), 0))</f>
        <v>Neets Bay</v>
      </c>
      <c r="R323" s="82" t="str">
        <f t="shared" ref="R323:R386" si="11">IF(L323="EGG",IF(C323="NB","T","????"),IF(OR(P323="SHA", P323="THA")=TRUE, IF(Q323="Neets Bay", "T", "NT"), "NT"))</f>
        <v>T</v>
      </c>
      <c r="S323" s="70" t="s">
        <v>1388</v>
      </c>
      <c r="T323" s="71">
        <v>45487</v>
      </c>
      <c r="U323" s="73"/>
      <c r="V323" s="69">
        <v>1</v>
      </c>
      <c r="W323" s="71">
        <v>45489</v>
      </c>
      <c r="X323" s="69">
        <v>29</v>
      </c>
      <c r="Y323" s="69">
        <v>3</v>
      </c>
      <c r="Z323" s="70" t="s">
        <v>61</v>
      </c>
      <c r="AA323" s="69">
        <v>1</v>
      </c>
      <c r="AB323" s="72">
        <v>45505</v>
      </c>
      <c r="AC323" s="70" t="s">
        <v>63</v>
      </c>
      <c r="AD323" s="70" t="s">
        <v>189</v>
      </c>
      <c r="AE323" s="70" t="s">
        <v>21</v>
      </c>
      <c r="AF323" s="70" t="s">
        <v>12</v>
      </c>
      <c r="AG323" s="70" t="s">
        <v>65</v>
      </c>
      <c r="AH323" s="70" t="s">
        <v>11</v>
      </c>
      <c r="AI323" s="70" t="s">
        <v>9</v>
      </c>
      <c r="AJ323" s="70" t="s">
        <v>122</v>
      </c>
      <c r="AK323" s="70" t="s">
        <v>189</v>
      </c>
      <c r="AL323" s="70" t="s">
        <v>63</v>
      </c>
      <c r="AM323" s="70" t="s">
        <v>61</v>
      </c>
      <c r="AN323" s="70" t="s">
        <v>61</v>
      </c>
      <c r="AO323" s="70" t="s">
        <v>61</v>
      </c>
      <c r="AP323" s="73"/>
    </row>
    <row r="324" spans="1:42" ht="15" customHeight="1" x14ac:dyDescent="0.25">
      <c r="A324" s="69">
        <v>2024</v>
      </c>
      <c r="B324" s="70" t="s">
        <v>54</v>
      </c>
      <c r="C324" s="70" t="s">
        <v>1046</v>
      </c>
      <c r="D324" s="70" t="s">
        <v>175</v>
      </c>
      <c r="E324" s="70" t="s">
        <v>998</v>
      </c>
      <c r="F324" s="70" t="s">
        <v>58</v>
      </c>
      <c r="G324" s="70" t="s">
        <v>1389</v>
      </c>
      <c r="H324" s="70" t="s">
        <v>83</v>
      </c>
      <c r="I324" s="70" t="s">
        <v>60</v>
      </c>
      <c r="J324" s="70" t="s">
        <v>61</v>
      </c>
      <c r="K324" s="69" t="b">
        <v>0</v>
      </c>
      <c r="L324" s="70" t="s">
        <v>23</v>
      </c>
      <c r="M324" s="69">
        <v>107</v>
      </c>
      <c r="N324" s="78" t="s">
        <v>1384</v>
      </c>
      <c r="O324" s="81" t="str">
        <f t="shared" si="10"/>
        <v>10735</v>
      </c>
      <c r="P324" s="82">
        <f>IF(L324="EGG", "THA", IF(COUNTIF(Sheet2!B$3:B$187,VALUE('raw Mark ID data'!O324))=0, 0, VLOOKUP(VALUE(O324), Sheet2!B$3:D$987, 3, FALSE)))</f>
        <v>0</v>
      </c>
      <c r="Q324" s="82">
        <f>IF(P324="THA",VLOOKUP(VALUE(O324),Sheet2!B$1:C$191,2,FALSE), IF(P324="SHA",VLOOKUP(VALUE(O324),Sheet2!B$1:C$191,2,FALSE), 0))</f>
        <v>0</v>
      </c>
      <c r="R324" s="82" t="str">
        <f t="shared" si="11"/>
        <v>NT</v>
      </c>
      <c r="S324" s="70" t="s">
        <v>1390</v>
      </c>
      <c r="T324" s="71">
        <v>45480</v>
      </c>
      <c r="U324" s="72">
        <v>45481</v>
      </c>
      <c r="V324" s="69">
        <v>2</v>
      </c>
      <c r="W324" s="71">
        <v>45482</v>
      </c>
      <c r="X324" s="69">
        <v>28</v>
      </c>
      <c r="Y324" s="73"/>
      <c r="Z324" s="70" t="s">
        <v>61</v>
      </c>
      <c r="AA324" s="69">
        <v>1</v>
      </c>
      <c r="AB324" s="72">
        <v>45512</v>
      </c>
      <c r="AC324" s="70" t="s">
        <v>63</v>
      </c>
      <c r="AD324" s="70" t="s">
        <v>163</v>
      </c>
      <c r="AE324" s="70" t="s">
        <v>10</v>
      </c>
      <c r="AF324" s="70" t="s">
        <v>12</v>
      </c>
      <c r="AG324" s="70" t="s">
        <v>65</v>
      </c>
      <c r="AH324" s="70" t="s">
        <v>11</v>
      </c>
      <c r="AI324" s="70" t="s">
        <v>9</v>
      </c>
      <c r="AJ324" s="70" t="s">
        <v>84</v>
      </c>
      <c r="AK324" s="70" t="s">
        <v>163</v>
      </c>
      <c r="AL324" s="70" t="s">
        <v>63</v>
      </c>
      <c r="AM324" s="70" t="s">
        <v>61</v>
      </c>
      <c r="AN324" s="70" t="s">
        <v>61</v>
      </c>
      <c r="AO324" s="70" t="s">
        <v>61</v>
      </c>
      <c r="AP324" s="73"/>
    </row>
    <row r="325" spans="1:42" ht="15" hidden="1" customHeight="1" x14ac:dyDescent="0.25">
      <c r="A325" s="69">
        <v>2024</v>
      </c>
      <c r="B325" s="70" t="s">
        <v>54</v>
      </c>
      <c r="C325" s="70" t="s">
        <v>1046</v>
      </c>
      <c r="D325" s="70" t="s">
        <v>1371</v>
      </c>
      <c r="E325" s="70" t="s">
        <v>998</v>
      </c>
      <c r="F325" s="70" t="s">
        <v>182</v>
      </c>
      <c r="G325" s="70" t="s">
        <v>1391</v>
      </c>
      <c r="H325" s="70" t="s">
        <v>68</v>
      </c>
      <c r="I325" s="70" t="s">
        <v>855</v>
      </c>
      <c r="J325" s="70" t="s">
        <v>61</v>
      </c>
      <c r="K325" s="69" t="b">
        <v>0</v>
      </c>
      <c r="L325" s="70" t="s">
        <v>8</v>
      </c>
      <c r="M325" s="69">
        <v>106</v>
      </c>
      <c r="N325" s="78" t="s">
        <v>1015</v>
      </c>
      <c r="O325" s="81" t="str">
        <f t="shared" si="10"/>
        <v>10641</v>
      </c>
      <c r="P325" s="82">
        <f>IF(COUNTIF(Sheet2!B$3:B$187,VALUE('raw Mark ID data'!O325))=0, 0, VLOOKUP(VALUE(O325), Sheet2!B$3:D$987, 3, FALSE))</f>
        <v>0</v>
      </c>
      <c r="Q325" s="82">
        <f>IF(P325="THA",VLOOKUP(VALUE(O325),Sheet2!B$1:C$191,2,FALSE), IF(P325="SHA",VLOOKUP(VALUE(O325),Sheet2!B$1:C$191,2,FALSE), 0))</f>
        <v>0</v>
      </c>
      <c r="R325" s="82" t="str">
        <f t="shared" si="11"/>
        <v>NT</v>
      </c>
      <c r="S325" s="70" t="s">
        <v>1392</v>
      </c>
      <c r="T325" s="71">
        <v>45480</v>
      </c>
      <c r="U325" s="72">
        <v>45482</v>
      </c>
      <c r="V325" s="69">
        <v>3</v>
      </c>
      <c r="W325" s="71">
        <v>45482</v>
      </c>
      <c r="X325" s="69">
        <v>28</v>
      </c>
      <c r="Y325" s="73"/>
      <c r="Z325" s="70" t="s">
        <v>61</v>
      </c>
      <c r="AA325" s="69">
        <v>1</v>
      </c>
      <c r="AB325" s="72">
        <v>45498</v>
      </c>
      <c r="AC325" s="70" t="s">
        <v>63</v>
      </c>
      <c r="AD325" s="70" t="s">
        <v>163</v>
      </c>
      <c r="AE325" s="70" t="s">
        <v>10</v>
      </c>
      <c r="AF325" s="70" t="s">
        <v>12</v>
      </c>
      <c r="AG325" s="70" t="s">
        <v>65</v>
      </c>
      <c r="AH325" s="70" t="s">
        <v>11</v>
      </c>
      <c r="AI325" s="70" t="s">
        <v>9</v>
      </c>
      <c r="AJ325" s="70" t="s">
        <v>122</v>
      </c>
      <c r="AK325" s="70" t="s">
        <v>163</v>
      </c>
      <c r="AL325" s="70" t="s">
        <v>63</v>
      </c>
      <c r="AM325" s="70" t="s">
        <v>61</v>
      </c>
      <c r="AN325" s="70" t="s">
        <v>61</v>
      </c>
      <c r="AO325" s="70" t="s">
        <v>61</v>
      </c>
      <c r="AP325" s="73"/>
    </row>
    <row r="326" spans="1:42" ht="15" hidden="1" customHeight="1" x14ac:dyDescent="0.25">
      <c r="A326" s="69">
        <v>2024</v>
      </c>
      <c r="B326" s="70" t="s">
        <v>54</v>
      </c>
      <c r="C326" s="70" t="s">
        <v>1046</v>
      </c>
      <c r="D326" s="70" t="s">
        <v>1371</v>
      </c>
      <c r="E326" s="70" t="s">
        <v>998</v>
      </c>
      <c r="F326" s="70" t="s">
        <v>182</v>
      </c>
      <c r="G326" s="70" t="s">
        <v>1391</v>
      </c>
      <c r="H326" s="70" t="s">
        <v>98</v>
      </c>
      <c r="I326" s="70" t="s">
        <v>855</v>
      </c>
      <c r="J326" s="70" t="s">
        <v>61</v>
      </c>
      <c r="K326" s="69" t="b">
        <v>0</v>
      </c>
      <c r="L326" s="70" t="s">
        <v>8</v>
      </c>
      <c r="M326" s="69">
        <v>106</v>
      </c>
      <c r="N326" s="78" t="s">
        <v>1015</v>
      </c>
      <c r="O326" s="81" t="str">
        <f t="shared" si="10"/>
        <v>10641</v>
      </c>
      <c r="P326" s="82">
        <f>IF(COUNTIF(Sheet2!B$3:B$187,VALUE('raw Mark ID data'!O326))=0, 0, VLOOKUP(VALUE(O326), Sheet2!B$3:D$987, 3, FALSE))</f>
        <v>0</v>
      </c>
      <c r="Q326" s="82">
        <f>IF(P326="THA",VLOOKUP(VALUE(O326),Sheet2!B$1:C$191,2,FALSE), IF(P326="SHA",VLOOKUP(VALUE(O326),Sheet2!B$1:C$191,2,FALSE), 0))</f>
        <v>0</v>
      </c>
      <c r="R326" s="82" t="str">
        <f t="shared" si="11"/>
        <v>NT</v>
      </c>
      <c r="S326" s="70" t="s">
        <v>1393</v>
      </c>
      <c r="T326" s="71">
        <v>45480</v>
      </c>
      <c r="U326" s="72">
        <v>45482</v>
      </c>
      <c r="V326" s="69">
        <v>3</v>
      </c>
      <c r="W326" s="71">
        <v>45482</v>
      </c>
      <c r="X326" s="69">
        <v>28</v>
      </c>
      <c r="Y326" s="73"/>
      <c r="Z326" s="70" t="s">
        <v>61</v>
      </c>
      <c r="AA326" s="69">
        <v>1</v>
      </c>
      <c r="AB326" s="72">
        <v>45498</v>
      </c>
      <c r="AC326" s="70" t="s">
        <v>63</v>
      </c>
      <c r="AD326" s="70" t="s">
        <v>163</v>
      </c>
      <c r="AE326" s="70" t="s">
        <v>10</v>
      </c>
      <c r="AF326" s="70" t="s">
        <v>12</v>
      </c>
      <c r="AG326" s="70" t="s">
        <v>65</v>
      </c>
      <c r="AH326" s="70" t="s">
        <v>11</v>
      </c>
      <c r="AI326" s="70" t="s">
        <v>9</v>
      </c>
      <c r="AJ326" s="70" t="s">
        <v>84</v>
      </c>
      <c r="AK326" s="70" t="s">
        <v>163</v>
      </c>
      <c r="AL326" s="70" t="s">
        <v>63</v>
      </c>
      <c r="AM326" s="70" t="s">
        <v>61</v>
      </c>
      <c r="AN326" s="70" t="s">
        <v>61</v>
      </c>
      <c r="AO326" s="70" t="s">
        <v>61</v>
      </c>
      <c r="AP326" s="73"/>
    </row>
    <row r="327" spans="1:42" ht="15" hidden="1" customHeight="1" x14ac:dyDescent="0.25">
      <c r="A327" s="69">
        <v>2024</v>
      </c>
      <c r="B327" s="70" t="s">
        <v>54</v>
      </c>
      <c r="C327" s="70" t="s">
        <v>1046</v>
      </c>
      <c r="D327" s="70" t="s">
        <v>1371</v>
      </c>
      <c r="E327" s="70" t="s">
        <v>998</v>
      </c>
      <c r="F327" s="70" t="s">
        <v>182</v>
      </c>
      <c r="G327" s="70" t="s">
        <v>1394</v>
      </c>
      <c r="H327" s="70" t="s">
        <v>75</v>
      </c>
      <c r="I327" s="70" t="s">
        <v>855</v>
      </c>
      <c r="J327" s="70" t="s">
        <v>61</v>
      </c>
      <c r="K327" s="69" t="b">
        <v>0</v>
      </c>
      <c r="L327" s="70" t="s">
        <v>8</v>
      </c>
      <c r="M327" s="69">
        <v>106</v>
      </c>
      <c r="N327" s="78" t="s">
        <v>1015</v>
      </c>
      <c r="O327" s="81" t="str">
        <f t="shared" si="10"/>
        <v>10641</v>
      </c>
      <c r="P327" s="82">
        <f>IF(COUNTIF(Sheet2!B$3:B$187,VALUE('raw Mark ID data'!O327))=0, 0, VLOOKUP(VALUE(O327), Sheet2!B$3:D$987, 3, FALSE))</f>
        <v>0</v>
      </c>
      <c r="Q327" s="82">
        <f>IF(P327="THA",VLOOKUP(VALUE(O327),Sheet2!B$1:C$191,2,FALSE), IF(P327="SHA",VLOOKUP(VALUE(O327),Sheet2!B$1:C$191,2,FALSE), 0))</f>
        <v>0</v>
      </c>
      <c r="R327" s="82" t="str">
        <f t="shared" si="11"/>
        <v>NT</v>
      </c>
      <c r="S327" s="70" t="s">
        <v>1395</v>
      </c>
      <c r="T327" s="71">
        <v>45482</v>
      </c>
      <c r="U327" s="72">
        <v>45484</v>
      </c>
      <c r="V327" s="69">
        <v>3</v>
      </c>
      <c r="W327" s="71">
        <v>45486</v>
      </c>
      <c r="X327" s="69">
        <v>28</v>
      </c>
      <c r="Y327" s="73"/>
      <c r="Z327" s="70" t="s">
        <v>61</v>
      </c>
      <c r="AA327" s="69">
        <v>1</v>
      </c>
      <c r="AB327" s="72">
        <v>45499</v>
      </c>
      <c r="AC327" s="70" t="s">
        <v>63</v>
      </c>
      <c r="AD327" s="70" t="s">
        <v>189</v>
      </c>
      <c r="AE327" s="70" t="s">
        <v>21</v>
      </c>
      <c r="AF327" s="70" t="s">
        <v>12</v>
      </c>
      <c r="AG327" s="70" t="s">
        <v>65</v>
      </c>
      <c r="AH327" s="70" t="s">
        <v>11</v>
      </c>
      <c r="AI327" s="70" t="s">
        <v>9</v>
      </c>
      <c r="AJ327" s="70" t="s">
        <v>122</v>
      </c>
      <c r="AK327" s="70" t="s">
        <v>189</v>
      </c>
      <c r="AL327" s="70" t="s">
        <v>63</v>
      </c>
      <c r="AM327" s="70" t="s">
        <v>61</v>
      </c>
      <c r="AN327" s="70" t="s">
        <v>61</v>
      </c>
      <c r="AO327" s="70" t="s">
        <v>61</v>
      </c>
      <c r="AP327" s="73"/>
    </row>
    <row r="328" spans="1:42" ht="15" hidden="1" customHeight="1" x14ac:dyDescent="0.25">
      <c r="A328" s="69">
        <v>2024</v>
      </c>
      <c r="B328" s="70" t="s">
        <v>54</v>
      </c>
      <c r="C328" s="70" t="s">
        <v>1046</v>
      </c>
      <c r="D328" s="70" t="s">
        <v>1371</v>
      </c>
      <c r="E328" s="70" t="s">
        <v>998</v>
      </c>
      <c r="F328" s="70" t="s">
        <v>182</v>
      </c>
      <c r="G328" s="70" t="s">
        <v>1394</v>
      </c>
      <c r="H328" s="70" t="s">
        <v>79</v>
      </c>
      <c r="I328" s="70" t="s">
        <v>855</v>
      </c>
      <c r="J328" s="70" t="s">
        <v>61</v>
      </c>
      <c r="K328" s="69" t="b">
        <v>0</v>
      </c>
      <c r="L328" s="70" t="s">
        <v>8</v>
      </c>
      <c r="M328" s="69">
        <v>106</v>
      </c>
      <c r="N328" s="78" t="s">
        <v>1015</v>
      </c>
      <c r="O328" s="81" t="str">
        <f t="shared" si="10"/>
        <v>10641</v>
      </c>
      <c r="P328" s="82">
        <f>IF(COUNTIF(Sheet2!B$3:B$187,VALUE('raw Mark ID data'!O328))=0, 0, VLOOKUP(VALUE(O328), Sheet2!B$3:D$987, 3, FALSE))</f>
        <v>0</v>
      </c>
      <c r="Q328" s="82">
        <f>IF(P328="THA",VLOOKUP(VALUE(O328),Sheet2!B$1:C$191,2,FALSE), IF(P328="SHA",VLOOKUP(VALUE(O328),Sheet2!B$1:C$191,2,FALSE), 0))</f>
        <v>0</v>
      </c>
      <c r="R328" s="82" t="str">
        <f t="shared" si="11"/>
        <v>NT</v>
      </c>
      <c r="S328" s="70" t="s">
        <v>1396</v>
      </c>
      <c r="T328" s="71">
        <v>45482</v>
      </c>
      <c r="U328" s="72">
        <v>45484</v>
      </c>
      <c r="V328" s="69">
        <v>3</v>
      </c>
      <c r="W328" s="71">
        <v>45486</v>
      </c>
      <c r="X328" s="69">
        <v>28</v>
      </c>
      <c r="Y328" s="73"/>
      <c r="Z328" s="70" t="s">
        <v>61</v>
      </c>
      <c r="AA328" s="69">
        <v>1</v>
      </c>
      <c r="AB328" s="72">
        <v>45499</v>
      </c>
      <c r="AC328" s="70" t="s">
        <v>63</v>
      </c>
      <c r="AD328" s="70" t="s">
        <v>139</v>
      </c>
      <c r="AE328" s="70" t="s">
        <v>13</v>
      </c>
      <c r="AF328" s="70" t="s">
        <v>12</v>
      </c>
      <c r="AG328" s="70" t="s">
        <v>65</v>
      </c>
      <c r="AH328" s="70" t="s">
        <v>11</v>
      </c>
      <c r="AI328" s="70" t="s">
        <v>9</v>
      </c>
      <c r="AJ328" s="70" t="s">
        <v>84</v>
      </c>
      <c r="AK328" s="70" t="s">
        <v>139</v>
      </c>
      <c r="AL328" s="70" t="s">
        <v>63</v>
      </c>
      <c r="AM328" s="70" t="s">
        <v>61</v>
      </c>
      <c r="AN328" s="70" t="s">
        <v>61</v>
      </c>
      <c r="AO328" s="70" t="s">
        <v>61</v>
      </c>
      <c r="AP328" s="73"/>
    </row>
    <row r="329" spans="1:42" ht="15" hidden="1" customHeight="1" x14ac:dyDescent="0.25">
      <c r="A329" s="69">
        <v>2024</v>
      </c>
      <c r="B329" s="70" t="s">
        <v>54</v>
      </c>
      <c r="C329" s="70" t="s">
        <v>1046</v>
      </c>
      <c r="D329" s="70" t="s">
        <v>1371</v>
      </c>
      <c r="E329" s="70" t="s">
        <v>998</v>
      </c>
      <c r="F329" s="70" t="s">
        <v>182</v>
      </c>
      <c r="G329" s="70" t="s">
        <v>1394</v>
      </c>
      <c r="H329" s="70" t="s">
        <v>85</v>
      </c>
      <c r="I329" s="70" t="s">
        <v>855</v>
      </c>
      <c r="J329" s="70" t="s">
        <v>61</v>
      </c>
      <c r="K329" s="69" t="b">
        <v>0</v>
      </c>
      <c r="L329" s="70" t="s">
        <v>8</v>
      </c>
      <c r="M329" s="69">
        <v>106</v>
      </c>
      <c r="N329" s="78" t="s">
        <v>1015</v>
      </c>
      <c r="O329" s="81" t="str">
        <f t="shared" si="10"/>
        <v>10641</v>
      </c>
      <c r="P329" s="82">
        <f>IF(COUNTIF(Sheet2!B$3:B$187,VALUE('raw Mark ID data'!O329))=0, 0, VLOOKUP(VALUE(O329), Sheet2!B$3:D$987, 3, FALSE))</f>
        <v>0</v>
      </c>
      <c r="Q329" s="82">
        <f>IF(P329="THA",VLOOKUP(VALUE(O329),Sheet2!B$1:C$191,2,FALSE), IF(P329="SHA",VLOOKUP(VALUE(O329),Sheet2!B$1:C$191,2,FALSE), 0))</f>
        <v>0</v>
      </c>
      <c r="R329" s="82" t="str">
        <f t="shared" si="11"/>
        <v>NT</v>
      </c>
      <c r="S329" s="70" t="s">
        <v>1397</v>
      </c>
      <c r="T329" s="71">
        <v>45482</v>
      </c>
      <c r="U329" s="72">
        <v>45484</v>
      </c>
      <c r="V329" s="69">
        <v>3</v>
      </c>
      <c r="W329" s="71">
        <v>45486</v>
      </c>
      <c r="X329" s="69">
        <v>28</v>
      </c>
      <c r="Y329" s="73"/>
      <c r="Z329" s="70" t="s">
        <v>61</v>
      </c>
      <c r="AA329" s="69">
        <v>1</v>
      </c>
      <c r="AB329" s="72">
        <v>45499</v>
      </c>
      <c r="AC329" s="70" t="s">
        <v>63</v>
      </c>
      <c r="AD329" s="70" t="s">
        <v>139</v>
      </c>
      <c r="AE329" s="70" t="s">
        <v>13</v>
      </c>
      <c r="AF329" s="70" t="s">
        <v>12</v>
      </c>
      <c r="AG329" s="70" t="s">
        <v>65</v>
      </c>
      <c r="AH329" s="70" t="s">
        <v>11</v>
      </c>
      <c r="AI329" s="70" t="s">
        <v>9</v>
      </c>
      <c r="AJ329" s="70" t="s">
        <v>122</v>
      </c>
      <c r="AK329" s="70" t="s">
        <v>139</v>
      </c>
      <c r="AL329" s="70" t="s">
        <v>63</v>
      </c>
      <c r="AM329" s="70" t="s">
        <v>61</v>
      </c>
      <c r="AN329" s="70" t="s">
        <v>61</v>
      </c>
      <c r="AO329" s="70" t="s">
        <v>61</v>
      </c>
      <c r="AP329" s="73"/>
    </row>
    <row r="330" spans="1:42" ht="15" hidden="1" customHeight="1" x14ac:dyDescent="0.25">
      <c r="A330" s="69">
        <v>2024</v>
      </c>
      <c r="B330" s="70" t="s">
        <v>54</v>
      </c>
      <c r="C330" s="70" t="s">
        <v>1046</v>
      </c>
      <c r="D330" s="70" t="s">
        <v>1371</v>
      </c>
      <c r="E330" s="70" t="s">
        <v>998</v>
      </c>
      <c r="F330" s="70" t="s">
        <v>182</v>
      </c>
      <c r="G330" s="70" t="s">
        <v>1394</v>
      </c>
      <c r="H330" s="70" t="s">
        <v>89</v>
      </c>
      <c r="I330" s="70" t="s">
        <v>855</v>
      </c>
      <c r="J330" s="70" t="s">
        <v>61</v>
      </c>
      <c r="K330" s="69" t="b">
        <v>0</v>
      </c>
      <c r="L330" s="70" t="s">
        <v>8</v>
      </c>
      <c r="M330" s="69">
        <v>106</v>
      </c>
      <c r="N330" s="78" t="s">
        <v>1015</v>
      </c>
      <c r="O330" s="81" t="str">
        <f t="shared" si="10"/>
        <v>10641</v>
      </c>
      <c r="P330" s="82">
        <f>IF(COUNTIF(Sheet2!B$3:B$187,VALUE('raw Mark ID data'!O330))=0, 0, VLOOKUP(VALUE(O330), Sheet2!B$3:D$987, 3, FALSE))</f>
        <v>0</v>
      </c>
      <c r="Q330" s="82">
        <f>IF(P330="THA",VLOOKUP(VALUE(O330),Sheet2!B$1:C$191,2,FALSE), IF(P330="SHA",VLOOKUP(VALUE(O330),Sheet2!B$1:C$191,2,FALSE), 0))</f>
        <v>0</v>
      </c>
      <c r="R330" s="82" t="str">
        <f t="shared" si="11"/>
        <v>NT</v>
      </c>
      <c r="S330" s="70" t="s">
        <v>1398</v>
      </c>
      <c r="T330" s="71">
        <v>45482</v>
      </c>
      <c r="U330" s="72">
        <v>45484</v>
      </c>
      <c r="V330" s="69">
        <v>3</v>
      </c>
      <c r="W330" s="71">
        <v>45486</v>
      </c>
      <c r="X330" s="69">
        <v>28</v>
      </c>
      <c r="Y330" s="73"/>
      <c r="Z330" s="70" t="s">
        <v>61</v>
      </c>
      <c r="AA330" s="69">
        <v>1</v>
      </c>
      <c r="AB330" s="72">
        <v>45499</v>
      </c>
      <c r="AC330" s="70" t="s">
        <v>63</v>
      </c>
      <c r="AD330" s="70" t="s">
        <v>139</v>
      </c>
      <c r="AE330" s="70" t="s">
        <v>13</v>
      </c>
      <c r="AF330" s="70" t="s">
        <v>12</v>
      </c>
      <c r="AG330" s="70" t="s">
        <v>65</v>
      </c>
      <c r="AH330" s="70" t="s">
        <v>11</v>
      </c>
      <c r="AI330" s="70" t="s">
        <v>9</v>
      </c>
      <c r="AJ330" s="70" t="s">
        <v>122</v>
      </c>
      <c r="AK330" s="70" t="s">
        <v>139</v>
      </c>
      <c r="AL330" s="70" t="s">
        <v>63</v>
      </c>
      <c r="AM330" s="70" t="s">
        <v>61</v>
      </c>
      <c r="AN330" s="70" t="s">
        <v>61</v>
      </c>
      <c r="AO330" s="70" t="s">
        <v>61</v>
      </c>
      <c r="AP330" s="73"/>
    </row>
    <row r="331" spans="1:42" ht="15" hidden="1" customHeight="1" x14ac:dyDescent="0.25">
      <c r="A331" s="69">
        <v>2024</v>
      </c>
      <c r="B331" s="70" t="s">
        <v>54</v>
      </c>
      <c r="C331" s="70" t="s">
        <v>55</v>
      </c>
      <c r="D331" s="70" t="s">
        <v>181</v>
      </c>
      <c r="E331" s="70" t="s">
        <v>176</v>
      </c>
      <c r="F331" s="70" t="s">
        <v>58</v>
      </c>
      <c r="G331" s="70" t="s">
        <v>1399</v>
      </c>
      <c r="H331" s="70" t="s">
        <v>59</v>
      </c>
      <c r="I331" s="70" t="s">
        <v>221</v>
      </c>
      <c r="J331" s="70" t="s">
        <v>61</v>
      </c>
      <c r="K331" s="69" t="b">
        <v>1</v>
      </c>
      <c r="L331" s="70" t="s">
        <v>23</v>
      </c>
      <c r="M331" s="69">
        <v>101</v>
      </c>
      <c r="N331" s="78" t="s">
        <v>1400</v>
      </c>
      <c r="O331" s="81" t="str">
        <f t="shared" si="10"/>
        <v>10124</v>
      </c>
      <c r="P331" s="82">
        <f>IF(COUNTIF(Sheet2!B$3:B$187,VALUE('raw Mark ID data'!O331))=0, 0, VLOOKUP(VALUE(O331), Sheet2!B$3:D$987, 3, FALSE))</f>
        <v>0</v>
      </c>
      <c r="Q331" s="82">
        <f>IF(P331="THA",VLOOKUP(VALUE(O331),Sheet2!B$1:C$191,2,FALSE), IF(P331="SHA",VLOOKUP(VALUE(O331),Sheet2!B$1:C$191,2,FALSE), 0))</f>
        <v>0</v>
      </c>
      <c r="R331" s="82" t="str">
        <f t="shared" si="11"/>
        <v>NT</v>
      </c>
      <c r="S331" s="70" t="s">
        <v>1401</v>
      </c>
      <c r="T331" s="71">
        <v>45497</v>
      </c>
      <c r="U331" s="73"/>
      <c r="V331" s="69">
        <v>1</v>
      </c>
      <c r="W331" s="71">
        <v>45498</v>
      </c>
      <c r="X331" s="69">
        <v>30</v>
      </c>
      <c r="Y331" s="73"/>
      <c r="Z331" s="70" t="s">
        <v>61</v>
      </c>
      <c r="AA331" s="69">
        <v>1</v>
      </c>
      <c r="AB331" s="72">
        <v>45566</v>
      </c>
      <c r="AC331" s="70" t="s">
        <v>63</v>
      </c>
      <c r="AD331" s="70" t="s">
        <v>163</v>
      </c>
      <c r="AE331" s="70" t="s">
        <v>10</v>
      </c>
      <c r="AF331" s="70" t="s">
        <v>12</v>
      </c>
      <c r="AG331" s="70" t="s">
        <v>65</v>
      </c>
      <c r="AH331" s="70" t="s">
        <v>11</v>
      </c>
      <c r="AI331" s="70" t="s">
        <v>9</v>
      </c>
      <c r="AJ331" s="70" t="s">
        <v>122</v>
      </c>
      <c r="AK331" s="70" t="s">
        <v>163</v>
      </c>
      <c r="AL331" s="70" t="s">
        <v>63</v>
      </c>
      <c r="AM331" s="70" t="s">
        <v>61</v>
      </c>
      <c r="AN331" s="70" t="s">
        <v>61</v>
      </c>
      <c r="AO331" s="70" t="s">
        <v>74</v>
      </c>
      <c r="AP331" s="69">
        <v>10.5</v>
      </c>
    </row>
    <row r="332" spans="1:42" ht="15" hidden="1" customHeight="1" x14ac:dyDescent="0.25">
      <c r="A332" s="69">
        <v>2024</v>
      </c>
      <c r="B332" s="70" t="s">
        <v>54</v>
      </c>
      <c r="C332" s="70" t="s">
        <v>55</v>
      </c>
      <c r="D332" s="70" t="s">
        <v>181</v>
      </c>
      <c r="E332" s="70" t="s">
        <v>176</v>
      </c>
      <c r="F332" s="70" t="s">
        <v>58</v>
      </c>
      <c r="G332" s="70" t="s">
        <v>1399</v>
      </c>
      <c r="H332" s="70" t="s">
        <v>90</v>
      </c>
      <c r="I332" s="70" t="s">
        <v>221</v>
      </c>
      <c r="J332" s="70" t="s">
        <v>61</v>
      </c>
      <c r="K332" s="69" t="b">
        <v>1</v>
      </c>
      <c r="L332" s="70" t="s">
        <v>23</v>
      </c>
      <c r="M332" s="69">
        <v>101</v>
      </c>
      <c r="N332" s="78" t="s">
        <v>968</v>
      </c>
      <c r="O332" s="81" t="str">
        <f t="shared" si="10"/>
        <v>10142</v>
      </c>
      <c r="P332" s="82">
        <f>IF(COUNTIF(Sheet2!B$3:B$187,VALUE('raw Mark ID data'!O332))=0, 0, VLOOKUP(VALUE(O332), Sheet2!B$3:D$987, 3, FALSE))</f>
        <v>0</v>
      </c>
      <c r="Q332" s="82">
        <f>IF(P332="THA",VLOOKUP(VALUE(O332),Sheet2!B$1:C$191,2,FALSE), IF(P332="SHA",VLOOKUP(VALUE(O332),Sheet2!B$1:C$191,2,FALSE), 0))</f>
        <v>0</v>
      </c>
      <c r="R332" s="82" t="str">
        <f t="shared" si="11"/>
        <v>NT</v>
      </c>
      <c r="S332" s="70" t="s">
        <v>1402</v>
      </c>
      <c r="T332" s="71">
        <v>45497</v>
      </c>
      <c r="U332" s="73"/>
      <c r="V332" s="69">
        <v>1</v>
      </c>
      <c r="W332" s="71">
        <v>45498</v>
      </c>
      <c r="X332" s="69">
        <v>30</v>
      </c>
      <c r="Y332" s="73"/>
      <c r="Z332" s="70" t="s">
        <v>61</v>
      </c>
      <c r="AA332" s="69">
        <v>1</v>
      </c>
      <c r="AB332" s="72">
        <v>45566</v>
      </c>
      <c r="AC332" s="70" t="s">
        <v>63</v>
      </c>
      <c r="AD332" s="70" t="s">
        <v>947</v>
      </c>
      <c r="AE332" s="70" t="s">
        <v>14</v>
      </c>
      <c r="AF332" s="70" t="s">
        <v>12</v>
      </c>
      <c r="AG332" s="70" t="s">
        <v>65</v>
      </c>
      <c r="AH332" s="70" t="s">
        <v>11</v>
      </c>
      <c r="AI332" s="70" t="s">
        <v>9</v>
      </c>
      <c r="AJ332" s="70" t="s">
        <v>84</v>
      </c>
      <c r="AK332" s="70" t="s">
        <v>947</v>
      </c>
      <c r="AL332" s="70" t="s">
        <v>63</v>
      </c>
      <c r="AM332" s="70" t="s">
        <v>61</v>
      </c>
      <c r="AN332" s="70" t="s">
        <v>61</v>
      </c>
      <c r="AO332" s="70" t="s">
        <v>74</v>
      </c>
      <c r="AP332" s="69">
        <v>5.8</v>
      </c>
    </row>
    <row r="333" spans="1:42" ht="15" hidden="1" customHeight="1" x14ac:dyDescent="0.25">
      <c r="A333" s="69">
        <v>2024</v>
      </c>
      <c r="B333" s="70" t="s">
        <v>54</v>
      </c>
      <c r="C333" s="70" t="s">
        <v>55</v>
      </c>
      <c r="D333" s="70" t="s">
        <v>175</v>
      </c>
      <c r="E333" s="70" t="s">
        <v>176</v>
      </c>
      <c r="F333" s="70" t="s">
        <v>182</v>
      </c>
      <c r="G333" s="70" t="s">
        <v>1403</v>
      </c>
      <c r="H333" s="70" t="s">
        <v>96</v>
      </c>
      <c r="I333" s="70" t="s">
        <v>855</v>
      </c>
      <c r="J333" s="70" t="s">
        <v>61</v>
      </c>
      <c r="K333" s="69" t="b">
        <v>1</v>
      </c>
      <c r="L333" s="70" t="s">
        <v>8</v>
      </c>
      <c r="M333" s="69">
        <v>101</v>
      </c>
      <c r="N333" s="78" t="s">
        <v>957</v>
      </c>
      <c r="O333" s="81" t="str">
        <f t="shared" si="10"/>
        <v>10111</v>
      </c>
      <c r="P333" s="82">
        <f>IF(COUNTIF(Sheet2!B$3:B$187,VALUE('raw Mark ID data'!O333))=0, 0, VLOOKUP(VALUE(O333), Sheet2!B$3:D$987, 3, FALSE))</f>
        <v>0</v>
      </c>
      <c r="Q333" s="82">
        <f>IF(P333="THA",VLOOKUP(VALUE(O333),Sheet2!B$1:C$191,2,FALSE), IF(P333="SHA",VLOOKUP(VALUE(O333),Sheet2!B$1:C$191,2,FALSE), 0))</f>
        <v>0</v>
      </c>
      <c r="R333" s="82" t="str">
        <f t="shared" si="11"/>
        <v>NT</v>
      </c>
      <c r="S333" s="70" t="s">
        <v>1404</v>
      </c>
      <c r="T333" s="71">
        <v>45497</v>
      </c>
      <c r="U333" s="72">
        <v>45498</v>
      </c>
      <c r="V333" s="69">
        <v>2</v>
      </c>
      <c r="W333" s="71">
        <v>45499</v>
      </c>
      <c r="X333" s="69">
        <v>30</v>
      </c>
      <c r="Y333" s="73"/>
      <c r="Z333" s="70" t="s">
        <v>61</v>
      </c>
      <c r="AA333" s="69">
        <v>1</v>
      </c>
      <c r="AB333" s="72">
        <v>45506</v>
      </c>
      <c r="AC333" s="70" t="s">
        <v>63</v>
      </c>
      <c r="AD333" s="70" t="s">
        <v>163</v>
      </c>
      <c r="AE333" s="70" t="s">
        <v>10</v>
      </c>
      <c r="AF333" s="70" t="s">
        <v>12</v>
      </c>
      <c r="AG333" s="70" t="s">
        <v>65</v>
      </c>
      <c r="AH333" s="70" t="s">
        <v>11</v>
      </c>
      <c r="AI333" s="70" t="s">
        <v>9</v>
      </c>
      <c r="AJ333" s="70" t="s">
        <v>122</v>
      </c>
      <c r="AK333" s="70" t="s">
        <v>163</v>
      </c>
      <c r="AL333" s="70" t="s">
        <v>63</v>
      </c>
      <c r="AM333" s="70" t="s">
        <v>61</v>
      </c>
      <c r="AN333" s="70" t="s">
        <v>61</v>
      </c>
      <c r="AO333" s="70" t="s">
        <v>74</v>
      </c>
      <c r="AP333" s="69">
        <v>7.7</v>
      </c>
    </row>
    <row r="334" spans="1:42" ht="15" hidden="1" customHeight="1" x14ac:dyDescent="0.25">
      <c r="A334" s="69">
        <v>2024</v>
      </c>
      <c r="B334" s="70" t="s">
        <v>54</v>
      </c>
      <c r="C334" s="70" t="s">
        <v>55</v>
      </c>
      <c r="D334" s="70" t="s">
        <v>175</v>
      </c>
      <c r="E334" s="70" t="s">
        <v>176</v>
      </c>
      <c r="F334" s="70" t="s">
        <v>182</v>
      </c>
      <c r="G334" s="70" t="s">
        <v>1403</v>
      </c>
      <c r="H334" s="70" t="s">
        <v>117</v>
      </c>
      <c r="I334" s="70" t="s">
        <v>855</v>
      </c>
      <c r="J334" s="70" t="s">
        <v>61</v>
      </c>
      <c r="K334" s="69" t="b">
        <v>1</v>
      </c>
      <c r="L334" s="70" t="s">
        <v>8</v>
      </c>
      <c r="M334" s="69">
        <v>101</v>
      </c>
      <c r="N334" s="78" t="s">
        <v>957</v>
      </c>
      <c r="O334" s="81" t="str">
        <f t="shared" si="10"/>
        <v>10111</v>
      </c>
      <c r="P334" s="82">
        <f>IF(COUNTIF(Sheet2!B$3:B$187,VALUE('raw Mark ID data'!O334))=0, 0, VLOOKUP(VALUE(O334), Sheet2!B$3:D$987, 3, FALSE))</f>
        <v>0</v>
      </c>
      <c r="Q334" s="82">
        <f>IF(P334="THA",VLOOKUP(VALUE(O334),Sheet2!B$1:C$191,2,FALSE), IF(P334="SHA",VLOOKUP(VALUE(O334),Sheet2!B$1:C$191,2,FALSE), 0))</f>
        <v>0</v>
      </c>
      <c r="R334" s="82" t="str">
        <f t="shared" si="11"/>
        <v>NT</v>
      </c>
      <c r="S334" s="70" t="s">
        <v>1405</v>
      </c>
      <c r="T334" s="71">
        <v>45497</v>
      </c>
      <c r="U334" s="72">
        <v>45498</v>
      </c>
      <c r="V334" s="69">
        <v>2</v>
      </c>
      <c r="W334" s="71">
        <v>45499</v>
      </c>
      <c r="X334" s="69">
        <v>30</v>
      </c>
      <c r="Y334" s="73"/>
      <c r="Z334" s="70" t="s">
        <v>61</v>
      </c>
      <c r="AA334" s="69">
        <v>1</v>
      </c>
      <c r="AB334" s="72">
        <v>45506</v>
      </c>
      <c r="AC334" s="70" t="s">
        <v>63</v>
      </c>
      <c r="AD334" s="70" t="s">
        <v>163</v>
      </c>
      <c r="AE334" s="70" t="s">
        <v>10</v>
      </c>
      <c r="AF334" s="70" t="s">
        <v>12</v>
      </c>
      <c r="AG334" s="70" t="s">
        <v>65</v>
      </c>
      <c r="AH334" s="70" t="s">
        <v>11</v>
      </c>
      <c r="AI334" s="70" t="s">
        <v>9</v>
      </c>
      <c r="AJ334" s="70" t="s">
        <v>122</v>
      </c>
      <c r="AK334" s="70" t="s">
        <v>163</v>
      </c>
      <c r="AL334" s="70" t="s">
        <v>63</v>
      </c>
      <c r="AM334" s="70" t="s">
        <v>61</v>
      </c>
      <c r="AN334" s="70" t="s">
        <v>61</v>
      </c>
      <c r="AO334" s="70" t="s">
        <v>74</v>
      </c>
      <c r="AP334" s="69">
        <v>5.4</v>
      </c>
    </row>
    <row r="335" spans="1:42" ht="15" hidden="1" customHeight="1" x14ac:dyDescent="0.25">
      <c r="A335" s="69">
        <v>2024</v>
      </c>
      <c r="B335" s="70" t="s">
        <v>54</v>
      </c>
      <c r="C335" s="70" t="s">
        <v>55</v>
      </c>
      <c r="D335" s="70" t="s">
        <v>175</v>
      </c>
      <c r="E335" s="70" t="s">
        <v>176</v>
      </c>
      <c r="F335" s="70" t="s">
        <v>182</v>
      </c>
      <c r="G335" s="70" t="s">
        <v>1406</v>
      </c>
      <c r="H335" s="70" t="s">
        <v>88</v>
      </c>
      <c r="I335" s="70" t="s">
        <v>221</v>
      </c>
      <c r="J335" s="70" t="s">
        <v>61</v>
      </c>
      <c r="K335" s="69" t="b">
        <v>1</v>
      </c>
      <c r="L335" s="70" t="s">
        <v>8</v>
      </c>
      <c r="M335" s="69">
        <v>101</v>
      </c>
      <c r="N335" s="78" t="s">
        <v>964</v>
      </c>
      <c r="O335" s="81" t="str">
        <f t="shared" si="10"/>
        <v>101242842</v>
      </c>
      <c r="P335" s="82">
        <f>IF(COUNTIF(Sheet2!B$3:B$187,VALUE('raw Mark ID data'!O335))=0, 0, VLOOKUP(VALUE(O335), Sheet2!B$3:D$987, 3, FALSE))</f>
        <v>0</v>
      </c>
      <c r="Q335" s="82">
        <f>IF(P335="THA",VLOOKUP(VALUE(O335),Sheet2!B$1:C$191,2,FALSE), IF(P335="SHA",VLOOKUP(VALUE(O335),Sheet2!B$1:C$191,2,FALSE), 0))</f>
        <v>0</v>
      </c>
      <c r="R335" s="82" t="str">
        <f t="shared" si="11"/>
        <v>NT</v>
      </c>
      <c r="S335" s="70" t="s">
        <v>1407</v>
      </c>
      <c r="T335" s="71">
        <v>45494</v>
      </c>
      <c r="U335" s="72">
        <v>45498</v>
      </c>
      <c r="V335" s="69">
        <v>5</v>
      </c>
      <c r="W335" s="71">
        <v>45499</v>
      </c>
      <c r="X335" s="69">
        <v>30</v>
      </c>
      <c r="Y335" s="73"/>
      <c r="Z335" s="70" t="s">
        <v>61</v>
      </c>
      <c r="AA335" s="69">
        <v>1</v>
      </c>
      <c r="AB335" s="72">
        <v>45565</v>
      </c>
      <c r="AC335" s="70" t="s">
        <v>63</v>
      </c>
      <c r="AD335" s="70" t="s">
        <v>189</v>
      </c>
      <c r="AE335" s="70" t="s">
        <v>21</v>
      </c>
      <c r="AF335" s="70" t="s">
        <v>12</v>
      </c>
      <c r="AG335" s="70" t="s">
        <v>65</v>
      </c>
      <c r="AH335" s="70" t="s">
        <v>11</v>
      </c>
      <c r="AI335" s="70" t="s">
        <v>9</v>
      </c>
      <c r="AJ335" s="70" t="s">
        <v>122</v>
      </c>
      <c r="AK335" s="70" t="s">
        <v>189</v>
      </c>
      <c r="AL335" s="70" t="s">
        <v>63</v>
      </c>
      <c r="AM335" s="70" t="s">
        <v>61</v>
      </c>
      <c r="AN335" s="70" t="s">
        <v>61</v>
      </c>
      <c r="AO335" s="70" t="s">
        <v>74</v>
      </c>
      <c r="AP335" s="69">
        <v>7.2</v>
      </c>
    </row>
    <row r="336" spans="1:42" ht="15" hidden="1" customHeight="1" x14ac:dyDescent="0.25">
      <c r="A336" s="69">
        <v>2024</v>
      </c>
      <c r="B336" s="70" t="s">
        <v>54</v>
      </c>
      <c r="C336" s="70" t="s">
        <v>55</v>
      </c>
      <c r="D336" s="70" t="s">
        <v>175</v>
      </c>
      <c r="E336" s="70" t="s">
        <v>176</v>
      </c>
      <c r="F336" s="70" t="s">
        <v>182</v>
      </c>
      <c r="G336" s="70" t="s">
        <v>1406</v>
      </c>
      <c r="H336" s="70" t="s">
        <v>100</v>
      </c>
      <c r="I336" s="70" t="s">
        <v>221</v>
      </c>
      <c r="J336" s="70" t="s">
        <v>61</v>
      </c>
      <c r="K336" s="69" t="b">
        <v>1</v>
      </c>
      <c r="L336" s="70" t="s">
        <v>8</v>
      </c>
      <c r="M336" s="69">
        <v>101</v>
      </c>
      <c r="N336" s="78" t="s">
        <v>964</v>
      </c>
      <c r="O336" s="81" t="str">
        <f t="shared" si="10"/>
        <v>101242842</v>
      </c>
      <c r="P336" s="82">
        <f>IF(COUNTIF(Sheet2!B$3:B$187,VALUE('raw Mark ID data'!O336))=0, 0, VLOOKUP(VALUE(O336), Sheet2!B$3:D$987, 3, FALSE))</f>
        <v>0</v>
      </c>
      <c r="Q336" s="82">
        <f>IF(P336="THA",VLOOKUP(VALUE(O336),Sheet2!B$1:C$191,2,FALSE), IF(P336="SHA",VLOOKUP(VALUE(O336),Sheet2!B$1:C$191,2,FALSE), 0))</f>
        <v>0</v>
      </c>
      <c r="R336" s="82" t="str">
        <f t="shared" si="11"/>
        <v>NT</v>
      </c>
      <c r="S336" s="70" t="s">
        <v>1408</v>
      </c>
      <c r="T336" s="71">
        <v>45494</v>
      </c>
      <c r="U336" s="72">
        <v>45498</v>
      </c>
      <c r="V336" s="69">
        <v>5</v>
      </c>
      <c r="W336" s="71">
        <v>45499</v>
      </c>
      <c r="X336" s="69">
        <v>30</v>
      </c>
      <c r="Y336" s="73"/>
      <c r="Z336" s="70" t="s">
        <v>61</v>
      </c>
      <c r="AA336" s="69">
        <v>1</v>
      </c>
      <c r="AB336" s="72">
        <v>45565</v>
      </c>
      <c r="AC336" s="70" t="s">
        <v>63</v>
      </c>
      <c r="AD336" s="70" t="s">
        <v>139</v>
      </c>
      <c r="AE336" s="70" t="s">
        <v>13</v>
      </c>
      <c r="AF336" s="70" t="s">
        <v>12</v>
      </c>
      <c r="AG336" s="70" t="s">
        <v>65</v>
      </c>
      <c r="AH336" s="70" t="s">
        <v>11</v>
      </c>
      <c r="AI336" s="70" t="s">
        <v>9</v>
      </c>
      <c r="AJ336" s="70" t="s">
        <v>84</v>
      </c>
      <c r="AK336" s="70" t="s">
        <v>139</v>
      </c>
      <c r="AL336" s="70" t="s">
        <v>63</v>
      </c>
      <c r="AM336" s="70" t="s">
        <v>61</v>
      </c>
      <c r="AN336" s="70" t="s">
        <v>61</v>
      </c>
      <c r="AO336" s="70" t="s">
        <v>74</v>
      </c>
      <c r="AP336" s="69">
        <v>5</v>
      </c>
    </row>
    <row r="337" spans="1:42" ht="15" hidden="1" customHeight="1" x14ac:dyDescent="0.25">
      <c r="A337" s="69">
        <v>2024</v>
      </c>
      <c r="B337" s="70" t="s">
        <v>54</v>
      </c>
      <c r="C337" s="70" t="s">
        <v>55</v>
      </c>
      <c r="D337" s="70" t="s">
        <v>175</v>
      </c>
      <c r="E337" s="70" t="s">
        <v>176</v>
      </c>
      <c r="F337" s="70" t="s">
        <v>182</v>
      </c>
      <c r="G337" s="70" t="s">
        <v>1406</v>
      </c>
      <c r="H337" s="70" t="s">
        <v>108</v>
      </c>
      <c r="I337" s="70" t="s">
        <v>221</v>
      </c>
      <c r="J337" s="70" t="s">
        <v>61</v>
      </c>
      <c r="K337" s="69" t="b">
        <v>1</v>
      </c>
      <c r="L337" s="70" t="s">
        <v>8</v>
      </c>
      <c r="M337" s="69">
        <v>101</v>
      </c>
      <c r="N337" s="78" t="s">
        <v>964</v>
      </c>
      <c r="O337" s="81" t="str">
        <f t="shared" si="10"/>
        <v>101242842</v>
      </c>
      <c r="P337" s="82">
        <f>IF(COUNTIF(Sheet2!B$3:B$187,VALUE('raw Mark ID data'!O337))=0, 0, VLOOKUP(VALUE(O337), Sheet2!B$3:D$987, 3, FALSE))</f>
        <v>0</v>
      </c>
      <c r="Q337" s="82">
        <f>IF(P337="THA",VLOOKUP(VALUE(O337),Sheet2!B$1:C$191,2,FALSE), IF(P337="SHA",VLOOKUP(VALUE(O337),Sheet2!B$1:C$191,2,FALSE), 0))</f>
        <v>0</v>
      </c>
      <c r="R337" s="82" t="str">
        <f t="shared" si="11"/>
        <v>NT</v>
      </c>
      <c r="S337" s="70" t="s">
        <v>1409</v>
      </c>
      <c r="T337" s="71">
        <v>45494</v>
      </c>
      <c r="U337" s="72">
        <v>45498</v>
      </c>
      <c r="V337" s="69">
        <v>5</v>
      </c>
      <c r="W337" s="71">
        <v>45499</v>
      </c>
      <c r="X337" s="69">
        <v>30</v>
      </c>
      <c r="Y337" s="73"/>
      <c r="Z337" s="70" t="s">
        <v>61</v>
      </c>
      <c r="AA337" s="69">
        <v>1</v>
      </c>
      <c r="AB337" s="72">
        <v>45565</v>
      </c>
      <c r="AC337" s="70" t="s">
        <v>63</v>
      </c>
      <c r="AD337" s="70" t="s">
        <v>163</v>
      </c>
      <c r="AE337" s="70" t="s">
        <v>10</v>
      </c>
      <c r="AF337" s="70" t="s">
        <v>12</v>
      </c>
      <c r="AG337" s="70" t="s">
        <v>65</v>
      </c>
      <c r="AH337" s="70" t="s">
        <v>11</v>
      </c>
      <c r="AI337" s="70" t="s">
        <v>9</v>
      </c>
      <c r="AJ337" s="70" t="s">
        <v>122</v>
      </c>
      <c r="AK337" s="70" t="s">
        <v>163</v>
      </c>
      <c r="AL337" s="70" t="s">
        <v>63</v>
      </c>
      <c r="AM337" s="70" t="s">
        <v>61</v>
      </c>
      <c r="AN337" s="70" t="s">
        <v>61</v>
      </c>
      <c r="AO337" s="70" t="s">
        <v>74</v>
      </c>
      <c r="AP337" s="69">
        <v>7.1</v>
      </c>
    </row>
    <row r="338" spans="1:42" ht="15" hidden="1" customHeight="1" x14ac:dyDescent="0.25">
      <c r="A338" s="69">
        <v>2024</v>
      </c>
      <c r="B338" s="70" t="s">
        <v>54</v>
      </c>
      <c r="C338" s="70" t="s">
        <v>55</v>
      </c>
      <c r="D338" s="70" t="s">
        <v>175</v>
      </c>
      <c r="E338" s="70" t="s">
        <v>176</v>
      </c>
      <c r="F338" s="70" t="s">
        <v>182</v>
      </c>
      <c r="G338" s="70" t="s">
        <v>1406</v>
      </c>
      <c r="H338" s="70" t="s">
        <v>110</v>
      </c>
      <c r="I338" s="70" t="s">
        <v>221</v>
      </c>
      <c r="J338" s="70" t="s">
        <v>61</v>
      </c>
      <c r="K338" s="69" t="b">
        <v>1</v>
      </c>
      <c r="L338" s="70" t="s">
        <v>8</v>
      </c>
      <c r="M338" s="69">
        <v>101</v>
      </c>
      <c r="N338" s="78" t="s">
        <v>964</v>
      </c>
      <c r="O338" s="81" t="str">
        <f t="shared" si="10"/>
        <v>101242842</v>
      </c>
      <c r="P338" s="82">
        <f>IF(COUNTIF(Sheet2!B$3:B$187,VALUE('raw Mark ID data'!O338))=0, 0, VLOOKUP(VALUE(O338), Sheet2!B$3:D$987, 3, FALSE))</f>
        <v>0</v>
      </c>
      <c r="Q338" s="82">
        <f>IF(P338="THA",VLOOKUP(VALUE(O338),Sheet2!B$1:C$191,2,FALSE), IF(P338="SHA",VLOOKUP(VALUE(O338),Sheet2!B$1:C$191,2,FALSE), 0))</f>
        <v>0</v>
      </c>
      <c r="R338" s="82" t="str">
        <f t="shared" si="11"/>
        <v>NT</v>
      </c>
      <c r="S338" s="70" t="s">
        <v>1410</v>
      </c>
      <c r="T338" s="71">
        <v>45494</v>
      </c>
      <c r="U338" s="72">
        <v>45498</v>
      </c>
      <c r="V338" s="69">
        <v>5</v>
      </c>
      <c r="W338" s="71">
        <v>45499</v>
      </c>
      <c r="X338" s="69">
        <v>30</v>
      </c>
      <c r="Y338" s="73"/>
      <c r="Z338" s="70" t="s">
        <v>61</v>
      </c>
      <c r="AA338" s="69">
        <v>1</v>
      </c>
      <c r="AB338" s="72">
        <v>45565</v>
      </c>
      <c r="AC338" s="70" t="s">
        <v>63</v>
      </c>
      <c r="AD338" s="70" t="s">
        <v>163</v>
      </c>
      <c r="AE338" s="70" t="s">
        <v>10</v>
      </c>
      <c r="AF338" s="70" t="s">
        <v>12</v>
      </c>
      <c r="AG338" s="70" t="s">
        <v>65</v>
      </c>
      <c r="AH338" s="70" t="s">
        <v>11</v>
      </c>
      <c r="AI338" s="70" t="s">
        <v>9</v>
      </c>
      <c r="AJ338" s="70" t="s">
        <v>122</v>
      </c>
      <c r="AK338" s="70" t="s">
        <v>163</v>
      </c>
      <c r="AL338" s="70" t="s">
        <v>63</v>
      </c>
      <c r="AM338" s="70" t="s">
        <v>61</v>
      </c>
      <c r="AN338" s="70" t="s">
        <v>61</v>
      </c>
      <c r="AO338" s="70" t="s">
        <v>74</v>
      </c>
      <c r="AP338" s="69">
        <v>6.5</v>
      </c>
    </row>
    <row r="339" spans="1:42" ht="15" hidden="1" customHeight="1" x14ac:dyDescent="0.25">
      <c r="A339" s="69">
        <v>2024</v>
      </c>
      <c r="B339" s="70" t="s">
        <v>54</v>
      </c>
      <c r="C339" s="70" t="s">
        <v>55</v>
      </c>
      <c r="D339" s="70" t="s">
        <v>175</v>
      </c>
      <c r="E339" s="70" t="s">
        <v>176</v>
      </c>
      <c r="F339" s="70" t="s">
        <v>182</v>
      </c>
      <c r="G339" s="70" t="s">
        <v>1406</v>
      </c>
      <c r="H339" s="70" t="s">
        <v>115</v>
      </c>
      <c r="I339" s="70" t="s">
        <v>221</v>
      </c>
      <c r="J339" s="70" t="s">
        <v>61</v>
      </c>
      <c r="K339" s="69" t="b">
        <v>1</v>
      </c>
      <c r="L339" s="70" t="s">
        <v>8</v>
      </c>
      <c r="M339" s="69">
        <v>101</v>
      </c>
      <c r="N339" s="78" t="s">
        <v>964</v>
      </c>
      <c r="O339" s="81" t="str">
        <f t="shared" si="10"/>
        <v>101242842</v>
      </c>
      <c r="P339" s="82">
        <f>IF(COUNTIF(Sheet2!B$3:B$187,VALUE('raw Mark ID data'!O339))=0, 0, VLOOKUP(VALUE(O339), Sheet2!B$3:D$987, 3, FALSE))</f>
        <v>0</v>
      </c>
      <c r="Q339" s="82">
        <f>IF(P339="THA",VLOOKUP(VALUE(O339),Sheet2!B$1:C$191,2,FALSE), IF(P339="SHA",VLOOKUP(VALUE(O339),Sheet2!B$1:C$191,2,FALSE), 0))</f>
        <v>0</v>
      </c>
      <c r="R339" s="82" t="str">
        <f t="shared" si="11"/>
        <v>NT</v>
      </c>
      <c r="S339" s="70" t="s">
        <v>1411</v>
      </c>
      <c r="T339" s="71">
        <v>45494</v>
      </c>
      <c r="U339" s="72">
        <v>45498</v>
      </c>
      <c r="V339" s="69">
        <v>5</v>
      </c>
      <c r="W339" s="71">
        <v>45499</v>
      </c>
      <c r="X339" s="69">
        <v>30</v>
      </c>
      <c r="Y339" s="73"/>
      <c r="Z339" s="70" t="s">
        <v>61</v>
      </c>
      <c r="AA339" s="69">
        <v>1</v>
      </c>
      <c r="AB339" s="72">
        <v>45565</v>
      </c>
      <c r="AC339" s="70" t="s">
        <v>63</v>
      </c>
      <c r="AD339" s="70" t="s">
        <v>163</v>
      </c>
      <c r="AE339" s="70" t="s">
        <v>10</v>
      </c>
      <c r="AF339" s="70" t="s">
        <v>12</v>
      </c>
      <c r="AG339" s="70" t="s">
        <v>65</v>
      </c>
      <c r="AH339" s="70" t="s">
        <v>11</v>
      </c>
      <c r="AI339" s="70" t="s">
        <v>9</v>
      </c>
      <c r="AJ339" s="70" t="s">
        <v>122</v>
      </c>
      <c r="AK339" s="70" t="s">
        <v>163</v>
      </c>
      <c r="AL339" s="70" t="s">
        <v>63</v>
      </c>
      <c r="AM339" s="70" t="s">
        <v>61</v>
      </c>
      <c r="AN339" s="70" t="s">
        <v>61</v>
      </c>
      <c r="AO339" s="70" t="s">
        <v>74</v>
      </c>
      <c r="AP339" s="69">
        <v>4.9000000000000004</v>
      </c>
    </row>
    <row r="340" spans="1:42" ht="15" hidden="1" customHeight="1" x14ac:dyDescent="0.25">
      <c r="A340" s="69">
        <v>2024</v>
      </c>
      <c r="B340" s="70" t="s">
        <v>54</v>
      </c>
      <c r="C340" s="70" t="s">
        <v>55</v>
      </c>
      <c r="D340" s="70" t="s">
        <v>175</v>
      </c>
      <c r="E340" s="70" t="s">
        <v>176</v>
      </c>
      <c r="F340" s="70" t="s">
        <v>182</v>
      </c>
      <c r="G340" s="70" t="s">
        <v>1406</v>
      </c>
      <c r="H340" s="70" t="s">
        <v>118</v>
      </c>
      <c r="I340" s="70" t="s">
        <v>221</v>
      </c>
      <c r="J340" s="70" t="s">
        <v>61</v>
      </c>
      <c r="K340" s="69" t="b">
        <v>1</v>
      </c>
      <c r="L340" s="70" t="s">
        <v>8</v>
      </c>
      <c r="M340" s="69">
        <v>101</v>
      </c>
      <c r="N340" s="78" t="s">
        <v>964</v>
      </c>
      <c r="O340" s="81" t="str">
        <f t="shared" si="10"/>
        <v>101242842</v>
      </c>
      <c r="P340" s="82">
        <f>IF(COUNTIF(Sheet2!B$3:B$187,VALUE('raw Mark ID data'!O340))=0, 0, VLOOKUP(VALUE(O340), Sheet2!B$3:D$987, 3, FALSE))</f>
        <v>0</v>
      </c>
      <c r="Q340" s="82">
        <f>IF(P340="THA",VLOOKUP(VALUE(O340),Sheet2!B$1:C$191,2,FALSE), IF(P340="SHA",VLOOKUP(VALUE(O340),Sheet2!B$1:C$191,2,FALSE), 0))</f>
        <v>0</v>
      </c>
      <c r="R340" s="82" t="str">
        <f t="shared" si="11"/>
        <v>NT</v>
      </c>
      <c r="S340" s="70" t="s">
        <v>1412</v>
      </c>
      <c r="T340" s="71">
        <v>45494</v>
      </c>
      <c r="U340" s="72">
        <v>45498</v>
      </c>
      <c r="V340" s="69">
        <v>5</v>
      </c>
      <c r="W340" s="71">
        <v>45499</v>
      </c>
      <c r="X340" s="69">
        <v>30</v>
      </c>
      <c r="Y340" s="73"/>
      <c r="Z340" s="70" t="s">
        <v>61</v>
      </c>
      <c r="AA340" s="69">
        <v>1</v>
      </c>
      <c r="AB340" s="72">
        <v>45565</v>
      </c>
      <c r="AC340" s="70" t="s">
        <v>63</v>
      </c>
      <c r="AD340" s="70" t="s">
        <v>189</v>
      </c>
      <c r="AE340" s="70" t="s">
        <v>21</v>
      </c>
      <c r="AF340" s="70" t="s">
        <v>12</v>
      </c>
      <c r="AG340" s="70" t="s">
        <v>65</v>
      </c>
      <c r="AH340" s="70" t="s">
        <v>11</v>
      </c>
      <c r="AI340" s="70" t="s">
        <v>9</v>
      </c>
      <c r="AJ340" s="70" t="s">
        <v>122</v>
      </c>
      <c r="AK340" s="70" t="s">
        <v>189</v>
      </c>
      <c r="AL340" s="70" t="s">
        <v>63</v>
      </c>
      <c r="AM340" s="70" t="s">
        <v>61</v>
      </c>
      <c r="AN340" s="70" t="s">
        <v>61</v>
      </c>
      <c r="AO340" s="70" t="s">
        <v>74</v>
      </c>
      <c r="AP340" s="69">
        <v>7.7</v>
      </c>
    </row>
    <row r="341" spans="1:42" ht="15" hidden="1" customHeight="1" x14ac:dyDescent="0.25">
      <c r="A341" s="69">
        <v>2024</v>
      </c>
      <c r="B341" s="70" t="s">
        <v>54</v>
      </c>
      <c r="C341" s="70" t="s">
        <v>55</v>
      </c>
      <c r="D341" s="70" t="s">
        <v>56</v>
      </c>
      <c r="E341" s="70" t="s">
        <v>219</v>
      </c>
      <c r="F341" s="70" t="s">
        <v>58</v>
      </c>
      <c r="G341" s="70" t="s">
        <v>1413</v>
      </c>
      <c r="H341" s="70" t="s">
        <v>87</v>
      </c>
      <c r="I341" s="70" t="s">
        <v>855</v>
      </c>
      <c r="J341" s="70" t="s">
        <v>61</v>
      </c>
      <c r="K341" s="69" t="b">
        <v>1</v>
      </c>
      <c r="L341" s="70" t="s">
        <v>23</v>
      </c>
      <c r="M341" s="69">
        <v>101</v>
      </c>
      <c r="N341" s="78" t="s">
        <v>1283</v>
      </c>
      <c r="O341" s="81" t="str">
        <f t="shared" si="10"/>
        <v>10129</v>
      </c>
      <c r="P341" s="82">
        <f>IF(COUNTIF(Sheet2!B$3:B$187,VALUE('raw Mark ID data'!O341))=0, 0, VLOOKUP(VALUE(O341), Sheet2!B$3:D$987, 3, FALSE))</f>
        <v>0</v>
      </c>
      <c r="Q341" s="82">
        <f>IF(P341="THA",VLOOKUP(VALUE(O341),Sheet2!B$1:C$191,2,FALSE), IF(P341="SHA",VLOOKUP(VALUE(O341),Sheet2!B$1:C$191,2,FALSE), 0))</f>
        <v>0</v>
      </c>
      <c r="R341" s="82" t="str">
        <f t="shared" si="11"/>
        <v>NT</v>
      </c>
      <c r="S341" s="70" t="s">
        <v>1414</v>
      </c>
      <c r="T341" s="71">
        <v>45498</v>
      </c>
      <c r="U341" s="73"/>
      <c r="V341" s="69">
        <v>1</v>
      </c>
      <c r="W341" s="71">
        <v>45498</v>
      </c>
      <c r="X341" s="69">
        <v>30</v>
      </c>
      <c r="Y341" s="73"/>
      <c r="Z341" s="70" t="s">
        <v>61</v>
      </c>
      <c r="AA341" s="69">
        <v>1</v>
      </c>
      <c r="AB341" s="72">
        <v>45565</v>
      </c>
      <c r="AC341" s="70" t="s">
        <v>63</v>
      </c>
      <c r="AD341" s="70" t="s">
        <v>189</v>
      </c>
      <c r="AE341" s="70" t="s">
        <v>21</v>
      </c>
      <c r="AF341" s="70" t="s">
        <v>12</v>
      </c>
      <c r="AG341" s="70" t="s">
        <v>65</v>
      </c>
      <c r="AH341" s="70" t="s">
        <v>11</v>
      </c>
      <c r="AI341" s="70" t="s">
        <v>9</v>
      </c>
      <c r="AJ341" s="70" t="s">
        <v>122</v>
      </c>
      <c r="AK341" s="70" t="s">
        <v>189</v>
      </c>
      <c r="AL341" s="70" t="s">
        <v>63</v>
      </c>
      <c r="AM341" s="70" t="s">
        <v>61</v>
      </c>
      <c r="AN341" s="70" t="s">
        <v>61</v>
      </c>
      <c r="AO341" s="70" t="s">
        <v>74</v>
      </c>
      <c r="AP341" s="69">
        <v>4.3</v>
      </c>
    </row>
    <row r="342" spans="1:42" ht="15" hidden="1" customHeight="1" x14ac:dyDescent="0.25">
      <c r="A342" s="69">
        <v>2024</v>
      </c>
      <c r="B342" s="70" t="s">
        <v>54</v>
      </c>
      <c r="C342" s="70" t="s">
        <v>55</v>
      </c>
      <c r="D342" s="70" t="s">
        <v>181</v>
      </c>
      <c r="E342" s="70" t="s">
        <v>219</v>
      </c>
      <c r="F342" s="70" t="s">
        <v>58</v>
      </c>
      <c r="G342" s="70" t="s">
        <v>1415</v>
      </c>
      <c r="H342" s="70" t="s">
        <v>59</v>
      </c>
      <c r="I342" s="70" t="s">
        <v>855</v>
      </c>
      <c r="J342" s="70" t="s">
        <v>61</v>
      </c>
      <c r="K342" s="69" t="b">
        <v>1</v>
      </c>
      <c r="L342" s="70" t="s">
        <v>23</v>
      </c>
      <c r="M342" s="69">
        <v>102</v>
      </c>
      <c r="N342" s="78" t="s">
        <v>1184</v>
      </c>
      <c r="O342" s="81" t="str">
        <f t="shared" si="10"/>
        <v>10220</v>
      </c>
      <c r="P342" s="82">
        <f>IF(COUNTIF(Sheet2!B$3:B$187,VALUE('raw Mark ID data'!O342))=0, 0, VLOOKUP(VALUE(O342), Sheet2!B$3:D$987, 3, FALSE))</f>
        <v>0</v>
      </c>
      <c r="Q342" s="82">
        <f>IF(P342="THA",VLOOKUP(VALUE(O342),Sheet2!B$1:C$191,2,FALSE), IF(P342="SHA",VLOOKUP(VALUE(O342),Sheet2!B$1:C$191,2,FALSE), 0))</f>
        <v>0</v>
      </c>
      <c r="R342" s="82" t="str">
        <f t="shared" si="11"/>
        <v>NT</v>
      </c>
      <c r="S342" s="70" t="s">
        <v>1416</v>
      </c>
      <c r="T342" s="71">
        <v>45498</v>
      </c>
      <c r="U342" s="73"/>
      <c r="V342" s="69">
        <v>1</v>
      </c>
      <c r="W342" s="71">
        <v>45498</v>
      </c>
      <c r="X342" s="69">
        <v>30</v>
      </c>
      <c r="Y342" s="73"/>
      <c r="Z342" s="70" t="s">
        <v>1417</v>
      </c>
      <c r="AA342" s="69">
        <v>1</v>
      </c>
      <c r="AB342" s="72">
        <v>45504</v>
      </c>
      <c r="AC342" s="70" t="s">
        <v>992</v>
      </c>
      <c r="AD342" s="70" t="s">
        <v>163</v>
      </c>
      <c r="AE342" s="70" t="s">
        <v>10</v>
      </c>
      <c r="AF342" s="70" t="s">
        <v>12</v>
      </c>
      <c r="AG342" s="70" t="s">
        <v>65</v>
      </c>
      <c r="AH342" s="70" t="s">
        <v>11</v>
      </c>
      <c r="AI342" s="70" t="s">
        <v>9</v>
      </c>
      <c r="AJ342" s="70" t="s">
        <v>1346</v>
      </c>
      <c r="AK342" s="70" t="s">
        <v>163</v>
      </c>
      <c r="AL342" s="70" t="s">
        <v>992</v>
      </c>
      <c r="AM342" s="70" t="s">
        <v>61</v>
      </c>
      <c r="AN342" s="70" t="s">
        <v>61</v>
      </c>
      <c r="AO342" s="70" t="s">
        <v>74</v>
      </c>
      <c r="AP342" s="69">
        <v>6.3</v>
      </c>
    </row>
    <row r="343" spans="1:42" ht="15" hidden="1" customHeight="1" x14ac:dyDescent="0.25">
      <c r="A343" s="69">
        <v>2024</v>
      </c>
      <c r="B343" s="70" t="s">
        <v>54</v>
      </c>
      <c r="C343" s="70" t="s">
        <v>986</v>
      </c>
      <c r="D343" s="70" t="s">
        <v>987</v>
      </c>
      <c r="E343" s="70" t="s">
        <v>988</v>
      </c>
      <c r="F343" s="70" t="s">
        <v>182</v>
      </c>
      <c r="G343" s="70" t="s">
        <v>1418</v>
      </c>
      <c r="H343" s="70" t="s">
        <v>75</v>
      </c>
      <c r="I343" s="70" t="s">
        <v>855</v>
      </c>
      <c r="J343" s="70" t="s">
        <v>61</v>
      </c>
      <c r="K343" s="69" t="b">
        <v>1</v>
      </c>
      <c r="L343" s="70" t="s">
        <v>23</v>
      </c>
      <c r="M343" s="69">
        <v>101</v>
      </c>
      <c r="N343" s="78" t="s">
        <v>1283</v>
      </c>
      <c r="O343" s="81" t="str">
        <f t="shared" si="10"/>
        <v>10129</v>
      </c>
      <c r="P343" s="82">
        <f>IF(COUNTIF(Sheet2!B$3:B$187,VALUE('raw Mark ID data'!O343))=0, 0, VLOOKUP(VALUE(O343), Sheet2!B$3:D$987, 3, FALSE))</f>
        <v>0</v>
      </c>
      <c r="Q343" s="82">
        <f>IF(P343="THA",VLOOKUP(VALUE(O343),Sheet2!B$1:C$191,2,FALSE), IF(P343="SHA",VLOOKUP(VALUE(O343),Sheet2!B$1:C$191,2,FALSE), 0))</f>
        <v>0</v>
      </c>
      <c r="R343" s="82" t="str">
        <f t="shared" si="11"/>
        <v>NT</v>
      </c>
      <c r="S343" s="70" t="s">
        <v>1419</v>
      </c>
      <c r="T343" s="71">
        <v>45494</v>
      </c>
      <c r="U343" s="73"/>
      <c r="V343" s="69">
        <v>1</v>
      </c>
      <c r="W343" s="71">
        <v>45495</v>
      </c>
      <c r="X343" s="69">
        <v>30</v>
      </c>
      <c r="Y343" s="73"/>
      <c r="Z343" s="70" t="s">
        <v>1420</v>
      </c>
      <c r="AA343" s="69">
        <v>1</v>
      </c>
      <c r="AB343" s="72">
        <v>45505</v>
      </c>
      <c r="AC343" s="70" t="s">
        <v>63</v>
      </c>
      <c r="AD343" s="70" t="s">
        <v>189</v>
      </c>
      <c r="AE343" s="70" t="s">
        <v>21</v>
      </c>
      <c r="AF343" s="70" t="s">
        <v>12</v>
      </c>
      <c r="AG343" s="70" t="s">
        <v>65</v>
      </c>
      <c r="AH343" s="70" t="s">
        <v>11</v>
      </c>
      <c r="AI343" s="70" t="s">
        <v>9</v>
      </c>
      <c r="AJ343" s="70" t="s">
        <v>122</v>
      </c>
      <c r="AK343" s="70" t="s">
        <v>189</v>
      </c>
      <c r="AL343" s="70" t="s">
        <v>63</v>
      </c>
      <c r="AM343" s="70" t="s">
        <v>61</v>
      </c>
      <c r="AN343" s="70" t="s">
        <v>61</v>
      </c>
      <c r="AO343" s="70" t="s">
        <v>74</v>
      </c>
      <c r="AP343" s="69">
        <v>7.9</v>
      </c>
    </row>
    <row r="344" spans="1:42" ht="15" hidden="1" customHeight="1" x14ac:dyDescent="0.25">
      <c r="A344" s="69">
        <v>2024</v>
      </c>
      <c r="B344" s="70" t="s">
        <v>54</v>
      </c>
      <c r="C344" s="70" t="s">
        <v>986</v>
      </c>
      <c r="D344" s="70" t="s">
        <v>987</v>
      </c>
      <c r="E344" s="70" t="s">
        <v>988</v>
      </c>
      <c r="F344" s="70" t="s">
        <v>182</v>
      </c>
      <c r="G344" s="70" t="s">
        <v>1418</v>
      </c>
      <c r="H344" s="70" t="s">
        <v>82</v>
      </c>
      <c r="I344" s="70" t="s">
        <v>855</v>
      </c>
      <c r="J344" s="70" t="s">
        <v>61</v>
      </c>
      <c r="K344" s="69" t="b">
        <v>1</v>
      </c>
      <c r="L344" s="70" t="s">
        <v>23</v>
      </c>
      <c r="M344" s="69">
        <v>101</v>
      </c>
      <c r="N344" s="78" t="s">
        <v>1283</v>
      </c>
      <c r="O344" s="81" t="str">
        <f t="shared" si="10"/>
        <v>10129</v>
      </c>
      <c r="P344" s="82">
        <f>IF(COUNTIF(Sheet2!B$3:B$187,VALUE('raw Mark ID data'!O344))=0, 0, VLOOKUP(VALUE(O344), Sheet2!B$3:D$987, 3, FALSE))</f>
        <v>0</v>
      </c>
      <c r="Q344" s="82">
        <f>IF(P344="THA",VLOOKUP(VALUE(O344),Sheet2!B$1:C$191,2,FALSE), IF(P344="SHA",VLOOKUP(VALUE(O344),Sheet2!B$1:C$191,2,FALSE), 0))</f>
        <v>0</v>
      </c>
      <c r="R344" s="82" t="str">
        <f t="shared" si="11"/>
        <v>NT</v>
      </c>
      <c r="S344" s="70" t="s">
        <v>1421</v>
      </c>
      <c r="T344" s="71">
        <v>45494</v>
      </c>
      <c r="U344" s="73"/>
      <c r="V344" s="69">
        <v>1</v>
      </c>
      <c r="W344" s="71">
        <v>45495</v>
      </c>
      <c r="X344" s="69">
        <v>30</v>
      </c>
      <c r="Y344" s="73"/>
      <c r="Z344" s="70" t="s">
        <v>1420</v>
      </c>
      <c r="AA344" s="69">
        <v>1</v>
      </c>
      <c r="AB344" s="72">
        <v>45505</v>
      </c>
      <c r="AC344" s="70" t="s">
        <v>63</v>
      </c>
      <c r="AD344" s="70" t="s">
        <v>139</v>
      </c>
      <c r="AE344" s="70" t="s">
        <v>13</v>
      </c>
      <c r="AF344" s="70" t="s">
        <v>12</v>
      </c>
      <c r="AG344" s="70" t="s">
        <v>65</v>
      </c>
      <c r="AH344" s="70" t="s">
        <v>11</v>
      </c>
      <c r="AI344" s="70" t="s">
        <v>9</v>
      </c>
      <c r="AJ344" s="70" t="s">
        <v>122</v>
      </c>
      <c r="AK344" s="70" t="s">
        <v>139</v>
      </c>
      <c r="AL344" s="70" t="s">
        <v>63</v>
      </c>
      <c r="AM344" s="70" t="s">
        <v>61</v>
      </c>
      <c r="AN344" s="70" t="s">
        <v>61</v>
      </c>
      <c r="AO344" s="70" t="s">
        <v>74</v>
      </c>
      <c r="AP344" s="69">
        <v>8.3000000000000007</v>
      </c>
    </row>
    <row r="345" spans="1:42" ht="15" hidden="1" customHeight="1" x14ac:dyDescent="0.25">
      <c r="A345" s="69">
        <v>2024</v>
      </c>
      <c r="B345" s="70" t="s">
        <v>54</v>
      </c>
      <c r="C345" s="70" t="s">
        <v>986</v>
      </c>
      <c r="D345" s="70" t="s">
        <v>987</v>
      </c>
      <c r="E345" s="70" t="s">
        <v>988</v>
      </c>
      <c r="F345" s="70" t="s">
        <v>182</v>
      </c>
      <c r="G345" s="70" t="s">
        <v>1418</v>
      </c>
      <c r="H345" s="70" t="s">
        <v>94</v>
      </c>
      <c r="I345" s="70" t="s">
        <v>855</v>
      </c>
      <c r="J345" s="70" t="s">
        <v>61</v>
      </c>
      <c r="K345" s="69" t="b">
        <v>1</v>
      </c>
      <c r="L345" s="70" t="s">
        <v>23</v>
      </c>
      <c r="M345" s="69">
        <v>101</v>
      </c>
      <c r="N345" s="78" t="s">
        <v>1283</v>
      </c>
      <c r="O345" s="81" t="str">
        <f t="shared" si="10"/>
        <v>10129</v>
      </c>
      <c r="P345" s="82">
        <f>IF(COUNTIF(Sheet2!B$3:B$187,VALUE('raw Mark ID data'!O345))=0, 0, VLOOKUP(VALUE(O345), Sheet2!B$3:D$987, 3, FALSE))</f>
        <v>0</v>
      </c>
      <c r="Q345" s="82">
        <f>IF(P345="THA",VLOOKUP(VALUE(O345),Sheet2!B$1:C$191,2,FALSE), IF(P345="SHA",VLOOKUP(VALUE(O345),Sheet2!B$1:C$191,2,FALSE), 0))</f>
        <v>0</v>
      </c>
      <c r="R345" s="82" t="str">
        <f t="shared" si="11"/>
        <v>NT</v>
      </c>
      <c r="S345" s="70" t="s">
        <v>1422</v>
      </c>
      <c r="T345" s="71">
        <v>45494</v>
      </c>
      <c r="U345" s="73"/>
      <c r="V345" s="69">
        <v>1</v>
      </c>
      <c r="W345" s="71">
        <v>45495</v>
      </c>
      <c r="X345" s="69">
        <v>30</v>
      </c>
      <c r="Y345" s="73"/>
      <c r="Z345" s="70" t="s">
        <v>1420</v>
      </c>
      <c r="AA345" s="69">
        <v>1</v>
      </c>
      <c r="AB345" s="72">
        <v>45505</v>
      </c>
      <c r="AC345" s="70" t="s">
        <v>63</v>
      </c>
      <c r="AD345" s="70" t="s">
        <v>163</v>
      </c>
      <c r="AE345" s="70" t="s">
        <v>10</v>
      </c>
      <c r="AF345" s="70" t="s">
        <v>12</v>
      </c>
      <c r="AG345" s="70" t="s">
        <v>65</v>
      </c>
      <c r="AH345" s="70" t="s">
        <v>11</v>
      </c>
      <c r="AI345" s="70" t="s">
        <v>9</v>
      </c>
      <c r="AJ345" s="70" t="s">
        <v>122</v>
      </c>
      <c r="AK345" s="70" t="s">
        <v>163</v>
      </c>
      <c r="AL345" s="70" t="s">
        <v>63</v>
      </c>
      <c r="AM345" s="70" t="s">
        <v>61</v>
      </c>
      <c r="AN345" s="70" t="s">
        <v>61</v>
      </c>
      <c r="AO345" s="70" t="s">
        <v>74</v>
      </c>
      <c r="AP345" s="69">
        <v>7.4</v>
      </c>
    </row>
    <row r="346" spans="1:42" ht="15" hidden="1" customHeight="1" x14ac:dyDescent="0.25">
      <c r="A346" s="69">
        <v>2024</v>
      </c>
      <c r="B346" s="70" t="s">
        <v>54</v>
      </c>
      <c r="C346" s="70" t="s">
        <v>986</v>
      </c>
      <c r="D346" s="70" t="s">
        <v>1067</v>
      </c>
      <c r="E346" s="70" t="s">
        <v>988</v>
      </c>
      <c r="F346" s="70" t="s">
        <v>182</v>
      </c>
      <c r="G346" s="70" t="s">
        <v>1423</v>
      </c>
      <c r="H346" s="70" t="s">
        <v>101</v>
      </c>
      <c r="I346" s="70" t="s">
        <v>855</v>
      </c>
      <c r="J346" s="70" t="s">
        <v>61</v>
      </c>
      <c r="K346" s="69" t="b">
        <v>0</v>
      </c>
      <c r="L346" s="70" t="s">
        <v>8</v>
      </c>
      <c r="M346" s="69">
        <v>106</v>
      </c>
      <c r="N346" s="78" t="s">
        <v>984</v>
      </c>
      <c r="O346" s="81" t="str">
        <f t="shared" si="10"/>
        <v>10630</v>
      </c>
      <c r="P346" s="82">
        <f>IF(COUNTIF(Sheet2!B$3:B$187,VALUE('raw Mark ID data'!O346))=0, 0, VLOOKUP(VALUE(O346), Sheet2!B$3:D$987, 3, FALSE))</f>
        <v>0</v>
      </c>
      <c r="Q346" s="82">
        <f>IF(P346="THA",VLOOKUP(VALUE(O346),Sheet2!B$1:C$191,2,FALSE), IF(P346="SHA",VLOOKUP(VALUE(O346),Sheet2!B$1:C$191,2,FALSE), 0))</f>
        <v>0</v>
      </c>
      <c r="R346" s="82" t="str">
        <f t="shared" si="11"/>
        <v>NT</v>
      </c>
      <c r="S346" s="70" t="s">
        <v>1424</v>
      </c>
      <c r="T346" s="71">
        <v>45487</v>
      </c>
      <c r="U346" s="72">
        <v>45489</v>
      </c>
      <c r="V346" s="69">
        <v>3</v>
      </c>
      <c r="W346" s="71">
        <v>45491</v>
      </c>
      <c r="X346" s="69">
        <v>29</v>
      </c>
      <c r="Y346" s="73"/>
      <c r="Z346" s="70" t="s">
        <v>61</v>
      </c>
      <c r="AA346" s="69">
        <v>1</v>
      </c>
      <c r="AB346" s="72">
        <v>45503</v>
      </c>
      <c r="AC346" s="70" t="s">
        <v>63</v>
      </c>
      <c r="AD346" s="70" t="s">
        <v>163</v>
      </c>
      <c r="AE346" s="70" t="s">
        <v>10</v>
      </c>
      <c r="AF346" s="70" t="s">
        <v>12</v>
      </c>
      <c r="AG346" s="70" t="s">
        <v>65</v>
      </c>
      <c r="AH346" s="70" t="s">
        <v>11</v>
      </c>
      <c r="AI346" s="70" t="s">
        <v>9</v>
      </c>
      <c r="AJ346" s="70" t="s">
        <v>122</v>
      </c>
      <c r="AK346" s="70" t="s">
        <v>163</v>
      </c>
      <c r="AL346" s="70" t="s">
        <v>63</v>
      </c>
      <c r="AM346" s="70" t="s">
        <v>61</v>
      </c>
      <c r="AN346" s="70" t="s">
        <v>61</v>
      </c>
      <c r="AO346" s="70" t="s">
        <v>61</v>
      </c>
      <c r="AP346" s="73"/>
    </row>
    <row r="347" spans="1:42" ht="15" hidden="1" customHeight="1" x14ac:dyDescent="0.25">
      <c r="A347" s="69">
        <v>2024</v>
      </c>
      <c r="B347" s="70" t="s">
        <v>54</v>
      </c>
      <c r="C347" s="70" t="s">
        <v>55</v>
      </c>
      <c r="D347" s="70" t="s">
        <v>181</v>
      </c>
      <c r="E347" s="70" t="s">
        <v>176</v>
      </c>
      <c r="F347" s="70" t="s">
        <v>182</v>
      </c>
      <c r="G347" s="70" t="s">
        <v>1425</v>
      </c>
      <c r="H347" s="70" t="s">
        <v>68</v>
      </c>
      <c r="I347" s="70" t="s">
        <v>60</v>
      </c>
      <c r="J347" s="70" t="s">
        <v>180</v>
      </c>
      <c r="K347" s="69" t="b">
        <v>1</v>
      </c>
      <c r="L347" s="70" t="s">
        <v>23</v>
      </c>
      <c r="M347" s="69">
        <v>101</v>
      </c>
      <c r="N347" s="78" t="s">
        <v>62</v>
      </c>
      <c r="O347" s="81" t="str">
        <f t="shared" si="10"/>
        <v>10195</v>
      </c>
      <c r="P347" s="82" t="str">
        <f>IF(L347="EGG", "THA", IF(COUNTIF(Sheet2!B$3:B$187,VALUE('raw Mark ID data'!O347))=0, 0, VLOOKUP(VALUE(O347), Sheet2!B$3:D$987, 3, FALSE)))</f>
        <v>THA</v>
      </c>
      <c r="Q347" s="82" t="str">
        <f>IF(P347="THA",VLOOKUP(VALUE(O347),Sheet2!B$1:C$191,2,FALSE), IF(P347="SHA",VLOOKUP(VALUE(O347),Sheet2!B$1:C$191,2,FALSE), 0))</f>
        <v>Neets Bay</v>
      </c>
      <c r="R347" s="82" t="str">
        <f t="shared" si="11"/>
        <v>T</v>
      </c>
      <c r="S347" s="70" t="s">
        <v>1426</v>
      </c>
      <c r="T347" s="71">
        <v>45500</v>
      </c>
      <c r="U347" s="73"/>
      <c r="V347" s="69">
        <v>1</v>
      </c>
      <c r="W347" s="71">
        <v>45500</v>
      </c>
      <c r="X347" s="69">
        <v>30</v>
      </c>
      <c r="Y347" s="69">
        <v>5</v>
      </c>
      <c r="Z347" s="70" t="s">
        <v>61</v>
      </c>
      <c r="AA347" s="69">
        <v>1</v>
      </c>
      <c r="AB347" s="72">
        <v>45502</v>
      </c>
      <c r="AC347" s="70" t="s">
        <v>63</v>
      </c>
      <c r="AD347" s="70" t="s">
        <v>947</v>
      </c>
      <c r="AE347" s="70" t="s">
        <v>14</v>
      </c>
      <c r="AF347" s="70" t="s">
        <v>12</v>
      </c>
      <c r="AG347" s="70" t="s">
        <v>65</v>
      </c>
      <c r="AH347" s="70" t="s">
        <v>11</v>
      </c>
      <c r="AI347" s="70" t="s">
        <v>9</v>
      </c>
      <c r="AJ347" s="70" t="s">
        <v>84</v>
      </c>
      <c r="AK347" s="70" t="s">
        <v>947</v>
      </c>
      <c r="AL347" s="70" t="s">
        <v>63</v>
      </c>
      <c r="AM347" s="70" t="s">
        <v>61</v>
      </c>
      <c r="AN347" s="70" t="s">
        <v>61</v>
      </c>
      <c r="AO347" s="70" t="s">
        <v>74</v>
      </c>
      <c r="AP347" s="69">
        <v>5.9</v>
      </c>
    </row>
    <row r="348" spans="1:42" ht="15" hidden="1" customHeight="1" x14ac:dyDescent="0.25">
      <c r="A348" s="69">
        <v>2024</v>
      </c>
      <c r="B348" s="70" t="s">
        <v>54</v>
      </c>
      <c r="C348" s="70" t="s">
        <v>55</v>
      </c>
      <c r="D348" s="70" t="s">
        <v>181</v>
      </c>
      <c r="E348" s="70" t="s">
        <v>176</v>
      </c>
      <c r="F348" s="70" t="s">
        <v>182</v>
      </c>
      <c r="G348" s="70" t="s">
        <v>1425</v>
      </c>
      <c r="H348" s="70" t="s">
        <v>73</v>
      </c>
      <c r="I348" s="70" t="s">
        <v>60</v>
      </c>
      <c r="J348" s="70" t="s">
        <v>180</v>
      </c>
      <c r="K348" s="69" t="b">
        <v>1</v>
      </c>
      <c r="L348" s="70" t="s">
        <v>23</v>
      </c>
      <c r="M348" s="69">
        <v>101</v>
      </c>
      <c r="N348" s="78" t="s">
        <v>62</v>
      </c>
      <c r="O348" s="81" t="str">
        <f t="shared" si="10"/>
        <v>10195</v>
      </c>
      <c r="P348" s="82" t="str">
        <f>IF(L348="EGG", "THA", IF(COUNTIF(Sheet2!B$3:B$187,VALUE('raw Mark ID data'!O348))=0, 0, VLOOKUP(VALUE(O348), Sheet2!B$3:D$987, 3, FALSE)))</f>
        <v>THA</v>
      </c>
      <c r="Q348" s="82" t="str">
        <f>IF(P348="THA",VLOOKUP(VALUE(O348),Sheet2!B$1:C$191,2,FALSE), IF(P348="SHA",VLOOKUP(VALUE(O348),Sheet2!B$1:C$191,2,FALSE), 0))</f>
        <v>Neets Bay</v>
      </c>
      <c r="R348" s="82" t="str">
        <f t="shared" si="11"/>
        <v>T</v>
      </c>
      <c r="S348" s="70" t="s">
        <v>1427</v>
      </c>
      <c r="T348" s="71">
        <v>45500</v>
      </c>
      <c r="U348" s="73"/>
      <c r="V348" s="69">
        <v>1</v>
      </c>
      <c r="W348" s="71">
        <v>45500</v>
      </c>
      <c r="X348" s="69">
        <v>30</v>
      </c>
      <c r="Y348" s="69">
        <v>5</v>
      </c>
      <c r="Z348" s="70" t="s">
        <v>61</v>
      </c>
      <c r="AA348" s="69">
        <v>1</v>
      </c>
      <c r="AB348" s="72">
        <v>45502</v>
      </c>
      <c r="AC348" s="70" t="s">
        <v>63</v>
      </c>
      <c r="AD348" s="70" t="s">
        <v>189</v>
      </c>
      <c r="AE348" s="70" t="s">
        <v>21</v>
      </c>
      <c r="AF348" s="70" t="s">
        <v>12</v>
      </c>
      <c r="AG348" s="70" t="s">
        <v>65</v>
      </c>
      <c r="AH348" s="70" t="s">
        <v>11</v>
      </c>
      <c r="AI348" s="70" t="s">
        <v>9</v>
      </c>
      <c r="AJ348" s="70" t="s">
        <v>84</v>
      </c>
      <c r="AK348" s="70" t="s">
        <v>189</v>
      </c>
      <c r="AL348" s="70" t="s">
        <v>63</v>
      </c>
      <c r="AM348" s="70" t="s">
        <v>61</v>
      </c>
      <c r="AN348" s="70" t="s">
        <v>61</v>
      </c>
      <c r="AO348" s="70" t="s">
        <v>74</v>
      </c>
      <c r="AP348" s="69">
        <v>8.4</v>
      </c>
    </row>
    <row r="349" spans="1:42" ht="15" hidden="1" customHeight="1" x14ac:dyDescent="0.25">
      <c r="A349" s="69">
        <v>2024</v>
      </c>
      <c r="B349" s="70" t="s">
        <v>54</v>
      </c>
      <c r="C349" s="70" t="s">
        <v>55</v>
      </c>
      <c r="D349" s="70" t="s">
        <v>181</v>
      </c>
      <c r="E349" s="70" t="s">
        <v>176</v>
      </c>
      <c r="F349" s="70" t="s">
        <v>182</v>
      </c>
      <c r="G349" s="70" t="s">
        <v>1425</v>
      </c>
      <c r="H349" s="70" t="s">
        <v>81</v>
      </c>
      <c r="I349" s="70" t="s">
        <v>60</v>
      </c>
      <c r="J349" s="70" t="s">
        <v>180</v>
      </c>
      <c r="K349" s="69" t="b">
        <v>1</v>
      </c>
      <c r="L349" s="70" t="s">
        <v>23</v>
      </c>
      <c r="M349" s="69">
        <v>101</v>
      </c>
      <c r="N349" s="78" t="s">
        <v>62</v>
      </c>
      <c r="O349" s="81" t="str">
        <f t="shared" si="10"/>
        <v>10195</v>
      </c>
      <c r="P349" s="82" t="str">
        <f>IF(L349="EGG", "THA", IF(COUNTIF(Sheet2!B$3:B$187,VALUE('raw Mark ID data'!O349))=0, 0, VLOOKUP(VALUE(O349), Sheet2!B$3:D$987, 3, FALSE)))</f>
        <v>THA</v>
      </c>
      <c r="Q349" s="82" t="str">
        <f>IF(P349="THA",VLOOKUP(VALUE(O349),Sheet2!B$1:C$191,2,FALSE), IF(P349="SHA",VLOOKUP(VALUE(O349),Sheet2!B$1:C$191,2,FALSE), 0))</f>
        <v>Neets Bay</v>
      </c>
      <c r="R349" s="82" t="str">
        <f t="shared" si="11"/>
        <v>T</v>
      </c>
      <c r="S349" s="70" t="s">
        <v>1428</v>
      </c>
      <c r="T349" s="71">
        <v>45500</v>
      </c>
      <c r="U349" s="73"/>
      <c r="V349" s="69">
        <v>1</v>
      </c>
      <c r="W349" s="71">
        <v>45500</v>
      </c>
      <c r="X349" s="69">
        <v>30</v>
      </c>
      <c r="Y349" s="69">
        <v>5</v>
      </c>
      <c r="Z349" s="70" t="s">
        <v>61</v>
      </c>
      <c r="AA349" s="69">
        <v>1</v>
      </c>
      <c r="AB349" s="72">
        <v>45502</v>
      </c>
      <c r="AC349" s="70" t="s">
        <v>63</v>
      </c>
      <c r="AD349" s="70" t="s">
        <v>189</v>
      </c>
      <c r="AE349" s="70" t="s">
        <v>21</v>
      </c>
      <c r="AF349" s="70" t="s">
        <v>12</v>
      </c>
      <c r="AG349" s="70" t="s">
        <v>65</v>
      </c>
      <c r="AH349" s="70" t="s">
        <v>11</v>
      </c>
      <c r="AI349" s="70" t="s">
        <v>9</v>
      </c>
      <c r="AJ349" s="70" t="s">
        <v>122</v>
      </c>
      <c r="AK349" s="70" t="s">
        <v>189</v>
      </c>
      <c r="AL349" s="70" t="s">
        <v>63</v>
      </c>
      <c r="AM349" s="70" t="s">
        <v>61</v>
      </c>
      <c r="AN349" s="70" t="s">
        <v>61</v>
      </c>
      <c r="AO349" s="70" t="s">
        <v>74</v>
      </c>
      <c r="AP349" s="69">
        <v>8.4</v>
      </c>
    </row>
    <row r="350" spans="1:42" ht="15" hidden="1" customHeight="1" x14ac:dyDescent="0.25">
      <c r="A350" s="69">
        <v>2024</v>
      </c>
      <c r="B350" s="70" t="s">
        <v>54</v>
      </c>
      <c r="C350" s="70" t="s">
        <v>55</v>
      </c>
      <c r="D350" s="70" t="s">
        <v>181</v>
      </c>
      <c r="E350" s="70" t="s">
        <v>176</v>
      </c>
      <c r="F350" s="70" t="s">
        <v>182</v>
      </c>
      <c r="G350" s="70" t="s">
        <v>1425</v>
      </c>
      <c r="H350" s="70" t="s">
        <v>86</v>
      </c>
      <c r="I350" s="70" t="s">
        <v>60</v>
      </c>
      <c r="J350" s="70" t="s">
        <v>180</v>
      </c>
      <c r="K350" s="69" t="b">
        <v>1</v>
      </c>
      <c r="L350" s="70" t="s">
        <v>23</v>
      </c>
      <c r="M350" s="69">
        <v>101</v>
      </c>
      <c r="N350" s="78" t="s">
        <v>62</v>
      </c>
      <c r="O350" s="81" t="str">
        <f t="shared" si="10"/>
        <v>10195</v>
      </c>
      <c r="P350" s="82" t="str">
        <f>IF(L350="EGG", "THA", IF(COUNTIF(Sheet2!B$3:B$187,VALUE('raw Mark ID data'!O350))=0, 0, VLOOKUP(VALUE(O350), Sheet2!B$3:D$987, 3, FALSE)))</f>
        <v>THA</v>
      </c>
      <c r="Q350" s="82" t="str">
        <f>IF(P350="THA",VLOOKUP(VALUE(O350),Sheet2!B$1:C$191,2,FALSE), IF(P350="SHA",VLOOKUP(VALUE(O350),Sheet2!B$1:C$191,2,FALSE), 0))</f>
        <v>Neets Bay</v>
      </c>
      <c r="R350" s="82" t="str">
        <f t="shared" si="11"/>
        <v>T</v>
      </c>
      <c r="S350" s="70" t="s">
        <v>1429</v>
      </c>
      <c r="T350" s="71">
        <v>45500</v>
      </c>
      <c r="U350" s="73"/>
      <c r="V350" s="69">
        <v>1</v>
      </c>
      <c r="W350" s="71">
        <v>45500</v>
      </c>
      <c r="X350" s="69">
        <v>30</v>
      </c>
      <c r="Y350" s="69">
        <v>5</v>
      </c>
      <c r="Z350" s="70" t="s">
        <v>61</v>
      </c>
      <c r="AA350" s="69">
        <v>1</v>
      </c>
      <c r="AB350" s="72">
        <v>45502</v>
      </c>
      <c r="AC350" s="70" t="s">
        <v>63</v>
      </c>
      <c r="AD350" s="70" t="s">
        <v>947</v>
      </c>
      <c r="AE350" s="70" t="s">
        <v>14</v>
      </c>
      <c r="AF350" s="70" t="s">
        <v>12</v>
      </c>
      <c r="AG350" s="70" t="s">
        <v>65</v>
      </c>
      <c r="AH350" s="70" t="s">
        <v>11</v>
      </c>
      <c r="AI350" s="70" t="s">
        <v>9</v>
      </c>
      <c r="AJ350" s="70" t="s">
        <v>122</v>
      </c>
      <c r="AK350" s="70" t="s">
        <v>947</v>
      </c>
      <c r="AL350" s="70" t="s">
        <v>63</v>
      </c>
      <c r="AM350" s="70" t="s">
        <v>61</v>
      </c>
      <c r="AN350" s="70" t="s">
        <v>61</v>
      </c>
      <c r="AO350" s="70" t="s">
        <v>74</v>
      </c>
      <c r="AP350" s="69">
        <v>4.3</v>
      </c>
    </row>
    <row r="351" spans="1:42" ht="15" hidden="1" customHeight="1" x14ac:dyDescent="0.25">
      <c r="A351" s="69">
        <v>2024</v>
      </c>
      <c r="B351" s="70" t="s">
        <v>54</v>
      </c>
      <c r="C351" s="70" t="s">
        <v>55</v>
      </c>
      <c r="D351" s="70" t="s">
        <v>181</v>
      </c>
      <c r="E351" s="70" t="s">
        <v>176</v>
      </c>
      <c r="F351" s="70" t="s">
        <v>182</v>
      </c>
      <c r="G351" s="70" t="s">
        <v>1425</v>
      </c>
      <c r="H351" s="70" t="s">
        <v>93</v>
      </c>
      <c r="I351" s="70" t="s">
        <v>60</v>
      </c>
      <c r="J351" s="70" t="s">
        <v>180</v>
      </c>
      <c r="K351" s="69" t="b">
        <v>1</v>
      </c>
      <c r="L351" s="70" t="s">
        <v>23</v>
      </c>
      <c r="M351" s="69">
        <v>101</v>
      </c>
      <c r="N351" s="78" t="s">
        <v>62</v>
      </c>
      <c r="O351" s="81" t="str">
        <f t="shared" si="10"/>
        <v>10195</v>
      </c>
      <c r="P351" s="82" t="str">
        <f>IF(L351="EGG", "THA", IF(COUNTIF(Sheet2!B$3:B$187,VALUE('raw Mark ID data'!O351))=0, 0, VLOOKUP(VALUE(O351), Sheet2!B$3:D$987, 3, FALSE)))</f>
        <v>THA</v>
      </c>
      <c r="Q351" s="82" t="str">
        <f>IF(P351="THA",VLOOKUP(VALUE(O351),Sheet2!B$1:C$191,2,FALSE), IF(P351="SHA",VLOOKUP(VALUE(O351),Sheet2!B$1:C$191,2,FALSE), 0))</f>
        <v>Neets Bay</v>
      </c>
      <c r="R351" s="82" t="str">
        <f t="shared" si="11"/>
        <v>T</v>
      </c>
      <c r="S351" s="70" t="s">
        <v>1430</v>
      </c>
      <c r="T351" s="71">
        <v>45500</v>
      </c>
      <c r="U351" s="73"/>
      <c r="V351" s="69">
        <v>1</v>
      </c>
      <c r="W351" s="71">
        <v>45500</v>
      </c>
      <c r="X351" s="69">
        <v>30</v>
      </c>
      <c r="Y351" s="69">
        <v>5</v>
      </c>
      <c r="Z351" s="70" t="s">
        <v>61</v>
      </c>
      <c r="AA351" s="69">
        <v>1</v>
      </c>
      <c r="AB351" s="72">
        <v>45502</v>
      </c>
      <c r="AC351" s="70" t="s">
        <v>63</v>
      </c>
      <c r="AD351" s="70" t="s">
        <v>189</v>
      </c>
      <c r="AE351" s="70" t="s">
        <v>21</v>
      </c>
      <c r="AF351" s="70" t="s">
        <v>12</v>
      </c>
      <c r="AG351" s="70" t="s">
        <v>65</v>
      </c>
      <c r="AH351" s="70" t="s">
        <v>11</v>
      </c>
      <c r="AI351" s="70" t="s">
        <v>9</v>
      </c>
      <c r="AJ351" s="70" t="s">
        <v>122</v>
      </c>
      <c r="AK351" s="70" t="s">
        <v>189</v>
      </c>
      <c r="AL351" s="70" t="s">
        <v>63</v>
      </c>
      <c r="AM351" s="70" t="s">
        <v>61</v>
      </c>
      <c r="AN351" s="70" t="s">
        <v>61</v>
      </c>
      <c r="AO351" s="70" t="s">
        <v>74</v>
      </c>
      <c r="AP351" s="69">
        <v>7.8</v>
      </c>
    </row>
    <row r="352" spans="1:42" ht="15" hidden="1" customHeight="1" x14ac:dyDescent="0.25">
      <c r="A352" s="69">
        <v>2024</v>
      </c>
      <c r="B352" s="70" t="s">
        <v>54</v>
      </c>
      <c r="C352" s="70" t="s">
        <v>55</v>
      </c>
      <c r="D352" s="70" t="s">
        <v>181</v>
      </c>
      <c r="E352" s="70" t="s">
        <v>176</v>
      </c>
      <c r="F352" s="70" t="s">
        <v>182</v>
      </c>
      <c r="G352" s="70" t="s">
        <v>1425</v>
      </c>
      <c r="H352" s="70" t="s">
        <v>95</v>
      </c>
      <c r="I352" s="70" t="s">
        <v>60</v>
      </c>
      <c r="J352" s="70" t="s">
        <v>180</v>
      </c>
      <c r="K352" s="69" t="b">
        <v>1</v>
      </c>
      <c r="L352" s="70" t="s">
        <v>23</v>
      </c>
      <c r="M352" s="69">
        <v>101</v>
      </c>
      <c r="N352" s="78" t="s">
        <v>62</v>
      </c>
      <c r="O352" s="81" t="str">
        <f t="shared" si="10"/>
        <v>10195</v>
      </c>
      <c r="P352" s="82" t="str">
        <f>IF(L352="EGG", "THA", IF(COUNTIF(Sheet2!B$3:B$187,VALUE('raw Mark ID data'!O352))=0, 0, VLOOKUP(VALUE(O352), Sheet2!B$3:D$987, 3, FALSE)))</f>
        <v>THA</v>
      </c>
      <c r="Q352" s="82" t="str">
        <f>IF(P352="THA",VLOOKUP(VALUE(O352),Sheet2!B$1:C$191,2,FALSE), IF(P352="SHA",VLOOKUP(VALUE(O352),Sheet2!B$1:C$191,2,FALSE), 0))</f>
        <v>Neets Bay</v>
      </c>
      <c r="R352" s="82" t="str">
        <f t="shared" si="11"/>
        <v>T</v>
      </c>
      <c r="S352" s="70" t="s">
        <v>1431</v>
      </c>
      <c r="T352" s="71">
        <v>45500</v>
      </c>
      <c r="U352" s="73"/>
      <c r="V352" s="69">
        <v>1</v>
      </c>
      <c r="W352" s="71">
        <v>45500</v>
      </c>
      <c r="X352" s="69">
        <v>30</v>
      </c>
      <c r="Y352" s="69">
        <v>5</v>
      </c>
      <c r="Z352" s="70" t="s">
        <v>61</v>
      </c>
      <c r="AA352" s="69">
        <v>1</v>
      </c>
      <c r="AB352" s="72">
        <v>45502</v>
      </c>
      <c r="AC352" s="70" t="s">
        <v>63</v>
      </c>
      <c r="AD352" s="70" t="s">
        <v>189</v>
      </c>
      <c r="AE352" s="70" t="s">
        <v>21</v>
      </c>
      <c r="AF352" s="70" t="s">
        <v>12</v>
      </c>
      <c r="AG352" s="70" t="s">
        <v>65</v>
      </c>
      <c r="AH352" s="70" t="s">
        <v>11</v>
      </c>
      <c r="AI352" s="70" t="s">
        <v>9</v>
      </c>
      <c r="AJ352" s="70" t="s">
        <v>122</v>
      </c>
      <c r="AK352" s="70" t="s">
        <v>189</v>
      </c>
      <c r="AL352" s="70" t="s">
        <v>63</v>
      </c>
      <c r="AM352" s="70" t="s">
        <v>61</v>
      </c>
      <c r="AN352" s="70" t="s">
        <v>61</v>
      </c>
      <c r="AO352" s="70" t="s">
        <v>74</v>
      </c>
      <c r="AP352" s="69">
        <v>7.7</v>
      </c>
    </row>
    <row r="353" spans="1:42" ht="15" hidden="1" customHeight="1" x14ac:dyDescent="0.25">
      <c r="A353" s="69">
        <v>2024</v>
      </c>
      <c r="B353" s="70" t="s">
        <v>54</v>
      </c>
      <c r="C353" s="70" t="s">
        <v>55</v>
      </c>
      <c r="D353" s="70" t="s">
        <v>181</v>
      </c>
      <c r="E353" s="70" t="s">
        <v>176</v>
      </c>
      <c r="F353" s="70" t="s">
        <v>182</v>
      </c>
      <c r="G353" s="70" t="s">
        <v>1425</v>
      </c>
      <c r="H353" s="70" t="s">
        <v>97</v>
      </c>
      <c r="I353" s="70" t="s">
        <v>60</v>
      </c>
      <c r="J353" s="70" t="s">
        <v>180</v>
      </c>
      <c r="K353" s="69" t="b">
        <v>1</v>
      </c>
      <c r="L353" s="70" t="s">
        <v>23</v>
      </c>
      <c r="M353" s="69">
        <v>101</v>
      </c>
      <c r="N353" s="78" t="s">
        <v>62</v>
      </c>
      <c r="O353" s="81" t="str">
        <f t="shared" si="10"/>
        <v>10195</v>
      </c>
      <c r="P353" s="82" t="str">
        <f>IF(L353="EGG", "THA", IF(COUNTIF(Sheet2!B$3:B$187,VALUE('raw Mark ID data'!O353))=0, 0, VLOOKUP(VALUE(O353), Sheet2!B$3:D$987, 3, FALSE)))</f>
        <v>THA</v>
      </c>
      <c r="Q353" s="82" t="str">
        <f>IF(P353="THA",VLOOKUP(VALUE(O353),Sheet2!B$1:C$191,2,FALSE), IF(P353="SHA",VLOOKUP(VALUE(O353),Sheet2!B$1:C$191,2,FALSE), 0))</f>
        <v>Neets Bay</v>
      </c>
      <c r="R353" s="82" t="str">
        <f t="shared" si="11"/>
        <v>T</v>
      </c>
      <c r="S353" s="70" t="s">
        <v>1432</v>
      </c>
      <c r="T353" s="71">
        <v>45500</v>
      </c>
      <c r="U353" s="73"/>
      <c r="V353" s="69">
        <v>1</v>
      </c>
      <c r="W353" s="71">
        <v>45500</v>
      </c>
      <c r="X353" s="69">
        <v>30</v>
      </c>
      <c r="Y353" s="69">
        <v>5</v>
      </c>
      <c r="Z353" s="70" t="s">
        <v>61</v>
      </c>
      <c r="AA353" s="69">
        <v>1</v>
      </c>
      <c r="AB353" s="72">
        <v>45502</v>
      </c>
      <c r="AC353" s="70" t="s">
        <v>63</v>
      </c>
      <c r="AD353" s="70" t="s">
        <v>163</v>
      </c>
      <c r="AE353" s="70" t="s">
        <v>10</v>
      </c>
      <c r="AF353" s="70" t="s">
        <v>12</v>
      </c>
      <c r="AG353" s="70" t="s">
        <v>65</v>
      </c>
      <c r="AH353" s="70" t="s">
        <v>11</v>
      </c>
      <c r="AI353" s="70" t="s">
        <v>9</v>
      </c>
      <c r="AJ353" s="70" t="s">
        <v>122</v>
      </c>
      <c r="AK353" s="70" t="s">
        <v>163</v>
      </c>
      <c r="AL353" s="70" t="s">
        <v>63</v>
      </c>
      <c r="AM353" s="70" t="s">
        <v>61</v>
      </c>
      <c r="AN353" s="70" t="s">
        <v>61</v>
      </c>
      <c r="AO353" s="70" t="s">
        <v>74</v>
      </c>
      <c r="AP353" s="69">
        <v>4.2</v>
      </c>
    </row>
    <row r="354" spans="1:42" ht="15" hidden="1" customHeight="1" x14ac:dyDescent="0.25">
      <c r="A354" s="69">
        <v>2024</v>
      </c>
      <c r="B354" s="70" t="s">
        <v>54</v>
      </c>
      <c r="C354" s="70" t="s">
        <v>55</v>
      </c>
      <c r="D354" s="70" t="s">
        <v>181</v>
      </c>
      <c r="E354" s="70" t="s">
        <v>176</v>
      </c>
      <c r="F354" s="70" t="s">
        <v>182</v>
      </c>
      <c r="G354" s="70" t="s">
        <v>1425</v>
      </c>
      <c r="H354" s="70" t="s">
        <v>99</v>
      </c>
      <c r="I354" s="70" t="s">
        <v>60</v>
      </c>
      <c r="J354" s="70" t="s">
        <v>180</v>
      </c>
      <c r="K354" s="69" t="b">
        <v>1</v>
      </c>
      <c r="L354" s="70" t="s">
        <v>23</v>
      </c>
      <c r="M354" s="69">
        <v>101</v>
      </c>
      <c r="N354" s="78" t="s">
        <v>62</v>
      </c>
      <c r="O354" s="81" t="str">
        <f t="shared" si="10"/>
        <v>10195</v>
      </c>
      <c r="P354" s="82" t="str">
        <f>IF(L354="EGG", "THA", IF(COUNTIF(Sheet2!B$3:B$187,VALUE('raw Mark ID data'!O354))=0, 0, VLOOKUP(VALUE(O354), Sheet2!B$3:D$987, 3, FALSE)))</f>
        <v>THA</v>
      </c>
      <c r="Q354" s="82" t="str">
        <f>IF(P354="THA",VLOOKUP(VALUE(O354),Sheet2!B$1:C$191,2,FALSE), IF(P354="SHA",VLOOKUP(VALUE(O354),Sheet2!B$1:C$191,2,FALSE), 0))</f>
        <v>Neets Bay</v>
      </c>
      <c r="R354" s="82" t="str">
        <f t="shared" si="11"/>
        <v>T</v>
      </c>
      <c r="S354" s="70" t="s">
        <v>1433</v>
      </c>
      <c r="T354" s="71">
        <v>45500</v>
      </c>
      <c r="U354" s="73"/>
      <c r="V354" s="69">
        <v>1</v>
      </c>
      <c r="W354" s="71">
        <v>45500</v>
      </c>
      <c r="X354" s="69">
        <v>30</v>
      </c>
      <c r="Y354" s="69">
        <v>5</v>
      </c>
      <c r="Z354" s="70" t="s">
        <v>61</v>
      </c>
      <c r="AA354" s="69">
        <v>1</v>
      </c>
      <c r="AB354" s="72">
        <v>45502</v>
      </c>
      <c r="AC354" s="70" t="s">
        <v>63</v>
      </c>
      <c r="AD354" s="70" t="s">
        <v>163</v>
      </c>
      <c r="AE354" s="70" t="s">
        <v>10</v>
      </c>
      <c r="AF354" s="70" t="s">
        <v>12</v>
      </c>
      <c r="AG354" s="70" t="s">
        <v>65</v>
      </c>
      <c r="AH354" s="70" t="s">
        <v>11</v>
      </c>
      <c r="AI354" s="70" t="s">
        <v>9</v>
      </c>
      <c r="AJ354" s="70" t="s">
        <v>122</v>
      </c>
      <c r="AK354" s="70" t="s">
        <v>163</v>
      </c>
      <c r="AL354" s="70" t="s">
        <v>63</v>
      </c>
      <c r="AM354" s="70" t="s">
        <v>61</v>
      </c>
      <c r="AN354" s="70" t="s">
        <v>61</v>
      </c>
      <c r="AO354" s="70" t="s">
        <v>74</v>
      </c>
      <c r="AP354" s="69">
        <v>4.5</v>
      </c>
    </row>
    <row r="355" spans="1:42" ht="15" hidden="1" customHeight="1" x14ac:dyDescent="0.25">
      <c r="A355" s="69">
        <v>2024</v>
      </c>
      <c r="B355" s="70" t="s">
        <v>54</v>
      </c>
      <c r="C355" s="70" t="s">
        <v>55</v>
      </c>
      <c r="D355" s="70" t="s">
        <v>181</v>
      </c>
      <c r="E355" s="70" t="s">
        <v>176</v>
      </c>
      <c r="F355" s="70" t="s">
        <v>182</v>
      </c>
      <c r="G355" s="70" t="s">
        <v>1425</v>
      </c>
      <c r="H355" s="70" t="s">
        <v>101</v>
      </c>
      <c r="I355" s="70" t="s">
        <v>60</v>
      </c>
      <c r="J355" s="70" t="s">
        <v>180</v>
      </c>
      <c r="K355" s="69" t="b">
        <v>1</v>
      </c>
      <c r="L355" s="70" t="s">
        <v>23</v>
      </c>
      <c r="M355" s="69">
        <v>101</v>
      </c>
      <c r="N355" s="78" t="s">
        <v>62</v>
      </c>
      <c r="O355" s="81" t="str">
        <f t="shared" si="10"/>
        <v>10195</v>
      </c>
      <c r="P355" s="82" t="str">
        <f>IF(L355="EGG", "THA", IF(COUNTIF(Sheet2!B$3:B$187,VALUE('raw Mark ID data'!O355))=0, 0, VLOOKUP(VALUE(O355), Sheet2!B$3:D$987, 3, FALSE)))</f>
        <v>THA</v>
      </c>
      <c r="Q355" s="82" t="str">
        <f>IF(P355="THA",VLOOKUP(VALUE(O355),Sheet2!B$1:C$191,2,FALSE), IF(P355="SHA",VLOOKUP(VALUE(O355),Sheet2!B$1:C$191,2,FALSE), 0))</f>
        <v>Neets Bay</v>
      </c>
      <c r="R355" s="82" t="str">
        <f t="shared" si="11"/>
        <v>T</v>
      </c>
      <c r="S355" s="70" t="s">
        <v>1434</v>
      </c>
      <c r="T355" s="71">
        <v>45500</v>
      </c>
      <c r="U355" s="73"/>
      <c r="V355" s="69">
        <v>1</v>
      </c>
      <c r="W355" s="71">
        <v>45500</v>
      </c>
      <c r="X355" s="69">
        <v>30</v>
      </c>
      <c r="Y355" s="69">
        <v>5</v>
      </c>
      <c r="Z355" s="70" t="s">
        <v>61</v>
      </c>
      <c r="AA355" s="69">
        <v>1</v>
      </c>
      <c r="AB355" s="72">
        <v>45502</v>
      </c>
      <c r="AC355" s="70" t="s">
        <v>63</v>
      </c>
      <c r="AD355" s="70" t="s">
        <v>139</v>
      </c>
      <c r="AE355" s="70" t="s">
        <v>13</v>
      </c>
      <c r="AF355" s="70" t="s">
        <v>12</v>
      </c>
      <c r="AG355" s="70" t="s">
        <v>65</v>
      </c>
      <c r="AH355" s="70" t="s">
        <v>11</v>
      </c>
      <c r="AI355" s="70" t="s">
        <v>9</v>
      </c>
      <c r="AJ355" s="70" t="s">
        <v>122</v>
      </c>
      <c r="AK355" s="70" t="s">
        <v>139</v>
      </c>
      <c r="AL355" s="70" t="s">
        <v>63</v>
      </c>
      <c r="AM355" s="70" t="s">
        <v>61</v>
      </c>
      <c r="AN355" s="70" t="s">
        <v>61</v>
      </c>
      <c r="AO355" s="70" t="s">
        <v>74</v>
      </c>
      <c r="AP355" s="69">
        <v>8</v>
      </c>
    </row>
    <row r="356" spans="1:42" ht="15" hidden="1" customHeight="1" x14ac:dyDescent="0.25">
      <c r="A356" s="69">
        <v>2024</v>
      </c>
      <c r="B356" s="70" t="s">
        <v>54</v>
      </c>
      <c r="C356" s="70" t="s">
        <v>55</v>
      </c>
      <c r="D356" s="70" t="s">
        <v>181</v>
      </c>
      <c r="E356" s="70" t="s">
        <v>176</v>
      </c>
      <c r="F356" s="70" t="s">
        <v>182</v>
      </c>
      <c r="G356" s="70" t="s">
        <v>1425</v>
      </c>
      <c r="H356" s="70" t="s">
        <v>103</v>
      </c>
      <c r="I356" s="70" t="s">
        <v>60</v>
      </c>
      <c r="J356" s="70" t="s">
        <v>180</v>
      </c>
      <c r="K356" s="69" t="b">
        <v>1</v>
      </c>
      <c r="L356" s="70" t="s">
        <v>23</v>
      </c>
      <c r="M356" s="69">
        <v>101</v>
      </c>
      <c r="N356" s="78" t="s">
        <v>62</v>
      </c>
      <c r="O356" s="81" t="str">
        <f t="shared" si="10"/>
        <v>10195</v>
      </c>
      <c r="P356" s="82" t="str">
        <f>IF(L356="EGG", "THA", IF(COUNTIF(Sheet2!B$3:B$187,VALUE('raw Mark ID data'!O356))=0, 0, VLOOKUP(VALUE(O356), Sheet2!B$3:D$987, 3, FALSE)))</f>
        <v>THA</v>
      </c>
      <c r="Q356" s="82" t="str">
        <f>IF(P356="THA",VLOOKUP(VALUE(O356),Sheet2!B$1:C$191,2,FALSE), IF(P356="SHA",VLOOKUP(VALUE(O356),Sheet2!B$1:C$191,2,FALSE), 0))</f>
        <v>Neets Bay</v>
      </c>
      <c r="R356" s="82" t="str">
        <f t="shared" si="11"/>
        <v>T</v>
      </c>
      <c r="S356" s="70" t="s">
        <v>1435</v>
      </c>
      <c r="T356" s="71">
        <v>45500</v>
      </c>
      <c r="U356" s="73"/>
      <c r="V356" s="69">
        <v>1</v>
      </c>
      <c r="W356" s="71">
        <v>45500</v>
      </c>
      <c r="X356" s="69">
        <v>30</v>
      </c>
      <c r="Y356" s="69">
        <v>5</v>
      </c>
      <c r="Z356" s="70" t="s">
        <v>61</v>
      </c>
      <c r="AA356" s="69">
        <v>1</v>
      </c>
      <c r="AB356" s="72">
        <v>45502</v>
      </c>
      <c r="AC356" s="70" t="s">
        <v>63</v>
      </c>
      <c r="AD356" s="70" t="s">
        <v>139</v>
      </c>
      <c r="AE356" s="70" t="s">
        <v>13</v>
      </c>
      <c r="AF356" s="70" t="s">
        <v>12</v>
      </c>
      <c r="AG356" s="70" t="s">
        <v>65</v>
      </c>
      <c r="AH356" s="70" t="s">
        <v>11</v>
      </c>
      <c r="AI356" s="70" t="s">
        <v>9</v>
      </c>
      <c r="AJ356" s="70" t="s">
        <v>122</v>
      </c>
      <c r="AK356" s="70" t="s">
        <v>139</v>
      </c>
      <c r="AL356" s="70" t="s">
        <v>63</v>
      </c>
      <c r="AM356" s="70" t="s">
        <v>61</v>
      </c>
      <c r="AN356" s="70" t="s">
        <v>61</v>
      </c>
      <c r="AO356" s="70" t="s">
        <v>74</v>
      </c>
      <c r="AP356" s="69">
        <v>8</v>
      </c>
    </row>
    <row r="357" spans="1:42" ht="15" hidden="1" customHeight="1" x14ac:dyDescent="0.25">
      <c r="A357" s="69">
        <v>2024</v>
      </c>
      <c r="B357" s="70" t="s">
        <v>54</v>
      </c>
      <c r="C357" s="70" t="s">
        <v>55</v>
      </c>
      <c r="D357" s="70" t="s">
        <v>181</v>
      </c>
      <c r="E357" s="70" t="s">
        <v>176</v>
      </c>
      <c r="F357" s="70" t="s">
        <v>182</v>
      </c>
      <c r="G357" s="70" t="s">
        <v>1425</v>
      </c>
      <c r="H357" s="70" t="s">
        <v>105</v>
      </c>
      <c r="I357" s="70" t="s">
        <v>60</v>
      </c>
      <c r="J357" s="70" t="s">
        <v>180</v>
      </c>
      <c r="K357" s="69" t="b">
        <v>1</v>
      </c>
      <c r="L357" s="70" t="s">
        <v>23</v>
      </c>
      <c r="M357" s="69">
        <v>101</v>
      </c>
      <c r="N357" s="78" t="s">
        <v>62</v>
      </c>
      <c r="O357" s="81" t="str">
        <f t="shared" si="10"/>
        <v>10195</v>
      </c>
      <c r="P357" s="82" t="str">
        <f>IF(L357="EGG", "THA", IF(COUNTIF(Sheet2!B$3:B$187,VALUE('raw Mark ID data'!O357))=0, 0, VLOOKUP(VALUE(O357), Sheet2!B$3:D$987, 3, FALSE)))</f>
        <v>THA</v>
      </c>
      <c r="Q357" s="82" t="str">
        <f>IF(P357="THA",VLOOKUP(VALUE(O357),Sheet2!B$1:C$191,2,FALSE), IF(P357="SHA",VLOOKUP(VALUE(O357),Sheet2!B$1:C$191,2,FALSE), 0))</f>
        <v>Neets Bay</v>
      </c>
      <c r="R357" s="82" t="str">
        <f t="shared" si="11"/>
        <v>T</v>
      </c>
      <c r="S357" s="70" t="s">
        <v>1436</v>
      </c>
      <c r="T357" s="71">
        <v>45500</v>
      </c>
      <c r="U357" s="73"/>
      <c r="V357" s="69">
        <v>1</v>
      </c>
      <c r="W357" s="71">
        <v>45500</v>
      </c>
      <c r="X357" s="69">
        <v>30</v>
      </c>
      <c r="Y357" s="69">
        <v>5</v>
      </c>
      <c r="Z357" s="70" t="s">
        <v>61</v>
      </c>
      <c r="AA357" s="69">
        <v>1</v>
      </c>
      <c r="AB357" s="72">
        <v>45502</v>
      </c>
      <c r="AC357" s="70" t="s">
        <v>63</v>
      </c>
      <c r="AD357" s="70" t="s">
        <v>163</v>
      </c>
      <c r="AE357" s="70" t="s">
        <v>10</v>
      </c>
      <c r="AF357" s="70" t="s">
        <v>12</v>
      </c>
      <c r="AG357" s="70" t="s">
        <v>65</v>
      </c>
      <c r="AH357" s="70" t="s">
        <v>11</v>
      </c>
      <c r="AI357" s="70" t="s">
        <v>9</v>
      </c>
      <c r="AJ357" s="70" t="s">
        <v>122</v>
      </c>
      <c r="AK357" s="70" t="s">
        <v>163</v>
      </c>
      <c r="AL357" s="70" t="s">
        <v>63</v>
      </c>
      <c r="AM357" s="70" t="s">
        <v>61</v>
      </c>
      <c r="AN357" s="70" t="s">
        <v>61</v>
      </c>
      <c r="AO357" s="70" t="s">
        <v>74</v>
      </c>
      <c r="AP357" s="69">
        <v>10.7</v>
      </c>
    </row>
    <row r="358" spans="1:42" ht="15" hidden="1" customHeight="1" x14ac:dyDescent="0.25">
      <c r="A358" s="69">
        <v>2024</v>
      </c>
      <c r="B358" s="70" t="s">
        <v>54</v>
      </c>
      <c r="C358" s="70" t="s">
        <v>55</v>
      </c>
      <c r="D358" s="70" t="s">
        <v>181</v>
      </c>
      <c r="E358" s="70" t="s">
        <v>176</v>
      </c>
      <c r="F358" s="70" t="s">
        <v>182</v>
      </c>
      <c r="G358" s="70" t="s">
        <v>1425</v>
      </c>
      <c r="H358" s="70" t="s">
        <v>106</v>
      </c>
      <c r="I358" s="70" t="s">
        <v>60</v>
      </c>
      <c r="J358" s="70" t="s">
        <v>180</v>
      </c>
      <c r="K358" s="69" t="b">
        <v>1</v>
      </c>
      <c r="L358" s="70" t="s">
        <v>23</v>
      </c>
      <c r="M358" s="69">
        <v>101</v>
      </c>
      <c r="N358" s="78" t="s">
        <v>62</v>
      </c>
      <c r="O358" s="81" t="str">
        <f t="shared" si="10"/>
        <v>10195</v>
      </c>
      <c r="P358" s="82" t="str">
        <f>IF(L358="EGG", "THA", IF(COUNTIF(Sheet2!B$3:B$187,VALUE('raw Mark ID data'!O358))=0, 0, VLOOKUP(VALUE(O358), Sheet2!B$3:D$987, 3, FALSE)))</f>
        <v>THA</v>
      </c>
      <c r="Q358" s="82" t="str">
        <f>IF(P358="THA",VLOOKUP(VALUE(O358),Sheet2!B$1:C$191,2,FALSE), IF(P358="SHA",VLOOKUP(VALUE(O358),Sheet2!B$1:C$191,2,FALSE), 0))</f>
        <v>Neets Bay</v>
      </c>
      <c r="R358" s="82" t="str">
        <f t="shared" si="11"/>
        <v>T</v>
      </c>
      <c r="S358" s="70" t="s">
        <v>1437</v>
      </c>
      <c r="T358" s="71">
        <v>45500</v>
      </c>
      <c r="U358" s="73"/>
      <c r="V358" s="69">
        <v>1</v>
      </c>
      <c r="W358" s="71">
        <v>45500</v>
      </c>
      <c r="X358" s="69">
        <v>30</v>
      </c>
      <c r="Y358" s="69">
        <v>5</v>
      </c>
      <c r="Z358" s="70" t="s">
        <v>61</v>
      </c>
      <c r="AA358" s="69">
        <v>1</v>
      </c>
      <c r="AB358" s="72">
        <v>45502</v>
      </c>
      <c r="AC358" s="70" t="s">
        <v>63</v>
      </c>
      <c r="AD358" s="70" t="s">
        <v>139</v>
      </c>
      <c r="AE358" s="70" t="s">
        <v>13</v>
      </c>
      <c r="AF358" s="70" t="s">
        <v>12</v>
      </c>
      <c r="AG358" s="70" t="s">
        <v>65</v>
      </c>
      <c r="AH358" s="70" t="s">
        <v>11</v>
      </c>
      <c r="AI358" s="70" t="s">
        <v>9</v>
      </c>
      <c r="AJ358" s="70" t="s">
        <v>122</v>
      </c>
      <c r="AK358" s="70" t="s">
        <v>139</v>
      </c>
      <c r="AL358" s="70" t="s">
        <v>63</v>
      </c>
      <c r="AM358" s="70" t="s">
        <v>61</v>
      </c>
      <c r="AN358" s="70" t="s">
        <v>61</v>
      </c>
      <c r="AO358" s="70" t="s">
        <v>74</v>
      </c>
      <c r="AP358" s="69">
        <v>8.5</v>
      </c>
    </row>
    <row r="359" spans="1:42" ht="15" hidden="1" customHeight="1" x14ac:dyDescent="0.25">
      <c r="A359" s="69">
        <v>2024</v>
      </c>
      <c r="B359" s="70" t="s">
        <v>54</v>
      </c>
      <c r="C359" s="70" t="s">
        <v>55</v>
      </c>
      <c r="D359" s="70" t="s">
        <v>181</v>
      </c>
      <c r="E359" s="70" t="s">
        <v>176</v>
      </c>
      <c r="F359" s="70" t="s">
        <v>182</v>
      </c>
      <c r="G359" s="70" t="s">
        <v>1425</v>
      </c>
      <c r="H359" s="70" t="s">
        <v>111</v>
      </c>
      <c r="I359" s="70" t="s">
        <v>60</v>
      </c>
      <c r="J359" s="70" t="s">
        <v>180</v>
      </c>
      <c r="K359" s="69" t="b">
        <v>1</v>
      </c>
      <c r="L359" s="70" t="s">
        <v>23</v>
      </c>
      <c r="M359" s="69">
        <v>101</v>
      </c>
      <c r="N359" s="78" t="s">
        <v>62</v>
      </c>
      <c r="O359" s="81" t="str">
        <f t="shared" si="10"/>
        <v>10195</v>
      </c>
      <c r="P359" s="82" t="str">
        <f>IF(L359="EGG", "THA", IF(COUNTIF(Sheet2!B$3:B$187,VALUE('raw Mark ID data'!O359))=0, 0, VLOOKUP(VALUE(O359), Sheet2!B$3:D$987, 3, FALSE)))</f>
        <v>THA</v>
      </c>
      <c r="Q359" s="82" t="str">
        <f>IF(P359="THA",VLOOKUP(VALUE(O359),Sheet2!B$1:C$191,2,FALSE), IF(P359="SHA",VLOOKUP(VALUE(O359),Sheet2!B$1:C$191,2,FALSE), 0))</f>
        <v>Neets Bay</v>
      </c>
      <c r="R359" s="82" t="str">
        <f t="shared" si="11"/>
        <v>T</v>
      </c>
      <c r="S359" s="70" t="s">
        <v>1438</v>
      </c>
      <c r="T359" s="71">
        <v>45500</v>
      </c>
      <c r="U359" s="73"/>
      <c r="V359" s="69">
        <v>1</v>
      </c>
      <c r="W359" s="71">
        <v>45500</v>
      </c>
      <c r="X359" s="69">
        <v>30</v>
      </c>
      <c r="Y359" s="69">
        <v>5</v>
      </c>
      <c r="Z359" s="70" t="s">
        <v>61</v>
      </c>
      <c r="AA359" s="69">
        <v>1</v>
      </c>
      <c r="AB359" s="72">
        <v>45502</v>
      </c>
      <c r="AC359" s="70" t="s">
        <v>63</v>
      </c>
      <c r="AD359" s="70" t="s">
        <v>163</v>
      </c>
      <c r="AE359" s="70" t="s">
        <v>10</v>
      </c>
      <c r="AF359" s="70" t="s">
        <v>12</v>
      </c>
      <c r="AG359" s="70" t="s">
        <v>65</v>
      </c>
      <c r="AH359" s="70" t="s">
        <v>11</v>
      </c>
      <c r="AI359" s="70" t="s">
        <v>9</v>
      </c>
      <c r="AJ359" s="70" t="s">
        <v>122</v>
      </c>
      <c r="AK359" s="70" t="s">
        <v>163</v>
      </c>
      <c r="AL359" s="70" t="s">
        <v>63</v>
      </c>
      <c r="AM359" s="70" t="s">
        <v>61</v>
      </c>
      <c r="AN359" s="70" t="s">
        <v>61</v>
      </c>
      <c r="AO359" s="70" t="s">
        <v>74</v>
      </c>
      <c r="AP359" s="69">
        <v>7.5</v>
      </c>
    </row>
    <row r="360" spans="1:42" ht="15" hidden="1" customHeight="1" x14ac:dyDescent="0.25">
      <c r="A360" s="69">
        <v>2024</v>
      </c>
      <c r="B360" s="70" t="s">
        <v>54</v>
      </c>
      <c r="C360" s="70" t="s">
        <v>55</v>
      </c>
      <c r="D360" s="70" t="s">
        <v>181</v>
      </c>
      <c r="E360" s="70" t="s">
        <v>176</v>
      </c>
      <c r="F360" s="70" t="s">
        <v>182</v>
      </c>
      <c r="G360" s="70" t="s">
        <v>1425</v>
      </c>
      <c r="H360" s="70" t="s">
        <v>113</v>
      </c>
      <c r="I360" s="70" t="s">
        <v>60</v>
      </c>
      <c r="J360" s="70" t="s">
        <v>180</v>
      </c>
      <c r="K360" s="69" t="b">
        <v>1</v>
      </c>
      <c r="L360" s="70" t="s">
        <v>23</v>
      </c>
      <c r="M360" s="69">
        <v>101</v>
      </c>
      <c r="N360" s="78" t="s">
        <v>62</v>
      </c>
      <c r="O360" s="81" t="str">
        <f t="shared" si="10"/>
        <v>10195</v>
      </c>
      <c r="P360" s="82" t="str">
        <f>IF(L360="EGG", "THA", IF(COUNTIF(Sheet2!B$3:B$187,VALUE('raw Mark ID data'!O360))=0, 0, VLOOKUP(VALUE(O360), Sheet2!B$3:D$987, 3, FALSE)))</f>
        <v>THA</v>
      </c>
      <c r="Q360" s="82" t="str">
        <f>IF(P360="THA",VLOOKUP(VALUE(O360),Sheet2!B$1:C$191,2,FALSE), IF(P360="SHA",VLOOKUP(VALUE(O360),Sheet2!B$1:C$191,2,FALSE), 0))</f>
        <v>Neets Bay</v>
      </c>
      <c r="R360" s="82" t="str">
        <f t="shared" si="11"/>
        <v>T</v>
      </c>
      <c r="S360" s="70" t="s">
        <v>1439</v>
      </c>
      <c r="T360" s="71">
        <v>45500</v>
      </c>
      <c r="U360" s="73"/>
      <c r="V360" s="69">
        <v>1</v>
      </c>
      <c r="W360" s="71">
        <v>45500</v>
      </c>
      <c r="X360" s="69">
        <v>30</v>
      </c>
      <c r="Y360" s="69">
        <v>5</v>
      </c>
      <c r="Z360" s="70" t="s">
        <v>61</v>
      </c>
      <c r="AA360" s="69">
        <v>1</v>
      </c>
      <c r="AB360" s="72">
        <v>45502</v>
      </c>
      <c r="AC360" s="70" t="s">
        <v>63</v>
      </c>
      <c r="AD360" s="70" t="s">
        <v>163</v>
      </c>
      <c r="AE360" s="70" t="s">
        <v>10</v>
      </c>
      <c r="AF360" s="70" t="s">
        <v>12</v>
      </c>
      <c r="AG360" s="70" t="s">
        <v>65</v>
      </c>
      <c r="AH360" s="70" t="s">
        <v>11</v>
      </c>
      <c r="AI360" s="70" t="s">
        <v>9</v>
      </c>
      <c r="AJ360" s="70" t="s">
        <v>122</v>
      </c>
      <c r="AK360" s="70" t="s">
        <v>163</v>
      </c>
      <c r="AL360" s="70" t="s">
        <v>63</v>
      </c>
      <c r="AM360" s="70" t="s">
        <v>61</v>
      </c>
      <c r="AN360" s="70" t="s">
        <v>61</v>
      </c>
      <c r="AO360" s="70" t="s">
        <v>74</v>
      </c>
      <c r="AP360" s="69">
        <v>7.8</v>
      </c>
    </row>
    <row r="361" spans="1:42" ht="15" hidden="1" customHeight="1" x14ac:dyDescent="0.25">
      <c r="A361" s="69">
        <v>2024</v>
      </c>
      <c r="B361" s="70" t="s">
        <v>54</v>
      </c>
      <c r="C361" s="70" t="s">
        <v>55</v>
      </c>
      <c r="D361" s="70" t="s">
        <v>181</v>
      </c>
      <c r="E361" s="70" t="s">
        <v>176</v>
      </c>
      <c r="F361" s="70" t="s">
        <v>182</v>
      </c>
      <c r="G361" s="70" t="s">
        <v>1425</v>
      </c>
      <c r="H361" s="70" t="s">
        <v>116</v>
      </c>
      <c r="I361" s="70" t="s">
        <v>60</v>
      </c>
      <c r="J361" s="70" t="s">
        <v>180</v>
      </c>
      <c r="K361" s="69" t="b">
        <v>1</v>
      </c>
      <c r="L361" s="70" t="s">
        <v>23</v>
      </c>
      <c r="M361" s="69">
        <v>101</v>
      </c>
      <c r="N361" s="78" t="s">
        <v>62</v>
      </c>
      <c r="O361" s="81" t="str">
        <f t="shared" si="10"/>
        <v>10195</v>
      </c>
      <c r="P361" s="82" t="str">
        <f>IF(L361="EGG", "THA", IF(COUNTIF(Sheet2!B$3:B$187,VALUE('raw Mark ID data'!O361))=0, 0, VLOOKUP(VALUE(O361), Sheet2!B$3:D$987, 3, FALSE)))</f>
        <v>THA</v>
      </c>
      <c r="Q361" s="82" t="str">
        <f>IF(P361="THA",VLOOKUP(VALUE(O361),Sheet2!B$1:C$191,2,FALSE), IF(P361="SHA",VLOOKUP(VALUE(O361),Sheet2!B$1:C$191,2,FALSE), 0))</f>
        <v>Neets Bay</v>
      </c>
      <c r="R361" s="82" t="str">
        <f t="shared" si="11"/>
        <v>T</v>
      </c>
      <c r="S361" s="70" t="s">
        <v>1440</v>
      </c>
      <c r="T361" s="71">
        <v>45500</v>
      </c>
      <c r="U361" s="73"/>
      <c r="V361" s="69">
        <v>1</v>
      </c>
      <c r="W361" s="71">
        <v>45500</v>
      </c>
      <c r="X361" s="69">
        <v>30</v>
      </c>
      <c r="Y361" s="69">
        <v>5</v>
      </c>
      <c r="Z361" s="70" t="s">
        <v>61</v>
      </c>
      <c r="AA361" s="69">
        <v>1</v>
      </c>
      <c r="AB361" s="72">
        <v>45502</v>
      </c>
      <c r="AC361" s="70" t="s">
        <v>63</v>
      </c>
      <c r="AD361" s="70" t="s">
        <v>947</v>
      </c>
      <c r="AE361" s="70" t="s">
        <v>14</v>
      </c>
      <c r="AF361" s="70" t="s">
        <v>12</v>
      </c>
      <c r="AG361" s="70" t="s">
        <v>65</v>
      </c>
      <c r="AH361" s="70" t="s">
        <v>11</v>
      </c>
      <c r="AI361" s="70" t="s">
        <v>9</v>
      </c>
      <c r="AJ361" s="70" t="s">
        <v>122</v>
      </c>
      <c r="AK361" s="70" t="s">
        <v>947</v>
      </c>
      <c r="AL361" s="70" t="s">
        <v>63</v>
      </c>
      <c r="AM361" s="70" t="s">
        <v>61</v>
      </c>
      <c r="AN361" s="70" t="s">
        <v>61</v>
      </c>
      <c r="AO361" s="70" t="s">
        <v>74</v>
      </c>
      <c r="AP361" s="69">
        <v>9.5</v>
      </c>
    </row>
    <row r="362" spans="1:42" ht="15" hidden="1" customHeight="1" x14ac:dyDescent="0.25">
      <c r="A362" s="69">
        <v>2024</v>
      </c>
      <c r="B362" s="70" t="s">
        <v>54</v>
      </c>
      <c r="C362" s="70" t="s">
        <v>55</v>
      </c>
      <c r="D362" s="70" t="s">
        <v>181</v>
      </c>
      <c r="E362" s="70" t="s">
        <v>176</v>
      </c>
      <c r="F362" s="70" t="s">
        <v>182</v>
      </c>
      <c r="G362" s="70" t="s">
        <v>1425</v>
      </c>
      <c r="H362" s="70" t="s">
        <v>123</v>
      </c>
      <c r="I362" s="70" t="s">
        <v>60</v>
      </c>
      <c r="J362" s="70" t="s">
        <v>180</v>
      </c>
      <c r="K362" s="69" t="b">
        <v>1</v>
      </c>
      <c r="L362" s="70" t="s">
        <v>23</v>
      </c>
      <c r="M362" s="69">
        <v>101</v>
      </c>
      <c r="N362" s="78" t="s">
        <v>62</v>
      </c>
      <c r="O362" s="81" t="str">
        <f t="shared" si="10"/>
        <v>10195</v>
      </c>
      <c r="P362" s="82" t="str">
        <f>IF(L362="EGG", "THA", IF(COUNTIF(Sheet2!B$3:B$187,VALUE('raw Mark ID data'!O362))=0, 0, VLOOKUP(VALUE(O362), Sheet2!B$3:D$987, 3, FALSE)))</f>
        <v>THA</v>
      </c>
      <c r="Q362" s="82" t="str">
        <f>IF(P362="THA",VLOOKUP(VALUE(O362),Sheet2!B$1:C$191,2,FALSE), IF(P362="SHA",VLOOKUP(VALUE(O362),Sheet2!B$1:C$191,2,FALSE), 0))</f>
        <v>Neets Bay</v>
      </c>
      <c r="R362" s="82" t="str">
        <f t="shared" si="11"/>
        <v>T</v>
      </c>
      <c r="S362" s="70" t="s">
        <v>1441</v>
      </c>
      <c r="T362" s="71">
        <v>45500</v>
      </c>
      <c r="U362" s="73"/>
      <c r="V362" s="69">
        <v>1</v>
      </c>
      <c r="W362" s="71">
        <v>45500</v>
      </c>
      <c r="X362" s="69">
        <v>30</v>
      </c>
      <c r="Y362" s="69">
        <v>5</v>
      </c>
      <c r="Z362" s="70" t="s">
        <v>61</v>
      </c>
      <c r="AA362" s="69">
        <v>1</v>
      </c>
      <c r="AB362" s="72">
        <v>45502</v>
      </c>
      <c r="AC362" s="70" t="s">
        <v>63</v>
      </c>
      <c r="AD362" s="70" t="s">
        <v>163</v>
      </c>
      <c r="AE362" s="70" t="s">
        <v>10</v>
      </c>
      <c r="AF362" s="70" t="s">
        <v>12</v>
      </c>
      <c r="AG362" s="70" t="s">
        <v>65</v>
      </c>
      <c r="AH362" s="70" t="s">
        <v>11</v>
      </c>
      <c r="AI362" s="70" t="s">
        <v>9</v>
      </c>
      <c r="AJ362" s="70" t="s">
        <v>122</v>
      </c>
      <c r="AK362" s="70" t="s">
        <v>163</v>
      </c>
      <c r="AL362" s="70" t="s">
        <v>63</v>
      </c>
      <c r="AM362" s="70" t="s">
        <v>61</v>
      </c>
      <c r="AN362" s="70" t="s">
        <v>61</v>
      </c>
      <c r="AO362" s="70" t="s">
        <v>74</v>
      </c>
      <c r="AP362" s="69">
        <v>9.3000000000000007</v>
      </c>
    </row>
    <row r="363" spans="1:42" ht="15" hidden="1" customHeight="1" x14ac:dyDescent="0.25">
      <c r="A363" s="69">
        <v>2024</v>
      </c>
      <c r="B363" s="70" t="s">
        <v>54</v>
      </c>
      <c r="C363" s="70" t="s">
        <v>55</v>
      </c>
      <c r="D363" s="70" t="s">
        <v>181</v>
      </c>
      <c r="E363" s="70" t="s">
        <v>176</v>
      </c>
      <c r="F363" s="70" t="s">
        <v>182</v>
      </c>
      <c r="G363" s="70" t="s">
        <v>1425</v>
      </c>
      <c r="H363" s="70" t="s">
        <v>125</v>
      </c>
      <c r="I363" s="70" t="s">
        <v>60</v>
      </c>
      <c r="J363" s="70" t="s">
        <v>180</v>
      </c>
      <c r="K363" s="69" t="b">
        <v>1</v>
      </c>
      <c r="L363" s="70" t="s">
        <v>23</v>
      </c>
      <c r="M363" s="69">
        <v>101</v>
      </c>
      <c r="N363" s="78" t="s">
        <v>62</v>
      </c>
      <c r="O363" s="81" t="str">
        <f t="shared" si="10"/>
        <v>10195</v>
      </c>
      <c r="P363" s="82" t="str">
        <f>IF(L363="EGG", "THA", IF(COUNTIF(Sheet2!B$3:B$187,VALUE('raw Mark ID data'!O363))=0, 0, VLOOKUP(VALUE(O363), Sheet2!B$3:D$987, 3, FALSE)))</f>
        <v>THA</v>
      </c>
      <c r="Q363" s="82" t="str">
        <f>IF(P363="THA",VLOOKUP(VALUE(O363),Sheet2!B$1:C$191,2,FALSE), IF(P363="SHA",VLOOKUP(VALUE(O363),Sheet2!B$1:C$191,2,FALSE), 0))</f>
        <v>Neets Bay</v>
      </c>
      <c r="R363" s="82" t="str">
        <f t="shared" si="11"/>
        <v>T</v>
      </c>
      <c r="S363" s="70" t="s">
        <v>1442</v>
      </c>
      <c r="T363" s="71">
        <v>45500</v>
      </c>
      <c r="U363" s="73"/>
      <c r="V363" s="69">
        <v>1</v>
      </c>
      <c r="W363" s="71">
        <v>45500</v>
      </c>
      <c r="X363" s="69">
        <v>30</v>
      </c>
      <c r="Y363" s="69">
        <v>5</v>
      </c>
      <c r="Z363" s="70" t="s">
        <v>61</v>
      </c>
      <c r="AA363" s="69">
        <v>1</v>
      </c>
      <c r="AB363" s="72">
        <v>45502</v>
      </c>
      <c r="AC363" s="70" t="s">
        <v>63</v>
      </c>
      <c r="AD363" s="70" t="s">
        <v>947</v>
      </c>
      <c r="AE363" s="70" t="s">
        <v>14</v>
      </c>
      <c r="AF363" s="70" t="s">
        <v>12</v>
      </c>
      <c r="AG363" s="70" t="s">
        <v>65</v>
      </c>
      <c r="AH363" s="70" t="s">
        <v>11</v>
      </c>
      <c r="AI363" s="70" t="s">
        <v>9</v>
      </c>
      <c r="AJ363" s="70" t="s">
        <v>122</v>
      </c>
      <c r="AK363" s="70" t="s">
        <v>947</v>
      </c>
      <c r="AL363" s="70" t="s">
        <v>63</v>
      </c>
      <c r="AM363" s="70" t="s">
        <v>61</v>
      </c>
      <c r="AN363" s="70" t="s">
        <v>61</v>
      </c>
      <c r="AO363" s="70" t="s">
        <v>74</v>
      </c>
      <c r="AP363" s="69">
        <v>6.4</v>
      </c>
    </row>
    <row r="364" spans="1:42" ht="15" hidden="1" customHeight="1" x14ac:dyDescent="0.25">
      <c r="A364" s="69">
        <v>2024</v>
      </c>
      <c r="B364" s="70" t="s">
        <v>54</v>
      </c>
      <c r="C364" s="70" t="s">
        <v>55</v>
      </c>
      <c r="D364" s="70" t="s">
        <v>181</v>
      </c>
      <c r="E364" s="70" t="s">
        <v>176</v>
      </c>
      <c r="F364" s="70" t="s">
        <v>182</v>
      </c>
      <c r="G364" s="70" t="s">
        <v>1425</v>
      </c>
      <c r="H364" s="70" t="s">
        <v>126</v>
      </c>
      <c r="I364" s="70" t="s">
        <v>60</v>
      </c>
      <c r="J364" s="70" t="s">
        <v>180</v>
      </c>
      <c r="K364" s="69" t="b">
        <v>1</v>
      </c>
      <c r="L364" s="70" t="s">
        <v>23</v>
      </c>
      <c r="M364" s="69">
        <v>101</v>
      </c>
      <c r="N364" s="78" t="s">
        <v>62</v>
      </c>
      <c r="O364" s="81" t="str">
        <f t="shared" si="10"/>
        <v>10195</v>
      </c>
      <c r="P364" s="82" t="str">
        <f>IF(L364="EGG", "THA", IF(COUNTIF(Sheet2!B$3:B$187,VALUE('raw Mark ID data'!O364))=0, 0, VLOOKUP(VALUE(O364), Sheet2!B$3:D$987, 3, FALSE)))</f>
        <v>THA</v>
      </c>
      <c r="Q364" s="82" t="str">
        <f>IF(P364="THA",VLOOKUP(VALUE(O364),Sheet2!B$1:C$191,2,FALSE), IF(P364="SHA",VLOOKUP(VALUE(O364),Sheet2!B$1:C$191,2,FALSE), 0))</f>
        <v>Neets Bay</v>
      </c>
      <c r="R364" s="82" t="str">
        <f t="shared" si="11"/>
        <v>T</v>
      </c>
      <c r="S364" s="70" t="s">
        <v>1443</v>
      </c>
      <c r="T364" s="71">
        <v>45500</v>
      </c>
      <c r="U364" s="73"/>
      <c r="V364" s="69">
        <v>1</v>
      </c>
      <c r="W364" s="71">
        <v>45500</v>
      </c>
      <c r="X364" s="69">
        <v>30</v>
      </c>
      <c r="Y364" s="69">
        <v>5</v>
      </c>
      <c r="Z364" s="70" t="s">
        <v>61</v>
      </c>
      <c r="AA364" s="69">
        <v>1</v>
      </c>
      <c r="AB364" s="72">
        <v>45502</v>
      </c>
      <c r="AC364" s="70" t="s">
        <v>63</v>
      </c>
      <c r="AD364" s="70" t="s">
        <v>947</v>
      </c>
      <c r="AE364" s="70" t="s">
        <v>14</v>
      </c>
      <c r="AF364" s="70" t="s">
        <v>12</v>
      </c>
      <c r="AG364" s="70" t="s">
        <v>65</v>
      </c>
      <c r="AH364" s="70" t="s">
        <v>11</v>
      </c>
      <c r="AI364" s="70" t="s">
        <v>9</v>
      </c>
      <c r="AJ364" s="70" t="s">
        <v>122</v>
      </c>
      <c r="AK364" s="70" t="s">
        <v>947</v>
      </c>
      <c r="AL364" s="70" t="s">
        <v>63</v>
      </c>
      <c r="AM364" s="70" t="s">
        <v>61</v>
      </c>
      <c r="AN364" s="70" t="s">
        <v>61</v>
      </c>
      <c r="AO364" s="70" t="s">
        <v>74</v>
      </c>
      <c r="AP364" s="69">
        <v>8.1999999999999993</v>
      </c>
    </row>
    <row r="365" spans="1:42" ht="15" hidden="1" customHeight="1" x14ac:dyDescent="0.25">
      <c r="A365" s="69">
        <v>2024</v>
      </c>
      <c r="B365" s="70" t="s">
        <v>54</v>
      </c>
      <c r="C365" s="70" t="s">
        <v>55</v>
      </c>
      <c r="D365" s="70" t="s">
        <v>181</v>
      </c>
      <c r="E365" s="70" t="s">
        <v>176</v>
      </c>
      <c r="F365" s="70" t="s">
        <v>182</v>
      </c>
      <c r="G365" s="70" t="s">
        <v>1425</v>
      </c>
      <c r="H365" s="70" t="s">
        <v>129</v>
      </c>
      <c r="I365" s="70" t="s">
        <v>60</v>
      </c>
      <c r="J365" s="70" t="s">
        <v>180</v>
      </c>
      <c r="K365" s="69" t="b">
        <v>1</v>
      </c>
      <c r="L365" s="70" t="s">
        <v>23</v>
      </c>
      <c r="M365" s="69">
        <v>101</v>
      </c>
      <c r="N365" s="78" t="s">
        <v>62</v>
      </c>
      <c r="O365" s="81" t="str">
        <f t="shared" si="10"/>
        <v>10195</v>
      </c>
      <c r="P365" s="82" t="str">
        <f>IF(L365="EGG", "THA", IF(COUNTIF(Sheet2!B$3:B$187,VALUE('raw Mark ID data'!O365))=0, 0, VLOOKUP(VALUE(O365), Sheet2!B$3:D$987, 3, FALSE)))</f>
        <v>THA</v>
      </c>
      <c r="Q365" s="82" t="str">
        <f>IF(P365="THA",VLOOKUP(VALUE(O365),Sheet2!B$1:C$191,2,FALSE), IF(P365="SHA",VLOOKUP(VALUE(O365),Sheet2!B$1:C$191,2,FALSE), 0))</f>
        <v>Neets Bay</v>
      </c>
      <c r="R365" s="82" t="str">
        <f t="shared" si="11"/>
        <v>T</v>
      </c>
      <c r="S365" s="70" t="s">
        <v>1444</v>
      </c>
      <c r="T365" s="71">
        <v>45500</v>
      </c>
      <c r="U365" s="73"/>
      <c r="V365" s="69">
        <v>1</v>
      </c>
      <c r="W365" s="71">
        <v>45500</v>
      </c>
      <c r="X365" s="69">
        <v>30</v>
      </c>
      <c r="Y365" s="69">
        <v>5</v>
      </c>
      <c r="Z365" s="70" t="s">
        <v>61</v>
      </c>
      <c r="AA365" s="69">
        <v>1</v>
      </c>
      <c r="AB365" s="72">
        <v>45502</v>
      </c>
      <c r="AC365" s="70" t="s">
        <v>63</v>
      </c>
      <c r="AD365" s="70" t="s">
        <v>163</v>
      </c>
      <c r="AE365" s="70" t="s">
        <v>10</v>
      </c>
      <c r="AF365" s="70" t="s">
        <v>12</v>
      </c>
      <c r="AG365" s="70" t="s">
        <v>65</v>
      </c>
      <c r="AH365" s="70" t="s">
        <v>11</v>
      </c>
      <c r="AI365" s="70" t="s">
        <v>9</v>
      </c>
      <c r="AJ365" s="70" t="s">
        <v>122</v>
      </c>
      <c r="AK365" s="70" t="s">
        <v>163</v>
      </c>
      <c r="AL365" s="70" t="s">
        <v>63</v>
      </c>
      <c r="AM365" s="70" t="s">
        <v>61</v>
      </c>
      <c r="AN365" s="70" t="s">
        <v>61</v>
      </c>
      <c r="AO365" s="70" t="s">
        <v>74</v>
      </c>
      <c r="AP365" s="69">
        <v>6</v>
      </c>
    </row>
    <row r="366" spans="1:42" ht="15" hidden="1" customHeight="1" x14ac:dyDescent="0.25">
      <c r="A366" s="69">
        <v>2024</v>
      </c>
      <c r="B366" s="70" t="s">
        <v>54</v>
      </c>
      <c r="C366" s="70" t="s">
        <v>55</v>
      </c>
      <c r="D366" s="70" t="s">
        <v>181</v>
      </c>
      <c r="E366" s="70" t="s">
        <v>176</v>
      </c>
      <c r="F366" s="70" t="s">
        <v>182</v>
      </c>
      <c r="G366" s="70" t="s">
        <v>1425</v>
      </c>
      <c r="H366" s="70" t="s">
        <v>133</v>
      </c>
      <c r="I366" s="70" t="s">
        <v>60</v>
      </c>
      <c r="J366" s="70" t="s">
        <v>180</v>
      </c>
      <c r="K366" s="69" t="b">
        <v>1</v>
      </c>
      <c r="L366" s="70" t="s">
        <v>23</v>
      </c>
      <c r="M366" s="69">
        <v>101</v>
      </c>
      <c r="N366" s="78" t="s">
        <v>62</v>
      </c>
      <c r="O366" s="81" t="str">
        <f t="shared" si="10"/>
        <v>10195</v>
      </c>
      <c r="P366" s="82" t="str">
        <f>IF(L366="EGG", "THA", IF(COUNTIF(Sheet2!B$3:B$187,VALUE('raw Mark ID data'!O366))=0, 0, VLOOKUP(VALUE(O366), Sheet2!B$3:D$987, 3, FALSE)))</f>
        <v>THA</v>
      </c>
      <c r="Q366" s="82" t="str">
        <f>IF(P366="THA",VLOOKUP(VALUE(O366),Sheet2!B$1:C$191,2,FALSE), IF(P366="SHA",VLOOKUP(VALUE(O366),Sheet2!B$1:C$191,2,FALSE), 0))</f>
        <v>Neets Bay</v>
      </c>
      <c r="R366" s="82" t="str">
        <f t="shared" si="11"/>
        <v>T</v>
      </c>
      <c r="S366" s="70" t="s">
        <v>1445</v>
      </c>
      <c r="T366" s="71">
        <v>45500</v>
      </c>
      <c r="U366" s="73"/>
      <c r="V366" s="69">
        <v>1</v>
      </c>
      <c r="W366" s="71">
        <v>45500</v>
      </c>
      <c r="X366" s="69">
        <v>30</v>
      </c>
      <c r="Y366" s="69">
        <v>5</v>
      </c>
      <c r="Z366" s="70" t="s">
        <v>61</v>
      </c>
      <c r="AA366" s="69">
        <v>1</v>
      </c>
      <c r="AB366" s="72">
        <v>45502</v>
      </c>
      <c r="AC366" s="70" t="s">
        <v>63</v>
      </c>
      <c r="AD366" s="70" t="s">
        <v>139</v>
      </c>
      <c r="AE366" s="70" t="s">
        <v>13</v>
      </c>
      <c r="AF366" s="70" t="s">
        <v>12</v>
      </c>
      <c r="AG366" s="70" t="s">
        <v>65</v>
      </c>
      <c r="AH366" s="70" t="s">
        <v>11</v>
      </c>
      <c r="AI366" s="70" t="s">
        <v>9</v>
      </c>
      <c r="AJ366" s="70" t="s">
        <v>122</v>
      </c>
      <c r="AK366" s="70" t="s">
        <v>139</v>
      </c>
      <c r="AL366" s="70" t="s">
        <v>63</v>
      </c>
      <c r="AM366" s="70" t="s">
        <v>61</v>
      </c>
      <c r="AN366" s="70" t="s">
        <v>61</v>
      </c>
      <c r="AO366" s="70" t="s">
        <v>74</v>
      </c>
      <c r="AP366" s="69">
        <v>8.8000000000000007</v>
      </c>
    </row>
    <row r="367" spans="1:42" ht="15" hidden="1" customHeight="1" x14ac:dyDescent="0.25">
      <c r="A367" s="69">
        <v>2024</v>
      </c>
      <c r="B367" s="70" t="s">
        <v>54</v>
      </c>
      <c r="C367" s="70" t="s">
        <v>55</v>
      </c>
      <c r="D367" s="70" t="s">
        <v>181</v>
      </c>
      <c r="E367" s="70" t="s">
        <v>176</v>
      </c>
      <c r="F367" s="70" t="s">
        <v>182</v>
      </c>
      <c r="G367" s="70" t="s">
        <v>1425</v>
      </c>
      <c r="H367" s="70" t="s">
        <v>137</v>
      </c>
      <c r="I367" s="70" t="s">
        <v>60</v>
      </c>
      <c r="J367" s="70" t="s">
        <v>180</v>
      </c>
      <c r="K367" s="69" t="b">
        <v>1</v>
      </c>
      <c r="L367" s="70" t="s">
        <v>23</v>
      </c>
      <c r="M367" s="69">
        <v>101</v>
      </c>
      <c r="N367" s="78" t="s">
        <v>62</v>
      </c>
      <c r="O367" s="81" t="str">
        <f t="shared" si="10"/>
        <v>10195</v>
      </c>
      <c r="P367" s="82" t="str">
        <f>IF(L367="EGG", "THA", IF(COUNTIF(Sheet2!B$3:B$187,VALUE('raw Mark ID data'!O367))=0, 0, VLOOKUP(VALUE(O367), Sheet2!B$3:D$987, 3, FALSE)))</f>
        <v>THA</v>
      </c>
      <c r="Q367" s="82" t="str">
        <f>IF(P367="THA",VLOOKUP(VALUE(O367),Sheet2!B$1:C$191,2,FALSE), IF(P367="SHA",VLOOKUP(VALUE(O367),Sheet2!B$1:C$191,2,FALSE), 0))</f>
        <v>Neets Bay</v>
      </c>
      <c r="R367" s="82" t="str">
        <f t="shared" si="11"/>
        <v>T</v>
      </c>
      <c r="S367" s="70" t="s">
        <v>1446</v>
      </c>
      <c r="T367" s="71">
        <v>45500</v>
      </c>
      <c r="U367" s="73"/>
      <c r="V367" s="69">
        <v>1</v>
      </c>
      <c r="W367" s="71">
        <v>45500</v>
      </c>
      <c r="X367" s="69">
        <v>30</v>
      </c>
      <c r="Y367" s="69">
        <v>5</v>
      </c>
      <c r="Z367" s="70" t="s">
        <v>61</v>
      </c>
      <c r="AA367" s="69">
        <v>1</v>
      </c>
      <c r="AB367" s="72">
        <v>45502</v>
      </c>
      <c r="AC367" s="70" t="s">
        <v>63</v>
      </c>
      <c r="AD367" s="70" t="s">
        <v>139</v>
      </c>
      <c r="AE367" s="70" t="s">
        <v>13</v>
      </c>
      <c r="AF367" s="70" t="s">
        <v>12</v>
      </c>
      <c r="AG367" s="70" t="s">
        <v>65</v>
      </c>
      <c r="AH367" s="70" t="s">
        <v>11</v>
      </c>
      <c r="AI367" s="70" t="s">
        <v>9</v>
      </c>
      <c r="AJ367" s="70" t="s">
        <v>122</v>
      </c>
      <c r="AK367" s="70" t="s">
        <v>139</v>
      </c>
      <c r="AL367" s="70" t="s">
        <v>63</v>
      </c>
      <c r="AM367" s="70" t="s">
        <v>61</v>
      </c>
      <c r="AN367" s="70" t="s">
        <v>61</v>
      </c>
      <c r="AO367" s="70" t="s">
        <v>74</v>
      </c>
      <c r="AP367" s="69">
        <v>10.8</v>
      </c>
    </row>
    <row r="368" spans="1:42" ht="15" hidden="1" customHeight="1" x14ac:dyDescent="0.25">
      <c r="A368" s="69">
        <v>2024</v>
      </c>
      <c r="B368" s="70" t="s">
        <v>54</v>
      </c>
      <c r="C368" s="70" t="s">
        <v>55</v>
      </c>
      <c r="D368" s="70" t="s">
        <v>181</v>
      </c>
      <c r="E368" s="70" t="s">
        <v>176</v>
      </c>
      <c r="F368" s="70" t="s">
        <v>182</v>
      </c>
      <c r="G368" s="70" t="s">
        <v>1425</v>
      </c>
      <c r="H368" s="70" t="s">
        <v>146</v>
      </c>
      <c r="I368" s="70" t="s">
        <v>60</v>
      </c>
      <c r="J368" s="70" t="s">
        <v>180</v>
      </c>
      <c r="K368" s="69" t="b">
        <v>1</v>
      </c>
      <c r="L368" s="70" t="s">
        <v>23</v>
      </c>
      <c r="M368" s="69">
        <v>101</v>
      </c>
      <c r="N368" s="78" t="s">
        <v>62</v>
      </c>
      <c r="O368" s="81" t="str">
        <f t="shared" si="10"/>
        <v>10195</v>
      </c>
      <c r="P368" s="82" t="str">
        <f>IF(L368="EGG", "THA", IF(COUNTIF(Sheet2!B$3:B$187,VALUE('raw Mark ID data'!O368))=0, 0, VLOOKUP(VALUE(O368), Sheet2!B$3:D$987, 3, FALSE)))</f>
        <v>THA</v>
      </c>
      <c r="Q368" s="82" t="str">
        <f>IF(P368="THA",VLOOKUP(VALUE(O368),Sheet2!B$1:C$191,2,FALSE), IF(P368="SHA",VLOOKUP(VALUE(O368),Sheet2!B$1:C$191,2,FALSE), 0))</f>
        <v>Neets Bay</v>
      </c>
      <c r="R368" s="82" t="str">
        <f t="shared" si="11"/>
        <v>T</v>
      </c>
      <c r="S368" s="70" t="s">
        <v>1447</v>
      </c>
      <c r="T368" s="71">
        <v>45500</v>
      </c>
      <c r="U368" s="73"/>
      <c r="V368" s="69">
        <v>1</v>
      </c>
      <c r="W368" s="71">
        <v>45500</v>
      </c>
      <c r="X368" s="69">
        <v>30</v>
      </c>
      <c r="Y368" s="69">
        <v>5</v>
      </c>
      <c r="Z368" s="70" t="s">
        <v>61</v>
      </c>
      <c r="AA368" s="69">
        <v>1</v>
      </c>
      <c r="AB368" s="72">
        <v>45502</v>
      </c>
      <c r="AC368" s="70" t="s">
        <v>63</v>
      </c>
      <c r="AD368" s="70" t="s">
        <v>163</v>
      </c>
      <c r="AE368" s="70" t="s">
        <v>10</v>
      </c>
      <c r="AF368" s="70" t="s">
        <v>12</v>
      </c>
      <c r="AG368" s="70" t="s">
        <v>65</v>
      </c>
      <c r="AH368" s="70" t="s">
        <v>11</v>
      </c>
      <c r="AI368" s="70" t="s">
        <v>9</v>
      </c>
      <c r="AJ368" s="70" t="s">
        <v>84</v>
      </c>
      <c r="AK368" s="70" t="s">
        <v>163</v>
      </c>
      <c r="AL368" s="70" t="s">
        <v>63</v>
      </c>
      <c r="AM368" s="70" t="s">
        <v>61</v>
      </c>
      <c r="AN368" s="70" t="s">
        <v>61</v>
      </c>
      <c r="AO368" s="70" t="s">
        <v>74</v>
      </c>
      <c r="AP368" s="69">
        <v>6.2</v>
      </c>
    </row>
    <row r="369" spans="1:42" ht="15" hidden="1" customHeight="1" x14ac:dyDescent="0.25">
      <c r="A369" s="69">
        <v>2024</v>
      </c>
      <c r="B369" s="70" t="s">
        <v>54</v>
      </c>
      <c r="C369" s="70" t="s">
        <v>55</v>
      </c>
      <c r="D369" s="70" t="s">
        <v>181</v>
      </c>
      <c r="E369" s="70" t="s">
        <v>176</v>
      </c>
      <c r="F369" s="70" t="s">
        <v>182</v>
      </c>
      <c r="G369" s="70" t="s">
        <v>1425</v>
      </c>
      <c r="H369" s="70" t="s">
        <v>148</v>
      </c>
      <c r="I369" s="70" t="s">
        <v>60</v>
      </c>
      <c r="J369" s="70" t="s">
        <v>180</v>
      </c>
      <c r="K369" s="69" t="b">
        <v>1</v>
      </c>
      <c r="L369" s="70" t="s">
        <v>23</v>
      </c>
      <c r="M369" s="69">
        <v>101</v>
      </c>
      <c r="N369" s="78" t="s">
        <v>62</v>
      </c>
      <c r="O369" s="81" t="str">
        <f t="shared" si="10"/>
        <v>10195</v>
      </c>
      <c r="P369" s="82" t="str">
        <f>IF(L369="EGG", "THA", IF(COUNTIF(Sheet2!B$3:B$187,VALUE('raw Mark ID data'!O369))=0, 0, VLOOKUP(VALUE(O369), Sheet2!B$3:D$987, 3, FALSE)))</f>
        <v>THA</v>
      </c>
      <c r="Q369" s="82" t="str">
        <f>IF(P369="THA",VLOOKUP(VALUE(O369),Sheet2!B$1:C$191,2,FALSE), IF(P369="SHA",VLOOKUP(VALUE(O369),Sheet2!B$1:C$191,2,FALSE), 0))</f>
        <v>Neets Bay</v>
      </c>
      <c r="R369" s="82" t="str">
        <f t="shared" si="11"/>
        <v>T</v>
      </c>
      <c r="S369" s="70" t="s">
        <v>1448</v>
      </c>
      <c r="T369" s="71">
        <v>45500</v>
      </c>
      <c r="U369" s="73"/>
      <c r="V369" s="69">
        <v>1</v>
      </c>
      <c r="W369" s="71">
        <v>45500</v>
      </c>
      <c r="X369" s="69">
        <v>30</v>
      </c>
      <c r="Y369" s="69">
        <v>5</v>
      </c>
      <c r="Z369" s="70" t="s">
        <v>61</v>
      </c>
      <c r="AA369" s="69">
        <v>1</v>
      </c>
      <c r="AB369" s="72">
        <v>45502</v>
      </c>
      <c r="AC369" s="70" t="s">
        <v>63</v>
      </c>
      <c r="AD369" s="70" t="s">
        <v>189</v>
      </c>
      <c r="AE369" s="70" t="s">
        <v>21</v>
      </c>
      <c r="AF369" s="70" t="s">
        <v>12</v>
      </c>
      <c r="AG369" s="70" t="s">
        <v>65</v>
      </c>
      <c r="AH369" s="70" t="s">
        <v>11</v>
      </c>
      <c r="AI369" s="70" t="s">
        <v>9</v>
      </c>
      <c r="AJ369" s="70" t="s">
        <v>122</v>
      </c>
      <c r="AK369" s="70" t="s">
        <v>189</v>
      </c>
      <c r="AL369" s="70" t="s">
        <v>63</v>
      </c>
      <c r="AM369" s="70" t="s">
        <v>61</v>
      </c>
      <c r="AN369" s="70" t="s">
        <v>61</v>
      </c>
      <c r="AO369" s="70" t="s">
        <v>74</v>
      </c>
      <c r="AP369" s="69">
        <v>6.5</v>
      </c>
    </row>
    <row r="370" spans="1:42" ht="15" hidden="1" customHeight="1" x14ac:dyDescent="0.25">
      <c r="A370" s="69">
        <v>2024</v>
      </c>
      <c r="B370" s="70" t="s">
        <v>54</v>
      </c>
      <c r="C370" s="70" t="s">
        <v>55</v>
      </c>
      <c r="D370" s="70" t="s">
        <v>181</v>
      </c>
      <c r="E370" s="70" t="s">
        <v>176</v>
      </c>
      <c r="F370" s="70" t="s">
        <v>182</v>
      </c>
      <c r="G370" s="70" t="s">
        <v>1425</v>
      </c>
      <c r="H370" s="70" t="s">
        <v>151</v>
      </c>
      <c r="I370" s="70" t="s">
        <v>60</v>
      </c>
      <c r="J370" s="70" t="s">
        <v>180</v>
      </c>
      <c r="K370" s="69" t="b">
        <v>1</v>
      </c>
      <c r="L370" s="70" t="s">
        <v>23</v>
      </c>
      <c r="M370" s="69">
        <v>101</v>
      </c>
      <c r="N370" s="78" t="s">
        <v>62</v>
      </c>
      <c r="O370" s="81" t="str">
        <f t="shared" si="10"/>
        <v>10195</v>
      </c>
      <c r="P370" s="82" t="str">
        <f>IF(L370="EGG", "THA", IF(COUNTIF(Sheet2!B$3:B$187,VALUE('raw Mark ID data'!O370))=0, 0, VLOOKUP(VALUE(O370), Sheet2!B$3:D$987, 3, FALSE)))</f>
        <v>THA</v>
      </c>
      <c r="Q370" s="82" t="str">
        <f>IF(P370="THA",VLOOKUP(VALUE(O370),Sheet2!B$1:C$191,2,FALSE), IF(P370="SHA",VLOOKUP(VALUE(O370),Sheet2!B$1:C$191,2,FALSE), 0))</f>
        <v>Neets Bay</v>
      </c>
      <c r="R370" s="82" t="str">
        <f t="shared" si="11"/>
        <v>T</v>
      </c>
      <c r="S370" s="70" t="s">
        <v>1449</v>
      </c>
      <c r="T370" s="71">
        <v>45500</v>
      </c>
      <c r="U370" s="73"/>
      <c r="V370" s="69">
        <v>1</v>
      </c>
      <c r="W370" s="71">
        <v>45500</v>
      </c>
      <c r="X370" s="69">
        <v>30</v>
      </c>
      <c r="Y370" s="69">
        <v>5</v>
      </c>
      <c r="Z370" s="70" t="s">
        <v>61</v>
      </c>
      <c r="AA370" s="69">
        <v>1</v>
      </c>
      <c r="AB370" s="72">
        <v>45502</v>
      </c>
      <c r="AC370" s="70" t="s">
        <v>63</v>
      </c>
      <c r="AD370" s="70" t="s">
        <v>139</v>
      </c>
      <c r="AE370" s="70" t="s">
        <v>13</v>
      </c>
      <c r="AF370" s="70" t="s">
        <v>12</v>
      </c>
      <c r="AG370" s="70" t="s">
        <v>65</v>
      </c>
      <c r="AH370" s="70" t="s">
        <v>11</v>
      </c>
      <c r="AI370" s="70" t="s">
        <v>9</v>
      </c>
      <c r="AJ370" s="70" t="s">
        <v>122</v>
      </c>
      <c r="AK370" s="70" t="s">
        <v>139</v>
      </c>
      <c r="AL370" s="70" t="s">
        <v>63</v>
      </c>
      <c r="AM370" s="70" t="s">
        <v>61</v>
      </c>
      <c r="AN370" s="70" t="s">
        <v>61</v>
      </c>
      <c r="AO370" s="70" t="s">
        <v>74</v>
      </c>
      <c r="AP370" s="69">
        <v>6.9</v>
      </c>
    </row>
    <row r="371" spans="1:42" ht="15" hidden="1" customHeight="1" x14ac:dyDescent="0.25">
      <c r="A371" s="69">
        <v>2024</v>
      </c>
      <c r="B371" s="70" t="s">
        <v>54</v>
      </c>
      <c r="C371" s="70" t="s">
        <v>55</v>
      </c>
      <c r="D371" s="70" t="s">
        <v>181</v>
      </c>
      <c r="E371" s="70" t="s">
        <v>176</v>
      </c>
      <c r="F371" s="70" t="s">
        <v>182</v>
      </c>
      <c r="G371" s="70" t="s">
        <v>1425</v>
      </c>
      <c r="H371" s="70" t="s">
        <v>152</v>
      </c>
      <c r="I371" s="70" t="s">
        <v>60</v>
      </c>
      <c r="J371" s="70" t="s">
        <v>180</v>
      </c>
      <c r="K371" s="69" t="b">
        <v>1</v>
      </c>
      <c r="L371" s="70" t="s">
        <v>23</v>
      </c>
      <c r="M371" s="69">
        <v>101</v>
      </c>
      <c r="N371" s="78" t="s">
        <v>62</v>
      </c>
      <c r="O371" s="81" t="str">
        <f t="shared" si="10"/>
        <v>10195</v>
      </c>
      <c r="P371" s="82" t="str">
        <f>IF(L371="EGG", "THA", IF(COUNTIF(Sheet2!B$3:B$187,VALUE('raw Mark ID data'!O371))=0, 0, VLOOKUP(VALUE(O371), Sheet2!B$3:D$987, 3, FALSE)))</f>
        <v>THA</v>
      </c>
      <c r="Q371" s="82" t="str">
        <f>IF(P371="THA",VLOOKUP(VALUE(O371),Sheet2!B$1:C$191,2,FALSE), IF(P371="SHA",VLOOKUP(VALUE(O371),Sheet2!B$1:C$191,2,FALSE), 0))</f>
        <v>Neets Bay</v>
      </c>
      <c r="R371" s="82" t="str">
        <f t="shared" si="11"/>
        <v>T</v>
      </c>
      <c r="S371" s="70" t="s">
        <v>1450</v>
      </c>
      <c r="T371" s="71">
        <v>45500</v>
      </c>
      <c r="U371" s="73"/>
      <c r="V371" s="69">
        <v>1</v>
      </c>
      <c r="W371" s="71">
        <v>45500</v>
      </c>
      <c r="X371" s="69">
        <v>30</v>
      </c>
      <c r="Y371" s="69">
        <v>5</v>
      </c>
      <c r="Z371" s="70" t="s">
        <v>61</v>
      </c>
      <c r="AA371" s="69">
        <v>1</v>
      </c>
      <c r="AB371" s="72">
        <v>45502</v>
      </c>
      <c r="AC371" s="70" t="s">
        <v>63</v>
      </c>
      <c r="AD371" s="70" t="s">
        <v>163</v>
      </c>
      <c r="AE371" s="70" t="s">
        <v>10</v>
      </c>
      <c r="AF371" s="70" t="s">
        <v>12</v>
      </c>
      <c r="AG371" s="70" t="s">
        <v>65</v>
      </c>
      <c r="AH371" s="70" t="s">
        <v>11</v>
      </c>
      <c r="AI371" s="70" t="s">
        <v>9</v>
      </c>
      <c r="AJ371" s="70" t="s">
        <v>122</v>
      </c>
      <c r="AK371" s="70" t="s">
        <v>163</v>
      </c>
      <c r="AL371" s="70" t="s">
        <v>63</v>
      </c>
      <c r="AM371" s="70" t="s">
        <v>61</v>
      </c>
      <c r="AN371" s="70" t="s">
        <v>61</v>
      </c>
      <c r="AO371" s="70" t="s">
        <v>74</v>
      </c>
      <c r="AP371" s="69">
        <v>4.5</v>
      </c>
    </row>
    <row r="372" spans="1:42" ht="15" hidden="1" customHeight="1" x14ac:dyDescent="0.25">
      <c r="A372" s="69">
        <v>2024</v>
      </c>
      <c r="B372" s="70" t="s">
        <v>54</v>
      </c>
      <c r="C372" s="70" t="s">
        <v>55</v>
      </c>
      <c r="D372" s="70" t="s">
        <v>181</v>
      </c>
      <c r="E372" s="70" t="s">
        <v>176</v>
      </c>
      <c r="F372" s="70" t="s">
        <v>182</v>
      </c>
      <c r="G372" s="70" t="s">
        <v>1425</v>
      </c>
      <c r="H372" s="70" t="s">
        <v>156</v>
      </c>
      <c r="I372" s="70" t="s">
        <v>60</v>
      </c>
      <c r="J372" s="70" t="s">
        <v>180</v>
      </c>
      <c r="K372" s="69" t="b">
        <v>1</v>
      </c>
      <c r="L372" s="70" t="s">
        <v>23</v>
      </c>
      <c r="M372" s="69">
        <v>101</v>
      </c>
      <c r="N372" s="78" t="s">
        <v>62</v>
      </c>
      <c r="O372" s="81" t="str">
        <f t="shared" si="10"/>
        <v>10195</v>
      </c>
      <c r="P372" s="82" t="str">
        <f>IF(L372="EGG", "THA", IF(COUNTIF(Sheet2!B$3:B$187,VALUE('raw Mark ID data'!O372))=0, 0, VLOOKUP(VALUE(O372), Sheet2!B$3:D$987, 3, FALSE)))</f>
        <v>THA</v>
      </c>
      <c r="Q372" s="82" t="str">
        <f>IF(P372="THA",VLOOKUP(VALUE(O372),Sheet2!B$1:C$191,2,FALSE), IF(P372="SHA",VLOOKUP(VALUE(O372),Sheet2!B$1:C$191,2,FALSE), 0))</f>
        <v>Neets Bay</v>
      </c>
      <c r="R372" s="82" t="str">
        <f t="shared" si="11"/>
        <v>T</v>
      </c>
      <c r="S372" s="70" t="s">
        <v>1451</v>
      </c>
      <c r="T372" s="71">
        <v>45500</v>
      </c>
      <c r="U372" s="73"/>
      <c r="V372" s="69">
        <v>1</v>
      </c>
      <c r="W372" s="71">
        <v>45500</v>
      </c>
      <c r="X372" s="69">
        <v>30</v>
      </c>
      <c r="Y372" s="69">
        <v>5</v>
      </c>
      <c r="Z372" s="70" t="s">
        <v>61</v>
      </c>
      <c r="AA372" s="69">
        <v>1</v>
      </c>
      <c r="AB372" s="72">
        <v>45502</v>
      </c>
      <c r="AC372" s="70" t="s">
        <v>63</v>
      </c>
      <c r="AD372" s="70" t="s">
        <v>139</v>
      </c>
      <c r="AE372" s="70" t="s">
        <v>13</v>
      </c>
      <c r="AF372" s="70" t="s">
        <v>12</v>
      </c>
      <c r="AG372" s="70" t="s">
        <v>65</v>
      </c>
      <c r="AH372" s="70" t="s">
        <v>11</v>
      </c>
      <c r="AI372" s="70" t="s">
        <v>9</v>
      </c>
      <c r="AJ372" s="70" t="s">
        <v>122</v>
      </c>
      <c r="AK372" s="70" t="s">
        <v>139</v>
      </c>
      <c r="AL372" s="70" t="s">
        <v>63</v>
      </c>
      <c r="AM372" s="70" t="s">
        <v>61</v>
      </c>
      <c r="AN372" s="70" t="s">
        <v>61</v>
      </c>
      <c r="AO372" s="70" t="s">
        <v>74</v>
      </c>
      <c r="AP372" s="69">
        <v>5.7</v>
      </c>
    </row>
    <row r="373" spans="1:42" ht="15" hidden="1" customHeight="1" x14ac:dyDescent="0.25">
      <c r="A373" s="69">
        <v>2024</v>
      </c>
      <c r="B373" s="70" t="s">
        <v>54</v>
      </c>
      <c r="C373" s="70" t="s">
        <v>55</v>
      </c>
      <c r="D373" s="70" t="s">
        <v>181</v>
      </c>
      <c r="E373" s="70" t="s">
        <v>176</v>
      </c>
      <c r="F373" s="70" t="s">
        <v>182</v>
      </c>
      <c r="G373" s="70" t="s">
        <v>1425</v>
      </c>
      <c r="H373" s="70" t="s">
        <v>157</v>
      </c>
      <c r="I373" s="70" t="s">
        <v>60</v>
      </c>
      <c r="J373" s="70" t="s">
        <v>180</v>
      </c>
      <c r="K373" s="69" t="b">
        <v>1</v>
      </c>
      <c r="L373" s="70" t="s">
        <v>23</v>
      </c>
      <c r="M373" s="69">
        <v>101</v>
      </c>
      <c r="N373" s="78" t="s">
        <v>62</v>
      </c>
      <c r="O373" s="81" t="str">
        <f t="shared" si="10"/>
        <v>10195</v>
      </c>
      <c r="P373" s="82" t="str">
        <f>IF(L373="EGG", "THA", IF(COUNTIF(Sheet2!B$3:B$187,VALUE('raw Mark ID data'!O373))=0, 0, VLOOKUP(VALUE(O373), Sheet2!B$3:D$987, 3, FALSE)))</f>
        <v>THA</v>
      </c>
      <c r="Q373" s="82" t="str">
        <f>IF(P373="THA",VLOOKUP(VALUE(O373),Sheet2!B$1:C$191,2,FALSE), IF(P373="SHA",VLOOKUP(VALUE(O373),Sheet2!B$1:C$191,2,FALSE), 0))</f>
        <v>Neets Bay</v>
      </c>
      <c r="R373" s="82" t="str">
        <f t="shared" si="11"/>
        <v>T</v>
      </c>
      <c r="S373" s="70" t="s">
        <v>1452</v>
      </c>
      <c r="T373" s="71">
        <v>45500</v>
      </c>
      <c r="U373" s="73"/>
      <c r="V373" s="69">
        <v>1</v>
      </c>
      <c r="W373" s="71">
        <v>45500</v>
      </c>
      <c r="X373" s="69">
        <v>30</v>
      </c>
      <c r="Y373" s="69">
        <v>5</v>
      </c>
      <c r="Z373" s="70" t="s">
        <v>61</v>
      </c>
      <c r="AA373" s="69">
        <v>1</v>
      </c>
      <c r="AB373" s="72">
        <v>45502</v>
      </c>
      <c r="AC373" s="70" t="s">
        <v>63</v>
      </c>
      <c r="AD373" s="70" t="s">
        <v>189</v>
      </c>
      <c r="AE373" s="70" t="s">
        <v>21</v>
      </c>
      <c r="AF373" s="70" t="s">
        <v>12</v>
      </c>
      <c r="AG373" s="70" t="s">
        <v>65</v>
      </c>
      <c r="AH373" s="70" t="s">
        <v>11</v>
      </c>
      <c r="AI373" s="70" t="s">
        <v>9</v>
      </c>
      <c r="AJ373" s="70" t="s">
        <v>84</v>
      </c>
      <c r="AK373" s="70" t="s">
        <v>189</v>
      </c>
      <c r="AL373" s="70" t="s">
        <v>63</v>
      </c>
      <c r="AM373" s="70" t="s">
        <v>61</v>
      </c>
      <c r="AN373" s="70" t="s">
        <v>61</v>
      </c>
      <c r="AO373" s="70" t="s">
        <v>74</v>
      </c>
      <c r="AP373" s="69">
        <v>8.6</v>
      </c>
    </row>
    <row r="374" spans="1:42" ht="15" hidden="1" customHeight="1" x14ac:dyDescent="0.25">
      <c r="A374" s="69">
        <v>2024</v>
      </c>
      <c r="B374" s="70" t="s">
        <v>54</v>
      </c>
      <c r="C374" s="70" t="s">
        <v>55</v>
      </c>
      <c r="D374" s="70" t="s">
        <v>181</v>
      </c>
      <c r="E374" s="70" t="s">
        <v>176</v>
      </c>
      <c r="F374" s="70" t="s">
        <v>182</v>
      </c>
      <c r="G374" s="70" t="s">
        <v>1425</v>
      </c>
      <c r="H374" s="70" t="s">
        <v>160</v>
      </c>
      <c r="I374" s="70" t="s">
        <v>60</v>
      </c>
      <c r="J374" s="70" t="s">
        <v>180</v>
      </c>
      <c r="K374" s="69" t="b">
        <v>1</v>
      </c>
      <c r="L374" s="70" t="s">
        <v>23</v>
      </c>
      <c r="M374" s="69">
        <v>101</v>
      </c>
      <c r="N374" s="78" t="s">
        <v>62</v>
      </c>
      <c r="O374" s="81" t="str">
        <f t="shared" si="10"/>
        <v>10195</v>
      </c>
      <c r="P374" s="82" t="str">
        <f>IF(L374="EGG", "THA", IF(COUNTIF(Sheet2!B$3:B$187,VALUE('raw Mark ID data'!O374))=0, 0, VLOOKUP(VALUE(O374), Sheet2!B$3:D$987, 3, FALSE)))</f>
        <v>THA</v>
      </c>
      <c r="Q374" s="82" t="str">
        <f>IF(P374="THA",VLOOKUP(VALUE(O374),Sheet2!B$1:C$191,2,FALSE), IF(P374="SHA",VLOOKUP(VALUE(O374),Sheet2!B$1:C$191,2,FALSE), 0))</f>
        <v>Neets Bay</v>
      </c>
      <c r="R374" s="82" t="str">
        <f t="shared" si="11"/>
        <v>T</v>
      </c>
      <c r="S374" s="70" t="s">
        <v>1453</v>
      </c>
      <c r="T374" s="71">
        <v>45500</v>
      </c>
      <c r="U374" s="73"/>
      <c r="V374" s="69">
        <v>1</v>
      </c>
      <c r="W374" s="71">
        <v>45500</v>
      </c>
      <c r="X374" s="69">
        <v>30</v>
      </c>
      <c r="Y374" s="69">
        <v>5</v>
      </c>
      <c r="Z374" s="70" t="s">
        <v>61</v>
      </c>
      <c r="AA374" s="69">
        <v>1</v>
      </c>
      <c r="AB374" s="72">
        <v>45502</v>
      </c>
      <c r="AC374" s="70" t="s">
        <v>63</v>
      </c>
      <c r="AD374" s="70" t="s">
        <v>163</v>
      </c>
      <c r="AE374" s="70" t="s">
        <v>10</v>
      </c>
      <c r="AF374" s="70" t="s">
        <v>12</v>
      </c>
      <c r="AG374" s="70" t="s">
        <v>65</v>
      </c>
      <c r="AH374" s="70" t="s">
        <v>11</v>
      </c>
      <c r="AI374" s="70" t="s">
        <v>9</v>
      </c>
      <c r="AJ374" s="70" t="s">
        <v>122</v>
      </c>
      <c r="AK374" s="70" t="s">
        <v>163</v>
      </c>
      <c r="AL374" s="70" t="s">
        <v>63</v>
      </c>
      <c r="AM374" s="70" t="s">
        <v>61</v>
      </c>
      <c r="AN374" s="70" t="s">
        <v>61</v>
      </c>
      <c r="AO374" s="70" t="s">
        <v>74</v>
      </c>
      <c r="AP374" s="69">
        <v>7.6</v>
      </c>
    </row>
    <row r="375" spans="1:42" ht="15" hidden="1" customHeight="1" x14ac:dyDescent="0.25">
      <c r="A375" s="69">
        <v>2024</v>
      </c>
      <c r="B375" s="70" t="s">
        <v>54</v>
      </c>
      <c r="C375" s="70" t="s">
        <v>55</v>
      </c>
      <c r="D375" s="70" t="s">
        <v>181</v>
      </c>
      <c r="E375" s="70" t="s">
        <v>176</v>
      </c>
      <c r="F375" s="70" t="s">
        <v>182</v>
      </c>
      <c r="G375" s="70" t="s">
        <v>1425</v>
      </c>
      <c r="H375" s="70" t="s">
        <v>161</v>
      </c>
      <c r="I375" s="70" t="s">
        <v>60</v>
      </c>
      <c r="J375" s="70" t="s">
        <v>180</v>
      </c>
      <c r="K375" s="69" t="b">
        <v>1</v>
      </c>
      <c r="L375" s="70" t="s">
        <v>23</v>
      </c>
      <c r="M375" s="69">
        <v>101</v>
      </c>
      <c r="N375" s="78" t="s">
        <v>62</v>
      </c>
      <c r="O375" s="81" t="str">
        <f t="shared" si="10"/>
        <v>10195</v>
      </c>
      <c r="P375" s="82" t="str">
        <f>IF(L375="EGG", "THA", IF(COUNTIF(Sheet2!B$3:B$187,VALUE('raw Mark ID data'!O375))=0, 0, VLOOKUP(VALUE(O375), Sheet2!B$3:D$987, 3, FALSE)))</f>
        <v>THA</v>
      </c>
      <c r="Q375" s="82" t="str">
        <f>IF(P375="THA",VLOOKUP(VALUE(O375),Sheet2!B$1:C$191,2,FALSE), IF(P375="SHA",VLOOKUP(VALUE(O375),Sheet2!B$1:C$191,2,FALSE), 0))</f>
        <v>Neets Bay</v>
      </c>
      <c r="R375" s="82" t="str">
        <f t="shared" si="11"/>
        <v>T</v>
      </c>
      <c r="S375" s="70" t="s">
        <v>1454</v>
      </c>
      <c r="T375" s="71">
        <v>45500</v>
      </c>
      <c r="U375" s="73"/>
      <c r="V375" s="69">
        <v>1</v>
      </c>
      <c r="W375" s="71">
        <v>45500</v>
      </c>
      <c r="X375" s="69">
        <v>30</v>
      </c>
      <c r="Y375" s="69">
        <v>5</v>
      </c>
      <c r="Z375" s="70" t="s">
        <v>61</v>
      </c>
      <c r="AA375" s="69">
        <v>1</v>
      </c>
      <c r="AB375" s="72">
        <v>45502</v>
      </c>
      <c r="AC375" s="70" t="s">
        <v>63</v>
      </c>
      <c r="AD375" s="70" t="s">
        <v>189</v>
      </c>
      <c r="AE375" s="70" t="s">
        <v>21</v>
      </c>
      <c r="AF375" s="70" t="s">
        <v>12</v>
      </c>
      <c r="AG375" s="70" t="s">
        <v>65</v>
      </c>
      <c r="AH375" s="70" t="s">
        <v>11</v>
      </c>
      <c r="AI375" s="70" t="s">
        <v>9</v>
      </c>
      <c r="AJ375" s="70" t="s">
        <v>122</v>
      </c>
      <c r="AK375" s="70" t="s">
        <v>189</v>
      </c>
      <c r="AL375" s="70" t="s">
        <v>63</v>
      </c>
      <c r="AM375" s="70" t="s">
        <v>61</v>
      </c>
      <c r="AN375" s="70" t="s">
        <v>61</v>
      </c>
      <c r="AO375" s="70" t="s">
        <v>74</v>
      </c>
      <c r="AP375" s="69">
        <v>7.5</v>
      </c>
    </row>
    <row r="376" spans="1:42" ht="15" hidden="1" customHeight="1" x14ac:dyDescent="0.25">
      <c r="A376" s="69">
        <v>2024</v>
      </c>
      <c r="B376" s="70" t="s">
        <v>54</v>
      </c>
      <c r="C376" s="70" t="s">
        <v>55</v>
      </c>
      <c r="D376" s="70" t="s">
        <v>181</v>
      </c>
      <c r="E376" s="70" t="s">
        <v>176</v>
      </c>
      <c r="F376" s="70" t="s">
        <v>182</v>
      </c>
      <c r="G376" s="70" t="s">
        <v>1425</v>
      </c>
      <c r="H376" s="70" t="s">
        <v>165</v>
      </c>
      <c r="I376" s="70" t="s">
        <v>60</v>
      </c>
      <c r="J376" s="70" t="s">
        <v>180</v>
      </c>
      <c r="K376" s="69" t="b">
        <v>1</v>
      </c>
      <c r="L376" s="70" t="s">
        <v>23</v>
      </c>
      <c r="M376" s="69">
        <v>101</v>
      </c>
      <c r="N376" s="78" t="s">
        <v>62</v>
      </c>
      <c r="O376" s="81" t="str">
        <f t="shared" si="10"/>
        <v>10195</v>
      </c>
      <c r="P376" s="82" t="str">
        <f>IF(L376="EGG", "THA", IF(COUNTIF(Sheet2!B$3:B$187,VALUE('raw Mark ID data'!O376))=0, 0, VLOOKUP(VALUE(O376), Sheet2!B$3:D$987, 3, FALSE)))</f>
        <v>THA</v>
      </c>
      <c r="Q376" s="82" t="str">
        <f>IF(P376="THA",VLOOKUP(VALUE(O376),Sheet2!B$1:C$191,2,FALSE), IF(P376="SHA",VLOOKUP(VALUE(O376),Sheet2!B$1:C$191,2,FALSE), 0))</f>
        <v>Neets Bay</v>
      </c>
      <c r="R376" s="82" t="str">
        <f t="shared" si="11"/>
        <v>T</v>
      </c>
      <c r="S376" s="70" t="s">
        <v>1455</v>
      </c>
      <c r="T376" s="71">
        <v>45500</v>
      </c>
      <c r="U376" s="73"/>
      <c r="V376" s="69">
        <v>1</v>
      </c>
      <c r="W376" s="71">
        <v>45500</v>
      </c>
      <c r="X376" s="69">
        <v>30</v>
      </c>
      <c r="Y376" s="69">
        <v>5</v>
      </c>
      <c r="Z376" s="70" t="s">
        <v>61</v>
      </c>
      <c r="AA376" s="69">
        <v>1</v>
      </c>
      <c r="AB376" s="72">
        <v>45502</v>
      </c>
      <c r="AC376" s="70" t="s">
        <v>63</v>
      </c>
      <c r="AD376" s="70" t="s">
        <v>189</v>
      </c>
      <c r="AE376" s="70" t="s">
        <v>21</v>
      </c>
      <c r="AF376" s="70" t="s">
        <v>12</v>
      </c>
      <c r="AG376" s="70" t="s">
        <v>65</v>
      </c>
      <c r="AH376" s="70" t="s">
        <v>11</v>
      </c>
      <c r="AI376" s="70" t="s">
        <v>9</v>
      </c>
      <c r="AJ376" s="70" t="s">
        <v>122</v>
      </c>
      <c r="AK376" s="70" t="s">
        <v>189</v>
      </c>
      <c r="AL376" s="70" t="s">
        <v>63</v>
      </c>
      <c r="AM376" s="70" t="s">
        <v>61</v>
      </c>
      <c r="AN376" s="70" t="s">
        <v>61</v>
      </c>
      <c r="AO376" s="70" t="s">
        <v>74</v>
      </c>
      <c r="AP376" s="69">
        <v>8.3000000000000007</v>
      </c>
    </row>
    <row r="377" spans="1:42" ht="15" hidden="1" customHeight="1" x14ac:dyDescent="0.25">
      <c r="A377" s="69">
        <v>2024</v>
      </c>
      <c r="B377" s="70" t="s">
        <v>54</v>
      </c>
      <c r="C377" s="70" t="s">
        <v>55</v>
      </c>
      <c r="D377" s="70" t="s">
        <v>181</v>
      </c>
      <c r="E377" s="70" t="s">
        <v>176</v>
      </c>
      <c r="F377" s="70" t="s">
        <v>182</v>
      </c>
      <c r="G377" s="70" t="s">
        <v>1425</v>
      </c>
      <c r="H377" s="70" t="s">
        <v>169</v>
      </c>
      <c r="I377" s="70" t="s">
        <v>60</v>
      </c>
      <c r="J377" s="70" t="s">
        <v>180</v>
      </c>
      <c r="K377" s="69" t="b">
        <v>1</v>
      </c>
      <c r="L377" s="70" t="s">
        <v>23</v>
      </c>
      <c r="M377" s="69">
        <v>101</v>
      </c>
      <c r="N377" s="78" t="s">
        <v>62</v>
      </c>
      <c r="O377" s="81" t="str">
        <f t="shared" si="10"/>
        <v>10195</v>
      </c>
      <c r="P377" s="82" t="str">
        <f>IF(L377="EGG", "THA", IF(COUNTIF(Sheet2!B$3:B$187,VALUE('raw Mark ID data'!O377))=0, 0, VLOOKUP(VALUE(O377), Sheet2!B$3:D$987, 3, FALSE)))</f>
        <v>THA</v>
      </c>
      <c r="Q377" s="82" t="str">
        <f>IF(P377="THA",VLOOKUP(VALUE(O377),Sheet2!B$1:C$191,2,FALSE), IF(P377="SHA",VLOOKUP(VALUE(O377),Sheet2!B$1:C$191,2,FALSE), 0))</f>
        <v>Neets Bay</v>
      </c>
      <c r="R377" s="82" t="str">
        <f t="shared" si="11"/>
        <v>T</v>
      </c>
      <c r="S377" s="70" t="s">
        <v>1456</v>
      </c>
      <c r="T377" s="71">
        <v>45500</v>
      </c>
      <c r="U377" s="73"/>
      <c r="V377" s="69">
        <v>1</v>
      </c>
      <c r="W377" s="71">
        <v>45500</v>
      </c>
      <c r="X377" s="69">
        <v>30</v>
      </c>
      <c r="Y377" s="69">
        <v>5</v>
      </c>
      <c r="Z377" s="70" t="s">
        <v>61</v>
      </c>
      <c r="AA377" s="69">
        <v>1</v>
      </c>
      <c r="AB377" s="72">
        <v>45502</v>
      </c>
      <c r="AC377" s="70" t="s">
        <v>63</v>
      </c>
      <c r="AD377" s="70" t="s">
        <v>139</v>
      </c>
      <c r="AE377" s="70" t="s">
        <v>13</v>
      </c>
      <c r="AF377" s="70" t="s">
        <v>12</v>
      </c>
      <c r="AG377" s="70" t="s">
        <v>65</v>
      </c>
      <c r="AH377" s="70" t="s">
        <v>11</v>
      </c>
      <c r="AI377" s="70" t="s">
        <v>9</v>
      </c>
      <c r="AJ377" s="70" t="s">
        <v>122</v>
      </c>
      <c r="AK377" s="70" t="s">
        <v>139</v>
      </c>
      <c r="AL377" s="70" t="s">
        <v>63</v>
      </c>
      <c r="AM377" s="70" t="s">
        <v>61</v>
      </c>
      <c r="AN377" s="70" t="s">
        <v>61</v>
      </c>
      <c r="AO377" s="70" t="s">
        <v>74</v>
      </c>
      <c r="AP377" s="69">
        <v>7.8</v>
      </c>
    </row>
    <row r="378" spans="1:42" ht="15" hidden="1" customHeight="1" x14ac:dyDescent="0.25">
      <c r="A378" s="69">
        <v>2024</v>
      </c>
      <c r="B378" s="70" t="s">
        <v>54</v>
      </c>
      <c r="C378" s="70" t="s">
        <v>55</v>
      </c>
      <c r="D378" s="70" t="s">
        <v>181</v>
      </c>
      <c r="E378" s="70" t="s">
        <v>176</v>
      </c>
      <c r="F378" s="70" t="s">
        <v>182</v>
      </c>
      <c r="G378" s="70" t="s">
        <v>1425</v>
      </c>
      <c r="H378" s="70" t="s">
        <v>174</v>
      </c>
      <c r="I378" s="70" t="s">
        <v>60</v>
      </c>
      <c r="J378" s="70" t="s">
        <v>180</v>
      </c>
      <c r="K378" s="69" t="b">
        <v>1</v>
      </c>
      <c r="L378" s="70" t="s">
        <v>23</v>
      </c>
      <c r="M378" s="69">
        <v>101</v>
      </c>
      <c r="N378" s="78" t="s">
        <v>62</v>
      </c>
      <c r="O378" s="81" t="str">
        <f t="shared" si="10"/>
        <v>10195</v>
      </c>
      <c r="P378" s="82" t="str">
        <f>IF(L378="EGG", "THA", IF(COUNTIF(Sheet2!B$3:B$187,VALUE('raw Mark ID data'!O378))=0, 0, VLOOKUP(VALUE(O378), Sheet2!B$3:D$987, 3, FALSE)))</f>
        <v>THA</v>
      </c>
      <c r="Q378" s="82" t="str">
        <f>IF(P378="THA",VLOOKUP(VALUE(O378),Sheet2!B$1:C$191,2,FALSE), IF(P378="SHA",VLOOKUP(VALUE(O378),Sheet2!B$1:C$191,2,FALSE), 0))</f>
        <v>Neets Bay</v>
      </c>
      <c r="R378" s="82" t="str">
        <f t="shared" si="11"/>
        <v>T</v>
      </c>
      <c r="S378" s="70" t="s">
        <v>1457</v>
      </c>
      <c r="T378" s="71">
        <v>45500</v>
      </c>
      <c r="U378" s="73"/>
      <c r="V378" s="69">
        <v>1</v>
      </c>
      <c r="W378" s="71">
        <v>45500</v>
      </c>
      <c r="X378" s="69">
        <v>30</v>
      </c>
      <c r="Y378" s="69">
        <v>5</v>
      </c>
      <c r="Z378" s="70" t="s">
        <v>61</v>
      </c>
      <c r="AA378" s="69">
        <v>1</v>
      </c>
      <c r="AB378" s="72">
        <v>45502</v>
      </c>
      <c r="AC378" s="70" t="s">
        <v>63</v>
      </c>
      <c r="AD378" s="70" t="s">
        <v>139</v>
      </c>
      <c r="AE378" s="70" t="s">
        <v>13</v>
      </c>
      <c r="AF378" s="70" t="s">
        <v>12</v>
      </c>
      <c r="AG378" s="70" t="s">
        <v>65</v>
      </c>
      <c r="AH378" s="70" t="s">
        <v>11</v>
      </c>
      <c r="AI378" s="70" t="s">
        <v>9</v>
      </c>
      <c r="AJ378" s="70" t="s">
        <v>122</v>
      </c>
      <c r="AK378" s="70" t="s">
        <v>139</v>
      </c>
      <c r="AL378" s="70" t="s">
        <v>63</v>
      </c>
      <c r="AM378" s="70" t="s">
        <v>61</v>
      </c>
      <c r="AN378" s="70" t="s">
        <v>61</v>
      </c>
      <c r="AO378" s="70" t="s">
        <v>74</v>
      </c>
      <c r="AP378" s="69">
        <v>7.5</v>
      </c>
    </row>
    <row r="379" spans="1:42" ht="15" hidden="1" customHeight="1" x14ac:dyDescent="0.25">
      <c r="A379" s="69">
        <v>2024</v>
      </c>
      <c r="B379" s="70" t="s">
        <v>54</v>
      </c>
      <c r="C379" s="70" t="s">
        <v>55</v>
      </c>
      <c r="D379" s="70" t="s">
        <v>181</v>
      </c>
      <c r="E379" s="70" t="s">
        <v>176</v>
      </c>
      <c r="F379" s="70" t="s">
        <v>182</v>
      </c>
      <c r="G379" s="70" t="s">
        <v>1425</v>
      </c>
      <c r="H379" s="70" t="s">
        <v>183</v>
      </c>
      <c r="I379" s="70" t="s">
        <v>60</v>
      </c>
      <c r="J379" s="70" t="s">
        <v>180</v>
      </c>
      <c r="K379" s="69" t="b">
        <v>1</v>
      </c>
      <c r="L379" s="70" t="s">
        <v>23</v>
      </c>
      <c r="M379" s="69">
        <v>101</v>
      </c>
      <c r="N379" s="78" t="s">
        <v>62</v>
      </c>
      <c r="O379" s="81" t="str">
        <f t="shared" si="10"/>
        <v>10195</v>
      </c>
      <c r="P379" s="82" t="str">
        <f>IF(L379="EGG", "THA", IF(COUNTIF(Sheet2!B$3:B$187,VALUE('raw Mark ID data'!O379))=0, 0, VLOOKUP(VALUE(O379), Sheet2!B$3:D$987, 3, FALSE)))</f>
        <v>THA</v>
      </c>
      <c r="Q379" s="82" t="str">
        <f>IF(P379="THA",VLOOKUP(VALUE(O379),Sheet2!B$1:C$191,2,FALSE), IF(P379="SHA",VLOOKUP(VALUE(O379),Sheet2!B$1:C$191,2,FALSE), 0))</f>
        <v>Neets Bay</v>
      </c>
      <c r="R379" s="82" t="str">
        <f t="shared" si="11"/>
        <v>T</v>
      </c>
      <c r="S379" s="70" t="s">
        <v>1458</v>
      </c>
      <c r="T379" s="71">
        <v>45500</v>
      </c>
      <c r="U379" s="73"/>
      <c r="V379" s="69">
        <v>1</v>
      </c>
      <c r="W379" s="71">
        <v>45500</v>
      </c>
      <c r="X379" s="69">
        <v>30</v>
      </c>
      <c r="Y379" s="69">
        <v>5</v>
      </c>
      <c r="Z379" s="70" t="s">
        <v>61</v>
      </c>
      <c r="AA379" s="69">
        <v>1</v>
      </c>
      <c r="AB379" s="72">
        <v>45502</v>
      </c>
      <c r="AC379" s="70" t="s">
        <v>63</v>
      </c>
      <c r="AD379" s="70" t="s">
        <v>189</v>
      </c>
      <c r="AE379" s="70" t="s">
        <v>21</v>
      </c>
      <c r="AF379" s="70" t="s">
        <v>12</v>
      </c>
      <c r="AG379" s="70" t="s">
        <v>65</v>
      </c>
      <c r="AH379" s="70" t="s">
        <v>11</v>
      </c>
      <c r="AI379" s="70" t="s">
        <v>9</v>
      </c>
      <c r="AJ379" s="70" t="s">
        <v>122</v>
      </c>
      <c r="AK379" s="70" t="s">
        <v>189</v>
      </c>
      <c r="AL379" s="70" t="s">
        <v>63</v>
      </c>
      <c r="AM379" s="70" t="s">
        <v>61</v>
      </c>
      <c r="AN379" s="70" t="s">
        <v>61</v>
      </c>
      <c r="AO379" s="70" t="s">
        <v>74</v>
      </c>
      <c r="AP379" s="69">
        <v>9.3000000000000007</v>
      </c>
    </row>
    <row r="380" spans="1:42" ht="15" hidden="1" customHeight="1" x14ac:dyDescent="0.25">
      <c r="A380" s="69">
        <v>2024</v>
      </c>
      <c r="B380" s="70" t="s">
        <v>54</v>
      </c>
      <c r="C380" s="70" t="s">
        <v>55</v>
      </c>
      <c r="D380" s="70" t="s">
        <v>56</v>
      </c>
      <c r="E380" s="70" t="s">
        <v>176</v>
      </c>
      <c r="F380" s="70" t="s">
        <v>58</v>
      </c>
      <c r="G380" s="70" t="s">
        <v>1459</v>
      </c>
      <c r="H380" s="70" t="s">
        <v>70</v>
      </c>
      <c r="I380" s="70" t="s">
        <v>855</v>
      </c>
      <c r="J380" s="70" t="s">
        <v>61</v>
      </c>
      <c r="K380" s="69" t="b">
        <v>1</v>
      </c>
      <c r="L380" s="70" t="s">
        <v>23</v>
      </c>
      <c r="M380" s="69">
        <v>101</v>
      </c>
      <c r="N380" s="78" t="s">
        <v>1460</v>
      </c>
      <c r="O380" s="81" t="str">
        <f t="shared" si="10"/>
        <v>10145</v>
      </c>
      <c r="P380" s="82">
        <f>IF(COUNTIF(Sheet2!B$3:B$187,VALUE('raw Mark ID data'!O380))=0, 0, VLOOKUP(VALUE(O380), Sheet2!B$3:D$987, 3, FALSE))</f>
        <v>0</v>
      </c>
      <c r="Q380" s="82">
        <f>IF(P380="THA",VLOOKUP(VALUE(O380),Sheet2!B$1:C$191,2,FALSE), IF(P380="SHA",VLOOKUP(VALUE(O380),Sheet2!B$1:C$191,2,FALSE), 0))</f>
        <v>0</v>
      </c>
      <c r="R380" s="82" t="str">
        <f t="shared" si="11"/>
        <v>NT</v>
      </c>
      <c r="S380" s="70" t="s">
        <v>1461</v>
      </c>
      <c r="T380" s="71">
        <v>45501</v>
      </c>
      <c r="U380" s="73"/>
      <c r="V380" s="69">
        <v>1</v>
      </c>
      <c r="W380" s="71">
        <v>45501</v>
      </c>
      <c r="X380" s="69">
        <v>31</v>
      </c>
      <c r="Y380" s="73"/>
      <c r="Z380" s="70" t="s">
        <v>61</v>
      </c>
      <c r="AA380" s="69">
        <v>1</v>
      </c>
      <c r="AB380" s="72">
        <v>45502</v>
      </c>
      <c r="AC380" s="70" t="s">
        <v>63</v>
      </c>
      <c r="AD380" s="70" t="s">
        <v>163</v>
      </c>
      <c r="AE380" s="70" t="s">
        <v>10</v>
      </c>
      <c r="AF380" s="70" t="s">
        <v>12</v>
      </c>
      <c r="AG380" s="70" t="s">
        <v>65</v>
      </c>
      <c r="AH380" s="70" t="s">
        <v>11</v>
      </c>
      <c r="AI380" s="70" t="s">
        <v>9</v>
      </c>
      <c r="AJ380" s="70" t="s">
        <v>122</v>
      </c>
      <c r="AK380" s="70" t="s">
        <v>163</v>
      </c>
      <c r="AL380" s="70" t="s">
        <v>63</v>
      </c>
      <c r="AM380" s="70" t="s">
        <v>61</v>
      </c>
      <c r="AN380" s="70" t="s">
        <v>61</v>
      </c>
      <c r="AO380" s="70" t="s">
        <v>74</v>
      </c>
      <c r="AP380" s="69">
        <v>6.9</v>
      </c>
    </row>
    <row r="381" spans="1:42" ht="15" hidden="1" customHeight="1" x14ac:dyDescent="0.25">
      <c r="A381" s="69">
        <v>2024</v>
      </c>
      <c r="B381" s="70" t="s">
        <v>54</v>
      </c>
      <c r="C381" s="70" t="s">
        <v>55</v>
      </c>
      <c r="D381" s="70" t="s">
        <v>56</v>
      </c>
      <c r="E381" s="70" t="s">
        <v>176</v>
      </c>
      <c r="F381" s="70" t="s">
        <v>58</v>
      </c>
      <c r="G381" s="70" t="s">
        <v>1459</v>
      </c>
      <c r="H381" s="70" t="s">
        <v>106</v>
      </c>
      <c r="I381" s="70" t="s">
        <v>855</v>
      </c>
      <c r="J381" s="70" t="s">
        <v>61</v>
      </c>
      <c r="K381" s="69" t="b">
        <v>1</v>
      </c>
      <c r="L381" s="70" t="s">
        <v>23</v>
      </c>
      <c r="M381" s="69">
        <v>101</v>
      </c>
      <c r="N381" s="78" t="s">
        <v>1283</v>
      </c>
      <c r="O381" s="81" t="str">
        <f t="shared" si="10"/>
        <v>10129</v>
      </c>
      <c r="P381" s="82">
        <f>IF(COUNTIF(Sheet2!B$3:B$187,VALUE('raw Mark ID data'!O381))=0, 0, VLOOKUP(VALUE(O381), Sheet2!B$3:D$987, 3, FALSE))</f>
        <v>0</v>
      </c>
      <c r="Q381" s="82">
        <f>IF(P381="THA",VLOOKUP(VALUE(O381),Sheet2!B$1:C$191,2,FALSE), IF(P381="SHA",VLOOKUP(VALUE(O381),Sheet2!B$1:C$191,2,FALSE), 0))</f>
        <v>0</v>
      </c>
      <c r="R381" s="82" t="str">
        <f t="shared" si="11"/>
        <v>NT</v>
      </c>
      <c r="S381" s="70" t="s">
        <v>1462</v>
      </c>
      <c r="T381" s="71">
        <v>45501</v>
      </c>
      <c r="U381" s="73"/>
      <c r="V381" s="69">
        <v>1</v>
      </c>
      <c r="W381" s="71">
        <v>45501</v>
      </c>
      <c r="X381" s="69">
        <v>31</v>
      </c>
      <c r="Y381" s="73"/>
      <c r="Z381" s="70" t="s">
        <v>61</v>
      </c>
      <c r="AA381" s="69">
        <v>1</v>
      </c>
      <c r="AB381" s="72">
        <v>45502</v>
      </c>
      <c r="AC381" s="70" t="s">
        <v>63</v>
      </c>
      <c r="AD381" s="70" t="s">
        <v>139</v>
      </c>
      <c r="AE381" s="70" t="s">
        <v>13</v>
      </c>
      <c r="AF381" s="70" t="s">
        <v>12</v>
      </c>
      <c r="AG381" s="70" t="s">
        <v>65</v>
      </c>
      <c r="AH381" s="70" t="s">
        <v>11</v>
      </c>
      <c r="AI381" s="70" t="s">
        <v>9</v>
      </c>
      <c r="AJ381" s="70" t="s">
        <v>122</v>
      </c>
      <c r="AK381" s="70" t="s">
        <v>139</v>
      </c>
      <c r="AL381" s="70" t="s">
        <v>63</v>
      </c>
      <c r="AM381" s="70" t="s">
        <v>61</v>
      </c>
      <c r="AN381" s="70" t="s">
        <v>61</v>
      </c>
      <c r="AO381" s="70" t="s">
        <v>74</v>
      </c>
      <c r="AP381" s="69">
        <v>4.2</v>
      </c>
    </row>
    <row r="382" spans="1:42" ht="15" hidden="1" customHeight="1" x14ac:dyDescent="0.25">
      <c r="A382" s="69">
        <v>2024</v>
      </c>
      <c r="B382" s="70" t="s">
        <v>54</v>
      </c>
      <c r="C382" s="70" t="s">
        <v>55</v>
      </c>
      <c r="D382" s="70" t="s">
        <v>56</v>
      </c>
      <c r="E382" s="70" t="s">
        <v>176</v>
      </c>
      <c r="F382" s="70" t="s">
        <v>58</v>
      </c>
      <c r="G382" s="70" t="s">
        <v>1459</v>
      </c>
      <c r="H382" s="70" t="s">
        <v>143</v>
      </c>
      <c r="I382" s="70" t="s">
        <v>855</v>
      </c>
      <c r="J382" s="70" t="s">
        <v>61</v>
      </c>
      <c r="K382" s="69" t="b">
        <v>1</v>
      </c>
      <c r="L382" s="70" t="s">
        <v>23</v>
      </c>
      <c r="M382" s="69">
        <v>101</v>
      </c>
      <c r="N382" s="78" t="s">
        <v>1189</v>
      </c>
      <c r="O382" s="81" t="str">
        <f t="shared" si="10"/>
        <v>10125</v>
      </c>
      <c r="P382" s="82">
        <f>IF(COUNTIF(Sheet2!B$3:B$187,VALUE('raw Mark ID data'!O382))=0, 0, VLOOKUP(VALUE(O382), Sheet2!B$3:D$987, 3, FALSE))</f>
        <v>0</v>
      </c>
      <c r="Q382" s="82">
        <f>IF(P382="THA",VLOOKUP(VALUE(O382),Sheet2!B$1:C$191,2,FALSE), IF(P382="SHA",VLOOKUP(VALUE(O382),Sheet2!B$1:C$191,2,FALSE), 0))</f>
        <v>0</v>
      </c>
      <c r="R382" s="82" t="str">
        <f t="shared" si="11"/>
        <v>NT</v>
      </c>
      <c r="S382" s="70" t="s">
        <v>1463</v>
      </c>
      <c r="T382" s="71">
        <v>45501</v>
      </c>
      <c r="U382" s="73"/>
      <c r="V382" s="69">
        <v>1</v>
      </c>
      <c r="W382" s="71">
        <v>45501</v>
      </c>
      <c r="X382" s="69">
        <v>31</v>
      </c>
      <c r="Y382" s="73"/>
      <c r="Z382" s="70" t="s">
        <v>61</v>
      </c>
      <c r="AA382" s="69">
        <v>1</v>
      </c>
      <c r="AB382" s="72">
        <v>45502</v>
      </c>
      <c r="AC382" s="70" t="s">
        <v>63</v>
      </c>
      <c r="AD382" s="70" t="s">
        <v>163</v>
      </c>
      <c r="AE382" s="70" t="s">
        <v>10</v>
      </c>
      <c r="AF382" s="70" t="s">
        <v>12</v>
      </c>
      <c r="AG382" s="70" t="s">
        <v>65</v>
      </c>
      <c r="AH382" s="70" t="s">
        <v>11</v>
      </c>
      <c r="AI382" s="70" t="s">
        <v>9</v>
      </c>
      <c r="AJ382" s="70" t="s">
        <v>84</v>
      </c>
      <c r="AK382" s="70" t="s">
        <v>163</v>
      </c>
      <c r="AL382" s="70" t="s">
        <v>63</v>
      </c>
      <c r="AM382" s="70" t="s">
        <v>61</v>
      </c>
      <c r="AN382" s="70" t="s">
        <v>61</v>
      </c>
      <c r="AO382" s="70" t="s">
        <v>74</v>
      </c>
      <c r="AP382" s="69">
        <v>6</v>
      </c>
    </row>
    <row r="383" spans="1:42" ht="15" hidden="1" customHeight="1" x14ac:dyDescent="0.25">
      <c r="A383" s="69">
        <v>2024</v>
      </c>
      <c r="B383" s="70" t="s">
        <v>54</v>
      </c>
      <c r="C383" s="70" t="s">
        <v>55</v>
      </c>
      <c r="D383" s="70" t="s">
        <v>175</v>
      </c>
      <c r="E383" s="70" t="s">
        <v>219</v>
      </c>
      <c r="F383" s="70" t="s">
        <v>182</v>
      </c>
      <c r="G383" s="70" t="s">
        <v>1464</v>
      </c>
      <c r="H383" s="70" t="s">
        <v>73</v>
      </c>
      <c r="I383" s="70" t="s">
        <v>855</v>
      </c>
      <c r="J383" s="70" t="s">
        <v>61</v>
      </c>
      <c r="K383" s="69" t="b">
        <v>1</v>
      </c>
      <c r="L383" s="70" t="s">
        <v>24</v>
      </c>
      <c r="M383" s="69">
        <v>101</v>
      </c>
      <c r="N383" s="78" t="s">
        <v>971</v>
      </c>
      <c r="O383" s="81" t="str">
        <f t="shared" si="10"/>
        <v>10190</v>
      </c>
      <c r="P383" s="82">
        <f>IF(COUNTIF(Sheet2!B$3:B$187,VALUE('raw Mark ID data'!O383))=0, 0, VLOOKUP(VALUE(O383), Sheet2!B$3:D$987, 3, FALSE))</f>
        <v>0</v>
      </c>
      <c r="Q383" s="82">
        <f>IF(P383="THA",VLOOKUP(VALUE(O383),Sheet2!B$1:C$191,2,FALSE), IF(P383="SHA",VLOOKUP(VALUE(O383),Sheet2!B$1:C$191,2,FALSE), 0))</f>
        <v>0</v>
      </c>
      <c r="R383" s="82" t="str">
        <f t="shared" si="11"/>
        <v>NT</v>
      </c>
      <c r="S383" s="70" t="s">
        <v>1465</v>
      </c>
      <c r="T383" s="71">
        <v>45502</v>
      </c>
      <c r="U383" s="73"/>
      <c r="V383" s="69">
        <v>1</v>
      </c>
      <c r="W383" s="71">
        <v>45502</v>
      </c>
      <c r="X383" s="69">
        <v>31</v>
      </c>
      <c r="Y383" s="73"/>
      <c r="Z383" s="70" t="s">
        <v>61</v>
      </c>
      <c r="AA383" s="69">
        <v>1</v>
      </c>
      <c r="AB383" s="72">
        <v>45502</v>
      </c>
      <c r="AC383" s="70" t="s">
        <v>63</v>
      </c>
      <c r="AD383" s="70" t="s">
        <v>163</v>
      </c>
      <c r="AE383" s="70" t="s">
        <v>10</v>
      </c>
      <c r="AF383" s="70" t="s">
        <v>12</v>
      </c>
      <c r="AG383" s="70" t="s">
        <v>65</v>
      </c>
      <c r="AH383" s="70" t="s">
        <v>11</v>
      </c>
      <c r="AI383" s="70" t="s">
        <v>9</v>
      </c>
      <c r="AJ383" s="70" t="s">
        <v>122</v>
      </c>
      <c r="AK383" s="70" t="s">
        <v>163</v>
      </c>
      <c r="AL383" s="70" t="s">
        <v>63</v>
      </c>
      <c r="AM383" s="70" t="s">
        <v>61</v>
      </c>
      <c r="AN383" s="70" t="s">
        <v>61</v>
      </c>
      <c r="AO383" s="70" t="s">
        <v>74</v>
      </c>
      <c r="AP383" s="69">
        <v>7.1</v>
      </c>
    </row>
    <row r="384" spans="1:42" ht="15" hidden="1" customHeight="1" x14ac:dyDescent="0.25">
      <c r="A384" s="69">
        <v>2024</v>
      </c>
      <c r="B384" s="70" t="s">
        <v>54</v>
      </c>
      <c r="C384" s="70" t="s">
        <v>55</v>
      </c>
      <c r="D384" s="70" t="s">
        <v>175</v>
      </c>
      <c r="E384" s="70" t="s">
        <v>219</v>
      </c>
      <c r="F384" s="70" t="s">
        <v>182</v>
      </c>
      <c r="G384" s="70" t="s">
        <v>1464</v>
      </c>
      <c r="H384" s="70" t="s">
        <v>78</v>
      </c>
      <c r="I384" s="70" t="s">
        <v>855</v>
      </c>
      <c r="J384" s="70" t="s">
        <v>61</v>
      </c>
      <c r="K384" s="69" t="b">
        <v>1</v>
      </c>
      <c r="L384" s="70" t="s">
        <v>24</v>
      </c>
      <c r="M384" s="69">
        <v>101</v>
      </c>
      <c r="N384" s="78" t="s">
        <v>971</v>
      </c>
      <c r="O384" s="81" t="str">
        <f t="shared" si="10"/>
        <v>10190</v>
      </c>
      <c r="P384" s="82">
        <f>IF(COUNTIF(Sheet2!B$3:B$187,VALUE('raw Mark ID data'!O384))=0, 0, VLOOKUP(VALUE(O384), Sheet2!B$3:D$987, 3, FALSE))</f>
        <v>0</v>
      </c>
      <c r="Q384" s="82">
        <f>IF(P384="THA",VLOOKUP(VALUE(O384),Sheet2!B$1:C$191,2,FALSE), IF(P384="SHA",VLOOKUP(VALUE(O384),Sheet2!B$1:C$191,2,FALSE), 0))</f>
        <v>0</v>
      </c>
      <c r="R384" s="82" t="str">
        <f t="shared" si="11"/>
        <v>NT</v>
      </c>
      <c r="S384" s="70" t="s">
        <v>1466</v>
      </c>
      <c r="T384" s="71">
        <v>45502</v>
      </c>
      <c r="U384" s="73"/>
      <c r="V384" s="69">
        <v>1</v>
      </c>
      <c r="W384" s="71">
        <v>45502</v>
      </c>
      <c r="X384" s="69">
        <v>31</v>
      </c>
      <c r="Y384" s="73"/>
      <c r="Z384" s="70" t="s">
        <v>61</v>
      </c>
      <c r="AA384" s="69">
        <v>1</v>
      </c>
      <c r="AB384" s="72">
        <v>45502</v>
      </c>
      <c r="AC384" s="70" t="s">
        <v>63</v>
      </c>
      <c r="AD384" s="70" t="s">
        <v>139</v>
      </c>
      <c r="AE384" s="70" t="s">
        <v>13</v>
      </c>
      <c r="AF384" s="70" t="s">
        <v>12</v>
      </c>
      <c r="AG384" s="70" t="s">
        <v>65</v>
      </c>
      <c r="AH384" s="70" t="s">
        <v>11</v>
      </c>
      <c r="AI384" s="70" t="s">
        <v>9</v>
      </c>
      <c r="AJ384" s="70" t="s">
        <v>122</v>
      </c>
      <c r="AK384" s="70" t="s">
        <v>139</v>
      </c>
      <c r="AL384" s="70" t="s">
        <v>63</v>
      </c>
      <c r="AM384" s="70" t="s">
        <v>61</v>
      </c>
      <c r="AN384" s="70" t="s">
        <v>61</v>
      </c>
      <c r="AO384" s="70" t="s">
        <v>74</v>
      </c>
      <c r="AP384" s="69">
        <v>7</v>
      </c>
    </row>
    <row r="385" spans="1:42" ht="15" hidden="1" customHeight="1" x14ac:dyDescent="0.25">
      <c r="A385" s="69">
        <v>2024</v>
      </c>
      <c r="B385" s="70" t="s">
        <v>54</v>
      </c>
      <c r="C385" s="70" t="s">
        <v>55</v>
      </c>
      <c r="D385" s="70" t="s">
        <v>175</v>
      </c>
      <c r="E385" s="70" t="s">
        <v>219</v>
      </c>
      <c r="F385" s="70" t="s">
        <v>182</v>
      </c>
      <c r="G385" s="70" t="s">
        <v>1464</v>
      </c>
      <c r="H385" s="70" t="s">
        <v>79</v>
      </c>
      <c r="I385" s="70" t="s">
        <v>855</v>
      </c>
      <c r="J385" s="70" t="s">
        <v>61</v>
      </c>
      <c r="K385" s="69" t="b">
        <v>1</v>
      </c>
      <c r="L385" s="70" t="s">
        <v>24</v>
      </c>
      <c r="M385" s="69">
        <v>101</v>
      </c>
      <c r="N385" s="78" t="s">
        <v>971</v>
      </c>
      <c r="O385" s="81" t="str">
        <f t="shared" si="10"/>
        <v>10190</v>
      </c>
      <c r="P385" s="82">
        <f>IF(COUNTIF(Sheet2!B$3:B$187,VALUE('raw Mark ID data'!O385))=0, 0, VLOOKUP(VALUE(O385), Sheet2!B$3:D$987, 3, FALSE))</f>
        <v>0</v>
      </c>
      <c r="Q385" s="82">
        <f>IF(P385="THA",VLOOKUP(VALUE(O385),Sheet2!B$1:C$191,2,FALSE), IF(P385="SHA",VLOOKUP(VALUE(O385),Sheet2!B$1:C$191,2,FALSE), 0))</f>
        <v>0</v>
      </c>
      <c r="R385" s="82" t="str">
        <f t="shared" si="11"/>
        <v>NT</v>
      </c>
      <c r="S385" s="70" t="s">
        <v>1467</v>
      </c>
      <c r="T385" s="71">
        <v>45502</v>
      </c>
      <c r="U385" s="73"/>
      <c r="V385" s="69">
        <v>1</v>
      </c>
      <c r="W385" s="71">
        <v>45502</v>
      </c>
      <c r="X385" s="69">
        <v>31</v>
      </c>
      <c r="Y385" s="73"/>
      <c r="Z385" s="70" t="s">
        <v>61</v>
      </c>
      <c r="AA385" s="69">
        <v>1</v>
      </c>
      <c r="AB385" s="72">
        <v>45502</v>
      </c>
      <c r="AC385" s="70" t="s">
        <v>63</v>
      </c>
      <c r="AD385" s="70" t="s">
        <v>189</v>
      </c>
      <c r="AE385" s="70" t="s">
        <v>21</v>
      </c>
      <c r="AF385" s="70" t="s">
        <v>12</v>
      </c>
      <c r="AG385" s="70" t="s">
        <v>65</v>
      </c>
      <c r="AH385" s="70" t="s">
        <v>11</v>
      </c>
      <c r="AI385" s="70" t="s">
        <v>9</v>
      </c>
      <c r="AJ385" s="70" t="s">
        <v>122</v>
      </c>
      <c r="AK385" s="70" t="s">
        <v>189</v>
      </c>
      <c r="AL385" s="70" t="s">
        <v>63</v>
      </c>
      <c r="AM385" s="70" t="s">
        <v>61</v>
      </c>
      <c r="AN385" s="70" t="s">
        <v>61</v>
      </c>
      <c r="AO385" s="70" t="s">
        <v>74</v>
      </c>
      <c r="AP385" s="69">
        <v>6</v>
      </c>
    </row>
    <row r="386" spans="1:42" ht="15" hidden="1" customHeight="1" x14ac:dyDescent="0.25">
      <c r="A386" s="69">
        <v>2024</v>
      </c>
      <c r="B386" s="70" t="s">
        <v>54</v>
      </c>
      <c r="C386" s="70" t="s">
        <v>55</v>
      </c>
      <c r="D386" s="70" t="s">
        <v>175</v>
      </c>
      <c r="E386" s="70" t="s">
        <v>219</v>
      </c>
      <c r="F386" s="70" t="s">
        <v>182</v>
      </c>
      <c r="G386" s="70" t="s">
        <v>1464</v>
      </c>
      <c r="H386" s="70" t="s">
        <v>86</v>
      </c>
      <c r="I386" s="70" t="s">
        <v>855</v>
      </c>
      <c r="J386" s="70" t="s">
        <v>61</v>
      </c>
      <c r="K386" s="69" t="b">
        <v>1</v>
      </c>
      <c r="L386" s="70" t="s">
        <v>24</v>
      </c>
      <c r="M386" s="69">
        <v>101</v>
      </c>
      <c r="N386" s="78" t="s">
        <v>971</v>
      </c>
      <c r="O386" s="81" t="str">
        <f t="shared" si="10"/>
        <v>10190</v>
      </c>
      <c r="P386" s="82">
        <f>IF(COUNTIF(Sheet2!B$3:B$187,VALUE('raw Mark ID data'!O386))=0, 0, VLOOKUP(VALUE(O386), Sheet2!B$3:D$987, 3, FALSE))</f>
        <v>0</v>
      </c>
      <c r="Q386" s="82">
        <f>IF(P386="THA",VLOOKUP(VALUE(O386),Sheet2!B$1:C$191,2,FALSE), IF(P386="SHA",VLOOKUP(VALUE(O386),Sheet2!B$1:C$191,2,FALSE), 0))</f>
        <v>0</v>
      </c>
      <c r="R386" s="82" t="str">
        <f t="shared" si="11"/>
        <v>NT</v>
      </c>
      <c r="S386" s="70" t="s">
        <v>1468</v>
      </c>
      <c r="T386" s="71">
        <v>45502</v>
      </c>
      <c r="U386" s="73"/>
      <c r="V386" s="69">
        <v>1</v>
      </c>
      <c r="W386" s="71">
        <v>45502</v>
      </c>
      <c r="X386" s="69">
        <v>31</v>
      </c>
      <c r="Y386" s="73"/>
      <c r="Z386" s="70" t="s">
        <v>61</v>
      </c>
      <c r="AA386" s="69">
        <v>1</v>
      </c>
      <c r="AB386" s="72">
        <v>45502</v>
      </c>
      <c r="AC386" s="70" t="s">
        <v>63</v>
      </c>
      <c r="AD386" s="70" t="s">
        <v>139</v>
      </c>
      <c r="AE386" s="70" t="s">
        <v>13</v>
      </c>
      <c r="AF386" s="70" t="s">
        <v>12</v>
      </c>
      <c r="AG386" s="70" t="s">
        <v>65</v>
      </c>
      <c r="AH386" s="70" t="s">
        <v>11</v>
      </c>
      <c r="AI386" s="70" t="s">
        <v>9</v>
      </c>
      <c r="AJ386" s="70" t="s">
        <v>122</v>
      </c>
      <c r="AK386" s="70" t="s">
        <v>139</v>
      </c>
      <c r="AL386" s="70" t="s">
        <v>63</v>
      </c>
      <c r="AM386" s="70" t="s">
        <v>61</v>
      </c>
      <c r="AN386" s="70" t="s">
        <v>61</v>
      </c>
      <c r="AO386" s="70" t="s">
        <v>74</v>
      </c>
      <c r="AP386" s="69">
        <v>8.6</v>
      </c>
    </row>
    <row r="387" spans="1:42" ht="15" hidden="1" customHeight="1" x14ac:dyDescent="0.25">
      <c r="A387" s="69">
        <v>2024</v>
      </c>
      <c r="B387" s="70" t="s">
        <v>54</v>
      </c>
      <c r="C387" s="70" t="s">
        <v>55</v>
      </c>
      <c r="D387" s="70" t="s">
        <v>175</v>
      </c>
      <c r="E387" s="70" t="s">
        <v>219</v>
      </c>
      <c r="F387" s="70" t="s">
        <v>182</v>
      </c>
      <c r="G387" s="70" t="s">
        <v>1464</v>
      </c>
      <c r="H387" s="70" t="s">
        <v>87</v>
      </c>
      <c r="I387" s="70" t="s">
        <v>855</v>
      </c>
      <c r="J387" s="70" t="s">
        <v>61</v>
      </c>
      <c r="K387" s="69" t="b">
        <v>1</v>
      </c>
      <c r="L387" s="70" t="s">
        <v>24</v>
      </c>
      <c r="M387" s="69">
        <v>101</v>
      </c>
      <c r="N387" s="78" t="s">
        <v>971</v>
      </c>
      <c r="O387" s="81" t="str">
        <f t="shared" ref="O387:O450" si="12">CONCATENATE(M387,N387)</f>
        <v>10190</v>
      </c>
      <c r="P387" s="82">
        <f>IF(COUNTIF(Sheet2!B$3:B$187,VALUE('raw Mark ID data'!O387))=0, 0, VLOOKUP(VALUE(O387), Sheet2!B$3:D$987, 3, FALSE))</f>
        <v>0</v>
      </c>
      <c r="Q387" s="82">
        <f>IF(P387="THA",VLOOKUP(VALUE(O387),Sheet2!B$1:C$191,2,FALSE), IF(P387="SHA",VLOOKUP(VALUE(O387),Sheet2!B$1:C$191,2,FALSE), 0))</f>
        <v>0</v>
      </c>
      <c r="R387" s="82" t="str">
        <f t="shared" ref="R387:R450" si="13">IF(L387="EGG",IF(C387="NB","T","????"),IF(OR(P387="SHA", P387="THA")=TRUE, IF(Q387="Neets Bay", "T", "NT"), "NT"))</f>
        <v>NT</v>
      </c>
      <c r="S387" s="70" t="s">
        <v>1469</v>
      </c>
      <c r="T387" s="71">
        <v>45502</v>
      </c>
      <c r="U387" s="73"/>
      <c r="V387" s="69">
        <v>1</v>
      </c>
      <c r="W387" s="71">
        <v>45502</v>
      </c>
      <c r="X387" s="69">
        <v>31</v>
      </c>
      <c r="Y387" s="73"/>
      <c r="Z387" s="70" t="s">
        <v>61</v>
      </c>
      <c r="AA387" s="69">
        <v>1</v>
      </c>
      <c r="AB387" s="72">
        <v>45502</v>
      </c>
      <c r="AC387" s="70" t="s">
        <v>63</v>
      </c>
      <c r="AD387" s="70" t="s">
        <v>947</v>
      </c>
      <c r="AE387" s="70" t="s">
        <v>14</v>
      </c>
      <c r="AF387" s="70" t="s">
        <v>12</v>
      </c>
      <c r="AG387" s="70" t="s">
        <v>65</v>
      </c>
      <c r="AH387" s="70" t="s">
        <v>11</v>
      </c>
      <c r="AI387" s="70" t="s">
        <v>9</v>
      </c>
      <c r="AJ387" s="70" t="s">
        <v>122</v>
      </c>
      <c r="AK387" s="70" t="s">
        <v>947</v>
      </c>
      <c r="AL387" s="70" t="s">
        <v>63</v>
      </c>
      <c r="AM387" s="70" t="s">
        <v>61</v>
      </c>
      <c r="AN387" s="70" t="s">
        <v>61</v>
      </c>
      <c r="AO387" s="70" t="s">
        <v>74</v>
      </c>
      <c r="AP387" s="69">
        <v>5.3</v>
      </c>
    </row>
    <row r="388" spans="1:42" ht="15" hidden="1" customHeight="1" x14ac:dyDescent="0.25">
      <c r="A388" s="69">
        <v>2024</v>
      </c>
      <c r="B388" s="70" t="s">
        <v>54</v>
      </c>
      <c r="C388" s="70" t="s">
        <v>55</v>
      </c>
      <c r="D388" s="70" t="s">
        <v>175</v>
      </c>
      <c r="E388" s="70" t="s">
        <v>219</v>
      </c>
      <c r="F388" s="70" t="s">
        <v>182</v>
      </c>
      <c r="G388" s="70" t="s">
        <v>1464</v>
      </c>
      <c r="H388" s="70" t="s">
        <v>89</v>
      </c>
      <c r="I388" s="70" t="s">
        <v>855</v>
      </c>
      <c r="J388" s="70" t="s">
        <v>61</v>
      </c>
      <c r="K388" s="69" t="b">
        <v>1</v>
      </c>
      <c r="L388" s="70" t="s">
        <v>24</v>
      </c>
      <c r="M388" s="69">
        <v>101</v>
      </c>
      <c r="N388" s="78" t="s">
        <v>971</v>
      </c>
      <c r="O388" s="81" t="str">
        <f t="shared" si="12"/>
        <v>10190</v>
      </c>
      <c r="P388" s="82">
        <f>IF(COUNTIF(Sheet2!B$3:B$187,VALUE('raw Mark ID data'!O388))=0, 0, VLOOKUP(VALUE(O388), Sheet2!B$3:D$987, 3, FALSE))</f>
        <v>0</v>
      </c>
      <c r="Q388" s="82">
        <f>IF(P388="THA",VLOOKUP(VALUE(O388),Sheet2!B$1:C$191,2,FALSE), IF(P388="SHA",VLOOKUP(VALUE(O388),Sheet2!B$1:C$191,2,FALSE), 0))</f>
        <v>0</v>
      </c>
      <c r="R388" s="82" t="str">
        <f t="shared" si="13"/>
        <v>NT</v>
      </c>
      <c r="S388" s="70" t="s">
        <v>1470</v>
      </c>
      <c r="T388" s="71">
        <v>45502</v>
      </c>
      <c r="U388" s="73"/>
      <c r="V388" s="69">
        <v>1</v>
      </c>
      <c r="W388" s="71">
        <v>45502</v>
      </c>
      <c r="X388" s="69">
        <v>31</v>
      </c>
      <c r="Y388" s="73"/>
      <c r="Z388" s="70" t="s">
        <v>61</v>
      </c>
      <c r="AA388" s="69">
        <v>1</v>
      </c>
      <c r="AB388" s="72">
        <v>45502</v>
      </c>
      <c r="AC388" s="70" t="s">
        <v>63</v>
      </c>
      <c r="AD388" s="70" t="s">
        <v>189</v>
      </c>
      <c r="AE388" s="70" t="s">
        <v>21</v>
      </c>
      <c r="AF388" s="70" t="s">
        <v>12</v>
      </c>
      <c r="AG388" s="70" t="s">
        <v>65</v>
      </c>
      <c r="AH388" s="70" t="s">
        <v>11</v>
      </c>
      <c r="AI388" s="70" t="s">
        <v>9</v>
      </c>
      <c r="AJ388" s="70" t="s">
        <v>122</v>
      </c>
      <c r="AK388" s="70" t="s">
        <v>189</v>
      </c>
      <c r="AL388" s="70" t="s">
        <v>63</v>
      </c>
      <c r="AM388" s="70" t="s">
        <v>61</v>
      </c>
      <c r="AN388" s="70" t="s">
        <v>61</v>
      </c>
      <c r="AO388" s="70" t="s">
        <v>74</v>
      </c>
      <c r="AP388" s="69">
        <v>5.3</v>
      </c>
    </row>
    <row r="389" spans="1:42" ht="15" hidden="1" customHeight="1" x14ac:dyDescent="0.25">
      <c r="A389" s="69">
        <v>2024</v>
      </c>
      <c r="B389" s="70" t="s">
        <v>54</v>
      </c>
      <c r="C389" s="70" t="s">
        <v>55</v>
      </c>
      <c r="D389" s="70" t="s">
        <v>175</v>
      </c>
      <c r="E389" s="70" t="s">
        <v>219</v>
      </c>
      <c r="F389" s="70" t="s">
        <v>182</v>
      </c>
      <c r="G389" s="70" t="s">
        <v>1464</v>
      </c>
      <c r="H389" s="70" t="s">
        <v>91</v>
      </c>
      <c r="I389" s="70" t="s">
        <v>855</v>
      </c>
      <c r="J389" s="70" t="s">
        <v>61</v>
      </c>
      <c r="K389" s="69" t="b">
        <v>1</v>
      </c>
      <c r="L389" s="70" t="s">
        <v>24</v>
      </c>
      <c r="M389" s="69">
        <v>101</v>
      </c>
      <c r="N389" s="78" t="s">
        <v>971</v>
      </c>
      <c r="O389" s="81" t="str">
        <f t="shared" si="12"/>
        <v>10190</v>
      </c>
      <c r="P389" s="82">
        <f>IF(COUNTIF(Sheet2!B$3:B$187,VALUE('raw Mark ID data'!O389))=0, 0, VLOOKUP(VALUE(O389), Sheet2!B$3:D$987, 3, FALSE))</f>
        <v>0</v>
      </c>
      <c r="Q389" s="82">
        <f>IF(P389="THA",VLOOKUP(VALUE(O389),Sheet2!B$1:C$191,2,FALSE), IF(P389="SHA",VLOOKUP(VALUE(O389),Sheet2!B$1:C$191,2,FALSE), 0))</f>
        <v>0</v>
      </c>
      <c r="R389" s="82" t="str">
        <f t="shared" si="13"/>
        <v>NT</v>
      </c>
      <c r="S389" s="70" t="s">
        <v>1471</v>
      </c>
      <c r="T389" s="71">
        <v>45502</v>
      </c>
      <c r="U389" s="73"/>
      <c r="V389" s="69">
        <v>1</v>
      </c>
      <c r="W389" s="71">
        <v>45502</v>
      </c>
      <c r="X389" s="69">
        <v>31</v>
      </c>
      <c r="Y389" s="73"/>
      <c r="Z389" s="70" t="s">
        <v>61</v>
      </c>
      <c r="AA389" s="69">
        <v>1</v>
      </c>
      <c r="AB389" s="72">
        <v>45502</v>
      </c>
      <c r="AC389" s="70" t="s">
        <v>63</v>
      </c>
      <c r="AD389" s="70" t="s">
        <v>139</v>
      </c>
      <c r="AE389" s="70" t="s">
        <v>13</v>
      </c>
      <c r="AF389" s="70" t="s">
        <v>12</v>
      </c>
      <c r="AG389" s="70" t="s">
        <v>65</v>
      </c>
      <c r="AH389" s="70" t="s">
        <v>11</v>
      </c>
      <c r="AI389" s="70" t="s">
        <v>9</v>
      </c>
      <c r="AJ389" s="70" t="s">
        <v>122</v>
      </c>
      <c r="AK389" s="70" t="s">
        <v>139</v>
      </c>
      <c r="AL389" s="70" t="s">
        <v>63</v>
      </c>
      <c r="AM389" s="70" t="s">
        <v>61</v>
      </c>
      <c r="AN389" s="70" t="s">
        <v>61</v>
      </c>
      <c r="AO389" s="70" t="s">
        <v>74</v>
      </c>
      <c r="AP389" s="69">
        <v>5.5</v>
      </c>
    </row>
    <row r="390" spans="1:42" ht="15" hidden="1" customHeight="1" x14ac:dyDescent="0.25">
      <c r="A390" s="69">
        <v>2024</v>
      </c>
      <c r="B390" s="70" t="s">
        <v>54</v>
      </c>
      <c r="C390" s="70" t="s">
        <v>55</v>
      </c>
      <c r="D390" s="70" t="s">
        <v>175</v>
      </c>
      <c r="E390" s="70" t="s">
        <v>219</v>
      </c>
      <c r="F390" s="70" t="s">
        <v>182</v>
      </c>
      <c r="G390" s="70" t="s">
        <v>1464</v>
      </c>
      <c r="H390" s="70" t="s">
        <v>92</v>
      </c>
      <c r="I390" s="70" t="s">
        <v>855</v>
      </c>
      <c r="J390" s="70" t="s">
        <v>61</v>
      </c>
      <c r="K390" s="69" t="b">
        <v>1</v>
      </c>
      <c r="L390" s="70" t="s">
        <v>24</v>
      </c>
      <c r="M390" s="69">
        <v>101</v>
      </c>
      <c r="N390" s="78" t="s">
        <v>971</v>
      </c>
      <c r="O390" s="81" t="str">
        <f t="shared" si="12"/>
        <v>10190</v>
      </c>
      <c r="P390" s="82">
        <f>IF(COUNTIF(Sheet2!B$3:B$187,VALUE('raw Mark ID data'!O390))=0, 0, VLOOKUP(VALUE(O390), Sheet2!B$3:D$987, 3, FALSE))</f>
        <v>0</v>
      </c>
      <c r="Q390" s="82">
        <f>IF(P390="THA",VLOOKUP(VALUE(O390),Sheet2!B$1:C$191,2,FALSE), IF(P390="SHA",VLOOKUP(VALUE(O390),Sheet2!B$1:C$191,2,FALSE), 0))</f>
        <v>0</v>
      </c>
      <c r="R390" s="82" t="str">
        <f t="shared" si="13"/>
        <v>NT</v>
      </c>
      <c r="S390" s="70" t="s">
        <v>1472</v>
      </c>
      <c r="T390" s="71">
        <v>45502</v>
      </c>
      <c r="U390" s="73"/>
      <c r="V390" s="69">
        <v>1</v>
      </c>
      <c r="W390" s="71">
        <v>45502</v>
      </c>
      <c r="X390" s="69">
        <v>31</v>
      </c>
      <c r="Y390" s="73"/>
      <c r="Z390" s="70" t="s">
        <v>61</v>
      </c>
      <c r="AA390" s="69">
        <v>1</v>
      </c>
      <c r="AB390" s="72">
        <v>45502</v>
      </c>
      <c r="AC390" s="70" t="s">
        <v>63</v>
      </c>
      <c r="AD390" s="70" t="s">
        <v>139</v>
      </c>
      <c r="AE390" s="70" t="s">
        <v>13</v>
      </c>
      <c r="AF390" s="70" t="s">
        <v>12</v>
      </c>
      <c r="AG390" s="70" t="s">
        <v>65</v>
      </c>
      <c r="AH390" s="70" t="s">
        <v>11</v>
      </c>
      <c r="AI390" s="70" t="s">
        <v>9</v>
      </c>
      <c r="AJ390" s="70" t="s">
        <v>84</v>
      </c>
      <c r="AK390" s="70" t="s">
        <v>139</v>
      </c>
      <c r="AL390" s="70" t="s">
        <v>63</v>
      </c>
      <c r="AM390" s="70" t="s">
        <v>61</v>
      </c>
      <c r="AN390" s="70" t="s">
        <v>61</v>
      </c>
      <c r="AO390" s="70" t="s">
        <v>74</v>
      </c>
      <c r="AP390" s="69">
        <v>8.9</v>
      </c>
    </row>
    <row r="391" spans="1:42" ht="15" hidden="1" customHeight="1" x14ac:dyDescent="0.25">
      <c r="A391" s="69">
        <v>2024</v>
      </c>
      <c r="B391" s="70" t="s">
        <v>54</v>
      </c>
      <c r="C391" s="70" t="s">
        <v>55</v>
      </c>
      <c r="D391" s="70" t="s">
        <v>175</v>
      </c>
      <c r="E391" s="70" t="s">
        <v>219</v>
      </c>
      <c r="F391" s="70" t="s">
        <v>182</v>
      </c>
      <c r="G391" s="70" t="s">
        <v>1464</v>
      </c>
      <c r="H391" s="70" t="s">
        <v>94</v>
      </c>
      <c r="I391" s="70" t="s">
        <v>855</v>
      </c>
      <c r="J391" s="70" t="s">
        <v>61</v>
      </c>
      <c r="K391" s="69" t="b">
        <v>1</v>
      </c>
      <c r="L391" s="70" t="s">
        <v>24</v>
      </c>
      <c r="M391" s="69">
        <v>101</v>
      </c>
      <c r="N391" s="78" t="s">
        <v>971</v>
      </c>
      <c r="O391" s="81" t="str">
        <f t="shared" si="12"/>
        <v>10190</v>
      </c>
      <c r="P391" s="82">
        <f>IF(COUNTIF(Sheet2!B$3:B$187,VALUE('raw Mark ID data'!O391))=0, 0, VLOOKUP(VALUE(O391), Sheet2!B$3:D$987, 3, FALSE))</f>
        <v>0</v>
      </c>
      <c r="Q391" s="82">
        <f>IF(P391="THA",VLOOKUP(VALUE(O391),Sheet2!B$1:C$191,2,FALSE), IF(P391="SHA",VLOOKUP(VALUE(O391),Sheet2!B$1:C$191,2,FALSE), 0))</f>
        <v>0</v>
      </c>
      <c r="R391" s="82" t="str">
        <f t="shared" si="13"/>
        <v>NT</v>
      </c>
      <c r="S391" s="70" t="s">
        <v>1473</v>
      </c>
      <c r="T391" s="71">
        <v>45502</v>
      </c>
      <c r="U391" s="73"/>
      <c r="V391" s="69">
        <v>1</v>
      </c>
      <c r="W391" s="71">
        <v>45502</v>
      </c>
      <c r="X391" s="69">
        <v>31</v>
      </c>
      <c r="Y391" s="73"/>
      <c r="Z391" s="70" t="s">
        <v>61</v>
      </c>
      <c r="AA391" s="69">
        <v>1</v>
      </c>
      <c r="AB391" s="72">
        <v>45502</v>
      </c>
      <c r="AC391" s="70" t="s">
        <v>63</v>
      </c>
      <c r="AD391" s="70" t="s">
        <v>163</v>
      </c>
      <c r="AE391" s="70" t="s">
        <v>10</v>
      </c>
      <c r="AF391" s="70" t="s">
        <v>12</v>
      </c>
      <c r="AG391" s="70" t="s">
        <v>65</v>
      </c>
      <c r="AH391" s="70" t="s">
        <v>11</v>
      </c>
      <c r="AI391" s="70" t="s">
        <v>9</v>
      </c>
      <c r="AJ391" s="70" t="s">
        <v>122</v>
      </c>
      <c r="AK391" s="70" t="s">
        <v>163</v>
      </c>
      <c r="AL391" s="70" t="s">
        <v>63</v>
      </c>
      <c r="AM391" s="70" t="s">
        <v>61</v>
      </c>
      <c r="AN391" s="70" t="s">
        <v>61</v>
      </c>
      <c r="AO391" s="70" t="s">
        <v>74</v>
      </c>
      <c r="AP391" s="69">
        <v>5.6</v>
      </c>
    </row>
    <row r="392" spans="1:42" ht="15" hidden="1" customHeight="1" x14ac:dyDescent="0.25">
      <c r="A392" s="69">
        <v>2024</v>
      </c>
      <c r="B392" s="70" t="s">
        <v>54</v>
      </c>
      <c r="C392" s="70" t="s">
        <v>55</v>
      </c>
      <c r="D392" s="70" t="s">
        <v>175</v>
      </c>
      <c r="E392" s="70" t="s">
        <v>219</v>
      </c>
      <c r="F392" s="70" t="s">
        <v>182</v>
      </c>
      <c r="G392" s="70" t="s">
        <v>1464</v>
      </c>
      <c r="H392" s="70" t="s">
        <v>97</v>
      </c>
      <c r="I392" s="70" t="s">
        <v>855</v>
      </c>
      <c r="J392" s="70" t="s">
        <v>61</v>
      </c>
      <c r="K392" s="69" t="b">
        <v>1</v>
      </c>
      <c r="L392" s="70" t="s">
        <v>24</v>
      </c>
      <c r="M392" s="69">
        <v>101</v>
      </c>
      <c r="N392" s="78" t="s">
        <v>971</v>
      </c>
      <c r="O392" s="81" t="str">
        <f t="shared" si="12"/>
        <v>10190</v>
      </c>
      <c r="P392" s="82">
        <f>IF(COUNTIF(Sheet2!B$3:B$187,VALUE('raw Mark ID data'!O392))=0, 0, VLOOKUP(VALUE(O392), Sheet2!B$3:D$987, 3, FALSE))</f>
        <v>0</v>
      </c>
      <c r="Q392" s="82">
        <f>IF(P392="THA",VLOOKUP(VALUE(O392),Sheet2!B$1:C$191,2,FALSE), IF(P392="SHA",VLOOKUP(VALUE(O392),Sheet2!B$1:C$191,2,FALSE), 0))</f>
        <v>0</v>
      </c>
      <c r="R392" s="82" t="str">
        <f t="shared" si="13"/>
        <v>NT</v>
      </c>
      <c r="S392" s="70" t="s">
        <v>1474</v>
      </c>
      <c r="T392" s="71">
        <v>45502</v>
      </c>
      <c r="U392" s="73"/>
      <c r="V392" s="69">
        <v>1</v>
      </c>
      <c r="W392" s="71">
        <v>45502</v>
      </c>
      <c r="X392" s="69">
        <v>31</v>
      </c>
      <c r="Y392" s="73"/>
      <c r="Z392" s="70" t="s">
        <v>61</v>
      </c>
      <c r="AA392" s="69">
        <v>1</v>
      </c>
      <c r="AB392" s="72">
        <v>45502</v>
      </c>
      <c r="AC392" s="70" t="s">
        <v>63</v>
      </c>
      <c r="AD392" s="70" t="s">
        <v>189</v>
      </c>
      <c r="AE392" s="70" t="s">
        <v>21</v>
      </c>
      <c r="AF392" s="70" t="s">
        <v>12</v>
      </c>
      <c r="AG392" s="70" t="s">
        <v>65</v>
      </c>
      <c r="AH392" s="70" t="s">
        <v>11</v>
      </c>
      <c r="AI392" s="70" t="s">
        <v>9</v>
      </c>
      <c r="AJ392" s="70" t="s">
        <v>84</v>
      </c>
      <c r="AK392" s="70" t="s">
        <v>189</v>
      </c>
      <c r="AL392" s="70" t="s">
        <v>63</v>
      </c>
      <c r="AM392" s="70" t="s">
        <v>61</v>
      </c>
      <c r="AN392" s="70" t="s">
        <v>61</v>
      </c>
      <c r="AO392" s="70" t="s">
        <v>74</v>
      </c>
      <c r="AP392" s="69">
        <v>5.5</v>
      </c>
    </row>
    <row r="393" spans="1:42" ht="15" hidden="1" customHeight="1" x14ac:dyDescent="0.25">
      <c r="A393" s="69">
        <v>2024</v>
      </c>
      <c r="B393" s="70" t="s">
        <v>54</v>
      </c>
      <c r="C393" s="70" t="s">
        <v>55</v>
      </c>
      <c r="D393" s="70" t="s">
        <v>175</v>
      </c>
      <c r="E393" s="70" t="s">
        <v>219</v>
      </c>
      <c r="F393" s="70" t="s">
        <v>182</v>
      </c>
      <c r="G393" s="70" t="s">
        <v>1464</v>
      </c>
      <c r="H393" s="70" t="s">
        <v>98</v>
      </c>
      <c r="I393" s="70" t="s">
        <v>855</v>
      </c>
      <c r="J393" s="70" t="s">
        <v>61</v>
      </c>
      <c r="K393" s="69" t="b">
        <v>1</v>
      </c>
      <c r="L393" s="70" t="s">
        <v>24</v>
      </c>
      <c r="M393" s="69">
        <v>101</v>
      </c>
      <c r="N393" s="78" t="s">
        <v>971</v>
      </c>
      <c r="O393" s="81" t="str">
        <f t="shared" si="12"/>
        <v>10190</v>
      </c>
      <c r="P393" s="82">
        <f>IF(COUNTIF(Sheet2!B$3:B$187,VALUE('raw Mark ID data'!O393))=0, 0, VLOOKUP(VALUE(O393), Sheet2!B$3:D$987, 3, FALSE))</f>
        <v>0</v>
      </c>
      <c r="Q393" s="82">
        <f>IF(P393="THA",VLOOKUP(VALUE(O393),Sheet2!B$1:C$191,2,FALSE), IF(P393="SHA",VLOOKUP(VALUE(O393),Sheet2!B$1:C$191,2,FALSE), 0))</f>
        <v>0</v>
      </c>
      <c r="R393" s="82" t="str">
        <f t="shared" si="13"/>
        <v>NT</v>
      </c>
      <c r="S393" s="70" t="s">
        <v>1475</v>
      </c>
      <c r="T393" s="71">
        <v>45502</v>
      </c>
      <c r="U393" s="73"/>
      <c r="V393" s="69">
        <v>1</v>
      </c>
      <c r="W393" s="71">
        <v>45502</v>
      </c>
      <c r="X393" s="69">
        <v>31</v>
      </c>
      <c r="Y393" s="73"/>
      <c r="Z393" s="70" t="s">
        <v>61</v>
      </c>
      <c r="AA393" s="69">
        <v>1</v>
      </c>
      <c r="AB393" s="72">
        <v>45502</v>
      </c>
      <c r="AC393" s="70" t="s">
        <v>63</v>
      </c>
      <c r="AD393" s="70" t="s">
        <v>189</v>
      </c>
      <c r="AE393" s="70" t="s">
        <v>21</v>
      </c>
      <c r="AF393" s="70" t="s">
        <v>12</v>
      </c>
      <c r="AG393" s="70" t="s">
        <v>65</v>
      </c>
      <c r="AH393" s="70" t="s">
        <v>11</v>
      </c>
      <c r="AI393" s="70" t="s">
        <v>9</v>
      </c>
      <c r="AJ393" s="70" t="s">
        <v>122</v>
      </c>
      <c r="AK393" s="70" t="s">
        <v>189</v>
      </c>
      <c r="AL393" s="70" t="s">
        <v>63</v>
      </c>
      <c r="AM393" s="70" t="s">
        <v>61</v>
      </c>
      <c r="AN393" s="70" t="s">
        <v>61</v>
      </c>
      <c r="AO393" s="70" t="s">
        <v>74</v>
      </c>
      <c r="AP393" s="69">
        <v>4.5999999999999996</v>
      </c>
    </row>
    <row r="394" spans="1:42" ht="15" hidden="1" customHeight="1" x14ac:dyDescent="0.25">
      <c r="A394" s="69">
        <v>2024</v>
      </c>
      <c r="B394" s="70" t="s">
        <v>54</v>
      </c>
      <c r="C394" s="70" t="s">
        <v>55</v>
      </c>
      <c r="D394" s="70" t="s">
        <v>175</v>
      </c>
      <c r="E394" s="70" t="s">
        <v>219</v>
      </c>
      <c r="F394" s="70" t="s">
        <v>182</v>
      </c>
      <c r="G394" s="70" t="s">
        <v>1464</v>
      </c>
      <c r="H394" s="70" t="s">
        <v>99</v>
      </c>
      <c r="I394" s="70" t="s">
        <v>855</v>
      </c>
      <c r="J394" s="70" t="s">
        <v>61</v>
      </c>
      <c r="K394" s="69" t="b">
        <v>1</v>
      </c>
      <c r="L394" s="70" t="s">
        <v>24</v>
      </c>
      <c r="M394" s="69">
        <v>101</v>
      </c>
      <c r="N394" s="78" t="s">
        <v>971</v>
      </c>
      <c r="O394" s="81" t="str">
        <f t="shared" si="12"/>
        <v>10190</v>
      </c>
      <c r="P394" s="82">
        <f>IF(COUNTIF(Sheet2!B$3:B$187,VALUE('raw Mark ID data'!O394))=0, 0, VLOOKUP(VALUE(O394), Sheet2!B$3:D$987, 3, FALSE))</f>
        <v>0</v>
      </c>
      <c r="Q394" s="82">
        <f>IF(P394="THA",VLOOKUP(VALUE(O394),Sheet2!B$1:C$191,2,FALSE), IF(P394="SHA",VLOOKUP(VALUE(O394),Sheet2!B$1:C$191,2,FALSE), 0))</f>
        <v>0</v>
      </c>
      <c r="R394" s="82" t="str">
        <f t="shared" si="13"/>
        <v>NT</v>
      </c>
      <c r="S394" s="70" t="s">
        <v>1476</v>
      </c>
      <c r="T394" s="71">
        <v>45502</v>
      </c>
      <c r="U394" s="73"/>
      <c r="V394" s="69">
        <v>1</v>
      </c>
      <c r="W394" s="71">
        <v>45502</v>
      </c>
      <c r="X394" s="69">
        <v>31</v>
      </c>
      <c r="Y394" s="73"/>
      <c r="Z394" s="70" t="s">
        <v>61</v>
      </c>
      <c r="AA394" s="69">
        <v>1</v>
      </c>
      <c r="AB394" s="72">
        <v>45502</v>
      </c>
      <c r="AC394" s="70" t="s">
        <v>63</v>
      </c>
      <c r="AD394" s="70" t="s">
        <v>139</v>
      </c>
      <c r="AE394" s="70" t="s">
        <v>13</v>
      </c>
      <c r="AF394" s="70" t="s">
        <v>12</v>
      </c>
      <c r="AG394" s="70" t="s">
        <v>65</v>
      </c>
      <c r="AH394" s="70" t="s">
        <v>11</v>
      </c>
      <c r="AI394" s="70" t="s">
        <v>9</v>
      </c>
      <c r="AJ394" s="70" t="s">
        <v>122</v>
      </c>
      <c r="AK394" s="70" t="s">
        <v>139</v>
      </c>
      <c r="AL394" s="70" t="s">
        <v>63</v>
      </c>
      <c r="AM394" s="70" t="s">
        <v>61</v>
      </c>
      <c r="AN394" s="70" t="s">
        <v>61</v>
      </c>
      <c r="AO394" s="70" t="s">
        <v>74</v>
      </c>
      <c r="AP394" s="69">
        <v>5.0999999999999996</v>
      </c>
    </row>
    <row r="395" spans="1:42" ht="15" hidden="1" customHeight="1" x14ac:dyDescent="0.25">
      <c r="A395" s="69">
        <v>2024</v>
      </c>
      <c r="B395" s="70" t="s">
        <v>54</v>
      </c>
      <c r="C395" s="70" t="s">
        <v>55</v>
      </c>
      <c r="D395" s="70" t="s">
        <v>175</v>
      </c>
      <c r="E395" s="70" t="s">
        <v>219</v>
      </c>
      <c r="F395" s="70" t="s">
        <v>182</v>
      </c>
      <c r="G395" s="70" t="s">
        <v>1464</v>
      </c>
      <c r="H395" s="70" t="s">
        <v>102</v>
      </c>
      <c r="I395" s="70" t="s">
        <v>855</v>
      </c>
      <c r="J395" s="70" t="s">
        <v>61</v>
      </c>
      <c r="K395" s="69" t="b">
        <v>1</v>
      </c>
      <c r="L395" s="70" t="s">
        <v>24</v>
      </c>
      <c r="M395" s="69">
        <v>101</v>
      </c>
      <c r="N395" s="78" t="s">
        <v>971</v>
      </c>
      <c r="O395" s="81" t="str">
        <f t="shared" si="12"/>
        <v>10190</v>
      </c>
      <c r="P395" s="82">
        <f>IF(COUNTIF(Sheet2!B$3:B$187,VALUE('raw Mark ID data'!O395))=0, 0, VLOOKUP(VALUE(O395), Sheet2!B$3:D$987, 3, FALSE))</f>
        <v>0</v>
      </c>
      <c r="Q395" s="82">
        <f>IF(P395="THA",VLOOKUP(VALUE(O395),Sheet2!B$1:C$191,2,FALSE), IF(P395="SHA",VLOOKUP(VALUE(O395),Sheet2!B$1:C$191,2,FALSE), 0))</f>
        <v>0</v>
      </c>
      <c r="R395" s="82" t="str">
        <f t="shared" si="13"/>
        <v>NT</v>
      </c>
      <c r="S395" s="70" t="s">
        <v>1477</v>
      </c>
      <c r="T395" s="71">
        <v>45502</v>
      </c>
      <c r="U395" s="73"/>
      <c r="V395" s="69">
        <v>1</v>
      </c>
      <c r="W395" s="71">
        <v>45502</v>
      </c>
      <c r="X395" s="69">
        <v>31</v>
      </c>
      <c r="Y395" s="73"/>
      <c r="Z395" s="70" t="s">
        <v>61</v>
      </c>
      <c r="AA395" s="69">
        <v>1</v>
      </c>
      <c r="AB395" s="72">
        <v>45502</v>
      </c>
      <c r="AC395" s="70" t="s">
        <v>63</v>
      </c>
      <c r="AD395" s="70" t="s">
        <v>139</v>
      </c>
      <c r="AE395" s="70" t="s">
        <v>13</v>
      </c>
      <c r="AF395" s="70" t="s">
        <v>12</v>
      </c>
      <c r="AG395" s="70" t="s">
        <v>65</v>
      </c>
      <c r="AH395" s="70" t="s">
        <v>11</v>
      </c>
      <c r="AI395" s="70" t="s">
        <v>9</v>
      </c>
      <c r="AJ395" s="70" t="s">
        <v>122</v>
      </c>
      <c r="AK395" s="70" t="s">
        <v>139</v>
      </c>
      <c r="AL395" s="70" t="s">
        <v>63</v>
      </c>
      <c r="AM395" s="70" t="s">
        <v>61</v>
      </c>
      <c r="AN395" s="70" t="s">
        <v>61</v>
      </c>
      <c r="AO395" s="70" t="s">
        <v>74</v>
      </c>
      <c r="AP395" s="69">
        <v>4.2</v>
      </c>
    </row>
    <row r="396" spans="1:42" ht="15" hidden="1" customHeight="1" x14ac:dyDescent="0.25">
      <c r="A396" s="69">
        <v>2024</v>
      </c>
      <c r="B396" s="70" t="s">
        <v>54</v>
      </c>
      <c r="C396" s="70" t="s">
        <v>55</v>
      </c>
      <c r="D396" s="70" t="s">
        <v>175</v>
      </c>
      <c r="E396" s="70" t="s">
        <v>219</v>
      </c>
      <c r="F396" s="70" t="s">
        <v>182</v>
      </c>
      <c r="G396" s="70" t="s">
        <v>1464</v>
      </c>
      <c r="H396" s="70" t="s">
        <v>107</v>
      </c>
      <c r="I396" s="70" t="s">
        <v>855</v>
      </c>
      <c r="J396" s="70" t="s">
        <v>61</v>
      </c>
      <c r="K396" s="69" t="b">
        <v>1</v>
      </c>
      <c r="L396" s="70" t="s">
        <v>24</v>
      </c>
      <c r="M396" s="69">
        <v>101</v>
      </c>
      <c r="N396" s="78" t="s">
        <v>971</v>
      </c>
      <c r="O396" s="81" t="str">
        <f t="shared" si="12"/>
        <v>10190</v>
      </c>
      <c r="P396" s="82">
        <f>IF(COUNTIF(Sheet2!B$3:B$187,VALUE('raw Mark ID data'!O396))=0, 0, VLOOKUP(VALUE(O396), Sheet2!B$3:D$987, 3, FALSE))</f>
        <v>0</v>
      </c>
      <c r="Q396" s="82">
        <f>IF(P396="THA",VLOOKUP(VALUE(O396),Sheet2!B$1:C$191,2,FALSE), IF(P396="SHA",VLOOKUP(VALUE(O396),Sheet2!B$1:C$191,2,FALSE), 0))</f>
        <v>0</v>
      </c>
      <c r="R396" s="82" t="str">
        <f t="shared" si="13"/>
        <v>NT</v>
      </c>
      <c r="S396" s="70" t="s">
        <v>1478</v>
      </c>
      <c r="T396" s="71">
        <v>45502</v>
      </c>
      <c r="U396" s="73"/>
      <c r="V396" s="69">
        <v>1</v>
      </c>
      <c r="W396" s="71">
        <v>45502</v>
      </c>
      <c r="X396" s="69">
        <v>31</v>
      </c>
      <c r="Y396" s="73"/>
      <c r="Z396" s="70" t="s">
        <v>61</v>
      </c>
      <c r="AA396" s="69">
        <v>1</v>
      </c>
      <c r="AB396" s="72">
        <v>45502</v>
      </c>
      <c r="AC396" s="70" t="s">
        <v>63</v>
      </c>
      <c r="AD396" s="70" t="s">
        <v>947</v>
      </c>
      <c r="AE396" s="70" t="s">
        <v>14</v>
      </c>
      <c r="AF396" s="70" t="s">
        <v>12</v>
      </c>
      <c r="AG396" s="70" t="s">
        <v>65</v>
      </c>
      <c r="AH396" s="70" t="s">
        <v>11</v>
      </c>
      <c r="AI396" s="70" t="s">
        <v>9</v>
      </c>
      <c r="AJ396" s="70" t="s">
        <v>122</v>
      </c>
      <c r="AK396" s="70" t="s">
        <v>947</v>
      </c>
      <c r="AL396" s="70" t="s">
        <v>63</v>
      </c>
      <c r="AM396" s="70" t="s">
        <v>61</v>
      </c>
      <c r="AN396" s="70" t="s">
        <v>61</v>
      </c>
      <c r="AO396" s="70" t="s">
        <v>74</v>
      </c>
      <c r="AP396" s="69">
        <v>6.6</v>
      </c>
    </row>
    <row r="397" spans="1:42" ht="15" customHeight="1" x14ac:dyDescent="0.25">
      <c r="A397" s="69">
        <v>2024</v>
      </c>
      <c r="B397" s="70" t="s">
        <v>54</v>
      </c>
      <c r="C397" s="70" t="s">
        <v>55</v>
      </c>
      <c r="D397" s="70" t="s">
        <v>175</v>
      </c>
      <c r="E397" s="70" t="s">
        <v>219</v>
      </c>
      <c r="F397" s="70" t="s">
        <v>182</v>
      </c>
      <c r="G397" s="70" t="s">
        <v>1479</v>
      </c>
      <c r="H397" s="70" t="s">
        <v>128</v>
      </c>
      <c r="I397" s="70" t="s">
        <v>60</v>
      </c>
      <c r="J397" s="70" t="s">
        <v>61</v>
      </c>
      <c r="K397" s="69" t="b">
        <v>1</v>
      </c>
      <c r="L397" s="70" t="s">
        <v>8</v>
      </c>
      <c r="M397" s="69">
        <v>101</v>
      </c>
      <c r="N397" s="78" t="s">
        <v>1128</v>
      </c>
      <c r="O397" s="81" t="str">
        <f t="shared" si="12"/>
        <v>10110</v>
      </c>
      <c r="P397" s="82" t="str">
        <f>IF(L397="EGG", "THA", IF(COUNTIF(Sheet2!B$3:B$187,VALUE('raw Mark ID data'!O397))=0, 0, VLOOKUP(VALUE(O397), Sheet2!B$3:D$987, 3, FALSE)))</f>
        <v>THA</v>
      </c>
      <c r="Q397" s="82" t="str">
        <f>IF(P397="THA",VLOOKUP(VALUE(O397),Sheet2!B$1:C$191,2,FALSE), IF(P397="SHA",VLOOKUP(VALUE(O397),Sheet2!B$1:C$191,2,FALSE), 0))</f>
        <v>Nakat Inlet</v>
      </c>
      <c r="R397" s="82" t="str">
        <f t="shared" si="13"/>
        <v>NT</v>
      </c>
      <c r="S397" s="70" t="s">
        <v>1480</v>
      </c>
      <c r="T397" s="71">
        <v>45500</v>
      </c>
      <c r="U397" s="72">
        <v>45501</v>
      </c>
      <c r="V397" s="69">
        <v>2</v>
      </c>
      <c r="W397" s="71">
        <v>45502</v>
      </c>
      <c r="X397" s="69">
        <v>31</v>
      </c>
      <c r="Y397" s="73"/>
      <c r="Z397" s="70" t="s">
        <v>61</v>
      </c>
      <c r="AA397" s="69">
        <v>1</v>
      </c>
      <c r="AB397" s="72">
        <v>45506</v>
      </c>
      <c r="AC397" s="70" t="s">
        <v>63</v>
      </c>
      <c r="AD397" s="70" t="s">
        <v>163</v>
      </c>
      <c r="AE397" s="70" t="s">
        <v>10</v>
      </c>
      <c r="AF397" s="70" t="s">
        <v>12</v>
      </c>
      <c r="AG397" s="70" t="s">
        <v>65</v>
      </c>
      <c r="AH397" s="70" t="s">
        <v>11</v>
      </c>
      <c r="AI397" s="70" t="s">
        <v>9</v>
      </c>
      <c r="AJ397" s="70" t="s">
        <v>122</v>
      </c>
      <c r="AK397" s="70" t="s">
        <v>163</v>
      </c>
      <c r="AL397" s="70" t="s">
        <v>63</v>
      </c>
      <c r="AM397" s="70" t="s">
        <v>61</v>
      </c>
      <c r="AN397" s="70" t="s">
        <v>61</v>
      </c>
      <c r="AO397" s="70" t="s">
        <v>74</v>
      </c>
      <c r="AP397" s="69">
        <v>7.4</v>
      </c>
    </row>
    <row r="398" spans="1:42" ht="15" hidden="1" customHeight="1" x14ac:dyDescent="0.25">
      <c r="A398" s="69">
        <v>2024</v>
      </c>
      <c r="B398" s="70" t="s">
        <v>54</v>
      </c>
      <c r="C398" s="70" t="s">
        <v>55</v>
      </c>
      <c r="D398" s="70" t="s">
        <v>181</v>
      </c>
      <c r="E398" s="70" t="s">
        <v>176</v>
      </c>
      <c r="F398" s="70" t="s">
        <v>182</v>
      </c>
      <c r="G398" s="70" t="s">
        <v>1481</v>
      </c>
      <c r="H398" s="70" t="s">
        <v>73</v>
      </c>
      <c r="I398" s="70" t="s">
        <v>855</v>
      </c>
      <c r="J398" s="70" t="s">
        <v>61</v>
      </c>
      <c r="K398" s="69" t="b">
        <v>1</v>
      </c>
      <c r="L398" s="70" t="s">
        <v>23</v>
      </c>
      <c r="M398" s="69">
        <v>101</v>
      </c>
      <c r="N398" s="78" t="s">
        <v>1482</v>
      </c>
      <c r="O398" s="81" t="str">
        <f t="shared" si="12"/>
        <v>1012941</v>
      </c>
      <c r="P398" s="82">
        <f>IF(COUNTIF(Sheet2!B$3:B$187,VALUE('raw Mark ID data'!O398))=0, 0, VLOOKUP(VALUE(O398), Sheet2!B$3:D$987, 3, FALSE))</f>
        <v>0</v>
      </c>
      <c r="Q398" s="82">
        <f>IF(P398="THA",VLOOKUP(VALUE(O398),Sheet2!B$1:C$191,2,FALSE), IF(P398="SHA",VLOOKUP(VALUE(O398),Sheet2!B$1:C$191,2,FALSE), 0))</f>
        <v>0</v>
      </c>
      <c r="R398" s="82" t="str">
        <f t="shared" si="13"/>
        <v>NT</v>
      </c>
      <c r="S398" s="70" t="s">
        <v>1483</v>
      </c>
      <c r="T398" s="71">
        <v>45501</v>
      </c>
      <c r="U398" s="73"/>
      <c r="V398" s="69">
        <v>1</v>
      </c>
      <c r="W398" s="71">
        <v>45502</v>
      </c>
      <c r="X398" s="69">
        <v>31</v>
      </c>
      <c r="Y398" s="73"/>
      <c r="Z398" s="70" t="s">
        <v>61</v>
      </c>
      <c r="AA398" s="69">
        <v>1</v>
      </c>
      <c r="AB398" s="72">
        <v>45503</v>
      </c>
      <c r="AC398" s="70" t="s">
        <v>63</v>
      </c>
      <c r="AD398" s="70" t="s">
        <v>163</v>
      </c>
      <c r="AE398" s="70" t="s">
        <v>10</v>
      </c>
      <c r="AF398" s="70" t="s">
        <v>12</v>
      </c>
      <c r="AG398" s="70" t="s">
        <v>65</v>
      </c>
      <c r="AH398" s="70" t="s">
        <v>11</v>
      </c>
      <c r="AI398" s="70" t="s">
        <v>9</v>
      </c>
      <c r="AJ398" s="70" t="s">
        <v>1484</v>
      </c>
      <c r="AK398" s="70" t="s">
        <v>163</v>
      </c>
      <c r="AL398" s="70" t="s">
        <v>63</v>
      </c>
      <c r="AM398" s="70" t="s">
        <v>61</v>
      </c>
      <c r="AN398" s="70" t="s">
        <v>61</v>
      </c>
      <c r="AO398" s="70" t="s">
        <v>74</v>
      </c>
      <c r="AP398" s="69">
        <v>5.4</v>
      </c>
    </row>
    <row r="399" spans="1:42" ht="15" hidden="1" customHeight="1" x14ac:dyDescent="0.25">
      <c r="A399" s="69">
        <v>2024</v>
      </c>
      <c r="B399" s="70" t="s">
        <v>54</v>
      </c>
      <c r="C399" s="70" t="s">
        <v>55</v>
      </c>
      <c r="D399" s="70" t="s">
        <v>181</v>
      </c>
      <c r="E399" s="70" t="s">
        <v>176</v>
      </c>
      <c r="F399" s="70" t="s">
        <v>182</v>
      </c>
      <c r="G399" s="70" t="s">
        <v>1481</v>
      </c>
      <c r="H399" s="70" t="s">
        <v>77</v>
      </c>
      <c r="I399" s="70" t="s">
        <v>855</v>
      </c>
      <c r="J399" s="70" t="s">
        <v>61</v>
      </c>
      <c r="K399" s="69" t="b">
        <v>1</v>
      </c>
      <c r="L399" s="70" t="s">
        <v>23</v>
      </c>
      <c r="M399" s="69">
        <v>101</v>
      </c>
      <c r="N399" s="78" t="s">
        <v>1482</v>
      </c>
      <c r="O399" s="81" t="str">
        <f t="shared" si="12"/>
        <v>1012941</v>
      </c>
      <c r="P399" s="82">
        <f>IF(COUNTIF(Sheet2!B$3:B$187,VALUE('raw Mark ID data'!O399))=0, 0, VLOOKUP(VALUE(O399), Sheet2!B$3:D$987, 3, FALSE))</f>
        <v>0</v>
      </c>
      <c r="Q399" s="82">
        <f>IF(P399="THA",VLOOKUP(VALUE(O399),Sheet2!B$1:C$191,2,FALSE), IF(P399="SHA",VLOOKUP(VALUE(O399),Sheet2!B$1:C$191,2,FALSE), 0))</f>
        <v>0</v>
      </c>
      <c r="R399" s="82" t="str">
        <f t="shared" si="13"/>
        <v>NT</v>
      </c>
      <c r="S399" s="70" t="s">
        <v>1485</v>
      </c>
      <c r="T399" s="71">
        <v>45501</v>
      </c>
      <c r="U399" s="73"/>
      <c r="V399" s="69">
        <v>1</v>
      </c>
      <c r="W399" s="71">
        <v>45502</v>
      </c>
      <c r="X399" s="69">
        <v>31</v>
      </c>
      <c r="Y399" s="73"/>
      <c r="Z399" s="70" t="s">
        <v>61</v>
      </c>
      <c r="AA399" s="69">
        <v>1</v>
      </c>
      <c r="AB399" s="72">
        <v>45503</v>
      </c>
      <c r="AC399" s="70" t="s">
        <v>63</v>
      </c>
      <c r="AD399" s="70" t="s">
        <v>947</v>
      </c>
      <c r="AE399" s="70" t="s">
        <v>14</v>
      </c>
      <c r="AF399" s="70" t="s">
        <v>12</v>
      </c>
      <c r="AG399" s="70" t="s">
        <v>65</v>
      </c>
      <c r="AH399" s="70" t="s">
        <v>11</v>
      </c>
      <c r="AI399" s="70" t="s">
        <v>9</v>
      </c>
      <c r="AJ399" s="70" t="s">
        <v>122</v>
      </c>
      <c r="AK399" s="70" t="s">
        <v>947</v>
      </c>
      <c r="AL399" s="70" t="s">
        <v>63</v>
      </c>
      <c r="AM399" s="70" t="s">
        <v>61</v>
      </c>
      <c r="AN399" s="70" t="s">
        <v>61</v>
      </c>
      <c r="AO399" s="70" t="s">
        <v>74</v>
      </c>
      <c r="AP399" s="69">
        <v>5.9</v>
      </c>
    </row>
    <row r="400" spans="1:42" ht="15" hidden="1" customHeight="1" x14ac:dyDescent="0.25">
      <c r="A400" s="69">
        <v>2024</v>
      </c>
      <c r="B400" s="70" t="s">
        <v>54</v>
      </c>
      <c r="C400" s="70" t="s">
        <v>55</v>
      </c>
      <c r="D400" s="70" t="s">
        <v>181</v>
      </c>
      <c r="E400" s="70" t="s">
        <v>176</v>
      </c>
      <c r="F400" s="70" t="s">
        <v>182</v>
      </c>
      <c r="G400" s="70" t="s">
        <v>1481</v>
      </c>
      <c r="H400" s="70" t="s">
        <v>86</v>
      </c>
      <c r="I400" s="70" t="s">
        <v>855</v>
      </c>
      <c r="J400" s="70" t="s">
        <v>61</v>
      </c>
      <c r="K400" s="69" t="b">
        <v>1</v>
      </c>
      <c r="L400" s="70" t="s">
        <v>23</v>
      </c>
      <c r="M400" s="69">
        <v>101</v>
      </c>
      <c r="N400" s="78" t="s">
        <v>1482</v>
      </c>
      <c r="O400" s="81" t="str">
        <f t="shared" si="12"/>
        <v>1012941</v>
      </c>
      <c r="P400" s="82">
        <f>IF(COUNTIF(Sheet2!B$3:B$187,VALUE('raw Mark ID data'!O400))=0, 0, VLOOKUP(VALUE(O400), Sheet2!B$3:D$987, 3, FALSE))</f>
        <v>0</v>
      </c>
      <c r="Q400" s="82">
        <f>IF(P400="THA",VLOOKUP(VALUE(O400),Sheet2!B$1:C$191,2,FALSE), IF(P400="SHA",VLOOKUP(VALUE(O400),Sheet2!B$1:C$191,2,FALSE), 0))</f>
        <v>0</v>
      </c>
      <c r="R400" s="82" t="str">
        <f t="shared" si="13"/>
        <v>NT</v>
      </c>
      <c r="S400" s="70" t="s">
        <v>1486</v>
      </c>
      <c r="T400" s="71">
        <v>45501</v>
      </c>
      <c r="U400" s="73"/>
      <c r="V400" s="69">
        <v>1</v>
      </c>
      <c r="W400" s="71">
        <v>45502</v>
      </c>
      <c r="X400" s="69">
        <v>31</v>
      </c>
      <c r="Y400" s="73"/>
      <c r="Z400" s="70" t="s">
        <v>61</v>
      </c>
      <c r="AA400" s="69">
        <v>1</v>
      </c>
      <c r="AB400" s="72">
        <v>45503</v>
      </c>
      <c r="AC400" s="70" t="s">
        <v>63</v>
      </c>
      <c r="AD400" s="70" t="s">
        <v>139</v>
      </c>
      <c r="AE400" s="70" t="s">
        <v>13</v>
      </c>
      <c r="AF400" s="70" t="s">
        <v>12</v>
      </c>
      <c r="AG400" s="70" t="s">
        <v>65</v>
      </c>
      <c r="AH400" s="70" t="s">
        <v>11</v>
      </c>
      <c r="AI400" s="70" t="s">
        <v>9</v>
      </c>
      <c r="AJ400" s="70" t="s">
        <v>122</v>
      </c>
      <c r="AK400" s="70" t="s">
        <v>139</v>
      </c>
      <c r="AL400" s="70" t="s">
        <v>63</v>
      </c>
      <c r="AM400" s="70" t="s">
        <v>61</v>
      </c>
      <c r="AN400" s="70" t="s">
        <v>61</v>
      </c>
      <c r="AO400" s="70" t="s">
        <v>74</v>
      </c>
      <c r="AP400" s="69">
        <v>6.2</v>
      </c>
    </row>
    <row r="401" spans="1:42" ht="15" hidden="1" customHeight="1" x14ac:dyDescent="0.25">
      <c r="A401" s="69">
        <v>2024</v>
      </c>
      <c r="B401" s="70" t="s">
        <v>54</v>
      </c>
      <c r="C401" s="70" t="s">
        <v>55</v>
      </c>
      <c r="D401" s="70" t="s">
        <v>56</v>
      </c>
      <c r="E401" s="70" t="s">
        <v>176</v>
      </c>
      <c r="F401" s="70" t="s">
        <v>58</v>
      </c>
      <c r="G401" s="70" t="s">
        <v>1481</v>
      </c>
      <c r="H401" s="70" t="s">
        <v>101</v>
      </c>
      <c r="I401" s="70" t="s">
        <v>855</v>
      </c>
      <c r="J401" s="70" t="s">
        <v>61</v>
      </c>
      <c r="K401" s="69" t="b">
        <v>1</v>
      </c>
      <c r="L401" s="70" t="s">
        <v>23</v>
      </c>
      <c r="M401" s="69">
        <v>101</v>
      </c>
      <c r="N401" s="78" t="s">
        <v>1189</v>
      </c>
      <c r="O401" s="81" t="str">
        <f t="shared" si="12"/>
        <v>10125</v>
      </c>
      <c r="P401" s="82">
        <f>IF(COUNTIF(Sheet2!B$3:B$187,VALUE('raw Mark ID data'!O401))=0, 0, VLOOKUP(VALUE(O401), Sheet2!B$3:D$987, 3, FALSE))</f>
        <v>0</v>
      </c>
      <c r="Q401" s="82">
        <f>IF(P401="THA",VLOOKUP(VALUE(O401),Sheet2!B$1:C$191,2,FALSE), IF(P401="SHA",VLOOKUP(VALUE(O401),Sheet2!B$1:C$191,2,FALSE), 0))</f>
        <v>0</v>
      </c>
      <c r="R401" s="82" t="str">
        <f t="shared" si="13"/>
        <v>NT</v>
      </c>
      <c r="S401" s="70" t="s">
        <v>1487</v>
      </c>
      <c r="T401" s="71">
        <v>45501</v>
      </c>
      <c r="U401" s="73"/>
      <c r="V401" s="69">
        <v>1</v>
      </c>
      <c r="W401" s="71">
        <v>45502</v>
      </c>
      <c r="X401" s="69">
        <v>31</v>
      </c>
      <c r="Y401" s="73"/>
      <c r="Z401" s="70" t="s">
        <v>61</v>
      </c>
      <c r="AA401" s="69">
        <v>1</v>
      </c>
      <c r="AB401" s="72">
        <v>45503</v>
      </c>
      <c r="AC401" s="70" t="s">
        <v>63</v>
      </c>
      <c r="AD401" s="70" t="s">
        <v>189</v>
      </c>
      <c r="AE401" s="70" t="s">
        <v>21</v>
      </c>
      <c r="AF401" s="70" t="s">
        <v>12</v>
      </c>
      <c r="AG401" s="70" t="s">
        <v>65</v>
      </c>
      <c r="AH401" s="70" t="s">
        <v>11</v>
      </c>
      <c r="AI401" s="70" t="s">
        <v>9</v>
      </c>
      <c r="AJ401" s="70" t="s">
        <v>122</v>
      </c>
      <c r="AK401" s="70" t="s">
        <v>189</v>
      </c>
      <c r="AL401" s="70" t="s">
        <v>63</v>
      </c>
      <c r="AM401" s="70" t="s">
        <v>61</v>
      </c>
      <c r="AN401" s="70" t="s">
        <v>61</v>
      </c>
      <c r="AO401" s="70" t="s">
        <v>74</v>
      </c>
      <c r="AP401" s="69">
        <v>6.6</v>
      </c>
    </row>
    <row r="402" spans="1:42" ht="15" hidden="1" customHeight="1" x14ac:dyDescent="0.25">
      <c r="A402" s="69">
        <v>2024</v>
      </c>
      <c r="B402" s="70" t="s">
        <v>54</v>
      </c>
      <c r="C402" s="70" t="s">
        <v>55</v>
      </c>
      <c r="D402" s="70" t="s">
        <v>1371</v>
      </c>
      <c r="E402" s="70" t="s">
        <v>998</v>
      </c>
      <c r="F402" s="70" t="s">
        <v>58</v>
      </c>
      <c r="G402" s="70" t="s">
        <v>1488</v>
      </c>
      <c r="H402" s="70" t="s">
        <v>108</v>
      </c>
      <c r="I402" s="70" t="s">
        <v>855</v>
      </c>
      <c r="J402" s="70" t="s">
        <v>61</v>
      </c>
      <c r="K402" s="69" t="b">
        <v>0</v>
      </c>
      <c r="L402" s="70" t="s">
        <v>23</v>
      </c>
      <c r="M402" s="69">
        <v>104</v>
      </c>
      <c r="N402" s="78" t="s">
        <v>1384</v>
      </c>
      <c r="O402" s="81" t="str">
        <f t="shared" si="12"/>
        <v>10435</v>
      </c>
      <c r="P402" s="82">
        <f>IF(COUNTIF(Sheet2!B$3:B$187,VALUE('raw Mark ID data'!O402))=0, 0, VLOOKUP(VALUE(O402), Sheet2!B$3:D$987, 3, FALSE))</f>
        <v>0</v>
      </c>
      <c r="Q402" s="82">
        <f>IF(P402="THA",VLOOKUP(VALUE(O402),Sheet2!B$1:C$191,2,FALSE), IF(P402="SHA",VLOOKUP(VALUE(O402),Sheet2!B$1:C$191,2,FALSE), 0))</f>
        <v>0</v>
      </c>
      <c r="R402" s="82" t="str">
        <f t="shared" si="13"/>
        <v>NT</v>
      </c>
      <c r="S402" s="70" t="s">
        <v>1489</v>
      </c>
      <c r="T402" s="71">
        <v>45491</v>
      </c>
      <c r="U402" s="73"/>
      <c r="V402" s="69">
        <v>1</v>
      </c>
      <c r="W402" s="71">
        <v>45492</v>
      </c>
      <c r="X402" s="69">
        <v>29</v>
      </c>
      <c r="Y402" s="73"/>
      <c r="Z402" s="70" t="s">
        <v>61</v>
      </c>
      <c r="AA402" s="69">
        <v>1</v>
      </c>
      <c r="AB402" s="72">
        <v>45509</v>
      </c>
      <c r="AC402" s="70" t="s">
        <v>63</v>
      </c>
      <c r="AD402" s="70" t="s">
        <v>163</v>
      </c>
      <c r="AE402" s="70" t="s">
        <v>10</v>
      </c>
      <c r="AF402" s="70" t="s">
        <v>12</v>
      </c>
      <c r="AG402" s="70" t="s">
        <v>65</v>
      </c>
      <c r="AH402" s="70" t="s">
        <v>11</v>
      </c>
      <c r="AI402" s="70" t="s">
        <v>9</v>
      </c>
      <c r="AJ402" s="70" t="s">
        <v>122</v>
      </c>
      <c r="AK402" s="70" t="s">
        <v>163</v>
      </c>
      <c r="AL402" s="70" t="s">
        <v>63</v>
      </c>
      <c r="AM402" s="70" t="s">
        <v>61</v>
      </c>
      <c r="AN402" s="70" t="s">
        <v>61</v>
      </c>
      <c r="AO402" s="70" t="s">
        <v>61</v>
      </c>
      <c r="AP402" s="73"/>
    </row>
    <row r="403" spans="1:42" ht="15" hidden="1" customHeight="1" x14ac:dyDescent="0.25">
      <c r="A403" s="69">
        <v>2024</v>
      </c>
      <c r="B403" s="70" t="s">
        <v>54</v>
      </c>
      <c r="C403" s="70" t="s">
        <v>1046</v>
      </c>
      <c r="D403" s="70" t="s">
        <v>1371</v>
      </c>
      <c r="E403" s="70" t="s">
        <v>998</v>
      </c>
      <c r="F403" s="70" t="s">
        <v>58</v>
      </c>
      <c r="G403" s="70" t="s">
        <v>1490</v>
      </c>
      <c r="H403" s="70" t="s">
        <v>67</v>
      </c>
      <c r="I403" s="70" t="s">
        <v>855</v>
      </c>
      <c r="J403" s="70" t="s">
        <v>61</v>
      </c>
      <c r="K403" s="69" t="b">
        <v>0</v>
      </c>
      <c r="L403" s="70" t="s">
        <v>23</v>
      </c>
      <c r="M403" s="69">
        <v>104</v>
      </c>
      <c r="N403" s="78" t="s">
        <v>1491</v>
      </c>
      <c r="O403" s="81" t="str">
        <f t="shared" si="12"/>
        <v>10440</v>
      </c>
      <c r="P403" s="82">
        <f>IF(COUNTIF(Sheet2!B$3:B$187,VALUE('raw Mark ID data'!O403))=0, 0, VLOOKUP(VALUE(O403), Sheet2!B$3:D$987, 3, FALSE))</f>
        <v>0</v>
      </c>
      <c r="Q403" s="82">
        <f>IF(P403="THA",VLOOKUP(VALUE(O403),Sheet2!B$1:C$191,2,FALSE), IF(P403="SHA",VLOOKUP(VALUE(O403),Sheet2!B$1:C$191,2,FALSE), 0))</f>
        <v>0</v>
      </c>
      <c r="R403" s="82" t="str">
        <f t="shared" si="13"/>
        <v>NT</v>
      </c>
      <c r="S403" s="70" t="s">
        <v>1492</v>
      </c>
      <c r="T403" s="71">
        <v>45494</v>
      </c>
      <c r="U403" s="73"/>
      <c r="V403" s="69">
        <v>1</v>
      </c>
      <c r="W403" s="71">
        <v>45495</v>
      </c>
      <c r="X403" s="69">
        <v>30</v>
      </c>
      <c r="Y403" s="73"/>
      <c r="Z403" s="70" t="s">
        <v>61</v>
      </c>
      <c r="AA403" s="69">
        <v>1</v>
      </c>
      <c r="AB403" s="72">
        <v>45558</v>
      </c>
      <c r="AC403" s="70" t="s">
        <v>63</v>
      </c>
      <c r="AD403" s="70" t="s">
        <v>139</v>
      </c>
      <c r="AE403" s="70" t="s">
        <v>13</v>
      </c>
      <c r="AF403" s="70" t="s">
        <v>12</v>
      </c>
      <c r="AG403" s="70" t="s">
        <v>65</v>
      </c>
      <c r="AH403" s="70" t="s">
        <v>11</v>
      </c>
      <c r="AI403" s="70" t="s">
        <v>9</v>
      </c>
      <c r="AJ403" s="70" t="s">
        <v>122</v>
      </c>
      <c r="AK403" s="70" t="s">
        <v>139</v>
      </c>
      <c r="AL403" s="70" t="s">
        <v>63</v>
      </c>
      <c r="AM403" s="70" t="s">
        <v>61</v>
      </c>
      <c r="AN403" s="70" t="s">
        <v>61</v>
      </c>
      <c r="AO403" s="70" t="s">
        <v>61</v>
      </c>
      <c r="AP403" s="73"/>
    </row>
    <row r="404" spans="1:42" ht="15" hidden="1" customHeight="1" x14ac:dyDescent="0.25">
      <c r="A404" s="69">
        <v>2024</v>
      </c>
      <c r="B404" s="70" t="s">
        <v>54</v>
      </c>
      <c r="C404" s="70" t="s">
        <v>1046</v>
      </c>
      <c r="D404" s="70" t="s">
        <v>1371</v>
      </c>
      <c r="E404" s="70" t="s">
        <v>998</v>
      </c>
      <c r="F404" s="70" t="s">
        <v>58</v>
      </c>
      <c r="G404" s="70" t="s">
        <v>1490</v>
      </c>
      <c r="H404" s="70" t="s">
        <v>136</v>
      </c>
      <c r="I404" s="70" t="s">
        <v>855</v>
      </c>
      <c r="J404" s="70" t="s">
        <v>61</v>
      </c>
      <c r="K404" s="69" t="b">
        <v>0</v>
      </c>
      <c r="L404" s="70" t="s">
        <v>23</v>
      </c>
      <c r="M404" s="69">
        <v>104</v>
      </c>
      <c r="N404" s="78" t="s">
        <v>1491</v>
      </c>
      <c r="O404" s="81" t="str">
        <f t="shared" si="12"/>
        <v>10440</v>
      </c>
      <c r="P404" s="82">
        <f>IF(COUNTIF(Sheet2!B$3:B$187,VALUE('raw Mark ID data'!O404))=0, 0, VLOOKUP(VALUE(O404), Sheet2!B$3:D$987, 3, FALSE))</f>
        <v>0</v>
      </c>
      <c r="Q404" s="82">
        <f>IF(P404="THA",VLOOKUP(VALUE(O404),Sheet2!B$1:C$191,2,FALSE), IF(P404="SHA",VLOOKUP(VALUE(O404),Sheet2!B$1:C$191,2,FALSE), 0))</f>
        <v>0</v>
      </c>
      <c r="R404" s="82" t="str">
        <f t="shared" si="13"/>
        <v>NT</v>
      </c>
      <c r="S404" s="70" t="s">
        <v>1493</v>
      </c>
      <c r="T404" s="71">
        <v>45494</v>
      </c>
      <c r="U404" s="73"/>
      <c r="V404" s="69">
        <v>1</v>
      </c>
      <c r="W404" s="71">
        <v>45495</v>
      </c>
      <c r="X404" s="69">
        <v>30</v>
      </c>
      <c r="Y404" s="73"/>
      <c r="Z404" s="70" t="s">
        <v>61</v>
      </c>
      <c r="AA404" s="69">
        <v>1</v>
      </c>
      <c r="AB404" s="72">
        <v>45558</v>
      </c>
      <c r="AC404" s="70" t="s">
        <v>63</v>
      </c>
      <c r="AD404" s="70" t="s">
        <v>139</v>
      </c>
      <c r="AE404" s="70" t="s">
        <v>13</v>
      </c>
      <c r="AF404" s="70" t="s">
        <v>12</v>
      </c>
      <c r="AG404" s="70" t="s">
        <v>65</v>
      </c>
      <c r="AH404" s="70" t="s">
        <v>11</v>
      </c>
      <c r="AI404" s="70" t="s">
        <v>9</v>
      </c>
      <c r="AJ404" s="70" t="s">
        <v>84</v>
      </c>
      <c r="AK404" s="70" t="s">
        <v>139</v>
      </c>
      <c r="AL404" s="70" t="s">
        <v>63</v>
      </c>
      <c r="AM404" s="70" t="s">
        <v>61</v>
      </c>
      <c r="AN404" s="70" t="s">
        <v>61</v>
      </c>
      <c r="AO404" s="70" t="s">
        <v>61</v>
      </c>
      <c r="AP404" s="73"/>
    </row>
    <row r="405" spans="1:42" ht="15" hidden="1" customHeight="1" x14ac:dyDescent="0.25">
      <c r="A405" s="69">
        <v>2024</v>
      </c>
      <c r="B405" s="70" t="s">
        <v>54</v>
      </c>
      <c r="C405" s="70" t="s">
        <v>1046</v>
      </c>
      <c r="D405" s="70" t="s">
        <v>1371</v>
      </c>
      <c r="E405" s="70" t="s">
        <v>998</v>
      </c>
      <c r="F405" s="70" t="s">
        <v>182</v>
      </c>
      <c r="G405" s="70" t="s">
        <v>1494</v>
      </c>
      <c r="H405" s="70" t="s">
        <v>73</v>
      </c>
      <c r="I405" s="70" t="s">
        <v>855</v>
      </c>
      <c r="J405" s="70" t="s">
        <v>61</v>
      </c>
      <c r="K405" s="69" t="b">
        <v>0</v>
      </c>
      <c r="L405" s="70" t="s">
        <v>23</v>
      </c>
      <c r="M405" s="69">
        <v>101</v>
      </c>
      <c r="N405" s="78" t="s">
        <v>1015</v>
      </c>
      <c r="O405" s="81" t="str">
        <f t="shared" si="12"/>
        <v>10141</v>
      </c>
      <c r="P405" s="82">
        <f>IF(COUNTIF(Sheet2!B$3:B$187,VALUE('raw Mark ID data'!O405))=0, 0, VLOOKUP(VALUE(O405), Sheet2!B$3:D$987, 3, FALSE))</f>
        <v>0</v>
      </c>
      <c r="Q405" s="82">
        <f>IF(P405="THA",VLOOKUP(VALUE(O405),Sheet2!B$1:C$191,2,FALSE), IF(P405="SHA",VLOOKUP(VALUE(O405),Sheet2!B$1:C$191,2,FALSE), 0))</f>
        <v>0</v>
      </c>
      <c r="R405" s="82" t="str">
        <f t="shared" si="13"/>
        <v>NT</v>
      </c>
      <c r="S405" s="70" t="s">
        <v>1495</v>
      </c>
      <c r="T405" s="71">
        <v>45498</v>
      </c>
      <c r="U405" s="73"/>
      <c r="V405" s="69">
        <v>1</v>
      </c>
      <c r="W405" s="71">
        <v>45500</v>
      </c>
      <c r="X405" s="69">
        <v>30</v>
      </c>
      <c r="Y405" s="73"/>
      <c r="Z405" s="70" t="s">
        <v>61</v>
      </c>
      <c r="AA405" s="69">
        <v>1</v>
      </c>
      <c r="AB405" s="72">
        <v>45509</v>
      </c>
      <c r="AC405" s="70" t="s">
        <v>992</v>
      </c>
      <c r="AD405" s="70" t="s">
        <v>189</v>
      </c>
      <c r="AE405" s="70" t="s">
        <v>21</v>
      </c>
      <c r="AF405" s="70" t="s">
        <v>12</v>
      </c>
      <c r="AG405" s="70" t="s">
        <v>65</v>
      </c>
      <c r="AH405" s="70" t="s">
        <v>11</v>
      </c>
      <c r="AI405" s="70" t="s">
        <v>9</v>
      </c>
      <c r="AJ405" s="70" t="s">
        <v>122</v>
      </c>
      <c r="AK405" s="70" t="s">
        <v>189</v>
      </c>
      <c r="AL405" s="70" t="s">
        <v>992</v>
      </c>
      <c r="AM405" s="70" t="s">
        <v>61</v>
      </c>
      <c r="AN405" s="70" t="s">
        <v>61</v>
      </c>
      <c r="AO405" s="70" t="s">
        <v>61</v>
      </c>
      <c r="AP405" s="73"/>
    </row>
    <row r="406" spans="1:42" ht="15" hidden="1" customHeight="1" x14ac:dyDescent="0.25">
      <c r="A406" s="69">
        <v>2024</v>
      </c>
      <c r="B406" s="70" t="s">
        <v>54</v>
      </c>
      <c r="C406" s="70" t="s">
        <v>1046</v>
      </c>
      <c r="D406" s="70" t="s">
        <v>1371</v>
      </c>
      <c r="E406" s="70" t="s">
        <v>998</v>
      </c>
      <c r="F406" s="70" t="s">
        <v>182</v>
      </c>
      <c r="G406" s="70" t="s">
        <v>1494</v>
      </c>
      <c r="H406" s="70" t="s">
        <v>83</v>
      </c>
      <c r="I406" s="70" t="s">
        <v>855</v>
      </c>
      <c r="J406" s="70" t="s">
        <v>61</v>
      </c>
      <c r="K406" s="69" t="b">
        <v>0</v>
      </c>
      <c r="L406" s="70" t="s">
        <v>23</v>
      </c>
      <c r="M406" s="69">
        <v>101</v>
      </c>
      <c r="N406" s="78" t="s">
        <v>1015</v>
      </c>
      <c r="O406" s="81" t="str">
        <f t="shared" si="12"/>
        <v>10141</v>
      </c>
      <c r="P406" s="82">
        <f>IF(COUNTIF(Sheet2!B$3:B$187,VALUE('raw Mark ID data'!O406))=0, 0, VLOOKUP(VALUE(O406), Sheet2!B$3:D$987, 3, FALSE))</f>
        <v>0</v>
      </c>
      <c r="Q406" s="82">
        <f>IF(P406="THA",VLOOKUP(VALUE(O406),Sheet2!B$1:C$191,2,FALSE), IF(P406="SHA",VLOOKUP(VALUE(O406),Sheet2!B$1:C$191,2,FALSE), 0))</f>
        <v>0</v>
      </c>
      <c r="R406" s="82" t="str">
        <f t="shared" si="13"/>
        <v>NT</v>
      </c>
      <c r="S406" s="70" t="s">
        <v>1496</v>
      </c>
      <c r="T406" s="71">
        <v>45498</v>
      </c>
      <c r="U406" s="73"/>
      <c r="V406" s="69">
        <v>1</v>
      </c>
      <c r="W406" s="71">
        <v>45500</v>
      </c>
      <c r="X406" s="69">
        <v>30</v>
      </c>
      <c r="Y406" s="73"/>
      <c r="Z406" s="70" t="s">
        <v>61</v>
      </c>
      <c r="AA406" s="69">
        <v>1</v>
      </c>
      <c r="AB406" s="72">
        <v>45509</v>
      </c>
      <c r="AC406" s="70" t="s">
        <v>992</v>
      </c>
      <c r="AD406" s="70" t="s">
        <v>163</v>
      </c>
      <c r="AE406" s="70" t="s">
        <v>10</v>
      </c>
      <c r="AF406" s="70" t="s">
        <v>12</v>
      </c>
      <c r="AG406" s="70" t="s">
        <v>65</v>
      </c>
      <c r="AH406" s="70" t="s">
        <v>11</v>
      </c>
      <c r="AI406" s="70" t="s">
        <v>9</v>
      </c>
      <c r="AJ406" s="70" t="s">
        <v>122</v>
      </c>
      <c r="AK406" s="70" t="s">
        <v>163</v>
      </c>
      <c r="AL406" s="70" t="s">
        <v>992</v>
      </c>
      <c r="AM406" s="70" t="s">
        <v>61</v>
      </c>
      <c r="AN406" s="70" t="s">
        <v>61</v>
      </c>
      <c r="AO406" s="70" t="s">
        <v>61</v>
      </c>
      <c r="AP406" s="73"/>
    </row>
    <row r="407" spans="1:42" ht="15" hidden="1" customHeight="1" x14ac:dyDescent="0.25">
      <c r="A407" s="69">
        <v>2024</v>
      </c>
      <c r="B407" s="70" t="s">
        <v>54</v>
      </c>
      <c r="C407" s="70" t="s">
        <v>1046</v>
      </c>
      <c r="D407" s="70" t="s">
        <v>1371</v>
      </c>
      <c r="E407" s="70" t="s">
        <v>998</v>
      </c>
      <c r="F407" s="70" t="s">
        <v>182</v>
      </c>
      <c r="G407" s="70" t="s">
        <v>1494</v>
      </c>
      <c r="H407" s="70" t="s">
        <v>94</v>
      </c>
      <c r="I407" s="70" t="s">
        <v>855</v>
      </c>
      <c r="J407" s="70" t="s">
        <v>61</v>
      </c>
      <c r="K407" s="69" t="b">
        <v>0</v>
      </c>
      <c r="L407" s="70" t="s">
        <v>23</v>
      </c>
      <c r="M407" s="69">
        <v>101</v>
      </c>
      <c r="N407" s="78" t="s">
        <v>1015</v>
      </c>
      <c r="O407" s="81" t="str">
        <f t="shared" si="12"/>
        <v>10141</v>
      </c>
      <c r="P407" s="82">
        <f>IF(COUNTIF(Sheet2!B$3:B$187,VALUE('raw Mark ID data'!O407))=0, 0, VLOOKUP(VALUE(O407), Sheet2!B$3:D$987, 3, FALSE))</f>
        <v>0</v>
      </c>
      <c r="Q407" s="82">
        <f>IF(P407="THA",VLOOKUP(VALUE(O407),Sheet2!B$1:C$191,2,FALSE), IF(P407="SHA",VLOOKUP(VALUE(O407),Sheet2!B$1:C$191,2,FALSE), 0))</f>
        <v>0</v>
      </c>
      <c r="R407" s="82" t="str">
        <f t="shared" si="13"/>
        <v>NT</v>
      </c>
      <c r="S407" s="70" t="s">
        <v>1497</v>
      </c>
      <c r="T407" s="71">
        <v>45498</v>
      </c>
      <c r="U407" s="73"/>
      <c r="V407" s="69">
        <v>1</v>
      </c>
      <c r="W407" s="71">
        <v>45500</v>
      </c>
      <c r="X407" s="69">
        <v>30</v>
      </c>
      <c r="Y407" s="73"/>
      <c r="Z407" s="70" t="s">
        <v>61</v>
      </c>
      <c r="AA407" s="69">
        <v>1</v>
      </c>
      <c r="AB407" s="72">
        <v>45509</v>
      </c>
      <c r="AC407" s="70" t="s">
        <v>992</v>
      </c>
      <c r="AD407" s="70" t="s">
        <v>139</v>
      </c>
      <c r="AE407" s="70" t="s">
        <v>13</v>
      </c>
      <c r="AF407" s="70" t="s">
        <v>12</v>
      </c>
      <c r="AG407" s="70" t="s">
        <v>65</v>
      </c>
      <c r="AH407" s="70" t="s">
        <v>11</v>
      </c>
      <c r="AI407" s="70" t="s">
        <v>9</v>
      </c>
      <c r="AJ407" s="70" t="s">
        <v>122</v>
      </c>
      <c r="AK407" s="70" t="s">
        <v>139</v>
      </c>
      <c r="AL407" s="70" t="s">
        <v>992</v>
      </c>
      <c r="AM407" s="70" t="s">
        <v>61</v>
      </c>
      <c r="AN407" s="70" t="s">
        <v>61</v>
      </c>
      <c r="AO407" s="70" t="s">
        <v>61</v>
      </c>
      <c r="AP407" s="73"/>
    </row>
    <row r="408" spans="1:42" ht="15" hidden="1" customHeight="1" x14ac:dyDescent="0.25">
      <c r="A408" s="69">
        <v>2024</v>
      </c>
      <c r="B408" s="70" t="s">
        <v>54</v>
      </c>
      <c r="C408" s="70" t="s">
        <v>1046</v>
      </c>
      <c r="D408" s="70" t="s">
        <v>1371</v>
      </c>
      <c r="E408" s="70" t="s">
        <v>998</v>
      </c>
      <c r="F408" s="70" t="s">
        <v>182</v>
      </c>
      <c r="G408" s="70" t="s">
        <v>1494</v>
      </c>
      <c r="H408" s="70" t="s">
        <v>106</v>
      </c>
      <c r="I408" s="70" t="s">
        <v>855</v>
      </c>
      <c r="J408" s="70" t="s">
        <v>61</v>
      </c>
      <c r="K408" s="69" t="b">
        <v>0</v>
      </c>
      <c r="L408" s="70" t="s">
        <v>23</v>
      </c>
      <c r="M408" s="69">
        <v>101</v>
      </c>
      <c r="N408" s="78" t="s">
        <v>1491</v>
      </c>
      <c r="O408" s="81" t="str">
        <f t="shared" si="12"/>
        <v>10140</v>
      </c>
      <c r="P408" s="82" t="str">
        <f>IF(COUNTIF(Sheet2!B$3:B$187,VALUE('raw Mark ID data'!O408))=0, 0, VLOOKUP(VALUE(O408), Sheet2!B$3:D$987, 3, FALSE))</f>
        <v>THA</v>
      </c>
      <c r="Q408" s="82" t="str">
        <f>IF(P408="THA",VLOOKUP(VALUE(O408),Sheet2!B$1:C$191,2,FALSE), IF(P408="SHA",VLOOKUP(VALUE(O408),Sheet2!B$1:C$191,2,FALSE), 0))</f>
        <v>Herring Cove</v>
      </c>
      <c r="R408" s="82" t="str">
        <f t="shared" si="13"/>
        <v>NT</v>
      </c>
      <c r="S408" s="70" t="s">
        <v>1498</v>
      </c>
      <c r="T408" s="71">
        <v>45494</v>
      </c>
      <c r="U408" s="73"/>
      <c r="V408" s="69">
        <v>1</v>
      </c>
      <c r="W408" s="71">
        <v>45496</v>
      </c>
      <c r="X408" s="69">
        <v>30</v>
      </c>
      <c r="Y408" s="73"/>
      <c r="Z408" s="70" t="s">
        <v>61</v>
      </c>
      <c r="AA408" s="69">
        <v>1</v>
      </c>
      <c r="AB408" s="72">
        <v>45509</v>
      </c>
      <c r="AC408" s="70" t="s">
        <v>992</v>
      </c>
      <c r="AD408" s="70" t="s">
        <v>163</v>
      </c>
      <c r="AE408" s="70" t="s">
        <v>10</v>
      </c>
      <c r="AF408" s="70" t="s">
        <v>12</v>
      </c>
      <c r="AG408" s="70" t="s">
        <v>65</v>
      </c>
      <c r="AH408" s="70" t="s">
        <v>11</v>
      </c>
      <c r="AI408" s="70" t="s">
        <v>9</v>
      </c>
      <c r="AJ408" s="70" t="s">
        <v>122</v>
      </c>
      <c r="AK408" s="70" t="s">
        <v>163</v>
      </c>
      <c r="AL408" s="70" t="s">
        <v>992</v>
      </c>
      <c r="AM408" s="70" t="s">
        <v>61</v>
      </c>
      <c r="AN408" s="70" t="s">
        <v>61</v>
      </c>
      <c r="AO408" s="70" t="s">
        <v>61</v>
      </c>
      <c r="AP408" s="73"/>
    </row>
    <row r="409" spans="1:42" ht="15" hidden="1" customHeight="1" x14ac:dyDescent="0.25">
      <c r="A409" s="69">
        <v>2024</v>
      </c>
      <c r="B409" s="70" t="s">
        <v>54</v>
      </c>
      <c r="C409" s="70" t="s">
        <v>55</v>
      </c>
      <c r="D409" s="70" t="s">
        <v>181</v>
      </c>
      <c r="E409" s="70" t="s">
        <v>176</v>
      </c>
      <c r="F409" s="70" t="s">
        <v>58</v>
      </c>
      <c r="G409" s="70" t="s">
        <v>1499</v>
      </c>
      <c r="H409" s="70" t="s">
        <v>116</v>
      </c>
      <c r="I409" s="70" t="s">
        <v>221</v>
      </c>
      <c r="J409" s="70" t="s">
        <v>61</v>
      </c>
      <c r="K409" s="69" t="b">
        <v>1</v>
      </c>
      <c r="L409" s="70" t="s">
        <v>23</v>
      </c>
      <c r="M409" s="69">
        <v>101</v>
      </c>
      <c r="N409" s="78" t="s">
        <v>955</v>
      </c>
      <c r="O409" s="81" t="str">
        <f t="shared" si="12"/>
        <v>10128</v>
      </c>
      <c r="P409" s="82">
        <f>IF(COUNTIF(Sheet2!B$3:B$187,VALUE('raw Mark ID data'!O409))=0, 0, VLOOKUP(VALUE(O409), Sheet2!B$3:D$987, 3, FALSE))</f>
        <v>0</v>
      </c>
      <c r="Q409" s="82">
        <f>IF(P409="THA",VLOOKUP(VALUE(O409),Sheet2!B$1:C$191,2,FALSE), IF(P409="SHA",VLOOKUP(VALUE(O409),Sheet2!B$1:C$191,2,FALSE), 0))</f>
        <v>0</v>
      </c>
      <c r="R409" s="82" t="str">
        <f t="shared" si="13"/>
        <v>NT</v>
      </c>
      <c r="S409" s="70" t="s">
        <v>1500</v>
      </c>
      <c r="T409" s="71">
        <v>45501</v>
      </c>
      <c r="U409" s="73"/>
      <c r="V409" s="69">
        <v>1</v>
      </c>
      <c r="W409" s="71">
        <v>45502</v>
      </c>
      <c r="X409" s="69">
        <v>31</v>
      </c>
      <c r="Y409" s="73"/>
      <c r="Z409" s="70" t="s">
        <v>61</v>
      </c>
      <c r="AA409" s="69">
        <v>1</v>
      </c>
      <c r="AB409" s="72">
        <v>45561</v>
      </c>
      <c r="AC409" s="70" t="s">
        <v>63</v>
      </c>
      <c r="AD409" s="70" t="s">
        <v>163</v>
      </c>
      <c r="AE409" s="70" t="s">
        <v>10</v>
      </c>
      <c r="AF409" s="70" t="s">
        <v>12</v>
      </c>
      <c r="AG409" s="70" t="s">
        <v>65</v>
      </c>
      <c r="AH409" s="70" t="s">
        <v>11</v>
      </c>
      <c r="AI409" s="70" t="s">
        <v>9</v>
      </c>
      <c r="AJ409" s="70" t="s">
        <v>1501</v>
      </c>
      <c r="AK409" s="70" t="s">
        <v>163</v>
      </c>
      <c r="AL409" s="70" t="s">
        <v>63</v>
      </c>
      <c r="AM409" s="70" t="s">
        <v>61</v>
      </c>
      <c r="AN409" s="70" t="s">
        <v>61</v>
      </c>
      <c r="AO409" s="70" t="s">
        <v>74</v>
      </c>
      <c r="AP409" s="69">
        <v>4.3</v>
      </c>
    </row>
    <row r="410" spans="1:42" ht="15" hidden="1" customHeight="1" x14ac:dyDescent="0.25">
      <c r="A410" s="69">
        <v>2024</v>
      </c>
      <c r="B410" s="70" t="s">
        <v>54</v>
      </c>
      <c r="C410" s="70" t="s">
        <v>55</v>
      </c>
      <c r="D410" s="70" t="s">
        <v>181</v>
      </c>
      <c r="E410" s="70" t="s">
        <v>176</v>
      </c>
      <c r="F410" s="70" t="s">
        <v>58</v>
      </c>
      <c r="G410" s="70" t="s">
        <v>1499</v>
      </c>
      <c r="H410" s="70" t="s">
        <v>118</v>
      </c>
      <c r="I410" s="70" t="s">
        <v>221</v>
      </c>
      <c r="J410" s="70" t="s">
        <v>61</v>
      </c>
      <c r="K410" s="69" t="b">
        <v>1</v>
      </c>
      <c r="L410" s="70" t="s">
        <v>23</v>
      </c>
      <c r="M410" s="69">
        <v>101</v>
      </c>
      <c r="N410" s="78" t="s">
        <v>955</v>
      </c>
      <c r="O410" s="81" t="str">
        <f t="shared" si="12"/>
        <v>10128</v>
      </c>
      <c r="P410" s="82">
        <f>IF(COUNTIF(Sheet2!B$3:B$187,VALUE('raw Mark ID data'!O410))=0, 0, VLOOKUP(VALUE(O410), Sheet2!B$3:D$987, 3, FALSE))</f>
        <v>0</v>
      </c>
      <c r="Q410" s="82">
        <f>IF(P410="THA",VLOOKUP(VALUE(O410),Sheet2!B$1:C$191,2,FALSE), IF(P410="SHA",VLOOKUP(VALUE(O410),Sheet2!B$1:C$191,2,FALSE), 0))</f>
        <v>0</v>
      </c>
      <c r="R410" s="82" t="str">
        <f t="shared" si="13"/>
        <v>NT</v>
      </c>
      <c r="S410" s="70" t="s">
        <v>1502</v>
      </c>
      <c r="T410" s="71">
        <v>45501</v>
      </c>
      <c r="U410" s="73"/>
      <c r="V410" s="69">
        <v>1</v>
      </c>
      <c r="W410" s="71">
        <v>45502</v>
      </c>
      <c r="X410" s="69">
        <v>31</v>
      </c>
      <c r="Y410" s="73"/>
      <c r="Z410" s="70" t="s">
        <v>61</v>
      </c>
      <c r="AA410" s="69">
        <v>1</v>
      </c>
      <c r="AB410" s="72">
        <v>45561</v>
      </c>
      <c r="AC410" s="70" t="s">
        <v>63</v>
      </c>
      <c r="AD410" s="70" t="s">
        <v>163</v>
      </c>
      <c r="AE410" s="70" t="s">
        <v>10</v>
      </c>
      <c r="AF410" s="70" t="s">
        <v>12</v>
      </c>
      <c r="AG410" s="70" t="s">
        <v>65</v>
      </c>
      <c r="AH410" s="70" t="s">
        <v>11</v>
      </c>
      <c r="AI410" s="70" t="s">
        <v>9</v>
      </c>
      <c r="AJ410" s="70" t="s">
        <v>122</v>
      </c>
      <c r="AK410" s="70" t="s">
        <v>163</v>
      </c>
      <c r="AL410" s="70" t="s">
        <v>63</v>
      </c>
      <c r="AM410" s="70" t="s">
        <v>61</v>
      </c>
      <c r="AN410" s="70" t="s">
        <v>61</v>
      </c>
      <c r="AO410" s="70" t="s">
        <v>74</v>
      </c>
      <c r="AP410" s="69">
        <v>4.3</v>
      </c>
    </row>
    <row r="411" spans="1:42" ht="15" hidden="1" customHeight="1" x14ac:dyDescent="0.25">
      <c r="A411" s="69">
        <v>2024</v>
      </c>
      <c r="B411" s="70" t="s">
        <v>54</v>
      </c>
      <c r="C411" s="70" t="s">
        <v>55</v>
      </c>
      <c r="D411" s="70" t="s">
        <v>181</v>
      </c>
      <c r="E411" s="70" t="s">
        <v>176</v>
      </c>
      <c r="F411" s="70" t="s">
        <v>58</v>
      </c>
      <c r="G411" s="70" t="s">
        <v>1499</v>
      </c>
      <c r="H411" s="70" t="s">
        <v>136</v>
      </c>
      <c r="I411" s="70" t="s">
        <v>221</v>
      </c>
      <c r="J411" s="70" t="s">
        <v>61</v>
      </c>
      <c r="K411" s="69" t="b">
        <v>1</v>
      </c>
      <c r="L411" s="70" t="s">
        <v>23</v>
      </c>
      <c r="M411" s="69">
        <v>101</v>
      </c>
      <c r="N411" s="78" t="s">
        <v>955</v>
      </c>
      <c r="O411" s="81" t="str">
        <f t="shared" si="12"/>
        <v>10128</v>
      </c>
      <c r="P411" s="82">
        <f>IF(COUNTIF(Sheet2!B$3:B$187,VALUE('raw Mark ID data'!O411))=0, 0, VLOOKUP(VALUE(O411), Sheet2!B$3:D$987, 3, FALSE))</f>
        <v>0</v>
      </c>
      <c r="Q411" s="82">
        <f>IF(P411="THA",VLOOKUP(VALUE(O411),Sheet2!B$1:C$191,2,FALSE), IF(P411="SHA",VLOOKUP(VALUE(O411),Sheet2!B$1:C$191,2,FALSE), 0))</f>
        <v>0</v>
      </c>
      <c r="R411" s="82" t="str">
        <f t="shared" si="13"/>
        <v>NT</v>
      </c>
      <c r="S411" s="70" t="s">
        <v>1503</v>
      </c>
      <c r="T411" s="71">
        <v>45501</v>
      </c>
      <c r="U411" s="73"/>
      <c r="V411" s="69">
        <v>1</v>
      </c>
      <c r="W411" s="71">
        <v>45502</v>
      </c>
      <c r="X411" s="69">
        <v>31</v>
      </c>
      <c r="Y411" s="73"/>
      <c r="Z411" s="70" t="s">
        <v>61</v>
      </c>
      <c r="AA411" s="69">
        <v>1</v>
      </c>
      <c r="AB411" s="72">
        <v>45561</v>
      </c>
      <c r="AC411" s="70" t="s">
        <v>63</v>
      </c>
      <c r="AD411" s="70" t="s">
        <v>139</v>
      </c>
      <c r="AE411" s="70" t="s">
        <v>13</v>
      </c>
      <c r="AF411" s="70" t="s">
        <v>12</v>
      </c>
      <c r="AG411" s="70" t="s">
        <v>65</v>
      </c>
      <c r="AH411" s="70" t="s">
        <v>11</v>
      </c>
      <c r="AI411" s="70" t="s">
        <v>9</v>
      </c>
      <c r="AJ411" s="70" t="s">
        <v>122</v>
      </c>
      <c r="AK411" s="70" t="s">
        <v>139</v>
      </c>
      <c r="AL411" s="70" t="s">
        <v>63</v>
      </c>
      <c r="AM411" s="70" t="s">
        <v>61</v>
      </c>
      <c r="AN411" s="70" t="s">
        <v>61</v>
      </c>
      <c r="AO411" s="70" t="s">
        <v>74</v>
      </c>
      <c r="AP411" s="69">
        <v>6.1</v>
      </c>
    </row>
    <row r="412" spans="1:42" ht="15" hidden="1" customHeight="1" x14ac:dyDescent="0.25">
      <c r="A412" s="69">
        <v>2024</v>
      </c>
      <c r="B412" s="70" t="s">
        <v>54</v>
      </c>
      <c r="C412" s="70" t="s">
        <v>55</v>
      </c>
      <c r="D412" s="70" t="s">
        <v>181</v>
      </c>
      <c r="E412" s="70" t="s">
        <v>176</v>
      </c>
      <c r="F412" s="70" t="s">
        <v>58</v>
      </c>
      <c r="G412" s="70" t="s">
        <v>1481</v>
      </c>
      <c r="H412" s="70" t="s">
        <v>123</v>
      </c>
      <c r="I412" s="70" t="s">
        <v>855</v>
      </c>
      <c r="J412" s="70" t="s">
        <v>61</v>
      </c>
      <c r="K412" s="69" t="b">
        <v>1</v>
      </c>
      <c r="L412" s="70" t="s">
        <v>23</v>
      </c>
      <c r="M412" s="69">
        <v>101</v>
      </c>
      <c r="N412" s="78" t="s">
        <v>1015</v>
      </c>
      <c r="O412" s="81" t="str">
        <f t="shared" si="12"/>
        <v>10141</v>
      </c>
      <c r="P412" s="82">
        <f>IF(COUNTIF(Sheet2!B$3:B$187,VALUE('raw Mark ID data'!O412))=0, 0, VLOOKUP(VALUE(O412), Sheet2!B$3:D$987, 3, FALSE))</f>
        <v>0</v>
      </c>
      <c r="Q412" s="82">
        <f>IF(P412="THA",VLOOKUP(VALUE(O412),Sheet2!B$1:C$191,2,FALSE), IF(P412="SHA",VLOOKUP(VALUE(O412),Sheet2!B$1:C$191,2,FALSE), 0))</f>
        <v>0</v>
      </c>
      <c r="R412" s="82" t="str">
        <f t="shared" si="13"/>
        <v>NT</v>
      </c>
      <c r="S412" s="70" t="s">
        <v>1504</v>
      </c>
      <c r="T412" s="71">
        <v>45501</v>
      </c>
      <c r="U412" s="73"/>
      <c r="V412" s="69">
        <v>1</v>
      </c>
      <c r="W412" s="71">
        <v>45502</v>
      </c>
      <c r="X412" s="69">
        <v>31</v>
      </c>
      <c r="Y412" s="73"/>
      <c r="Z412" s="70" t="s">
        <v>61</v>
      </c>
      <c r="AA412" s="69">
        <v>1</v>
      </c>
      <c r="AB412" s="72">
        <v>45503</v>
      </c>
      <c r="AC412" s="70" t="s">
        <v>63</v>
      </c>
      <c r="AD412" s="70" t="s">
        <v>163</v>
      </c>
      <c r="AE412" s="70" t="s">
        <v>10</v>
      </c>
      <c r="AF412" s="70" t="s">
        <v>12</v>
      </c>
      <c r="AG412" s="70" t="s">
        <v>65</v>
      </c>
      <c r="AH412" s="70" t="s">
        <v>11</v>
      </c>
      <c r="AI412" s="70" t="s">
        <v>9</v>
      </c>
      <c r="AJ412" s="70" t="s">
        <v>122</v>
      </c>
      <c r="AK412" s="70" t="s">
        <v>163</v>
      </c>
      <c r="AL412" s="70" t="s">
        <v>63</v>
      </c>
      <c r="AM412" s="70" t="s">
        <v>61</v>
      </c>
      <c r="AN412" s="70" t="s">
        <v>61</v>
      </c>
      <c r="AO412" s="70" t="s">
        <v>74</v>
      </c>
      <c r="AP412" s="69">
        <v>6.8</v>
      </c>
    </row>
    <row r="413" spans="1:42" ht="15" hidden="1" customHeight="1" x14ac:dyDescent="0.25">
      <c r="A413" s="69">
        <v>2024</v>
      </c>
      <c r="B413" s="70" t="s">
        <v>54</v>
      </c>
      <c r="C413" s="70" t="s">
        <v>55</v>
      </c>
      <c r="D413" s="70" t="s">
        <v>181</v>
      </c>
      <c r="E413" s="70" t="s">
        <v>176</v>
      </c>
      <c r="F413" s="70" t="s">
        <v>58</v>
      </c>
      <c r="G413" s="70" t="s">
        <v>1481</v>
      </c>
      <c r="H413" s="70" t="s">
        <v>125</v>
      </c>
      <c r="I413" s="70" t="s">
        <v>855</v>
      </c>
      <c r="J413" s="70" t="s">
        <v>61</v>
      </c>
      <c r="K413" s="69" t="b">
        <v>1</v>
      </c>
      <c r="L413" s="70" t="s">
        <v>23</v>
      </c>
      <c r="M413" s="69">
        <v>101</v>
      </c>
      <c r="N413" s="78" t="s">
        <v>1015</v>
      </c>
      <c r="O413" s="81" t="str">
        <f t="shared" si="12"/>
        <v>10141</v>
      </c>
      <c r="P413" s="82">
        <f>IF(COUNTIF(Sheet2!B$3:B$187,VALUE('raw Mark ID data'!O413))=0, 0, VLOOKUP(VALUE(O413), Sheet2!B$3:D$987, 3, FALSE))</f>
        <v>0</v>
      </c>
      <c r="Q413" s="82">
        <f>IF(P413="THA",VLOOKUP(VALUE(O413),Sheet2!B$1:C$191,2,FALSE), IF(P413="SHA",VLOOKUP(VALUE(O413),Sheet2!B$1:C$191,2,FALSE), 0))</f>
        <v>0</v>
      </c>
      <c r="R413" s="82" t="str">
        <f t="shared" si="13"/>
        <v>NT</v>
      </c>
      <c r="S413" s="70" t="s">
        <v>1505</v>
      </c>
      <c r="T413" s="71">
        <v>45501</v>
      </c>
      <c r="U413" s="73"/>
      <c r="V413" s="69">
        <v>1</v>
      </c>
      <c r="W413" s="71">
        <v>45502</v>
      </c>
      <c r="X413" s="69">
        <v>31</v>
      </c>
      <c r="Y413" s="73"/>
      <c r="Z413" s="70" t="s">
        <v>61</v>
      </c>
      <c r="AA413" s="69">
        <v>1</v>
      </c>
      <c r="AB413" s="72">
        <v>45503</v>
      </c>
      <c r="AC413" s="70" t="s">
        <v>63</v>
      </c>
      <c r="AD413" s="70" t="s">
        <v>139</v>
      </c>
      <c r="AE413" s="70" t="s">
        <v>13</v>
      </c>
      <c r="AF413" s="70" t="s">
        <v>12</v>
      </c>
      <c r="AG413" s="70" t="s">
        <v>65</v>
      </c>
      <c r="AH413" s="70" t="s">
        <v>11</v>
      </c>
      <c r="AI413" s="70" t="s">
        <v>9</v>
      </c>
      <c r="AJ413" s="70" t="s">
        <v>84</v>
      </c>
      <c r="AK413" s="70" t="s">
        <v>139</v>
      </c>
      <c r="AL413" s="70" t="s">
        <v>63</v>
      </c>
      <c r="AM413" s="70" t="s">
        <v>61</v>
      </c>
      <c r="AN413" s="70" t="s">
        <v>61</v>
      </c>
      <c r="AO413" s="70" t="s">
        <v>74</v>
      </c>
      <c r="AP413" s="69">
        <v>5.6</v>
      </c>
    </row>
    <row r="414" spans="1:42" ht="15" hidden="1" customHeight="1" x14ac:dyDescent="0.25">
      <c r="A414" s="69">
        <v>2024</v>
      </c>
      <c r="B414" s="70" t="s">
        <v>54</v>
      </c>
      <c r="C414" s="70" t="s">
        <v>55</v>
      </c>
      <c r="D414" s="70" t="s">
        <v>181</v>
      </c>
      <c r="E414" s="70" t="s">
        <v>176</v>
      </c>
      <c r="F414" s="70" t="s">
        <v>58</v>
      </c>
      <c r="G414" s="70" t="s">
        <v>1481</v>
      </c>
      <c r="H414" s="70" t="s">
        <v>128</v>
      </c>
      <c r="I414" s="70" t="s">
        <v>855</v>
      </c>
      <c r="J414" s="70" t="s">
        <v>61</v>
      </c>
      <c r="K414" s="69" t="b">
        <v>1</v>
      </c>
      <c r="L414" s="70" t="s">
        <v>23</v>
      </c>
      <c r="M414" s="69">
        <v>101</v>
      </c>
      <c r="N414" s="78" t="s">
        <v>1015</v>
      </c>
      <c r="O414" s="81" t="str">
        <f t="shared" si="12"/>
        <v>10141</v>
      </c>
      <c r="P414" s="82">
        <f>IF(COUNTIF(Sheet2!B$3:B$187,VALUE('raw Mark ID data'!O414))=0, 0, VLOOKUP(VALUE(O414), Sheet2!B$3:D$987, 3, FALSE))</f>
        <v>0</v>
      </c>
      <c r="Q414" s="82">
        <f>IF(P414="THA",VLOOKUP(VALUE(O414),Sheet2!B$1:C$191,2,FALSE), IF(P414="SHA",VLOOKUP(VALUE(O414),Sheet2!B$1:C$191,2,FALSE), 0))</f>
        <v>0</v>
      </c>
      <c r="R414" s="82" t="str">
        <f t="shared" si="13"/>
        <v>NT</v>
      </c>
      <c r="S414" s="70" t="s">
        <v>1506</v>
      </c>
      <c r="T414" s="71">
        <v>45501</v>
      </c>
      <c r="U414" s="73"/>
      <c r="V414" s="69">
        <v>1</v>
      </c>
      <c r="W414" s="71">
        <v>45502</v>
      </c>
      <c r="X414" s="69">
        <v>31</v>
      </c>
      <c r="Y414" s="73"/>
      <c r="Z414" s="70" t="s">
        <v>61</v>
      </c>
      <c r="AA414" s="69">
        <v>1</v>
      </c>
      <c r="AB414" s="72">
        <v>45503</v>
      </c>
      <c r="AC414" s="70" t="s">
        <v>63</v>
      </c>
      <c r="AD414" s="70" t="s">
        <v>139</v>
      </c>
      <c r="AE414" s="70" t="s">
        <v>13</v>
      </c>
      <c r="AF414" s="70" t="s">
        <v>12</v>
      </c>
      <c r="AG414" s="70" t="s">
        <v>65</v>
      </c>
      <c r="AH414" s="70" t="s">
        <v>11</v>
      </c>
      <c r="AI414" s="70" t="s">
        <v>9</v>
      </c>
      <c r="AJ414" s="70" t="s">
        <v>122</v>
      </c>
      <c r="AK414" s="70" t="s">
        <v>139</v>
      </c>
      <c r="AL414" s="70" t="s">
        <v>63</v>
      </c>
      <c r="AM414" s="70" t="s">
        <v>61</v>
      </c>
      <c r="AN414" s="70" t="s">
        <v>61</v>
      </c>
      <c r="AO414" s="70" t="s">
        <v>74</v>
      </c>
      <c r="AP414" s="69">
        <v>3.5</v>
      </c>
    </row>
    <row r="415" spans="1:42" ht="15" hidden="1" customHeight="1" x14ac:dyDescent="0.25">
      <c r="A415" s="69">
        <v>2024</v>
      </c>
      <c r="B415" s="70" t="s">
        <v>54</v>
      </c>
      <c r="C415" s="70" t="s">
        <v>55</v>
      </c>
      <c r="D415" s="70" t="s">
        <v>181</v>
      </c>
      <c r="E415" s="70" t="s">
        <v>176</v>
      </c>
      <c r="F415" s="70" t="s">
        <v>58</v>
      </c>
      <c r="G415" s="70" t="s">
        <v>1481</v>
      </c>
      <c r="H415" s="70" t="s">
        <v>133</v>
      </c>
      <c r="I415" s="70" t="s">
        <v>855</v>
      </c>
      <c r="J415" s="70" t="s">
        <v>61</v>
      </c>
      <c r="K415" s="69" t="b">
        <v>1</v>
      </c>
      <c r="L415" s="70" t="s">
        <v>23</v>
      </c>
      <c r="M415" s="69">
        <v>101</v>
      </c>
      <c r="N415" s="78" t="s">
        <v>1015</v>
      </c>
      <c r="O415" s="81" t="str">
        <f t="shared" si="12"/>
        <v>10141</v>
      </c>
      <c r="P415" s="82">
        <f>IF(COUNTIF(Sheet2!B$3:B$187,VALUE('raw Mark ID data'!O415))=0, 0, VLOOKUP(VALUE(O415), Sheet2!B$3:D$987, 3, FALSE))</f>
        <v>0</v>
      </c>
      <c r="Q415" s="82">
        <f>IF(P415="THA",VLOOKUP(VALUE(O415),Sheet2!B$1:C$191,2,FALSE), IF(P415="SHA",VLOOKUP(VALUE(O415),Sheet2!B$1:C$191,2,FALSE), 0))</f>
        <v>0</v>
      </c>
      <c r="R415" s="82" t="str">
        <f t="shared" si="13"/>
        <v>NT</v>
      </c>
      <c r="S415" s="70" t="s">
        <v>1507</v>
      </c>
      <c r="T415" s="71">
        <v>45501</v>
      </c>
      <c r="U415" s="73"/>
      <c r="V415" s="69">
        <v>1</v>
      </c>
      <c r="W415" s="71">
        <v>45502</v>
      </c>
      <c r="X415" s="69">
        <v>31</v>
      </c>
      <c r="Y415" s="73"/>
      <c r="Z415" s="70" t="s">
        <v>61</v>
      </c>
      <c r="AA415" s="69">
        <v>1</v>
      </c>
      <c r="AB415" s="72">
        <v>45503</v>
      </c>
      <c r="AC415" s="70" t="s">
        <v>63</v>
      </c>
      <c r="AD415" s="70" t="s">
        <v>139</v>
      </c>
      <c r="AE415" s="70" t="s">
        <v>13</v>
      </c>
      <c r="AF415" s="70" t="s">
        <v>12</v>
      </c>
      <c r="AG415" s="70" t="s">
        <v>65</v>
      </c>
      <c r="AH415" s="70" t="s">
        <v>11</v>
      </c>
      <c r="AI415" s="70" t="s">
        <v>9</v>
      </c>
      <c r="AJ415" s="70" t="s">
        <v>122</v>
      </c>
      <c r="AK415" s="70" t="s">
        <v>139</v>
      </c>
      <c r="AL415" s="70" t="s">
        <v>63</v>
      </c>
      <c r="AM415" s="70" t="s">
        <v>61</v>
      </c>
      <c r="AN415" s="70" t="s">
        <v>61</v>
      </c>
      <c r="AO415" s="70" t="s">
        <v>74</v>
      </c>
      <c r="AP415" s="69">
        <v>5.3</v>
      </c>
    </row>
    <row r="416" spans="1:42" ht="15" hidden="1" customHeight="1" x14ac:dyDescent="0.25">
      <c r="A416" s="69">
        <v>2024</v>
      </c>
      <c r="B416" s="70" t="s">
        <v>54</v>
      </c>
      <c r="C416" s="70" t="s">
        <v>55</v>
      </c>
      <c r="D416" s="70" t="s">
        <v>181</v>
      </c>
      <c r="E416" s="70" t="s">
        <v>176</v>
      </c>
      <c r="F416" s="70" t="s">
        <v>58</v>
      </c>
      <c r="G416" s="70" t="s">
        <v>1481</v>
      </c>
      <c r="H416" s="70" t="s">
        <v>135</v>
      </c>
      <c r="I416" s="70" t="s">
        <v>855</v>
      </c>
      <c r="J416" s="70" t="s">
        <v>61</v>
      </c>
      <c r="K416" s="69" t="b">
        <v>1</v>
      </c>
      <c r="L416" s="70" t="s">
        <v>23</v>
      </c>
      <c r="M416" s="69">
        <v>101</v>
      </c>
      <c r="N416" s="78" t="s">
        <v>1015</v>
      </c>
      <c r="O416" s="81" t="str">
        <f t="shared" si="12"/>
        <v>10141</v>
      </c>
      <c r="P416" s="82">
        <f>IF(COUNTIF(Sheet2!B$3:B$187,VALUE('raw Mark ID data'!O416))=0, 0, VLOOKUP(VALUE(O416), Sheet2!B$3:D$987, 3, FALSE))</f>
        <v>0</v>
      </c>
      <c r="Q416" s="82">
        <f>IF(P416="THA",VLOOKUP(VALUE(O416),Sheet2!B$1:C$191,2,FALSE), IF(P416="SHA",VLOOKUP(VALUE(O416),Sheet2!B$1:C$191,2,FALSE), 0))</f>
        <v>0</v>
      </c>
      <c r="R416" s="82" t="str">
        <f t="shared" si="13"/>
        <v>NT</v>
      </c>
      <c r="S416" s="70" t="s">
        <v>1508</v>
      </c>
      <c r="T416" s="71">
        <v>45501</v>
      </c>
      <c r="U416" s="73"/>
      <c r="V416" s="69">
        <v>1</v>
      </c>
      <c r="W416" s="71">
        <v>45502</v>
      </c>
      <c r="X416" s="69">
        <v>31</v>
      </c>
      <c r="Y416" s="73"/>
      <c r="Z416" s="70" t="s">
        <v>61</v>
      </c>
      <c r="AA416" s="69">
        <v>1</v>
      </c>
      <c r="AB416" s="72">
        <v>45503</v>
      </c>
      <c r="AC416" s="70" t="s">
        <v>63</v>
      </c>
      <c r="AD416" s="70" t="s">
        <v>189</v>
      </c>
      <c r="AE416" s="70" t="s">
        <v>21</v>
      </c>
      <c r="AF416" s="70" t="s">
        <v>12</v>
      </c>
      <c r="AG416" s="70" t="s">
        <v>65</v>
      </c>
      <c r="AH416" s="70" t="s">
        <v>11</v>
      </c>
      <c r="AI416" s="70" t="s">
        <v>9</v>
      </c>
      <c r="AJ416" s="70" t="s">
        <v>122</v>
      </c>
      <c r="AK416" s="70" t="s">
        <v>189</v>
      </c>
      <c r="AL416" s="70" t="s">
        <v>63</v>
      </c>
      <c r="AM416" s="70" t="s">
        <v>61</v>
      </c>
      <c r="AN416" s="70" t="s">
        <v>61</v>
      </c>
      <c r="AO416" s="70" t="s">
        <v>74</v>
      </c>
      <c r="AP416" s="69">
        <v>3.5</v>
      </c>
    </row>
    <row r="417" spans="1:42" ht="15" hidden="1" customHeight="1" x14ac:dyDescent="0.25">
      <c r="A417" s="69">
        <v>2024</v>
      </c>
      <c r="B417" s="70" t="s">
        <v>54</v>
      </c>
      <c r="C417" s="70" t="s">
        <v>55</v>
      </c>
      <c r="D417" s="70" t="s">
        <v>181</v>
      </c>
      <c r="E417" s="70" t="s">
        <v>176</v>
      </c>
      <c r="F417" s="70" t="s">
        <v>58</v>
      </c>
      <c r="G417" s="70" t="s">
        <v>1481</v>
      </c>
      <c r="H417" s="70" t="s">
        <v>138</v>
      </c>
      <c r="I417" s="70" t="s">
        <v>855</v>
      </c>
      <c r="J417" s="70" t="s">
        <v>61</v>
      </c>
      <c r="K417" s="69" t="b">
        <v>1</v>
      </c>
      <c r="L417" s="70" t="s">
        <v>23</v>
      </c>
      <c r="M417" s="69">
        <v>101</v>
      </c>
      <c r="N417" s="78" t="s">
        <v>1015</v>
      </c>
      <c r="O417" s="81" t="str">
        <f t="shared" si="12"/>
        <v>10141</v>
      </c>
      <c r="P417" s="82">
        <f>IF(COUNTIF(Sheet2!B$3:B$187,VALUE('raw Mark ID data'!O417))=0, 0, VLOOKUP(VALUE(O417), Sheet2!B$3:D$987, 3, FALSE))</f>
        <v>0</v>
      </c>
      <c r="Q417" s="82">
        <f>IF(P417="THA",VLOOKUP(VALUE(O417),Sheet2!B$1:C$191,2,FALSE), IF(P417="SHA",VLOOKUP(VALUE(O417),Sheet2!B$1:C$191,2,FALSE), 0))</f>
        <v>0</v>
      </c>
      <c r="R417" s="82" t="str">
        <f t="shared" si="13"/>
        <v>NT</v>
      </c>
      <c r="S417" s="70" t="s">
        <v>1509</v>
      </c>
      <c r="T417" s="71">
        <v>45501</v>
      </c>
      <c r="U417" s="73"/>
      <c r="V417" s="69">
        <v>1</v>
      </c>
      <c r="W417" s="71">
        <v>45502</v>
      </c>
      <c r="X417" s="69">
        <v>31</v>
      </c>
      <c r="Y417" s="73"/>
      <c r="Z417" s="70" t="s">
        <v>61</v>
      </c>
      <c r="AA417" s="69">
        <v>1</v>
      </c>
      <c r="AB417" s="72">
        <v>45504</v>
      </c>
      <c r="AC417" s="70" t="s">
        <v>63</v>
      </c>
      <c r="AD417" s="70" t="s">
        <v>189</v>
      </c>
      <c r="AE417" s="70" t="s">
        <v>21</v>
      </c>
      <c r="AF417" s="70" t="s">
        <v>12</v>
      </c>
      <c r="AG417" s="70" t="s">
        <v>65</v>
      </c>
      <c r="AH417" s="70" t="s">
        <v>11</v>
      </c>
      <c r="AI417" s="70" t="s">
        <v>9</v>
      </c>
      <c r="AJ417" s="70" t="s">
        <v>122</v>
      </c>
      <c r="AK417" s="70" t="s">
        <v>189</v>
      </c>
      <c r="AL417" s="70" t="s">
        <v>63</v>
      </c>
      <c r="AM417" s="70" t="s">
        <v>61</v>
      </c>
      <c r="AN417" s="70" t="s">
        <v>61</v>
      </c>
      <c r="AO417" s="70" t="s">
        <v>74</v>
      </c>
      <c r="AP417" s="69">
        <v>5.4</v>
      </c>
    </row>
    <row r="418" spans="1:42" ht="15" hidden="1" customHeight="1" x14ac:dyDescent="0.25">
      <c r="A418" s="69">
        <v>2024</v>
      </c>
      <c r="B418" s="70" t="s">
        <v>54</v>
      </c>
      <c r="C418" s="70" t="s">
        <v>55</v>
      </c>
      <c r="D418" s="70" t="s">
        <v>181</v>
      </c>
      <c r="E418" s="70" t="s">
        <v>176</v>
      </c>
      <c r="F418" s="70" t="s">
        <v>58</v>
      </c>
      <c r="G418" s="70" t="s">
        <v>1481</v>
      </c>
      <c r="H418" s="70" t="s">
        <v>145</v>
      </c>
      <c r="I418" s="70" t="s">
        <v>855</v>
      </c>
      <c r="J418" s="70" t="s">
        <v>61</v>
      </c>
      <c r="K418" s="69" t="b">
        <v>1</v>
      </c>
      <c r="L418" s="70" t="s">
        <v>23</v>
      </c>
      <c r="M418" s="69">
        <v>101</v>
      </c>
      <c r="N418" s="78" t="s">
        <v>1015</v>
      </c>
      <c r="O418" s="81" t="str">
        <f t="shared" si="12"/>
        <v>10141</v>
      </c>
      <c r="P418" s="82">
        <f>IF(COUNTIF(Sheet2!B$3:B$187,VALUE('raw Mark ID data'!O418))=0, 0, VLOOKUP(VALUE(O418), Sheet2!B$3:D$987, 3, FALSE))</f>
        <v>0</v>
      </c>
      <c r="Q418" s="82">
        <f>IF(P418="THA",VLOOKUP(VALUE(O418),Sheet2!B$1:C$191,2,FALSE), IF(P418="SHA",VLOOKUP(VALUE(O418),Sheet2!B$1:C$191,2,FALSE), 0))</f>
        <v>0</v>
      </c>
      <c r="R418" s="82" t="str">
        <f t="shared" si="13"/>
        <v>NT</v>
      </c>
      <c r="S418" s="70" t="s">
        <v>1510</v>
      </c>
      <c r="T418" s="71">
        <v>45501</v>
      </c>
      <c r="U418" s="73"/>
      <c r="V418" s="69">
        <v>1</v>
      </c>
      <c r="W418" s="71">
        <v>45502</v>
      </c>
      <c r="X418" s="69">
        <v>31</v>
      </c>
      <c r="Y418" s="73"/>
      <c r="Z418" s="70" t="s">
        <v>61</v>
      </c>
      <c r="AA418" s="69">
        <v>1</v>
      </c>
      <c r="AB418" s="72">
        <v>45504</v>
      </c>
      <c r="AC418" s="70" t="s">
        <v>63</v>
      </c>
      <c r="AD418" s="70" t="s">
        <v>163</v>
      </c>
      <c r="AE418" s="70" t="s">
        <v>10</v>
      </c>
      <c r="AF418" s="70" t="s">
        <v>12</v>
      </c>
      <c r="AG418" s="70" t="s">
        <v>65</v>
      </c>
      <c r="AH418" s="70" t="s">
        <v>11</v>
      </c>
      <c r="AI418" s="70" t="s">
        <v>9</v>
      </c>
      <c r="AJ418" s="70" t="s">
        <v>84</v>
      </c>
      <c r="AK418" s="70" t="s">
        <v>163</v>
      </c>
      <c r="AL418" s="70" t="s">
        <v>63</v>
      </c>
      <c r="AM418" s="70" t="s">
        <v>61</v>
      </c>
      <c r="AN418" s="70" t="s">
        <v>61</v>
      </c>
      <c r="AO418" s="70" t="s">
        <v>74</v>
      </c>
      <c r="AP418" s="69">
        <v>7.3</v>
      </c>
    </row>
    <row r="419" spans="1:42" ht="15" hidden="1" customHeight="1" x14ac:dyDescent="0.25">
      <c r="A419" s="69">
        <v>2024</v>
      </c>
      <c r="B419" s="70" t="s">
        <v>54</v>
      </c>
      <c r="C419" s="70" t="s">
        <v>55</v>
      </c>
      <c r="D419" s="70" t="s">
        <v>181</v>
      </c>
      <c r="E419" s="70" t="s">
        <v>176</v>
      </c>
      <c r="F419" s="70" t="s">
        <v>58</v>
      </c>
      <c r="G419" s="70" t="s">
        <v>1481</v>
      </c>
      <c r="H419" s="70" t="s">
        <v>147</v>
      </c>
      <c r="I419" s="70" t="s">
        <v>855</v>
      </c>
      <c r="J419" s="70" t="s">
        <v>61</v>
      </c>
      <c r="K419" s="69" t="b">
        <v>1</v>
      </c>
      <c r="L419" s="70" t="s">
        <v>23</v>
      </c>
      <c r="M419" s="69">
        <v>101</v>
      </c>
      <c r="N419" s="78" t="s">
        <v>1015</v>
      </c>
      <c r="O419" s="81" t="str">
        <f t="shared" si="12"/>
        <v>10141</v>
      </c>
      <c r="P419" s="82">
        <f>IF(COUNTIF(Sheet2!B$3:B$187,VALUE('raw Mark ID data'!O419))=0, 0, VLOOKUP(VALUE(O419), Sheet2!B$3:D$987, 3, FALSE))</f>
        <v>0</v>
      </c>
      <c r="Q419" s="82">
        <f>IF(P419="THA",VLOOKUP(VALUE(O419),Sheet2!B$1:C$191,2,FALSE), IF(P419="SHA",VLOOKUP(VALUE(O419),Sheet2!B$1:C$191,2,FALSE), 0))</f>
        <v>0</v>
      </c>
      <c r="R419" s="82" t="str">
        <f t="shared" si="13"/>
        <v>NT</v>
      </c>
      <c r="S419" s="70" t="s">
        <v>1511</v>
      </c>
      <c r="T419" s="71">
        <v>45501</v>
      </c>
      <c r="U419" s="73"/>
      <c r="V419" s="69">
        <v>1</v>
      </c>
      <c r="W419" s="71">
        <v>45502</v>
      </c>
      <c r="X419" s="69">
        <v>31</v>
      </c>
      <c r="Y419" s="73"/>
      <c r="Z419" s="70" t="s">
        <v>61</v>
      </c>
      <c r="AA419" s="69">
        <v>1</v>
      </c>
      <c r="AB419" s="72">
        <v>45504</v>
      </c>
      <c r="AC419" s="70" t="s">
        <v>63</v>
      </c>
      <c r="AD419" s="70" t="s">
        <v>139</v>
      </c>
      <c r="AE419" s="70" t="s">
        <v>13</v>
      </c>
      <c r="AF419" s="70" t="s">
        <v>12</v>
      </c>
      <c r="AG419" s="70" t="s">
        <v>65</v>
      </c>
      <c r="AH419" s="70" t="s">
        <v>11</v>
      </c>
      <c r="AI419" s="70" t="s">
        <v>9</v>
      </c>
      <c r="AJ419" s="70" t="s">
        <v>84</v>
      </c>
      <c r="AK419" s="70" t="s">
        <v>139</v>
      </c>
      <c r="AL419" s="70" t="s">
        <v>63</v>
      </c>
      <c r="AM419" s="70" t="s">
        <v>61</v>
      </c>
      <c r="AN419" s="70" t="s">
        <v>61</v>
      </c>
      <c r="AO419" s="70" t="s">
        <v>74</v>
      </c>
      <c r="AP419" s="69">
        <v>4.8</v>
      </c>
    </row>
    <row r="420" spans="1:42" ht="15" hidden="1" customHeight="1" x14ac:dyDescent="0.25">
      <c r="A420" s="69">
        <v>2024</v>
      </c>
      <c r="B420" s="70" t="s">
        <v>54</v>
      </c>
      <c r="C420" s="70" t="s">
        <v>55</v>
      </c>
      <c r="D420" s="70" t="s">
        <v>181</v>
      </c>
      <c r="E420" s="70" t="s">
        <v>176</v>
      </c>
      <c r="F420" s="70" t="s">
        <v>58</v>
      </c>
      <c r="G420" s="70" t="s">
        <v>1481</v>
      </c>
      <c r="H420" s="70" t="s">
        <v>154</v>
      </c>
      <c r="I420" s="70" t="s">
        <v>855</v>
      </c>
      <c r="J420" s="70" t="s">
        <v>61</v>
      </c>
      <c r="K420" s="69" t="b">
        <v>1</v>
      </c>
      <c r="L420" s="70" t="s">
        <v>23</v>
      </c>
      <c r="M420" s="69">
        <v>101</v>
      </c>
      <c r="N420" s="78" t="s">
        <v>1037</v>
      </c>
      <c r="O420" s="81" t="str">
        <f t="shared" si="12"/>
        <v>10123</v>
      </c>
      <c r="P420" s="82">
        <f>IF(COUNTIF(Sheet2!B$3:B$187,VALUE('raw Mark ID data'!O420))=0, 0, VLOOKUP(VALUE(O420), Sheet2!B$3:D$987, 3, FALSE))</f>
        <v>0</v>
      </c>
      <c r="Q420" s="82">
        <f>IF(P420="THA",VLOOKUP(VALUE(O420),Sheet2!B$1:C$191,2,FALSE), IF(P420="SHA",VLOOKUP(VALUE(O420),Sheet2!B$1:C$191,2,FALSE), 0))</f>
        <v>0</v>
      </c>
      <c r="R420" s="82" t="str">
        <f t="shared" si="13"/>
        <v>NT</v>
      </c>
      <c r="S420" s="70" t="s">
        <v>1512</v>
      </c>
      <c r="T420" s="71">
        <v>45501</v>
      </c>
      <c r="U420" s="73"/>
      <c r="V420" s="69">
        <v>1</v>
      </c>
      <c r="W420" s="71">
        <v>45502</v>
      </c>
      <c r="X420" s="69">
        <v>31</v>
      </c>
      <c r="Y420" s="73"/>
      <c r="Z420" s="70" t="s">
        <v>61</v>
      </c>
      <c r="AA420" s="69">
        <v>1</v>
      </c>
      <c r="AB420" s="72">
        <v>45504</v>
      </c>
      <c r="AC420" s="70" t="s">
        <v>63</v>
      </c>
      <c r="AD420" s="70" t="s">
        <v>139</v>
      </c>
      <c r="AE420" s="70" t="s">
        <v>13</v>
      </c>
      <c r="AF420" s="70" t="s">
        <v>12</v>
      </c>
      <c r="AG420" s="70" t="s">
        <v>65</v>
      </c>
      <c r="AH420" s="70" t="s">
        <v>11</v>
      </c>
      <c r="AI420" s="70" t="s">
        <v>9</v>
      </c>
      <c r="AJ420" s="70" t="s">
        <v>84</v>
      </c>
      <c r="AK420" s="70" t="s">
        <v>139</v>
      </c>
      <c r="AL420" s="70" t="s">
        <v>63</v>
      </c>
      <c r="AM420" s="70" t="s">
        <v>61</v>
      </c>
      <c r="AN420" s="70" t="s">
        <v>61</v>
      </c>
      <c r="AO420" s="70" t="s">
        <v>74</v>
      </c>
      <c r="AP420" s="69">
        <v>7.3</v>
      </c>
    </row>
    <row r="421" spans="1:42" ht="15" hidden="1" customHeight="1" x14ac:dyDescent="0.25">
      <c r="A421" s="69">
        <v>2024</v>
      </c>
      <c r="B421" s="70" t="s">
        <v>54</v>
      </c>
      <c r="C421" s="70" t="s">
        <v>55</v>
      </c>
      <c r="D421" s="70" t="s">
        <v>181</v>
      </c>
      <c r="E421" s="70" t="s">
        <v>176</v>
      </c>
      <c r="F421" s="70" t="s">
        <v>58</v>
      </c>
      <c r="G421" s="70" t="s">
        <v>1481</v>
      </c>
      <c r="H421" s="70" t="s">
        <v>183</v>
      </c>
      <c r="I421" s="70" t="s">
        <v>855</v>
      </c>
      <c r="J421" s="70" t="s">
        <v>61</v>
      </c>
      <c r="K421" s="69" t="b">
        <v>1</v>
      </c>
      <c r="L421" s="70" t="s">
        <v>23</v>
      </c>
      <c r="M421" s="69">
        <v>101</v>
      </c>
      <c r="N421" s="78" t="s">
        <v>1037</v>
      </c>
      <c r="O421" s="81" t="str">
        <f t="shared" si="12"/>
        <v>10123</v>
      </c>
      <c r="P421" s="82">
        <f>IF(COUNTIF(Sheet2!B$3:B$187,VALUE('raw Mark ID data'!O421))=0, 0, VLOOKUP(VALUE(O421), Sheet2!B$3:D$987, 3, FALSE))</f>
        <v>0</v>
      </c>
      <c r="Q421" s="82">
        <f>IF(P421="THA",VLOOKUP(VALUE(O421),Sheet2!B$1:C$191,2,FALSE), IF(P421="SHA",VLOOKUP(VALUE(O421),Sheet2!B$1:C$191,2,FALSE), 0))</f>
        <v>0</v>
      </c>
      <c r="R421" s="82" t="str">
        <f t="shared" si="13"/>
        <v>NT</v>
      </c>
      <c r="S421" s="70" t="s">
        <v>1513</v>
      </c>
      <c r="T421" s="71">
        <v>45501</v>
      </c>
      <c r="U421" s="73"/>
      <c r="V421" s="69">
        <v>1</v>
      </c>
      <c r="W421" s="71">
        <v>45502</v>
      </c>
      <c r="X421" s="69">
        <v>31</v>
      </c>
      <c r="Y421" s="73"/>
      <c r="Z421" s="70" t="s">
        <v>61</v>
      </c>
      <c r="AA421" s="69">
        <v>1</v>
      </c>
      <c r="AB421" s="72">
        <v>45504</v>
      </c>
      <c r="AC421" s="70" t="s">
        <v>63</v>
      </c>
      <c r="AD421" s="70" t="s">
        <v>947</v>
      </c>
      <c r="AE421" s="70" t="s">
        <v>14</v>
      </c>
      <c r="AF421" s="70" t="s">
        <v>12</v>
      </c>
      <c r="AG421" s="70" t="s">
        <v>65</v>
      </c>
      <c r="AH421" s="70" t="s">
        <v>11</v>
      </c>
      <c r="AI421" s="70" t="s">
        <v>9</v>
      </c>
      <c r="AJ421" s="70" t="s">
        <v>122</v>
      </c>
      <c r="AK421" s="70" t="s">
        <v>947</v>
      </c>
      <c r="AL421" s="70" t="s">
        <v>63</v>
      </c>
      <c r="AM421" s="70" t="s">
        <v>61</v>
      </c>
      <c r="AN421" s="70" t="s">
        <v>61</v>
      </c>
      <c r="AO421" s="70" t="s">
        <v>74</v>
      </c>
      <c r="AP421" s="69">
        <v>5.2</v>
      </c>
    </row>
    <row r="422" spans="1:42" ht="15" hidden="1" customHeight="1" x14ac:dyDescent="0.25">
      <c r="A422" s="69">
        <v>2024</v>
      </c>
      <c r="B422" s="70" t="s">
        <v>54</v>
      </c>
      <c r="C422" s="70" t="s">
        <v>55</v>
      </c>
      <c r="D422" s="70" t="s">
        <v>181</v>
      </c>
      <c r="E422" s="70" t="s">
        <v>176</v>
      </c>
      <c r="F422" s="70" t="s">
        <v>58</v>
      </c>
      <c r="G422" s="70" t="s">
        <v>1481</v>
      </c>
      <c r="H422" s="70" t="s">
        <v>186</v>
      </c>
      <c r="I422" s="70" t="s">
        <v>855</v>
      </c>
      <c r="J422" s="70" t="s">
        <v>61</v>
      </c>
      <c r="K422" s="69" t="b">
        <v>1</v>
      </c>
      <c r="L422" s="70" t="s">
        <v>23</v>
      </c>
      <c r="M422" s="69">
        <v>101</v>
      </c>
      <c r="N422" s="78" t="s">
        <v>1037</v>
      </c>
      <c r="O422" s="81" t="str">
        <f t="shared" si="12"/>
        <v>10123</v>
      </c>
      <c r="P422" s="82">
        <f>IF(COUNTIF(Sheet2!B$3:B$187,VALUE('raw Mark ID data'!O422))=0, 0, VLOOKUP(VALUE(O422), Sheet2!B$3:D$987, 3, FALSE))</f>
        <v>0</v>
      </c>
      <c r="Q422" s="82">
        <f>IF(P422="THA",VLOOKUP(VALUE(O422),Sheet2!B$1:C$191,2,FALSE), IF(P422="SHA",VLOOKUP(VALUE(O422),Sheet2!B$1:C$191,2,FALSE), 0))</f>
        <v>0</v>
      </c>
      <c r="R422" s="82" t="str">
        <f t="shared" si="13"/>
        <v>NT</v>
      </c>
      <c r="S422" s="70" t="s">
        <v>1514</v>
      </c>
      <c r="T422" s="71">
        <v>45501</v>
      </c>
      <c r="U422" s="73"/>
      <c r="V422" s="69">
        <v>1</v>
      </c>
      <c r="W422" s="71">
        <v>45502</v>
      </c>
      <c r="X422" s="69">
        <v>31</v>
      </c>
      <c r="Y422" s="73"/>
      <c r="Z422" s="70" t="s">
        <v>61</v>
      </c>
      <c r="AA422" s="69">
        <v>1</v>
      </c>
      <c r="AB422" s="72">
        <v>45504</v>
      </c>
      <c r="AC422" s="70" t="s">
        <v>63</v>
      </c>
      <c r="AD422" s="70" t="s">
        <v>163</v>
      </c>
      <c r="AE422" s="70" t="s">
        <v>10</v>
      </c>
      <c r="AF422" s="70" t="s">
        <v>12</v>
      </c>
      <c r="AG422" s="70" t="s">
        <v>65</v>
      </c>
      <c r="AH422" s="70" t="s">
        <v>11</v>
      </c>
      <c r="AI422" s="70" t="s">
        <v>9</v>
      </c>
      <c r="AJ422" s="70" t="s">
        <v>122</v>
      </c>
      <c r="AK422" s="70" t="s">
        <v>163</v>
      </c>
      <c r="AL422" s="70" t="s">
        <v>63</v>
      </c>
      <c r="AM422" s="70" t="s">
        <v>61</v>
      </c>
      <c r="AN422" s="70" t="s">
        <v>61</v>
      </c>
      <c r="AO422" s="70" t="s">
        <v>74</v>
      </c>
      <c r="AP422" s="69">
        <v>5</v>
      </c>
    </row>
    <row r="423" spans="1:42" ht="15" hidden="1" customHeight="1" x14ac:dyDescent="0.25">
      <c r="A423" s="69">
        <v>2024</v>
      </c>
      <c r="B423" s="70" t="s">
        <v>54</v>
      </c>
      <c r="C423" s="70" t="s">
        <v>1515</v>
      </c>
      <c r="D423" s="70" t="s">
        <v>56</v>
      </c>
      <c r="E423" s="70" t="s">
        <v>969</v>
      </c>
      <c r="F423" s="70" t="s">
        <v>58</v>
      </c>
      <c r="G423" s="70" t="s">
        <v>1516</v>
      </c>
      <c r="H423" s="70" t="s">
        <v>95</v>
      </c>
      <c r="I423" s="70" t="s">
        <v>855</v>
      </c>
      <c r="J423" s="70" t="s">
        <v>61</v>
      </c>
      <c r="K423" s="69" t="b">
        <v>1</v>
      </c>
      <c r="L423" s="70" t="s">
        <v>23</v>
      </c>
      <c r="M423" s="69">
        <v>104</v>
      </c>
      <c r="N423" s="78" t="s">
        <v>61</v>
      </c>
      <c r="O423" s="81" t="str">
        <f t="shared" si="12"/>
        <v>104</v>
      </c>
      <c r="P423" s="82">
        <f>IF(COUNTIF(Sheet2!B$3:B$187,VALUE('raw Mark ID data'!O423))=0, 0, VLOOKUP(VALUE(O423), Sheet2!B$3:D$987, 3, FALSE))</f>
        <v>0</v>
      </c>
      <c r="Q423" s="82">
        <f>IF(P423="THA",VLOOKUP(VALUE(O423),Sheet2!B$1:C$191,2,FALSE), IF(P423="SHA",VLOOKUP(VALUE(O423),Sheet2!B$1:C$191,2,FALSE), 0))</f>
        <v>0</v>
      </c>
      <c r="R423" s="82" t="str">
        <f t="shared" si="13"/>
        <v>NT</v>
      </c>
      <c r="S423" s="70" t="s">
        <v>1517</v>
      </c>
      <c r="T423" s="71">
        <v>45501</v>
      </c>
      <c r="U423" s="73"/>
      <c r="V423" s="69">
        <v>1</v>
      </c>
      <c r="W423" s="71">
        <v>45501</v>
      </c>
      <c r="X423" s="69">
        <v>31</v>
      </c>
      <c r="Y423" s="73"/>
      <c r="Z423" s="70" t="s">
        <v>61</v>
      </c>
      <c r="AA423" s="69">
        <v>1</v>
      </c>
      <c r="AB423" s="72">
        <v>45504</v>
      </c>
      <c r="AC423" s="70" t="s">
        <v>992</v>
      </c>
      <c r="AD423" s="70" t="s">
        <v>139</v>
      </c>
      <c r="AE423" s="70" t="s">
        <v>13</v>
      </c>
      <c r="AF423" s="70" t="s">
        <v>12</v>
      </c>
      <c r="AG423" s="70" t="s">
        <v>65</v>
      </c>
      <c r="AH423" s="70" t="s">
        <v>11</v>
      </c>
      <c r="AI423" s="70" t="s">
        <v>9</v>
      </c>
      <c r="AJ423" s="70" t="s">
        <v>122</v>
      </c>
      <c r="AK423" s="70" t="s">
        <v>139</v>
      </c>
      <c r="AL423" s="70" t="s">
        <v>992</v>
      </c>
      <c r="AM423" s="70" t="s">
        <v>61</v>
      </c>
      <c r="AN423" s="70" t="s">
        <v>61</v>
      </c>
      <c r="AO423" s="70" t="s">
        <v>74</v>
      </c>
      <c r="AP423" s="69">
        <v>6.4</v>
      </c>
    </row>
    <row r="424" spans="1:42" ht="15" hidden="1" customHeight="1" x14ac:dyDescent="0.25">
      <c r="A424" s="69">
        <v>2024</v>
      </c>
      <c r="B424" s="70" t="s">
        <v>54</v>
      </c>
      <c r="C424" s="70" t="s">
        <v>55</v>
      </c>
      <c r="D424" s="70" t="s">
        <v>175</v>
      </c>
      <c r="E424" s="70" t="s">
        <v>969</v>
      </c>
      <c r="F424" s="70" t="s">
        <v>182</v>
      </c>
      <c r="G424" s="70" t="s">
        <v>1518</v>
      </c>
      <c r="H424" s="70" t="s">
        <v>103</v>
      </c>
      <c r="I424" s="70" t="s">
        <v>855</v>
      </c>
      <c r="J424" s="70" t="s">
        <v>61</v>
      </c>
      <c r="K424" s="69" t="b">
        <v>1</v>
      </c>
      <c r="L424" s="70" t="s">
        <v>8</v>
      </c>
      <c r="M424" s="69">
        <v>101</v>
      </c>
      <c r="N424" s="78" t="s">
        <v>957</v>
      </c>
      <c r="O424" s="81" t="str">
        <f t="shared" si="12"/>
        <v>10111</v>
      </c>
      <c r="P424" s="82">
        <f>IF(COUNTIF(Sheet2!B$3:B$187,VALUE('raw Mark ID data'!O424))=0, 0, VLOOKUP(VALUE(O424), Sheet2!B$3:D$987, 3, FALSE))</f>
        <v>0</v>
      </c>
      <c r="Q424" s="82">
        <f>IF(P424="THA",VLOOKUP(VALUE(O424),Sheet2!B$1:C$191,2,FALSE), IF(P424="SHA",VLOOKUP(VALUE(O424),Sheet2!B$1:C$191,2,FALSE), 0))</f>
        <v>0</v>
      </c>
      <c r="R424" s="82" t="str">
        <f t="shared" si="13"/>
        <v>NT</v>
      </c>
      <c r="S424" s="70" t="s">
        <v>1519</v>
      </c>
      <c r="T424" s="71">
        <v>45501</v>
      </c>
      <c r="U424" s="72">
        <v>45502</v>
      </c>
      <c r="V424" s="69">
        <v>2</v>
      </c>
      <c r="W424" s="71">
        <v>45503</v>
      </c>
      <c r="X424" s="69">
        <v>31</v>
      </c>
      <c r="Y424" s="73"/>
      <c r="Z424" s="70" t="s">
        <v>61</v>
      </c>
      <c r="AA424" s="69">
        <v>1</v>
      </c>
      <c r="AB424" s="72">
        <v>45504</v>
      </c>
      <c r="AC424" s="70" t="s">
        <v>63</v>
      </c>
      <c r="AD424" s="70" t="s">
        <v>139</v>
      </c>
      <c r="AE424" s="70" t="s">
        <v>13</v>
      </c>
      <c r="AF424" s="70" t="s">
        <v>12</v>
      </c>
      <c r="AG424" s="70" t="s">
        <v>65</v>
      </c>
      <c r="AH424" s="70" t="s">
        <v>11</v>
      </c>
      <c r="AI424" s="70" t="s">
        <v>9</v>
      </c>
      <c r="AJ424" s="70" t="s">
        <v>122</v>
      </c>
      <c r="AK424" s="70" t="s">
        <v>139</v>
      </c>
      <c r="AL424" s="70" t="s">
        <v>63</v>
      </c>
      <c r="AM424" s="70" t="s">
        <v>61</v>
      </c>
      <c r="AN424" s="70" t="s">
        <v>61</v>
      </c>
      <c r="AO424" s="70" t="s">
        <v>74</v>
      </c>
      <c r="AP424" s="69">
        <v>4.8</v>
      </c>
    </row>
    <row r="425" spans="1:42" ht="15" hidden="1" customHeight="1" x14ac:dyDescent="0.25">
      <c r="A425" s="69">
        <v>2024</v>
      </c>
      <c r="B425" s="70" t="s">
        <v>54</v>
      </c>
      <c r="C425" s="70" t="s">
        <v>55</v>
      </c>
      <c r="D425" s="70" t="s">
        <v>175</v>
      </c>
      <c r="E425" s="70" t="s">
        <v>969</v>
      </c>
      <c r="F425" s="70" t="s">
        <v>182</v>
      </c>
      <c r="G425" s="70" t="s">
        <v>1518</v>
      </c>
      <c r="H425" s="70" t="s">
        <v>111</v>
      </c>
      <c r="I425" s="70" t="s">
        <v>855</v>
      </c>
      <c r="J425" s="70" t="s">
        <v>61</v>
      </c>
      <c r="K425" s="69" t="b">
        <v>1</v>
      </c>
      <c r="L425" s="70" t="s">
        <v>8</v>
      </c>
      <c r="M425" s="69">
        <v>101</v>
      </c>
      <c r="N425" s="78" t="s">
        <v>957</v>
      </c>
      <c r="O425" s="81" t="str">
        <f t="shared" si="12"/>
        <v>10111</v>
      </c>
      <c r="P425" s="82">
        <f>IF(COUNTIF(Sheet2!B$3:B$187,VALUE('raw Mark ID data'!O425))=0, 0, VLOOKUP(VALUE(O425), Sheet2!B$3:D$987, 3, FALSE))</f>
        <v>0</v>
      </c>
      <c r="Q425" s="82">
        <f>IF(P425="THA",VLOOKUP(VALUE(O425),Sheet2!B$1:C$191,2,FALSE), IF(P425="SHA",VLOOKUP(VALUE(O425),Sheet2!B$1:C$191,2,FALSE), 0))</f>
        <v>0</v>
      </c>
      <c r="R425" s="82" t="str">
        <f t="shared" si="13"/>
        <v>NT</v>
      </c>
      <c r="S425" s="70" t="s">
        <v>1520</v>
      </c>
      <c r="T425" s="71">
        <v>45501</v>
      </c>
      <c r="U425" s="72">
        <v>45502</v>
      </c>
      <c r="V425" s="69">
        <v>2</v>
      </c>
      <c r="W425" s="71">
        <v>45503</v>
      </c>
      <c r="X425" s="69">
        <v>31</v>
      </c>
      <c r="Y425" s="73"/>
      <c r="Z425" s="70" t="s">
        <v>61</v>
      </c>
      <c r="AA425" s="69">
        <v>1</v>
      </c>
      <c r="AB425" s="72">
        <v>45504</v>
      </c>
      <c r="AC425" s="70" t="s">
        <v>63</v>
      </c>
      <c r="AD425" s="70" t="s">
        <v>163</v>
      </c>
      <c r="AE425" s="70" t="s">
        <v>10</v>
      </c>
      <c r="AF425" s="70" t="s">
        <v>12</v>
      </c>
      <c r="AG425" s="70" t="s">
        <v>65</v>
      </c>
      <c r="AH425" s="70" t="s">
        <v>11</v>
      </c>
      <c r="AI425" s="70" t="s">
        <v>9</v>
      </c>
      <c r="AJ425" s="70" t="s">
        <v>122</v>
      </c>
      <c r="AK425" s="70" t="s">
        <v>163</v>
      </c>
      <c r="AL425" s="70" t="s">
        <v>63</v>
      </c>
      <c r="AM425" s="70" t="s">
        <v>61</v>
      </c>
      <c r="AN425" s="70" t="s">
        <v>61</v>
      </c>
      <c r="AO425" s="70" t="s">
        <v>74</v>
      </c>
      <c r="AP425" s="69">
        <v>7.2</v>
      </c>
    </row>
    <row r="426" spans="1:42" ht="15" customHeight="1" x14ac:dyDescent="0.25">
      <c r="A426" s="69">
        <v>2024</v>
      </c>
      <c r="B426" s="70" t="s">
        <v>54</v>
      </c>
      <c r="C426" s="70" t="s">
        <v>55</v>
      </c>
      <c r="D426" s="70" t="s">
        <v>175</v>
      </c>
      <c r="E426" s="70" t="s">
        <v>969</v>
      </c>
      <c r="F426" s="70" t="s">
        <v>182</v>
      </c>
      <c r="G426" s="70" t="s">
        <v>1521</v>
      </c>
      <c r="H426" s="70" t="s">
        <v>86</v>
      </c>
      <c r="I426" s="70" t="s">
        <v>60</v>
      </c>
      <c r="J426" s="70" t="s">
        <v>61</v>
      </c>
      <c r="K426" s="69" t="b">
        <v>1</v>
      </c>
      <c r="L426" s="70" t="s">
        <v>8</v>
      </c>
      <c r="M426" s="69">
        <v>101</v>
      </c>
      <c r="N426" s="78" t="s">
        <v>1128</v>
      </c>
      <c r="O426" s="81" t="str">
        <f t="shared" si="12"/>
        <v>10110</v>
      </c>
      <c r="P426" s="82" t="str">
        <f>IF(L426="EGG", "THA", IF(COUNTIF(Sheet2!B$3:B$187,VALUE('raw Mark ID data'!O426))=0, 0, VLOOKUP(VALUE(O426), Sheet2!B$3:D$987, 3, FALSE)))</f>
        <v>THA</v>
      </c>
      <c r="Q426" s="82" t="str">
        <f>IF(P426="THA",VLOOKUP(VALUE(O426),Sheet2!B$1:C$191,2,FALSE), IF(P426="SHA",VLOOKUP(VALUE(O426),Sheet2!B$1:C$191,2,FALSE), 0))</f>
        <v>Nakat Inlet</v>
      </c>
      <c r="R426" s="82" t="str">
        <f t="shared" si="13"/>
        <v>NT</v>
      </c>
      <c r="S426" s="70" t="s">
        <v>1522</v>
      </c>
      <c r="T426" s="71">
        <v>45501</v>
      </c>
      <c r="U426" s="72">
        <v>45502</v>
      </c>
      <c r="V426" s="69">
        <v>2</v>
      </c>
      <c r="W426" s="71">
        <v>45503</v>
      </c>
      <c r="X426" s="69">
        <v>31</v>
      </c>
      <c r="Y426" s="73"/>
      <c r="Z426" s="70" t="s">
        <v>61</v>
      </c>
      <c r="AA426" s="69">
        <v>1</v>
      </c>
      <c r="AB426" s="72">
        <v>45506</v>
      </c>
      <c r="AC426" s="70" t="s">
        <v>63</v>
      </c>
      <c r="AD426" s="70" t="s">
        <v>139</v>
      </c>
      <c r="AE426" s="70" t="s">
        <v>13</v>
      </c>
      <c r="AF426" s="70" t="s">
        <v>12</v>
      </c>
      <c r="AG426" s="70" t="s">
        <v>65</v>
      </c>
      <c r="AH426" s="70" t="s">
        <v>11</v>
      </c>
      <c r="AI426" s="70" t="s">
        <v>9</v>
      </c>
      <c r="AJ426" s="70" t="s">
        <v>84</v>
      </c>
      <c r="AK426" s="70" t="s">
        <v>139</v>
      </c>
      <c r="AL426" s="70" t="s">
        <v>63</v>
      </c>
      <c r="AM426" s="70" t="s">
        <v>61</v>
      </c>
      <c r="AN426" s="70" t="s">
        <v>61</v>
      </c>
      <c r="AO426" s="70" t="s">
        <v>74</v>
      </c>
      <c r="AP426" s="69">
        <v>7.4</v>
      </c>
    </row>
    <row r="427" spans="1:42" ht="15" hidden="1" customHeight="1" x14ac:dyDescent="0.25">
      <c r="A427" s="69">
        <v>2024</v>
      </c>
      <c r="B427" s="70" t="s">
        <v>54</v>
      </c>
      <c r="C427" s="70" t="s">
        <v>55</v>
      </c>
      <c r="D427" s="70" t="s">
        <v>181</v>
      </c>
      <c r="E427" s="70" t="s">
        <v>176</v>
      </c>
      <c r="F427" s="70" t="s">
        <v>182</v>
      </c>
      <c r="G427" s="70" t="s">
        <v>1523</v>
      </c>
      <c r="H427" s="70" t="s">
        <v>59</v>
      </c>
      <c r="I427" s="70" t="s">
        <v>60</v>
      </c>
      <c r="J427" s="70" t="s">
        <v>180</v>
      </c>
      <c r="K427" s="69" t="b">
        <v>1</v>
      </c>
      <c r="L427" s="70" t="s">
        <v>23</v>
      </c>
      <c r="M427" s="69">
        <v>101</v>
      </c>
      <c r="N427" s="78" t="s">
        <v>62</v>
      </c>
      <c r="O427" s="81" t="str">
        <f t="shared" si="12"/>
        <v>10195</v>
      </c>
      <c r="P427" s="82" t="str">
        <f>IF(L427="EGG", "THA", IF(COUNTIF(Sheet2!B$3:B$187,VALUE('raw Mark ID data'!O427))=0, 0, VLOOKUP(VALUE(O427), Sheet2!B$3:D$987, 3, FALSE)))</f>
        <v>THA</v>
      </c>
      <c r="Q427" s="82" t="str">
        <f>IF(P427="THA",VLOOKUP(VALUE(O427),Sheet2!B$1:C$191,2,FALSE), IF(P427="SHA",VLOOKUP(VALUE(O427),Sheet2!B$1:C$191,2,FALSE), 0))</f>
        <v>Neets Bay</v>
      </c>
      <c r="R427" s="82" t="str">
        <f t="shared" si="13"/>
        <v>T</v>
      </c>
      <c r="S427" s="70" t="s">
        <v>1524</v>
      </c>
      <c r="T427" s="71">
        <v>45502</v>
      </c>
      <c r="U427" s="73"/>
      <c r="V427" s="69">
        <v>1</v>
      </c>
      <c r="W427" s="71">
        <v>45503</v>
      </c>
      <c r="X427" s="69">
        <v>31</v>
      </c>
      <c r="Y427" s="69">
        <v>6</v>
      </c>
      <c r="Z427" s="70" t="s">
        <v>61</v>
      </c>
      <c r="AA427" s="69">
        <v>1</v>
      </c>
      <c r="AB427" s="72">
        <v>45504</v>
      </c>
      <c r="AC427" s="70" t="s">
        <v>63</v>
      </c>
      <c r="AD427" s="70" t="s">
        <v>189</v>
      </c>
      <c r="AE427" s="70" t="s">
        <v>21</v>
      </c>
      <c r="AF427" s="70" t="s">
        <v>12</v>
      </c>
      <c r="AG427" s="70" t="s">
        <v>65</v>
      </c>
      <c r="AH427" s="70" t="s">
        <v>11</v>
      </c>
      <c r="AI427" s="70" t="s">
        <v>9</v>
      </c>
      <c r="AJ427" s="70" t="s">
        <v>122</v>
      </c>
      <c r="AK427" s="70" t="s">
        <v>189</v>
      </c>
      <c r="AL427" s="70" t="s">
        <v>63</v>
      </c>
      <c r="AM427" s="70" t="s">
        <v>61</v>
      </c>
      <c r="AN427" s="70" t="s">
        <v>61</v>
      </c>
      <c r="AO427" s="70" t="s">
        <v>74</v>
      </c>
      <c r="AP427" s="69">
        <v>6</v>
      </c>
    </row>
    <row r="428" spans="1:42" ht="15" hidden="1" customHeight="1" x14ac:dyDescent="0.25">
      <c r="A428" s="69">
        <v>2024</v>
      </c>
      <c r="B428" s="70" t="s">
        <v>54</v>
      </c>
      <c r="C428" s="70" t="s">
        <v>55</v>
      </c>
      <c r="D428" s="70" t="s">
        <v>181</v>
      </c>
      <c r="E428" s="70" t="s">
        <v>176</v>
      </c>
      <c r="F428" s="70" t="s">
        <v>182</v>
      </c>
      <c r="G428" s="70" t="s">
        <v>1523</v>
      </c>
      <c r="H428" s="70" t="s">
        <v>67</v>
      </c>
      <c r="I428" s="70" t="s">
        <v>60</v>
      </c>
      <c r="J428" s="70" t="s">
        <v>180</v>
      </c>
      <c r="K428" s="69" t="b">
        <v>1</v>
      </c>
      <c r="L428" s="70" t="s">
        <v>23</v>
      </c>
      <c r="M428" s="69">
        <v>101</v>
      </c>
      <c r="N428" s="78" t="s">
        <v>62</v>
      </c>
      <c r="O428" s="81" t="str">
        <f t="shared" si="12"/>
        <v>10195</v>
      </c>
      <c r="P428" s="82" t="str">
        <f>IF(L428="EGG", "THA", IF(COUNTIF(Sheet2!B$3:B$187,VALUE('raw Mark ID data'!O428))=0, 0, VLOOKUP(VALUE(O428), Sheet2!B$3:D$987, 3, FALSE)))</f>
        <v>THA</v>
      </c>
      <c r="Q428" s="82" t="str">
        <f>IF(P428="THA",VLOOKUP(VALUE(O428),Sheet2!B$1:C$191,2,FALSE), IF(P428="SHA",VLOOKUP(VALUE(O428),Sheet2!B$1:C$191,2,FALSE), 0))</f>
        <v>Neets Bay</v>
      </c>
      <c r="R428" s="82" t="str">
        <f t="shared" si="13"/>
        <v>T</v>
      </c>
      <c r="S428" s="70" t="s">
        <v>1525</v>
      </c>
      <c r="T428" s="71">
        <v>45502</v>
      </c>
      <c r="U428" s="73"/>
      <c r="V428" s="69">
        <v>1</v>
      </c>
      <c r="W428" s="71">
        <v>45503</v>
      </c>
      <c r="X428" s="69">
        <v>31</v>
      </c>
      <c r="Y428" s="69">
        <v>6</v>
      </c>
      <c r="Z428" s="70" t="s">
        <v>61</v>
      </c>
      <c r="AA428" s="69">
        <v>1</v>
      </c>
      <c r="AB428" s="72">
        <v>45504</v>
      </c>
      <c r="AC428" s="70" t="s">
        <v>63</v>
      </c>
      <c r="AD428" s="70" t="s">
        <v>163</v>
      </c>
      <c r="AE428" s="70" t="s">
        <v>10</v>
      </c>
      <c r="AF428" s="70" t="s">
        <v>12</v>
      </c>
      <c r="AG428" s="70" t="s">
        <v>65</v>
      </c>
      <c r="AH428" s="70" t="s">
        <v>11</v>
      </c>
      <c r="AI428" s="70" t="s">
        <v>9</v>
      </c>
      <c r="AJ428" s="70" t="s">
        <v>122</v>
      </c>
      <c r="AK428" s="70" t="s">
        <v>163</v>
      </c>
      <c r="AL428" s="70" t="s">
        <v>63</v>
      </c>
      <c r="AM428" s="70" t="s">
        <v>61</v>
      </c>
      <c r="AN428" s="70" t="s">
        <v>61</v>
      </c>
      <c r="AO428" s="70" t="s">
        <v>74</v>
      </c>
      <c r="AP428" s="69">
        <v>5.3</v>
      </c>
    </row>
    <row r="429" spans="1:42" ht="15" hidden="1" customHeight="1" x14ac:dyDescent="0.25">
      <c r="A429" s="69">
        <v>2024</v>
      </c>
      <c r="B429" s="70" t="s">
        <v>54</v>
      </c>
      <c r="C429" s="70" t="s">
        <v>55</v>
      </c>
      <c r="D429" s="70" t="s">
        <v>181</v>
      </c>
      <c r="E429" s="70" t="s">
        <v>176</v>
      </c>
      <c r="F429" s="70" t="s">
        <v>182</v>
      </c>
      <c r="G429" s="70" t="s">
        <v>1523</v>
      </c>
      <c r="H429" s="70" t="s">
        <v>75</v>
      </c>
      <c r="I429" s="70" t="s">
        <v>60</v>
      </c>
      <c r="J429" s="70" t="s">
        <v>180</v>
      </c>
      <c r="K429" s="69" t="b">
        <v>1</v>
      </c>
      <c r="L429" s="70" t="s">
        <v>23</v>
      </c>
      <c r="M429" s="69">
        <v>101</v>
      </c>
      <c r="N429" s="78" t="s">
        <v>62</v>
      </c>
      <c r="O429" s="81" t="str">
        <f t="shared" si="12"/>
        <v>10195</v>
      </c>
      <c r="P429" s="82" t="str">
        <f>IF(L429="EGG", "THA", IF(COUNTIF(Sheet2!B$3:B$187,VALUE('raw Mark ID data'!O429))=0, 0, VLOOKUP(VALUE(O429), Sheet2!B$3:D$987, 3, FALSE)))</f>
        <v>THA</v>
      </c>
      <c r="Q429" s="82" t="str">
        <f>IF(P429="THA",VLOOKUP(VALUE(O429),Sheet2!B$1:C$191,2,FALSE), IF(P429="SHA",VLOOKUP(VALUE(O429),Sheet2!B$1:C$191,2,FALSE), 0))</f>
        <v>Neets Bay</v>
      </c>
      <c r="R429" s="82" t="str">
        <f t="shared" si="13"/>
        <v>T</v>
      </c>
      <c r="S429" s="70" t="s">
        <v>1526</v>
      </c>
      <c r="T429" s="71">
        <v>45502</v>
      </c>
      <c r="U429" s="73"/>
      <c r="V429" s="69">
        <v>1</v>
      </c>
      <c r="W429" s="71">
        <v>45503</v>
      </c>
      <c r="X429" s="69">
        <v>31</v>
      </c>
      <c r="Y429" s="69">
        <v>6</v>
      </c>
      <c r="Z429" s="70" t="s">
        <v>61</v>
      </c>
      <c r="AA429" s="69">
        <v>1</v>
      </c>
      <c r="AB429" s="72">
        <v>45504</v>
      </c>
      <c r="AC429" s="70" t="s">
        <v>63</v>
      </c>
      <c r="AD429" s="70" t="s">
        <v>189</v>
      </c>
      <c r="AE429" s="70" t="s">
        <v>21</v>
      </c>
      <c r="AF429" s="70" t="s">
        <v>12</v>
      </c>
      <c r="AG429" s="70" t="s">
        <v>65</v>
      </c>
      <c r="AH429" s="70" t="s">
        <v>11</v>
      </c>
      <c r="AI429" s="70" t="s">
        <v>9</v>
      </c>
      <c r="AJ429" s="70" t="s">
        <v>122</v>
      </c>
      <c r="AK429" s="70" t="s">
        <v>189</v>
      </c>
      <c r="AL429" s="70" t="s">
        <v>63</v>
      </c>
      <c r="AM429" s="70" t="s">
        <v>61</v>
      </c>
      <c r="AN429" s="70" t="s">
        <v>61</v>
      </c>
      <c r="AO429" s="70" t="s">
        <v>74</v>
      </c>
      <c r="AP429" s="69">
        <v>7.3</v>
      </c>
    </row>
    <row r="430" spans="1:42" ht="15" hidden="1" customHeight="1" x14ac:dyDescent="0.25">
      <c r="A430" s="69">
        <v>2024</v>
      </c>
      <c r="B430" s="70" t="s">
        <v>54</v>
      </c>
      <c r="C430" s="70" t="s">
        <v>55</v>
      </c>
      <c r="D430" s="70" t="s">
        <v>181</v>
      </c>
      <c r="E430" s="70" t="s">
        <v>176</v>
      </c>
      <c r="F430" s="70" t="s">
        <v>182</v>
      </c>
      <c r="G430" s="70" t="s">
        <v>1523</v>
      </c>
      <c r="H430" s="70" t="s">
        <v>79</v>
      </c>
      <c r="I430" s="70" t="s">
        <v>60</v>
      </c>
      <c r="J430" s="70" t="s">
        <v>180</v>
      </c>
      <c r="K430" s="69" t="b">
        <v>1</v>
      </c>
      <c r="L430" s="70" t="s">
        <v>23</v>
      </c>
      <c r="M430" s="69">
        <v>101</v>
      </c>
      <c r="N430" s="78" t="s">
        <v>62</v>
      </c>
      <c r="O430" s="81" t="str">
        <f t="shared" si="12"/>
        <v>10195</v>
      </c>
      <c r="P430" s="82" t="str">
        <f>IF(L430="EGG", "THA", IF(COUNTIF(Sheet2!B$3:B$187,VALUE('raw Mark ID data'!O430))=0, 0, VLOOKUP(VALUE(O430), Sheet2!B$3:D$987, 3, FALSE)))</f>
        <v>THA</v>
      </c>
      <c r="Q430" s="82" t="str">
        <f>IF(P430="THA",VLOOKUP(VALUE(O430),Sheet2!B$1:C$191,2,FALSE), IF(P430="SHA",VLOOKUP(VALUE(O430),Sheet2!B$1:C$191,2,FALSE), 0))</f>
        <v>Neets Bay</v>
      </c>
      <c r="R430" s="82" t="str">
        <f t="shared" si="13"/>
        <v>T</v>
      </c>
      <c r="S430" s="70" t="s">
        <v>1527</v>
      </c>
      <c r="T430" s="71">
        <v>45502</v>
      </c>
      <c r="U430" s="73"/>
      <c r="V430" s="69">
        <v>1</v>
      </c>
      <c r="W430" s="71">
        <v>45503</v>
      </c>
      <c r="X430" s="69">
        <v>31</v>
      </c>
      <c r="Y430" s="69">
        <v>6</v>
      </c>
      <c r="Z430" s="70" t="s">
        <v>61</v>
      </c>
      <c r="AA430" s="69">
        <v>1</v>
      </c>
      <c r="AB430" s="72">
        <v>45504</v>
      </c>
      <c r="AC430" s="70" t="s">
        <v>63</v>
      </c>
      <c r="AD430" s="70" t="s">
        <v>163</v>
      </c>
      <c r="AE430" s="70" t="s">
        <v>10</v>
      </c>
      <c r="AF430" s="70" t="s">
        <v>12</v>
      </c>
      <c r="AG430" s="70" t="s">
        <v>65</v>
      </c>
      <c r="AH430" s="70" t="s">
        <v>11</v>
      </c>
      <c r="AI430" s="70" t="s">
        <v>9</v>
      </c>
      <c r="AJ430" s="70" t="s">
        <v>122</v>
      </c>
      <c r="AK430" s="70" t="s">
        <v>163</v>
      </c>
      <c r="AL430" s="70" t="s">
        <v>63</v>
      </c>
      <c r="AM430" s="70" t="s">
        <v>61</v>
      </c>
      <c r="AN430" s="70" t="s">
        <v>61</v>
      </c>
      <c r="AO430" s="70" t="s">
        <v>74</v>
      </c>
      <c r="AP430" s="69">
        <v>10.3</v>
      </c>
    </row>
    <row r="431" spans="1:42" ht="15" hidden="1" customHeight="1" x14ac:dyDescent="0.25">
      <c r="A431" s="69">
        <v>2024</v>
      </c>
      <c r="B431" s="70" t="s">
        <v>54</v>
      </c>
      <c r="C431" s="70" t="s">
        <v>55</v>
      </c>
      <c r="D431" s="70" t="s">
        <v>181</v>
      </c>
      <c r="E431" s="70" t="s">
        <v>176</v>
      </c>
      <c r="F431" s="70" t="s">
        <v>182</v>
      </c>
      <c r="G431" s="70" t="s">
        <v>1523</v>
      </c>
      <c r="H431" s="70" t="s">
        <v>82</v>
      </c>
      <c r="I431" s="70" t="s">
        <v>60</v>
      </c>
      <c r="J431" s="70" t="s">
        <v>180</v>
      </c>
      <c r="K431" s="69" t="b">
        <v>1</v>
      </c>
      <c r="L431" s="70" t="s">
        <v>23</v>
      </c>
      <c r="M431" s="69">
        <v>101</v>
      </c>
      <c r="N431" s="78" t="s">
        <v>62</v>
      </c>
      <c r="O431" s="81" t="str">
        <f t="shared" si="12"/>
        <v>10195</v>
      </c>
      <c r="P431" s="82" t="str">
        <f>IF(L431="EGG", "THA", IF(COUNTIF(Sheet2!B$3:B$187,VALUE('raw Mark ID data'!O431))=0, 0, VLOOKUP(VALUE(O431), Sheet2!B$3:D$987, 3, FALSE)))</f>
        <v>THA</v>
      </c>
      <c r="Q431" s="82" t="str">
        <f>IF(P431="THA",VLOOKUP(VALUE(O431),Sheet2!B$1:C$191,2,FALSE), IF(P431="SHA",VLOOKUP(VALUE(O431),Sheet2!B$1:C$191,2,FALSE), 0))</f>
        <v>Neets Bay</v>
      </c>
      <c r="R431" s="82" t="str">
        <f t="shared" si="13"/>
        <v>T</v>
      </c>
      <c r="S431" s="70" t="s">
        <v>1528</v>
      </c>
      <c r="T431" s="71">
        <v>45502</v>
      </c>
      <c r="U431" s="73"/>
      <c r="V431" s="69">
        <v>1</v>
      </c>
      <c r="W431" s="71">
        <v>45503</v>
      </c>
      <c r="X431" s="69">
        <v>31</v>
      </c>
      <c r="Y431" s="69">
        <v>6</v>
      </c>
      <c r="Z431" s="70" t="s">
        <v>61</v>
      </c>
      <c r="AA431" s="69">
        <v>1</v>
      </c>
      <c r="AB431" s="72">
        <v>45504</v>
      </c>
      <c r="AC431" s="70" t="s">
        <v>63</v>
      </c>
      <c r="AD431" s="70" t="s">
        <v>947</v>
      </c>
      <c r="AE431" s="70" t="s">
        <v>14</v>
      </c>
      <c r="AF431" s="70" t="s">
        <v>12</v>
      </c>
      <c r="AG431" s="70" t="s">
        <v>65</v>
      </c>
      <c r="AH431" s="70" t="s">
        <v>11</v>
      </c>
      <c r="AI431" s="70" t="s">
        <v>9</v>
      </c>
      <c r="AJ431" s="70" t="s">
        <v>122</v>
      </c>
      <c r="AK431" s="70" t="s">
        <v>947</v>
      </c>
      <c r="AL431" s="70" t="s">
        <v>63</v>
      </c>
      <c r="AM431" s="70" t="s">
        <v>61</v>
      </c>
      <c r="AN431" s="70" t="s">
        <v>61</v>
      </c>
      <c r="AO431" s="70" t="s">
        <v>74</v>
      </c>
      <c r="AP431" s="69">
        <v>4.3</v>
      </c>
    </row>
    <row r="432" spans="1:42" ht="15" hidden="1" customHeight="1" x14ac:dyDescent="0.25">
      <c r="A432" s="69">
        <v>2024</v>
      </c>
      <c r="B432" s="70" t="s">
        <v>54</v>
      </c>
      <c r="C432" s="70" t="s">
        <v>55</v>
      </c>
      <c r="D432" s="70" t="s">
        <v>181</v>
      </c>
      <c r="E432" s="70" t="s">
        <v>176</v>
      </c>
      <c r="F432" s="70" t="s">
        <v>182</v>
      </c>
      <c r="G432" s="70" t="s">
        <v>1523</v>
      </c>
      <c r="H432" s="70" t="s">
        <v>83</v>
      </c>
      <c r="I432" s="70" t="s">
        <v>60</v>
      </c>
      <c r="J432" s="70" t="s">
        <v>180</v>
      </c>
      <c r="K432" s="69" t="b">
        <v>1</v>
      </c>
      <c r="L432" s="70" t="s">
        <v>23</v>
      </c>
      <c r="M432" s="69">
        <v>101</v>
      </c>
      <c r="N432" s="78" t="s">
        <v>62</v>
      </c>
      <c r="O432" s="81" t="str">
        <f t="shared" si="12"/>
        <v>10195</v>
      </c>
      <c r="P432" s="82" t="str">
        <f>IF(L432="EGG", "THA", IF(COUNTIF(Sheet2!B$3:B$187,VALUE('raw Mark ID data'!O432))=0, 0, VLOOKUP(VALUE(O432), Sheet2!B$3:D$987, 3, FALSE)))</f>
        <v>THA</v>
      </c>
      <c r="Q432" s="82" t="str">
        <f>IF(P432="THA",VLOOKUP(VALUE(O432),Sheet2!B$1:C$191,2,FALSE), IF(P432="SHA",VLOOKUP(VALUE(O432),Sheet2!B$1:C$191,2,FALSE), 0))</f>
        <v>Neets Bay</v>
      </c>
      <c r="R432" s="82" t="str">
        <f t="shared" si="13"/>
        <v>T</v>
      </c>
      <c r="S432" s="70" t="s">
        <v>1529</v>
      </c>
      <c r="T432" s="71">
        <v>45502</v>
      </c>
      <c r="U432" s="73"/>
      <c r="V432" s="69">
        <v>1</v>
      </c>
      <c r="W432" s="71">
        <v>45503</v>
      </c>
      <c r="X432" s="69">
        <v>31</v>
      </c>
      <c r="Y432" s="69">
        <v>6</v>
      </c>
      <c r="Z432" s="70" t="s">
        <v>61</v>
      </c>
      <c r="AA432" s="69">
        <v>1</v>
      </c>
      <c r="AB432" s="72">
        <v>45504</v>
      </c>
      <c r="AC432" s="70" t="s">
        <v>63</v>
      </c>
      <c r="AD432" s="70" t="s">
        <v>139</v>
      </c>
      <c r="AE432" s="70" t="s">
        <v>13</v>
      </c>
      <c r="AF432" s="70" t="s">
        <v>12</v>
      </c>
      <c r="AG432" s="70" t="s">
        <v>65</v>
      </c>
      <c r="AH432" s="70" t="s">
        <v>11</v>
      </c>
      <c r="AI432" s="70" t="s">
        <v>9</v>
      </c>
      <c r="AJ432" s="70" t="s">
        <v>122</v>
      </c>
      <c r="AK432" s="70" t="s">
        <v>139</v>
      </c>
      <c r="AL432" s="70" t="s">
        <v>63</v>
      </c>
      <c r="AM432" s="70" t="s">
        <v>61</v>
      </c>
      <c r="AN432" s="70" t="s">
        <v>61</v>
      </c>
      <c r="AO432" s="70" t="s">
        <v>74</v>
      </c>
      <c r="AP432" s="69">
        <v>11</v>
      </c>
    </row>
    <row r="433" spans="1:42" ht="15" hidden="1" customHeight="1" x14ac:dyDescent="0.25">
      <c r="A433" s="69">
        <v>2024</v>
      </c>
      <c r="B433" s="70" t="s">
        <v>54</v>
      </c>
      <c r="C433" s="70" t="s">
        <v>55</v>
      </c>
      <c r="D433" s="70" t="s">
        <v>181</v>
      </c>
      <c r="E433" s="70" t="s">
        <v>176</v>
      </c>
      <c r="F433" s="70" t="s">
        <v>182</v>
      </c>
      <c r="G433" s="70" t="s">
        <v>1523</v>
      </c>
      <c r="H433" s="70" t="s">
        <v>87</v>
      </c>
      <c r="I433" s="70" t="s">
        <v>60</v>
      </c>
      <c r="J433" s="70" t="s">
        <v>180</v>
      </c>
      <c r="K433" s="69" t="b">
        <v>1</v>
      </c>
      <c r="L433" s="70" t="s">
        <v>23</v>
      </c>
      <c r="M433" s="69">
        <v>101</v>
      </c>
      <c r="N433" s="78" t="s">
        <v>62</v>
      </c>
      <c r="O433" s="81" t="str">
        <f t="shared" si="12"/>
        <v>10195</v>
      </c>
      <c r="P433" s="82" t="str">
        <f>IF(L433="EGG", "THA", IF(COUNTIF(Sheet2!B$3:B$187,VALUE('raw Mark ID data'!O433))=0, 0, VLOOKUP(VALUE(O433), Sheet2!B$3:D$987, 3, FALSE)))</f>
        <v>THA</v>
      </c>
      <c r="Q433" s="82" t="str">
        <f>IF(P433="THA",VLOOKUP(VALUE(O433),Sheet2!B$1:C$191,2,FALSE), IF(P433="SHA",VLOOKUP(VALUE(O433),Sheet2!B$1:C$191,2,FALSE), 0))</f>
        <v>Neets Bay</v>
      </c>
      <c r="R433" s="82" t="str">
        <f t="shared" si="13"/>
        <v>T</v>
      </c>
      <c r="S433" s="70" t="s">
        <v>1530</v>
      </c>
      <c r="T433" s="71">
        <v>45502</v>
      </c>
      <c r="U433" s="73"/>
      <c r="V433" s="69">
        <v>1</v>
      </c>
      <c r="W433" s="71">
        <v>45503</v>
      </c>
      <c r="X433" s="69">
        <v>31</v>
      </c>
      <c r="Y433" s="69">
        <v>6</v>
      </c>
      <c r="Z433" s="70" t="s">
        <v>61</v>
      </c>
      <c r="AA433" s="69">
        <v>1</v>
      </c>
      <c r="AB433" s="72">
        <v>45504</v>
      </c>
      <c r="AC433" s="70" t="s">
        <v>63</v>
      </c>
      <c r="AD433" s="70" t="s">
        <v>189</v>
      </c>
      <c r="AE433" s="70" t="s">
        <v>21</v>
      </c>
      <c r="AF433" s="70" t="s">
        <v>12</v>
      </c>
      <c r="AG433" s="70" t="s">
        <v>65</v>
      </c>
      <c r="AH433" s="70" t="s">
        <v>11</v>
      </c>
      <c r="AI433" s="70" t="s">
        <v>9</v>
      </c>
      <c r="AJ433" s="70" t="s">
        <v>122</v>
      </c>
      <c r="AK433" s="70" t="s">
        <v>189</v>
      </c>
      <c r="AL433" s="70" t="s">
        <v>63</v>
      </c>
      <c r="AM433" s="70" t="s">
        <v>61</v>
      </c>
      <c r="AN433" s="70" t="s">
        <v>61</v>
      </c>
      <c r="AO433" s="70" t="s">
        <v>74</v>
      </c>
      <c r="AP433" s="69">
        <v>6.7</v>
      </c>
    </row>
    <row r="434" spans="1:42" ht="15" hidden="1" customHeight="1" x14ac:dyDescent="0.25">
      <c r="A434" s="69">
        <v>2024</v>
      </c>
      <c r="B434" s="70" t="s">
        <v>54</v>
      </c>
      <c r="C434" s="70" t="s">
        <v>55</v>
      </c>
      <c r="D434" s="70" t="s">
        <v>181</v>
      </c>
      <c r="E434" s="70" t="s">
        <v>176</v>
      </c>
      <c r="F434" s="70" t="s">
        <v>182</v>
      </c>
      <c r="G434" s="70" t="s">
        <v>1523</v>
      </c>
      <c r="H434" s="70" t="s">
        <v>99</v>
      </c>
      <c r="I434" s="70" t="s">
        <v>60</v>
      </c>
      <c r="J434" s="70" t="s">
        <v>180</v>
      </c>
      <c r="K434" s="69" t="b">
        <v>1</v>
      </c>
      <c r="L434" s="70" t="s">
        <v>23</v>
      </c>
      <c r="M434" s="69">
        <v>101</v>
      </c>
      <c r="N434" s="78" t="s">
        <v>62</v>
      </c>
      <c r="O434" s="81" t="str">
        <f t="shared" si="12"/>
        <v>10195</v>
      </c>
      <c r="P434" s="82" t="str">
        <f>IF(L434="EGG", "THA", IF(COUNTIF(Sheet2!B$3:B$187,VALUE('raw Mark ID data'!O434))=0, 0, VLOOKUP(VALUE(O434), Sheet2!B$3:D$987, 3, FALSE)))</f>
        <v>THA</v>
      </c>
      <c r="Q434" s="82" t="str">
        <f>IF(P434="THA",VLOOKUP(VALUE(O434),Sheet2!B$1:C$191,2,FALSE), IF(P434="SHA",VLOOKUP(VALUE(O434),Sheet2!B$1:C$191,2,FALSE), 0))</f>
        <v>Neets Bay</v>
      </c>
      <c r="R434" s="82" t="str">
        <f t="shared" si="13"/>
        <v>T</v>
      </c>
      <c r="S434" s="70" t="s">
        <v>1531</v>
      </c>
      <c r="T434" s="71">
        <v>45502</v>
      </c>
      <c r="U434" s="73"/>
      <c r="V434" s="69">
        <v>1</v>
      </c>
      <c r="W434" s="71">
        <v>45503</v>
      </c>
      <c r="X434" s="69">
        <v>31</v>
      </c>
      <c r="Y434" s="69">
        <v>6</v>
      </c>
      <c r="Z434" s="70" t="s">
        <v>61</v>
      </c>
      <c r="AA434" s="69">
        <v>1</v>
      </c>
      <c r="AB434" s="72">
        <v>45504</v>
      </c>
      <c r="AC434" s="70" t="s">
        <v>63</v>
      </c>
      <c r="AD434" s="70" t="s">
        <v>139</v>
      </c>
      <c r="AE434" s="70" t="s">
        <v>13</v>
      </c>
      <c r="AF434" s="70" t="s">
        <v>12</v>
      </c>
      <c r="AG434" s="70" t="s">
        <v>65</v>
      </c>
      <c r="AH434" s="70" t="s">
        <v>11</v>
      </c>
      <c r="AI434" s="70" t="s">
        <v>9</v>
      </c>
      <c r="AJ434" s="70" t="s">
        <v>122</v>
      </c>
      <c r="AK434" s="70" t="s">
        <v>139</v>
      </c>
      <c r="AL434" s="70" t="s">
        <v>63</v>
      </c>
      <c r="AM434" s="70" t="s">
        <v>61</v>
      </c>
      <c r="AN434" s="70" t="s">
        <v>61</v>
      </c>
      <c r="AO434" s="70" t="s">
        <v>74</v>
      </c>
      <c r="AP434" s="69">
        <v>7.2</v>
      </c>
    </row>
    <row r="435" spans="1:42" ht="15" hidden="1" customHeight="1" x14ac:dyDescent="0.25">
      <c r="A435" s="69">
        <v>2024</v>
      </c>
      <c r="B435" s="70" t="s">
        <v>54</v>
      </c>
      <c r="C435" s="70" t="s">
        <v>55</v>
      </c>
      <c r="D435" s="70" t="s">
        <v>181</v>
      </c>
      <c r="E435" s="70" t="s">
        <v>176</v>
      </c>
      <c r="F435" s="70" t="s">
        <v>182</v>
      </c>
      <c r="G435" s="70" t="s">
        <v>1523</v>
      </c>
      <c r="H435" s="70" t="s">
        <v>100</v>
      </c>
      <c r="I435" s="70" t="s">
        <v>60</v>
      </c>
      <c r="J435" s="70" t="s">
        <v>180</v>
      </c>
      <c r="K435" s="69" t="b">
        <v>1</v>
      </c>
      <c r="L435" s="70" t="s">
        <v>23</v>
      </c>
      <c r="M435" s="69">
        <v>101</v>
      </c>
      <c r="N435" s="78" t="s">
        <v>62</v>
      </c>
      <c r="O435" s="81" t="str">
        <f t="shared" si="12"/>
        <v>10195</v>
      </c>
      <c r="P435" s="82" t="str">
        <f>IF(L435="EGG", "THA", IF(COUNTIF(Sheet2!B$3:B$187,VALUE('raw Mark ID data'!O435))=0, 0, VLOOKUP(VALUE(O435), Sheet2!B$3:D$987, 3, FALSE)))</f>
        <v>THA</v>
      </c>
      <c r="Q435" s="82" t="str">
        <f>IF(P435="THA",VLOOKUP(VALUE(O435),Sheet2!B$1:C$191,2,FALSE), IF(P435="SHA",VLOOKUP(VALUE(O435),Sheet2!B$1:C$191,2,FALSE), 0))</f>
        <v>Neets Bay</v>
      </c>
      <c r="R435" s="82" t="str">
        <f t="shared" si="13"/>
        <v>T</v>
      </c>
      <c r="S435" s="70" t="s">
        <v>1532</v>
      </c>
      <c r="T435" s="71">
        <v>45502</v>
      </c>
      <c r="U435" s="73"/>
      <c r="V435" s="69">
        <v>1</v>
      </c>
      <c r="W435" s="71">
        <v>45503</v>
      </c>
      <c r="X435" s="69">
        <v>31</v>
      </c>
      <c r="Y435" s="69">
        <v>6</v>
      </c>
      <c r="Z435" s="70" t="s">
        <v>61</v>
      </c>
      <c r="AA435" s="69">
        <v>1</v>
      </c>
      <c r="AB435" s="72">
        <v>45504</v>
      </c>
      <c r="AC435" s="70" t="s">
        <v>63</v>
      </c>
      <c r="AD435" s="70" t="s">
        <v>163</v>
      </c>
      <c r="AE435" s="70" t="s">
        <v>10</v>
      </c>
      <c r="AF435" s="70" t="s">
        <v>12</v>
      </c>
      <c r="AG435" s="70" t="s">
        <v>65</v>
      </c>
      <c r="AH435" s="70" t="s">
        <v>11</v>
      </c>
      <c r="AI435" s="70" t="s">
        <v>9</v>
      </c>
      <c r="AJ435" s="70" t="s">
        <v>122</v>
      </c>
      <c r="AK435" s="70" t="s">
        <v>163</v>
      </c>
      <c r="AL435" s="70" t="s">
        <v>63</v>
      </c>
      <c r="AM435" s="70" t="s">
        <v>61</v>
      </c>
      <c r="AN435" s="70" t="s">
        <v>61</v>
      </c>
      <c r="AO435" s="70" t="s">
        <v>74</v>
      </c>
      <c r="AP435" s="69">
        <v>11.1</v>
      </c>
    </row>
    <row r="436" spans="1:42" ht="15" hidden="1" customHeight="1" x14ac:dyDescent="0.25">
      <c r="A436" s="69">
        <v>2024</v>
      </c>
      <c r="B436" s="70" t="s">
        <v>54</v>
      </c>
      <c r="C436" s="70" t="s">
        <v>55</v>
      </c>
      <c r="D436" s="70" t="s">
        <v>181</v>
      </c>
      <c r="E436" s="70" t="s">
        <v>176</v>
      </c>
      <c r="F436" s="70" t="s">
        <v>182</v>
      </c>
      <c r="G436" s="70" t="s">
        <v>1523</v>
      </c>
      <c r="H436" s="70" t="s">
        <v>105</v>
      </c>
      <c r="I436" s="70" t="s">
        <v>60</v>
      </c>
      <c r="J436" s="70" t="s">
        <v>180</v>
      </c>
      <c r="K436" s="69" t="b">
        <v>1</v>
      </c>
      <c r="L436" s="70" t="s">
        <v>23</v>
      </c>
      <c r="M436" s="69">
        <v>101</v>
      </c>
      <c r="N436" s="78" t="s">
        <v>62</v>
      </c>
      <c r="O436" s="81" t="str">
        <f t="shared" si="12"/>
        <v>10195</v>
      </c>
      <c r="P436" s="82" t="str">
        <f>IF(L436="EGG", "THA", IF(COUNTIF(Sheet2!B$3:B$187,VALUE('raw Mark ID data'!O436))=0, 0, VLOOKUP(VALUE(O436), Sheet2!B$3:D$987, 3, FALSE)))</f>
        <v>THA</v>
      </c>
      <c r="Q436" s="82" t="str">
        <f>IF(P436="THA",VLOOKUP(VALUE(O436),Sheet2!B$1:C$191,2,FALSE), IF(P436="SHA",VLOOKUP(VALUE(O436),Sheet2!B$1:C$191,2,FALSE), 0))</f>
        <v>Neets Bay</v>
      </c>
      <c r="R436" s="82" t="str">
        <f t="shared" si="13"/>
        <v>T</v>
      </c>
      <c r="S436" s="70" t="s">
        <v>1533</v>
      </c>
      <c r="T436" s="71">
        <v>45502</v>
      </c>
      <c r="U436" s="73"/>
      <c r="V436" s="69">
        <v>1</v>
      </c>
      <c r="W436" s="71">
        <v>45503</v>
      </c>
      <c r="X436" s="69">
        <v>31</v>
      </c>
      <c r="Y436" s="69">
        <v>6</v>
      </c>
      <c r="Z436" s="70" t="s">
        <v>61</v>
      </c>
      <c r="AA436" s="69">
        <v>1</v>
      </c>
      <c r="AB436" s="72">
        <v>45504</v>
      </c>
      <c r="AC436" s="70" t="s">
        <v>63</v>
      </c>
      <c r="AD436" s="70" t="s">
        <v>189</v>
      </c>
      <c r="AE436" s="70" t="s">
        <v>21</v>
      </c>
      <c r="AF436" s="70" t="s">
        <v>12</v>
      </c>
      <c r="AG436" s="70" t="s">
        <v>65</v>
      </c>
      <c r="AH436" s="70" t="s">
        <v>11</v>
      </c>
      <c r="AI436" s="70" t="s">
        <v>9</v>
      </c>
      <c r="AJ436" s="70" t="s">
        <v>84</v>
      </c>
      <c r="AK436" s="70" t="s">
        <v>189</v>
      </c>
      <c r="AL436" s="70" t="s">
        <v>63</v>
      </c>
      <c r="AM436" s="70" t="s">
        <v>61</v>
      </c>
      <c r="AN436" s="70" t="s">
        <v>61</v>
      </c>
      <c r="AO436" s="70" t="s">
        <v>74</v>
      </c>
      <c r="AP436" s="69">
        <v>6.5</v>
      </c>
    </row>
    <row r="437" spans="1:42" ht="15" hidden="1" customHeight="1" x14ac:dyDescent="0.25">
      <c r="A437" s="69">
        <v>2024</v>
      </c>
      <c r="B437" s="70" t="s">
        <v>54</v>
      </c>
      <c r="C437" s="70" t="s">
        <v>55</v>
      </c>
      <c r="D437" s="70" t="s">
        <v>181</v>
      </c>
      <c r="E437" s="70" t="s">
        <v>176</v>
      </c>
      <c r="F437" s="70" t="s">
        <v>182</v>
      </c>
      <c r="G437" s="70" t="s">
        <v>1523</v>
      </c>
      <c r="H437" s="70" t="s">
        <v>106</v>
      </c>
      <c r="I437" s="70" t="s">
        <v>60</v>
      </c>
      <c r="J437" s="70" t="s">
        <v>180</v>
      </c>
      <c r="K437" s="69" t="b">
        <v>1</v>
      </c>
      <c r="L437" s="70" t="s">
        <v>23</v>
      </c>
      <c r="M437" s="69">
        <v>101</v>
      </c>
      <c r="N437" s="78" t="s">
        <v>62</v>
      </c>
      <c r="O437" s="81" t="str">
        <f t="shared" si="12"/>
        <v>10195</v>
      </c>
      <c r="P437" s="82" t="str">
        <f>IF(L437="EGG", "THA", IF(COUNTIF(Sheet2!B$3:B$187,VALUE('raw Mark ID data'!O437))=0, 0, VLOOKUP(VALUE(O437), Sheet2!B$3:D$987, 3, FALSE)))</f>
        <v>THA</v>
      </c>
      <c r="Q437" s="82" t="str">
        <f>IF(P437="THA",VLOOKUP(VALUE(O437),Sheet2!B$1:C$191,2,FALSE), IF(P437="SHA",VLOOKUP(VALUE(O437),Sheet2!B$1:C$191,2,FALSE), 0))</f>
        <v>Neets Bay</v>
      </c>
      <c r="R437" s="82" t="str">
        <f t="shared" si="13"/>
        <v>T</v>
      </c>
      <c r="S437" s="70" t="s">
        <v>1534</v>
      </c>
      <c r="T437" s="71">
        <v>45502</v>
      </c>
      <c r="U437" s="73"/>
      <c r="V437" s="69">
        <v>1</v>
      </c>
      <c r="W437" s="71">
        <v>45503</v>
      </c>
      <c r="X437" s="69">
        <v>31</v>
      </c>
      <c r="Y437" s="69">
        <v>6</v>
      </c>
      <c r="Z437" s="70" t="s">
        <v>61</v>
      </c>
      <c r="AA437" s="69">
        <v>1</v>
      </c>
      <c r="AB437" s="72">
        <v>45504</v>
      </c>
      <c r="AC437" s="70" t="s">
        <v>63</v>
      </c>
      <c r="AD437" s="70" t="s">
        <v>163</v>
      </c>
      <c r="AE437" s="70" t="s">
        <v>10</v>
      </c>
      <c r="AF437" s="70" t="s">
        <v>12</v>
      </c>
      <c r="AG437" s="70" t="s">
        <v>65</v>
      </c>
      <c r="AH437" s="70" t="s">
        <v>11</v>
      </c>
      <c r="AI437" s="70" t="s">
        <v>9</v>
      </c>
      <c r="AJ437" s="70" t="s">
        <v>122</v>
      </c>
      <c r="AK437" s="70" t="s">
        <v>163</v>
      </c>
      <c r="AL437" s="70" t="s">
        <v>63</v>
      </c>
      <c r="AM437" s="70" t="s">
        <v>61</v>
      </c>
      <c r="AN437" s="70" t="s">
        <v>61</v>
      </c>
      <c r="AO437" s="70" t="s">
        <v>74</v>
      </c>
      <c r="AP437" s="69">
        <v>6.9</v>
      </c>
    </row>
    <row r="438" spans="1:42" ht="15" hidden="1" customHeight="1" x14ac:dyDescent="0.25">
      <c r="A438" s="69">
        <v>2024</v>
      </c>
      <c r="B438" s="70" t="s">
        <v>54</v>
      </c>
      <c r="C438" s="70" t="s">
        <v>55</v>
      </c>
      <c r="D438" s="70" t="s">
        <v>181</v>
      </c>
      <c r="E438" s="70" t="s">
        <v>176</v>
      </c>
      <c r="F438" s="70" t="s">
        <v>182</v>
      </c>
      <c r="G438" s="70" t="s">
        <v>1523</v>
      </c>
      <c r="H438" s="70" t="s">
        <v>107</v>
      </c>
      <c r="I438" s="70" t="s">
        <v>60</v>
      </c>
      <c r="J438" s="70" t="s">
        <v>180</v>
      </c>
      <c r="K438" s="69" t="b">
        <v>1</v>
      </c>
      <c r="L438" s="70" t="s">
        <v>23</v>
      </c>
      <c r="M438" s="69">
        <v>101</v>
      </c>
      <c r="N438" s="78" t="s">
        <v>62</v>
      </c>
      <c r="O438" s="81" t="str">
        <f t="shared" si="12"/>
        <v>10195</v>
      </c>
      <c r="P438" s="82" t="str">
        <f>IF(L438="EGG", "THA", IF(COUNTIF(Sheet2!B$3:B$187,VALUE('raw Mark ID data'!O438))=0, 0, VLOOKUP(VALUE(O438), Sheet2!B$3:D$987, 3, FALSE)))</f>
        <v>THA</v>
      </c>
      <c r="Q438" s="82" t="str">
        <f>IF(P438="THA",VLOOKUP(VALUE(O438),Sheet2!B$1:C$191,2,FALSE), IF(P438="SHA",VLOOKUP(VALUE(O438),Sheet2!B$1:C$191,2,FALSE), 0))</f>
        <v>Neets Bay</v>
      </c>
      <c r="R438" s="82" t="str">
        <f t="shared" si="13"/>
        <v>T</v>
      </c>
      <c r="S438" s="70" t="s">
        <v>1535</v>
      </c>
      <c r="T438" s="71">
        <v>45502</v>
      </c>
      <c r="U438" s="73"/>
      <c r="V438" s="69">
        <v>1</v>
      </c>
      <c r="W438" s="71">
        <v>45503</v>
      </c>
      <c r="X438" s="69">
        <v>31</v>
      </c>
      <c r="Y438" s="69">
        <v>6</v>
      </c>
      <c r="Z438" s="70" t="s">
        <v>61</v>
      </c>
      <c r="AA438" s="69">
        <v>1</v>
      </c>
      <c r="AB438" s="72">
        <v>45504</v>
      </c>
      <c r="AC438" s="70" t="s">
        <v>63</v>
      </c>
      <c r="AD438" s="70" t="s">
        <v>189</v>
      </c>
      <c r="AE438" s="70" t="s">
        <v>21</v>
      </c>
      <c r="AF438" s="70" t="s">
        <v>12</v>
      </c>
      <c r="AG438" s="70" t="s">
        <v>65</v>
      </c>
      <c r="AH438" s="70" t="s">
        <v>11</v>
      </c>
      <c r="AI438" s="70" t="s">
        <v>9</v>
      </c>
      <c r="AJ438" s="70" t="s">
        <v>122</v>
      </c>
      <c r="AK438" s="70" t="s">
        <v>189</v>
      </c>
      <c r="AL438" s="70" t="s">
        <v>63</v>
      </c>
      <c r="AM438" s="70" t="s">
        <v>61</v>
      </c>
      <c r="AN438" s="70" t="s">
        <v>61</v>
      </c>
      <c r="AO438" s="70" t="s">
        <v>74</v>
      </c>
      <c r="AP438" s="69">
        <v>4.2</v>
      </c>
    </row>
    <row r="439" spans="1:42" ht="15" hidden="1" customHeight="1" x14ac:dyDescent="0.25">
      <c r="A439" s="69">
        <v>2024</v>
      </c>
      <c r="B439" s="70" t="s">
        <v>54</v>
      </c>
      <c r="C439" s="70" t="s">
        <v>55</v>
      </c>
      <c r="D439" s="70" t="s">
        <v>181</v>
      </c>
      <c r="E439" s="70" t="s">
        <v>176</v>
      </c>
      <c r="F439" s="70" t="s">
        <v>182</v>
      </c>
      <c r="G439" s="70" t="s">
        <v>1523</v>
      </c>
      <c r="H439" s="70" t="s">
        <v>112</v>
      </c>
      <c r="I439" s="70" t="s">
        <v>60</v>
      </c>
      <c r="J439" s="70" t="s">
        <v>180</v>
      </c>
      <c r="K439" s="69" t="b">
        <v>1</v>
      </c>
      <c r="L439" s="70" t="s">
        <v>23</v>
      </c>
      <c r="M439" s="69">
        <v>101</v>
      </c>
      <c r="N439" s="78" t="s">
        <v>62</v>
      </c>
      <c r="O439" s="81" t="str">
        <f t="shared" si="12"/>
        <v>10195</v>
      </c>
      <c r="P439" s="82" t="str">
        <f>IF(L439="EGG", "THA", IF(COUNTIF(Sheet2!B$3:B$187,VALUE('raw Mark ID data'!O439))=0, 0, VLOOKUP(VALUE(O439), Sheet2!B$3:D$987, 3, FALSE)))</f>
        <v>THA</v>
      </c>
      <c r="Q439" s="82" t="str">
        <f>IF(P439="THA",VLOOKUP(VALUE(O439),Sheet2!B$1:C$191,2,FALSE), IF(P439="SHA",VLOOKUP(VALUE(O439),Sheet2!B$1:C$191,2,FALSE), 0))</f>
        <v>Neets Bay</v>
      </c>
      <c r="R439" s="82" t="str">
        <f t="shared" si="13"/>
        <v>T</v>
      </c>
      <c r="S439" s="70" t="s">
        <v>1536</v>
      </c>
      <c r="T439" s="71">
        <v>45502</v>
      </c>
      <c r="U439" s="73"/>
      <c r="V439" s="69">
        <v>1</v>
      </c>
      <c r="W439" s="71">
        <v>45503</v>
      </c>
      <c r="X439" s="69">
        <v>31</v>
      </c>
      <c r="Y439" s="69">
        <v>6</v>
      </c>
      <c r="Z439" s="70" t="s">
        <v>61</v>
      </c>
      <c r="AA439" s="69">
        <v>1</v>
      </c>
      <c r="AB439" s="72">
        <v>45504</v>
      </c>
      <c r="AC439" s="70" t="s">
        <v>63</v>
      </c>
      <c r="AD439" s="70" t="s">
        <v>163</v>
      </c>
      <c r="AE439" s="70" t="s">
        <v>10</v>
      </c>
      <c r="AF439" s="70" t="s">
        <v>12</v>
      </c>
      <c r="AG439" s="70" t="s">
        <v>65</v>
      </c>
      <c r="AH439" s="70" t="s">
        <v>11</v>
      </c>
      <c r="AI439" s="70" t="s">
        <v>9</v>
      </c>
      <c r="AJ439" s="70" t="s">
        <v>122</v>
      </c>
      <c r="AK439" s="70" t="s">
        <v>163</v>
      </c>
      <c r="AL439" s="70" t="s">
        <v>63</v>
      </c>
      <c r="AM439" s="70" t="s">
        <v>61</v>
      </c>
      <c r="AN439" s="70" t="s">
        <v>61</v>
      </c>
      <c r="AO439" s="70" t="s">
        <v>74</v>
      </c>
      <c r="AP439" s="69">
        <v>5.2</v>
      </c>
    </row>
    <row r="440" spans="1:42" ht="15" hidden="1" customHeight="1" x14ac:dyDescent="0.25">
      <c r="A440" s="69">
        <v>2024</v>
      </c>
      <c r="B440" s="70" t="s">
        <v>54</v>
      </c>
      <c r="C440" s="70" t="s">
        <v>55</v>
      </c>
      <c r="D440" s="70" t="s">
        <v>181</v>
      </c>
      <c r="E440" s="70" t="s">
        <v>176</v>
      </c>
      <c r="F440" s="70" t="s">
        <v>182</v>
      </c>
      <c r="G440" s="70" t="s">
        <v>1523</v>
      </c>
      <c r="H440" s="70" t="s">
        <v>115</v>
      </c>
      <c r="I440" s="70" t="s">
        <v>60</v>
      </c>
      <c r="J440" s="70" t="s">
        <v>180</v>
      </c>
      <c r="K440" s="69" t="b">
        <v>1</v>
      </c>
      <c r="L440" s="70" t="s">
        <v>23</v>
      </c>
      <c r="M440" s="69">
        <v>101</v>
      </c>
      <c r="N440" s="78" t="s">
        <v>62</v>
      </c>
      <c r="O440" s="81" t="str">
        <f t="shared" si="12"/>
        <v>10195</v>
      </c>
      <c r="P440" s="82" t="str">
        <f>IF(L440="EGG", "THA", IF(COUNTIF(Sheet2!B$3:B$187,VALUE('raw Mark ID data'!O440))=0, 0, VLOOKUP(VALUE(O440), Sheet2!B$3:D$987, 3, FALSE)))</f>
        <v>THA</v>
      </c>
      <c r="Q440" s="82" t="str">
        <f>IF(P440="THA",VLOOKUP(VALUE(O440),Sheet2!B$1:C$191,2,FALSE), IF(P440="SHA",VLOOKUP(VALUE(O440),Sheet2!B$1:C$191,2,FALSE), 0))</f>
        <v>Neets Bay</v>
      </c>
      <c r="R440" s="82" t="str">
        <f t="shared" si="13"/>
        <v>T</v>
      </c>
      <c r="S440" s="70" t="s">
        <v>1537</v>
      </c>
      <c r="T440" s="71">
        <v>45502</v>
      </c>
      <c r="U440" s="73"/>
      <c r="V440" s="69">
        <v>1</v>
      </c>
      <c r="W440" s="71">
        <v>45503</v>
      </c>
      <c r="X440" s="69">
        <v>31</v>
      </c>
      <c r="Y440" s="69">
        <v>6</v>
      </c>
      <c r="Z440" s="70" t="s">
        <v>61</v>
      </c>
      <c r="AA440" s="69">
        <v>1</v>
      </c>
      <c r="AB440" s="72">
        <v>45504</v>
      </c>
      <c r="AC440" s="70" t="s">
        <v>63</v>
      </c>
      <c r="AD440" s="70" t="s">
        <v>139</v>
      </c>
      <c r="AE440" s="70" t="s">
        <v>13</v>
      </c>
      <c r="AF440" s="70" t="s">
        <v>12</v>
      </c>
      <c r="AG440" s="70" t="s">
        <v>65</v>
      </c>
      <c r="AH440" s="70" t="s">
        <v>11</v>
      </c>
      <c r="AI440" s="70" t="s">
        <v>9</v>
      </c>
      <c r="AJ440" s="70" t="s">
        <v>122</v>
      </c>
      <c r="AK440" s="70" t="s">
        <v>139</v>
      </c>
      <c r="AL440" s="70" t="s">
        <v>63</v>
      </c>
      <c r="AM440" s="70" t="s">
        <v>61</v>
      </c>
      <c r="AN440" s="70" t="s">
        <v>61</v>
      </c>
      <c r="AO440" s="70" t="s">
        <v>74</v>
      </c>
      <c r="AP440" s="69">
        <v>7.1</v>
      </c>
    </row>
    <row r="441" spans="1:42" ht="15" hidden="1" customHeight="1" x14ac:dyDescent="0.25">
      <c r="A441" s="69">
        <v>2024</v>
      </c>
      <c r="B441" s="70" t="s">
        <v>54</v>
      </c>
      <c r="C441" s="70" t="s">
        <v>55</v>
      </c>
      <c r="D441" s="70" t="s">
        <v>181</v>
      </c>
      <c r="E441" s="70" t="s">
        <v>176</v>
      </c>
      <c r="F441" s="70" t="s">
        <v>182</v>
      </c>
      <c r="G441" s="70" t="s">
        <v>1523</v>
      </c>
      <c r="H441" s="70" t="s">
        <v>116</v>
      </c>
      <c r="I441" s="70" t="s">
        <v>60</v>
      </c>
      <c r="J441" s="70" t="s">
        <v>180</v>
      </c>
      <c r="K441" s="69" t="b">
        <v>1</v>
      </c>
      <c r="L441" s="70" t="s">
        <v>23</v>
      </c>
      <c r="M441" s="69">
        <v>101</v>
      </c>
      <c r="N441" s="78" t="s">
        <v>62</v>
      </c>
      <c r="O441" s="81" t="str">
        <f t="shared" si="12"/>
        <v>10195</v>
      </c>
      <c r="P441" s="82" t="str">
        <f>IF(L441="EGG", "THA", IF(COUNTIF(Sheet2!B$3:B$187,VALUE('raw Mark ID data'!O441))=0, 0, VLOOKUP(VALUE(O441), Sheet2!B$3:D$987, 3, FALSE)))</f>
        <v>THA</v>
      </c>
      <c r="Q441" s="82" t="str">
        <f>IF(P441="THA",VLOOKUP(VALUE(O441),Sheet2!B$1:C$191,2,FALSE), IF(P441="SHA",VLOOKUP(VALUE(O441),Sheet2!B$1:C$191,2,FALSE), 0))</f>
        <v>Neets Bay</v>
      </c>
      <c r="R441" s="82" t="str">
        <f t="shared" si="13"/>
        <v>T</v>
      </c>
      <c r="S441" s="70" t="s">
        <v>1538</v>
      </c>
      <c r="T441" s="71">
        <v>45502</v>
      </c>
      <c r="U441" s="73"/>
      <c r="V441" s="69">
        <v>1</v>
      </c>
      <c r="W441" s="71">
        <v>45503</v>
      </c>
      <c r="X441" s="69">
        <v>31</v>
      </c>
      <c r="Y441" s="69">
        <v>6</v>
      </c>
      <c r="Z441" s="70" t="s">
        <v>61</v>
      </c>
      <c r="AA441" s="69">
        <v>1</v>
      </c>
      <c r="AB441" s="72">
        <v>45504</v>
      </c>
      <c r="AC441" s="70" t="s">
        <v>63</v>
      </c>
      <c r="AD441" s="70" t="s">
        <v>947</v>
      </c>
      <c r="AE441" s="70" t="s">
        <v>14</v>
      </c>
      <c r="AF441" s="70" t="s">
        <v>12</v>
      </c>
      <c r="AG441" s="70" t="s">
        <v>65</v>
      </c>
      <c r="AH441" s="70" t="s">
        <v>11</v>
      </c>
      <c r="AI441" s="70" t="s">
        <v>9</v>
      </c>
      <c r="AJ441" s="70" t="s">
        <v>84</v>
      </c>
      <c r="AK441" s="70" t="s">
        <v>947</v>
      </c>
      <c r="AL441" s="70" t="s">
        <v>63</v>
      </c>
      <c r="AM441" s="70" t="s">
        <v>61</v>
      </c>
      <c r="AN441" s="70" t="s">
        <v>61</v>
      </c>
      <c r="AO441" s="70" t="s">
        <v>74</v>
      </c>
      <c r="AP441" s="69">
        <v>6.9</v>
      </c>
    </row>
    <row r="442" spans="1:42" ht="15" hidden="1" customHeight="1" x14ac:dyDescent="0.25">
      <c r="A442" s="69">
        <v>2024</v>
      </c>
      <c r="B442" s="70" t="s">
        <v>54</v>
      </c>
      <c r="C442" s="70" t="s">
        <v>55</v>
      </c>
      <c r="D442" s="70" t="s">
        <v>181</v>
      </c>
      <c r="E442" s="70" t="s">
        <v>176</v>
      </c>
      <c r="F442" s="70" t="s">
        <v>182</v>
      </c>
      <c r="G442" s="70" t="s">
        <v>1523</v>
      </c>
      <c r="H442" s="70" t="s">
        <v>118</v>
      </c>
      <c r="I442" s="70" t="s">
        <v>60</v>
      </c>
      <c r="J442" s="70" t="s">
        <v>180</v>
      </c>
      <c r="K442" s="69" t="b">
        <v>1</v>
      </c>
      <c r="L442" s="70" t="s">
        <v>23</v>
      </c>
      <c r="M442" s="69">
        <v>101</v>
      </c>
      <c r="N442" s="78" t="s">
        <v>62</v>
      </c>
      <c r="O442" s="81" t="str">
        <f t="shared" si="12"/>
        <v>10195</v>
      </c>
      <c r="P442" s="82" t="str">
        <f>IF(L442="EGG", "THA", IF(COUNTIF(Sheet2!B$3:B$187,VALUE('raw Mark ID data'!O442))=0, 0, VLOOKUP(VALUE(O442), Sheet2!B$3:D$987, 3, FALSE)))</f>
        <v>THA</v>
      </c>
      <c r="Q442" s="82" t="str">
        <f>IF(P442="THA",VLOOKUP(VALUE(O442),Sheet2!B$1:C$191,2,FALSE), IF(P442="SHA",VLOOKUP(VALUE(O442),Sheet2!B$1:C$191,2,FALSE), 0))</f>
        <v>Neets Bay</v>
      </c>
      <c r="R442" s="82" t="str">
        <f t="shared" si="13"/>
        <v>T</v>
      </c>
      <c r="S442" s="70" t="s">
        <v>1539</v>
      </c>
      <c r="T442" s="71">
        <v>45502</v>
      </c>
      <c r="U442" s="73"/>
      <c r="V442" s="69">
        <v>1</v>
      </c>
      <c r="W442" s="71">
        <v>45503</v>
      </c>
      <c r="X442" s="69">
        <v>31</v>
      </c>
      <c r="Y442" s="69">
        <v>6</v>
      </c>
      <c r="Z442" s="70" t="s">
        <v>61</v>
      </c>
      <c r="AA442" s="69">
        <v>1</v>
      </c>
      <c r="AB442" s="72">
        <v>45504</v>
      </c>
      <c r="AC442" s="70" t="s">
        <v>63</v>
      </c>
      <c r="AD442" s="70" t="s">
        <v>139</v>
      </c>
      <c r="AE442" s="70" t="s">
        <v>13</v>
      </c>
      <c r="AF442" s="70" t="s">
        <v>12</v>
      </c>
      <c r="AG442" s="70" t="s">
        <v>65</v>
      </c>
      <c r="AH442" s="70" t="s">
        <v>11</v>
      </c>
      <c r="AI442" s="70" t="s">
        <v>9</v>
      </c>
      <c r="AJ442" s="70" t="s">
        <v>122</v>
      </c>
      <c r="AK442" s="70" t="s">
        <v>139</v>
      </c>
      <c r="AL442" s="70" t="s">
        <v>63</v>
      </c>
      <c r="AM442" s="70" t="s">
        <v>61</v>
      </c>
      <c r="AN442" s="70" t="s">
        <v>61</v>
      </c>
      <c r="AO442" s="70" t="s">
        <v>74</v>
      </c>
      <c r="AP442" s="69">
        <v>8.1999999999999993</v>
      </c>
    </row>
    <row r="443" spans="1:42" ht="15" hidden="1" customHeight="1" x14ac:dyDescent="0.25">
      <c r="A443" s="69">
        <v>2024</v>
      </c>
      <c r="B443" s="70" t="s">
        <v>54</v>
      </c>
      <c r="C443" s="70" t="s">
        <v>55</v>
      </c>
      <c r="D443" s="70" t="s">
        <v>181</v>
      </c>
      <c r="E443" s="70" t="s">
        <v>176</v>
      </c>
      <c r="F443" s="70" t="s">
        <v>182</v>
      </c>
      <c r="G443" s="70" t="s">
        <v>1523</v>
      </c>
      <c r="H443" s="70" t="s">
        <v>121</v>
      </c>
      <c r="I443" s="70" t="s">
        <v>60</v>
      </c>
      <c r="J443" s="70" t="s">
        <v>180</v>
      </c>
      <c r="K443" s="69" t="b">
        <v>1</v>
      </c>
      <c r="L443" s="70" t="s">
        <v>23</v>
      </c>
      <c r="M443" s="69">
        <v>101</v>
      </c>
      <c r="N443" s="78" t="s">
        <v>62</v>
      </c>
      <c r="O443" s="81" t="str">
        <f t="shared" si="12"/>
        <v>10195</v>
      </c>
      <c r="P443" s="82" t="str">
        <f>IF(L443="EGG", "THA", IF(COUNTIF(Sheet2!B$3:B$187,VALUE('raw Mark ID data'!O443))=0, 0, VLOOKUP(VALUE(O443), Sheet2!B$3:D$987, 3, FALSE)))</f>
        <v>THA</v>
      </c>
      <c r="Q443" s="82" t="str">
        <f>IF(P443="THA",VLOOKUP(VALUE(O443),Sheet2!B$1:C$191,2,FALSE), IF(P443="SHA",VLOOKUP(VALUE(O443),Sheet2!B$1:C$191,2,FALSE), 0))</f>
        <v>Neets Bay</v>
      </c>
      <c r="R443" s="82" t="str">
        <f t="shared" si="13"/>
        <v>T</v>
      </c>
      <c r="S443" s="70" t="s">
        <v>1540</v>
      </c>
      <c r="T443" s="71">
        <v>45502</v>
      </c>
      <c r="U443" s="73"/>
      <c r="V443" s="69">
        <v>1</v>
      </c>
      <c r="W443" s="71">
        <v>45503</v>
      </c>
      <c r="X443" s="69">
        <v>31</v>
      </c>
      <c r="Y443" s="69">
        <v>6</v>
      </c>
      <c r="Z443" s="70" t="s">
        <v>61</v>
      </c>
      <c r="AA443" s="69">
        <v>1</v>
      </c>
      <c r="AB443" s="72">
        <v>45504</v>
      </c>
      <c r="AC443" s="70" t="s">
        <v>63</v>
      </c>
      <c r="AD443" s="70" t="s">
        <v>189</v>
      </c>
      <c r="AE443" s="70" t="s">
        <v>21</v>
      </c>
      <c r="AF443" s="70" t="s">
        <v>12</v>
      </c>
      <c r="AG443" s="70" t="s">
        <v>65</v>
      </c>
      <c r="AH443" s="70" t="s">
        <v>11</v>
      </c>
      <c r="AI443" s="70" t="s">
        <v>9</v>
      </c>
      <c r="AJ443" s="70" t="s">
        <v>122</v>
      </c>
      <c r="AK443" s="70" t="s">
        <v>189</v>
      </c>
      <c r="AL443" s="70" t="s">
        <v>63</v>
      </c>
      <c r="AM443" s="70" t="s">
        <v>61</v>
      </c>
      <c r="AN443" s="70" t="s">
        <v>61</v>
      </c>
      <c r="AO443" s="70" t="s">
        <v>74</v>
      </c>
      <c r="AP443" s="69">
        <v>4.8</v>
      </c>
    </row>
    <row r="444" spans="1:42" ht="15" hidden="1" customHeight="1" x14ac:dyDescent="0.25">
      <c r="A444" s="69">
        <v>2024</v>
      </c>
      <c r="B444" s="70" t="s">
        <v>54</v>
      </c>
      <c r="C444" s="70" t="s">
        <v>55</v>
      </c>
      <c r="D444" s="70" t="s">
        <v>181</v>
      </c>
      <c r="E444" s="70" t="s">
        <v>176</v>
      </c>
      <c r="F444" s="70" t="s">
        <v>182</v>
      </c>
      <c r="G444" s="70" t="s">
        <v>1523</v>
      </c>
      <c r="H444" s="70" t="s">
        <v>126</v>
      </c>
      <c r="I444" s="70" t="s">
        <v>60</v>
      </c>
      <c r="J444" s="70" t="s">
        <v>180</v>
      </c>
      <c r="K444" s="69" t="b">
        <v>1</v>
      </c>
      <c r="L444" s="70" t="s">
        <v>23</v>
      </c>
      <c r="M444" s="69">
        <v>101</v>
      </c>
      <c r="N444" s="78" t="s">
        <v>62</v>
      </c>
      <c r="O444" s="81" t="str">
        <f t="shared" si="12"/>
        <v>10195</v>
      </c>
      <c r="P444" s="82" t="str">
        <f>IF(L444="EGG", "THA", IF(COUNTIF(Sheet2!B$3:B$187,VALUE('raw Mark ID data'!O444))=0, 0, VLOOKUP(VALUE(O444), Sheet2!B$3:D$987, 3, FALSE)))</f>
        <v>THA</v>
      </c>
      <c r="Q444" s="82" t="str">
        <f>IF(P444="THA",VLOOKUP(VALUE(O444),Sheet2!B$1:C$191,2,FALSE), IF(P444="SHA",VLOOKUP(VALUE(O444),Sheet2!B$1:C$191,2,FALSE), 0))</f>
        <v>Neets Bay</v>
      </c>
      <c r="R444" s="82" t="str">
        <f t="shared" si="13"/>
        <v>T</v>
      </c>
      <c r="S444" s="70" t="s">
        <v>1541</v>
      </c>
      <c r="T444" s="71">
        <v>45502</v>
      </c>
      <c r="U444" s="73"/>
      <c r="V444" s="69">
        <v>1</v>
      </c>
      <c r="W444" s="71">
        <v>45503</v>
      </c>
      <c r="X444" s="69">
        <v>31</v>
      </c>
      <c r="Y444" s="69">
        <v>6</v>
      </c>
      <c r="Z444" s="70" t="s">
        <v>61</v>
      </c>
      <c r="AA444" s="69">
        <v>1</v>
      </c>
      <c r="AB444" s="72">
        <v>45504</v>
      </c>
      <c r="AC444" s="70" t="s">
        <v>63</v>
      </c>
      <c r="AD444" s="70" t="s">
        <v>163</v>
      </c>
      <c r="AE444" s="70" t="s">
        <v>10</v>
      </c>
      <c r="AF444" s="70" t="s">
        <v>12</v>
      </c>
      <c r="AG444" s="70" t="s">
        <v>65</v>
      </c>
      <c r="AH444" s="70" t="s">
        <v>11</v>
      </c>
      <c r="AI444" s="70" t="s">
        <v>9</v>
      </c>
      <c r="AJ444" s="70" t="s">
        <v>122</v>
      </c>
      <c r="AK444" s="70" t="s">
        <v>163</v>
      </c>
      <c r="AL444" s="70" t="s">
        <v>63</v>
      </c>
      <c r="AM444" s="70" t="s">
        <v>61</v>
      </c>
      <c r="AN444" s="70" t="s">
        <v>61</v>
      </c>
      <c r="AO444" s="70" t="s">
        <v>74</v>
      </c>
      <c r="AP444" s="69">
        <v>4.0999999999999996</v>
      </c>
    </row>
    <row r="445" spans="1:42" ht="15" hidden="1" customHeight="1" x14ac:dyDescent="0.25">
      <c r="A445" s="69">
        <v>2024</v>
      </c>
      <c r="B445" s="70" t="s">
        <v>54</v>
      </c>
      <c r="C445" s="70" t="s">
        <v>55</v>
      </c>
      <c r="D445" s="70" t="s">
        <v>181</v>
      </c>
      <c r="E445" s="70" t="s">
        <v>176</v>
      </c>
      <c r="F445" s="70" t="s">
        <v>182</v>
      </c>
      <c r="G445" s="70" t="s">
        <v>1523</v>
      </c>
      <c r="H445" s="70" t="s">
        <v>127</v>
      </c>
      <c r="I445" s="70" t="s">
        <v>60</v>
      </c>
      <c r="J445" s="70" t="s">
        <v>180</v>
      </c>
      <c r="K445" s="69" t="b">
        <v>1</v>
      </c>
      <c r="L445" s="70" t="s">
        <v>23</v>
      </c>
      <c r="M445" s="69">
        <v>101</v>
      </c>
      <c r="N445" s="78" t="s">
        <v>62</v>
      </c>
      <c r="O445" s="81" t="str">
        <f t="shared" si="12"/>
        <v>10195</v>
      </c>
      <c r="P445" s="82" t="str">
        <f>IF(L445="EGG", "THA", IF(COUNTIF(Sheet2!B$3:B$187,VALUE('raw Mark ID data'!O445))=0, 0, VLOOKUP(VALUE(O445), Sheet2!B$3:D$987, 3, FALSE)))</f>
        <v>THA</v>
      </c>
      <c r="Q445" s="82" t="str">
        <f>IF(P445="THA",VLOOKUP(VALUE(O445),Sheet2!B$1:C$191,2,FALSE), IF(P445="SHA",VLOOKUP(VALUE(O445),Sheet2!B$1:C$191,2,FALSE), 0))</f>
        <v>Neets Bay</v>
      </c>
      <c r="R445" s="82" t="str">
        <f t="shared" si="13"/>
        <v>T</v>
      </c>
      <c r="S445" s="70" t="s">
        <v>1542</v>
      </c>
      <c r="T445" s="71">
        <v>45502</v>
      </c>
      <c r="U445" s="73"/>
      <c r="V445" s="69">
        <v>1</v>
      </c>
      <c r="W445" s="71">
        <v>45503</v>
      </c>
      <c r="X445" s="69">
        <v>31</v>
      </c>
      <c r="Y445" s="69">
        <v>6</v>
      </c>
      <c r="Z445" s="70" t="s">
        <v>61</v>
      </c>
      <c r="AA445" s="69">
        <v>1</v>
      </c>
      <c r="AB445" s="72">
        <v>45504</v>
      </c>
      <c r="AC445" s="70" t="s">
        <v>63</v>
      </c>
      <c r="AD445" s="70" t="s">
        <v>947</v>
      </c>
      <c r="AE445" s="70" t="s">
        <v>14</v>
      </c>
      <c r="AF445" s="70" t="s">
        <v>12</v>
      </c>
      <c r="AG445" s="70" t="s">
        <v>65</v>
      </c>
      <c r="AH445" s="70" t="s">
        <v>11</v>
      </c>
      <c r="AI445" s="70" t="s">
        <v>9</v>
      </c>
      <c r="AJ445" s="70" t="s">
        <v>122</v>
      </c>
      <c r="AK445" s="70" t="s">
        <v>947</v>
      </c>
      <c r="AL445" s="70" t="s">
        <v>63</v>
      </c>
      <c r="AM445" s="70" t="s">
        <v>61</v>
      </c>
      <c r="AN445" s="70" t="s">
        <v>61</v>
      </c>
      <c r="AO445" s="70" t="s">
        <v>74</v>
      </c>
      <c r="AP445" s="69">
        <v>7.3</v>
      </c>
    </row>
    <row r="446" spans="1:42" ht="15" hidden="1" customHeight="1" x14ac:dyDescent="0.25">
      <c r="A446" s="69">
        <v>2024</v>
      </c>
      <c r="B446" s="70" t="s">
        <v>54</v>
      </c>
      <c r="C446" s="70" t="s">
        <v>55</v>
      </c>
      <c r="D446" s="70" t="s">
        <v>181</v>
      </c>
      <c r="E446" s="70" t="s">
        <v>176</v>
      </c>
      <c r="F446" s="70" t="s">
        <v>182</v>
      </c>
      <c r="G446" s="70" t="s">
        <v>1523</v>
      </c>
      <c r="H446" s="70" t="s">
        <v>129</v>
      </c>
      <c r="I446" s="70" t="s">
        <v>60</v>
      </c>
      <c r="J446" s="70" t="s">
        <v>180</v>
      </c>
      <c r="K446" s="69" t="b">
        <v>1</v>
      </c>
      <c r="L446" s="70" t="s">
        <v>23</v>
      </c>
      <c r="M446" s="69">
        <v>101</v>
      </c>
      <c r="N446" s="78" t="s">
        <v>62</v>
      </c>
      <c r="O446" s="81" t="str">
        <f t="shared" si="12"/>
        <v>10195</v>
      </c>
      <c r="P446" s="82" t="str">
        <f>IF(L446="EGG", "THA", IF(COUNTIF(Sheet2!B$3:B$187,VALUE('raw Mark ID data'!O446))=0, 0, VLOOKUP(VALUE(O446), Sheet2!B$3:D$987, 3, FALSE)))</f>
        <v>THA</v>
      </c>
      <c r="Q446" s="82" t="str">
        <f>IF(P446="THA",VLOOKUP(VALUE(O446),Sheet2!B$1:C$191,2,FALSE), IF(P446="SHA",VLOOKUP(VALUE(O446),Sheet2!B$1:C$191,2,FALSE), 0))</f>
        <v>Neets Bay</v>
      </c>
      <c r="R446" s="82" t="str">
        <f t="shared" si="13"/>
        <v>T</v>
      </c>
      <c r="S446" s="70" t="s">
        <v>1543</v>
      </c>
      <c r="T446" s="71">
        <v>45502</v>
      </c>
      <c r="U446" s="73"/>
      <c r="V446" s="69">
        <v>1</v>
      </c>
      <c r="W446" s="71">
        <v>45503</v>
      </c>
      <c r="X446" s="69">
        <v>31</v>
      </c>
      <c r="Y446" s="69">
        <v>6</v>
      </c>
      <c r="Z446" s="70" t="s">
        <v>61</v>
      </c>
      <c r="AA446" s="69">
        <v>1</v>
      </c>
      <c r="AB446" s="72">
        <v>45504</v>
      </c>
      <c r="AC446" s="70" t="s">
        <v>63</v>
      </c>
      <c r="AD446" s="70" t="s">
        <v>189</v>
      </c>
      <c r="AE446" s="70" t="s">
        <v>21</v>
      </c>
      <c r="AF446" s="70" t="s">
        <v>12</v>
      </c>
      <c r="AG446" s="70" t="s">
        <v>65</v>
      </c>
      <c r="AH446" s="70" t="s">
        <v>11</v>
      </c>
      <c r="AI446" s="70" t="s">
        <v>9</v>
      </c>
      <c r="AJ446" s="70" t="s">
        <v>122</v>
      </c>
      <c r="AK446" s="70" t="s">
        <v>189</v>
      </c>
      <c r="AL446" s="70" t="s">
        <v>63</v>
      </c>
      <c r="AM446" s="70" t="s">
        <v>61</v>
      </c>
      <c r="AN446" s="70" t="s">
        <v>61</v>
      </c>
      <c r="AO446" s="70" t="s">
        <v>74</v>
      </c>
      <c r="AP446" s="69">
        <v>6.9</v>
      </c>
    </row>
    <row r="447" spans="1:42" ht="15" hidden="1" customHeight="1" x14ac:dyDescent="0.25">
      <c r="A447" s="69">
        <v>2024</v>
      </c>
      <c r="B447" s="70" t="s">
        <v>54</v>
      </c>
      <c r="C447" s="70" t="s">
        <v>55</v>
      </c>
      <c r="D447" s="70" t="s">
        <v>181</v>
      </c>
      <c r="E447" s="70" t="s">
        <v>176</v>
      </c>
      <c r="F447" s="70" t="s">
        <v>182</v>
      </c>
      <c r="G447" s="70" t="s">
        <v>1523</v>
      </c>
      <c r="H447" s="70" t="s">
        <v>137</v>
      </c>
      <c r="I447" s="70" t="s">
        <v>60</v>
      </c>
      <c r="J447" s="70" t="s">
        <v>180</v>
      </c>
      <c r="K447" s="69" t="b">
        <v>1</v>
      </c>
      <c r="L447" s="70" t="s">
        <v>23</v>
      </c>
      <c r="M447" s="69">
        <v>101</v>
      </c>
      <c r="N447" s="78" t="s">
        <v>62</v>
      </c>
      <c r="O447" s="81" t="str">
        <f t="shared" si="12"/>
        <v>10195</v>
      </c>
      <c r="P447" s="82" t="str">
        <f>IF(L447="EGG", "THA", IF(COUNTIF(Sheet2!B$3:B$187,VALUE('raw Mark ID data'!O447))=0, 0, VLOOKUP(VALUE(O447), Sheet2!B$3:D$987, 3, FALSE)))</f>
        <v>THA</v>
      </c>
      <c r="Q447" s="82" t="str">
        <f>IF(P447="THA",VLOOKUP(VALUE(O447),Sheet2!B$1:C$191,2,FALSE), IF(P447="SHA",VLOOKUP(VALUE(O447),Sheet2!B$1:C$191,2,FALSE), 0))</f>
        <v>Neets Bay</v>
      </c>
      <c r="R447" s="82" t="str">
        <f t="shared" si="13"/>
        <v>T</v>
      </c>
      <c r="S447" s="70" t="s">
        <v>1544</v>
      </c>
      <c r="T447" s="71">
        <v>45502</v>
      </c>
      <c r="U447" s="73"/>
      <c r="V447" s="69">
        <v>1</v>
      </c>
      <c r="W447" s="71">
        <v>45503</v>
      </c>
      <c r="X447" s="69">
        <v>31</v>
      </c>
      <c r="Y447" s="69">
        <v>6</v>
      </c>
      <c r="Z447" s="70" t="s">
        <v>61</v>
      </c>
      <c r="AA447" s="69">
        <v>1</v>
      </c>
      <c r="AB447" s="72">
        <v>45504</v>
      </c>
      <c r="AC447" s="70" t="s">
        <v>63</v>
      </c>
      <c r="AD447" s="70" t="s">
        <v>947</v>
      </c>
      <c r="AE447" s="70" t="s">
        <v>14</v>
      </c>
      <c r="AF447" s="70" t="s">
        <v>12</v>
      </c>
      <c r="AG447" s="70" t="s">
        <v>65</v>
      </c>
      <c r="AH447" s="70" t="s">
        <v>11</v>
      </c>
      <c r="AI447" s="70" t="s">
        <v>9</v>
      </c>
      <c r="AJ447" s="70" t="s">
        <v>122</v>
      </c>
      <c r="AK447" s="70" t="s">
        <v>947</v>
      </c>
      <c r="AL447" s="70" t="s">
        <v>63</v>
      </c>
      <c r="AM447" s="70" t="s">
        <v>61</v>
      </c>
      <c r="AN447" s="70" t="s">
        <v>61</v>
      </c>
      <c r="AO447" s="70" t="s">
        <v>74</v>
      </c>
      <c r="AP447" s="69">
        <v>4.3</v>
      </c>
    </row>
    <row r="448" spans="1:42" ht="15" hidden="1" customHeight="1" x14ac:dyDescent="0.25">
      <c r="A448" s="69">
        <v>2024</v>
      </c>
      <c r="B448" s="70" t="s">
        <v>54</v>
      </c>
      <c r="C448" s="70" t="s">
        <v>55</v>
      </c>
      <c r="D448" s="70" t="s">
        <v>181</v>
      </c>
      <c r="E448" s="70" t="s">
        <v>176</v>
      </c>
      <c r="F448" s="70" t="s">
        <v>182</v>
      </c>
      <c r="G448" s="70" t="s">
        <v>1523</v>
      </c>
      <c r="H448" s="70" t="s">
        <v>144</v>
      </c>
      <c r="I448" s="70" t="s">
        <v>60</v>
      </c>
      <c r="J448" s="70" t="s">
        <v>180</v>
      </c>
      <c r="K448" s="69" t="b">
        <v>1</v>
      </c>
      <c r="L448" s="70" t="s">
        <v>23</v>
      </c>
      <c r="M448" s="69">
        <v>101</v>
      </c>
      <c r="N448" s="78" t="s">
        <v>62</v>
      </c>
      <c r="O448" s="81" t="str">
        <f t="shared" si="12"/>
        <v>10195</v>
      </c>
      <c r="P448" s="82" t="str">
        <f>IF(L448="EGG", "THA", IF(COUNTIF(Sheet2!B$3:B$187,VALUE('raw Mark ID data'!O448))=0, 0, VLOOKUP(VALUE(O448), Sheet2!B$3:D$987, 3, FALSE)))</f>
        <v>THA</v>
      </c>
      <c r="Q448" s="82" t="str">
        <f>IF(P448="THA",VLOOKUP(VALUE(O448),Sheet2!B$1:C$191,2,FALSE), IF(P448="SHA",VLOOKUP(VALUE(O448),Sheet2!B$1:C$191,2,FALSE), 0))</f>
        <v>Neets Bay</v>
      </c>
      <c r="R448" s="82" t="str">
        <f t="shared" si="13"/>
        <v>T</v>
      </c>
      <c r="S448" s="70" t="s">
        <v>1545</v>
      </c>
      <c r="T448" s="71">
        <v>45502</v>
      </c>
      <c r="U448" s="73"/>
      <c r="V448" s="69">
        <v>1</v>
      </c>
      <c r="W448" s="71">
        <v>45503</v>
      </c>
      <c r="X448" s="69">
        <v>31</v>
      </c>
      <c r="Y448" s="69">
        <v>6</v>
      </c>
      <c r="Z448" s="70" t="s">
        <v>61</v>
      </c>
      <c r="AA448" s="69">
        <v>1</v>
      </c>
      <c r="AB448" s="72">
        <v>45504</v>
      </c>
      <c r="AC448" s="70" t="s">
        <v>63</v>
      </c>
      <c r="AD448" s="70" t="s">
        <v>163</v>
      </c>
      <c r="AE448" s="70" t="s">
        <v>10</v>
      </c>
      <c r="AF448" s="70" t="s">
        <v>12</v>
      </c>
      <c r="AG448" s="70" t="s">
        <v>65</v>
      </c>
      <c r="AH448" s="70" t="s">
        <v>11</v>
      </c>
      <c r="AI448" s="70" t="s">
        <v>9</v>
      </c>
      <c r="AJ448" s="70" t="s">
        <v>122</v>
      </c>
      <c r="AK448" s="70" t="s">
        <v>163</v>
      </c>
      <c r="AL448" s="70" t="s">
        <v>63</v>
      </c>
      <c r="AM448" s="70" t="s">
        <v>61</v>
      </c>
      <c r="AN448" s="70" t="s">
        <v>61</v>
      </c>
      <c r="AO448" s="70" t="s">
        <v>74</v>
      </c>
      <c r="AP448" s="69">
        <v>6.5</v>
      </c>
    </row>
    <row r="449" spans="1:42" ht="15" hidden="1" customHeight="1" x14ac:dyDescent="0.25">
      <c r="A449" s="69">
        <v>2024</v>
      </c>
      <c r="B449" s="70" t="s">
        <v>54</v>
      </c>
      <c r="C449" s="70" t="s">
        <v>55</v>
      </c>
      <c r="D449" s="70" t="s">
        <v>181</v>
      </c>
      <c r="E449" s="70" t="s">
        <v>176</v>
      </c>
      <c r="F449" s="70" t="s">
        <v>182</v>
      </c>
      <c r="G449" s="70" t="s">
        <v>1523</v>
      </c>
      <c r="H449" s="70" t="s">
        <v>146</v>
      </c>
      <c r="I449" s="70" t="s">
        <v>60</v>
      </c>
      <c r="J449" s="70" t="s">
        <v>180</v>
      </c>
      <c r="K449" s="69" t="b">
        <v>1</v>
      </c>
      <c r="L449" s="70" t="s">
        <v>23</v>
      </c>
      <c r="M449" s="69">
        <v>101</v>
      </c>
      <c r="N449" s="78" t="s">
        <v>62</v>
      </c>
      <c r="O449" s="81" t="str">
        <f t="shared" si="12"/>
        <v>10195</v>
      </c>
      <c r="P449" s="82" t="str">
        <f>IF(L449="EGG", "THA", IF(COUNTIF(Sheet2!B$3:B$187,VALUE('raw Mark ID data'!O449))=0, 0, VLOOKUP(VALUE(O449), Sheet2!B$3:D$987, 3, FALSE)))</f>
        <v>THA</v>
      </c>
      <c r="Q449" s="82" t="str">
        <f>IF(P449="THA",VLOOKUP(VALUE(O449),Sheet2!B$1:C$191,2,FALSE), IF(P449="SHA",VLOOKUP(VALUE(O449),Sheet2!B$1:C$191,2,FALSE), 0))</f>
        <v>Neets Bay</v>
      </c>
      <c r="R449" s="82" t="str">
        <f t="shared" si="13"/>
        <v>T</v>
      </c>
      <c r="S449" s="70" t="s">
        <v>1546</v>
      </c>
      <c r="T449" s="71">
        <v>45502</v>
      </c>
      <c r="U449" s="73"/>
      <c r="V449" s="69">
        <v>1</v>
      </c>
      <c r="W449" s="71">
        <v>45503</v>
      </c>
      <c r="X449" s="69">
        <v>31</v>
      </c>
      <c r="Y449" s="69">
        <v>6</v>
      </c>
      <c r="Z449" s="70" t="s">
        <v>61</v>
      </c>
      <c r="AA449" s="69">
        <v>1</v>
      </c>
      <c r="AB449" s="72">
        <v>45504</v>
      </c>
      <c r="AC449" s="70" t="s">
        <v>63</v>
      </c>
      <c r="AD449" s="70" t="s">
        <v>163</v>
      </c>
      <c r="AE449" s="70" t="s">
        <v>10</v>
      </c>
      <c r="AF449" s="70" t="s">
        <v>12</v>
      </c>
      <c r="AG449" s="70" t="s">
        <v>65</v>
      </c>
      <c r="AH449" s="70" t="s">
        <v>11</v>
      </c>
      <c r="AI449" s="70" t="s">
        <v>9</v>
      </c>
      <c r="AJ449" s="70" t="s">
        <v>122</v>
      </c>
      <c r="AK449" s="70" t="s">
        <v>163</v>
      </c>
      <c r="AL449" s="70" t="s">
        <v>63</v>
      </c>
      <c r="AM449" s="70" t="s">
        <v>61</v>
      </c>
      <c r="AN449" s="70" t="s">
        <v>61</v>
      </c>
      <c r="AO449" s="70" t="s">
        <v>74</v>
      </c>
      <c r="AP449" s="69">
        <v>6.5</v>
      </c>
    </row>
    <row r="450" spans="1:42" ht="15" hidden="1" customHeight="1" x14ac:dyDescent="0.25">
      <c r="A450" s="69">
        <v>2024</v>
      </c>
      <c r="B450" s="70" t="s">
        <v>54</v>
      </c>
      <c r="C450" s="70" t="s">
        <v>55</v>
      </c>
      <c r="D450" s="70" t="s">
        <v>181</v>
      </c>
      <c r="E450" s="70" t="s">
        <v>176</v>
      </c>
      <c r="F450" s="70" t="s">
        <v>182</v>
      </c>
      <c r="G450" s="70" t="s">
        <v>1523</v>
      </c>
      <c r="H450" s="70" t="s">
        <v>148</v>
      </c>
      <c r="I450" s="70" t="s">
        <v>60</v>
      </c>
      <c r="J450" s="70" t="s">
        <v>180</v>
      </c>
      <c r="K450" s="69" t="b">
        <v>1</v>
      </c>
      <c r="L450" s="70" t="s">
        <v>23</v>
      </c>
      <c r="M450" s="69">
        <v>101</v>
      </c>
      <c r="N450" s="78" t="s">
        <v>62</v>
      </c>
      <c r="O450" s="81" t="str">
        <f t="shared" si="12"/>
        <v>10195</v>
      </c>
      <c r="P450" s="82" t="str">
        <f>IF(L450="EGG", "THA", IF(COUNTIF(Sheet2!B$3:B$187,VALUE('raw Mark ID data'!O450))=0, 0, VLOOKUP(VALUE(O450), Sheet2!B$3:D$987, 3, FALSE)))</f>
        <v>THA</v>
      </c>
      <c r="Q450" s="82" t="str">
        <f>IF(P450="THA",VLOOKUP(VALUE(O450),Sheet2!B$1:C$191,2,FALSE), IF(P450="SHA",VLOOKUP(VALUE(O450),Sheet2!B$1:C$191,2,FALSE), 0))</f>
        <v>Neets Bay</v>
      </c>
      <c r="R450" s="82" t="str">
        <f t="shared" si="13"/>
        <v>T</v>
      </c>
      <c r="S450" s="70" t="s">
        <v>1547</v>
      </c>
      <c r="T450" s="71">
        <v>45502</v>
      </c>
      <c r="U450" s="73"/>
      <c r="V450" s="69">
        <v>1</v>
      </c>
      <c r="W450" s="71">
        <v>45503</v>
      </c>
      <c r="X450" s="69">
        <v>31</v>
      </c>
      <c r="Y450" s="69">
        <v>6</v>
      </c>
      <c r="Z450" s="70" t="s">
        <v>61</v>
      </c>
      <c r="AA450" s="69">
        <v>1</v>
      </c>
      <c r="AB450" s="72">
        <v>45504</v>
      </c>
      <c r="AC450" s="70" t="s">
        <v>63</v>
      </c>
      <c r="AD450" s="70" t="s">
        <v>947</v>
      </c>
      <c r="AE450" s="70" t="s">
        <v>14</v>
      </c>
      <c r="AF450" s="70" t="s">
        <v>12</v>
      </c>
      <c r="AG450" s="70" t="s">
        <v>65</v>
      </c>
      <c r="AH450" s="70" t="s">
        <v>11</v>
      </c>
      <c r="AI450" s="70" t="s">
        <v>9</v>
      </c>
      <c r="AJ450" s="70" t="s">
        <v>122</v>
      </c>
      <c r="AK450" s="70" t="s">
        <v>947</v>
      </c>
      <c r="AL450" s="70" t="s">
        <v>63</v>
      </c>
      <c r="AM450" s="70" t="s">
        <v>61</v>
      </c>
      <c r="AN450" s="70" t="s">
        <v>61</v>
      </c>
      <c r="AO450" s="70" t="s">
        <v>74</v>
      </c>
      <c r="AP450" s="69">
        <v>6</v>
      </c>
    </row>
    <row r="451" spans="1:42" ht="15" hidden="1" customHeight="1" x14ac:dyDescent="0.25">
      <c r="A451" s="69">
        <v>2024</v>
      </c>
      <c r="B451" s="70" t="s">
        <v>54</v>
      </c>
      <c r="C451" s="70" t="s">
        <v>55</v>
      </c>
      <c r="D451" s="70" t="s">
        <v>181</v>
      </c>
      <c r="E451" s="70" t="s">
        <v>176</v>
      </c>
      <c r="F451" s="70" t="s">
        <v>182</v>
      </c>
      <c r="G451" s="70" t="s">
        <v>1523</v>
      </c>
      <c r="H451" s="70" t="s">
        <v>150</v>
      </c>
      <c r="I451" s="70" t="s">
        <v>60</v>
      </c>
      <c r="J451" s="70" t="s">
        <v>180</v>
      </c>
      <c r="K451" s="69" t="b">
        <v>1</v>
      </c>
      <c r="L451" s="70" t="s">
        <v>23</v>
      </c>
      <c r="M451" s="69">
        <v>101</v>
      </c>
      <c r="N451" s="78" t="s">
        <v>62</v>
      </c>
      <c r="O451" s="81" t="str">
        <f t="shared" ref="O451:O514" si="14">CONCATENATE(M451,N451)</f>
        <v>10195</v>
      </c>
      <c r="P451" s="82" t="str">
        <f>IF(L451="EGG", "THA", IF(COUNTIF(Sheet2!B$3:B$187,VALUE('raw Mark ID data'!O451))=0, 0, VLOOKUP(VALUE(O451), Sheet2!B$3:D$987, 3, FALSE)))</f>
        <v>THA</v>
      </c>
      <c r="Q451" s="82" t="str">
        <f>IF(P451="THA",VLOOKUP(VALUE(O451),Sheet2!B$1:C$191,2,FALSE), IF(P451="SHA",VLOOKUP(VALUE(O451),Sheet2!B$1:C$191,2,FALSE), 0))</f>
        <v>Neets Bay</v>
      </c>
      <c r="R451" s="82" t="str">
        <f t="shared" ref="R451:R514" si="15">IF(L451="EGG",IF(C451="NB","T","????"),IF(OR(P451="SHA", P451="THA")=TRUE, IF(Q451="Neets Bay", "T", "NT"), "NT"))</f>
        <v>T</v>
      </c>
      <c r="S451" s="70" t="s">
        <v>1548</v>
      </c>
      <c r="T451" s="71">
        <v>45502</v>
      </c>
      <c r="U451" s="73"/>
      <c r="V451" s="69">
        <v>1</v>
      </c>
      <c r="W451" s="71">
        <v>45503</v>
      </c>
      <c r="X451" s="69">
        <v>31</v>
      </c>
      <c r="Y451" s="69">
        <v>6</v>
      </c>
      <c r="Z451" s="70" t="s">
        <v>61</v>
      </c>
      <c r="AA451" s="69">
        <v>1</v>
      </c>
      <c r="AB451" s="72">
        <v>45504</v>
      </c>
      <c r="AC451" s="70" t="s">
        <v>63</v>
      </c>
      <c r="AD451" s="70" t="s">
        <v>163</v>
      </c>
      <c r="AE451" s="70" t="s">
        <v>10</v>
      </c>
      <c r="AF451" s="70" t="s">
        <v>12</v>
      </c>
      <c r="AG451" s="70" t="s">
        <v>65</v>
      </c>
      <c r="AH451" s="70" t="s">
        <v>11</v>
      </c>
      <c r="AI451" s="70" t="s">
        <v>9</v>
      </c>
      <c r="AJ451" s="70" t="s">
        <v>84</v>
      </c>
      <c r="AK451" s="70" t="s">
        <v>163</v>
      </c>
      <c r="AL451" s="70" t="s">
        <v>63</v>
      </c>
      <c r="AM451" s="70" t="s">
        <v>61</v>
      </c>
      <c r="AN451" s="70" t="s">
        <v>61</v>
      </c>
      <c r="AO451" s="70" t="s">
        <v>74</v>
      </c>
      <c r="AP451" s="69">
        <v>5.0999999999999996</v>
      </c>
    </row>
    <row r="452" spans="1:42" ht="15" hidden="1" customHeight="1" x14ac:dyDescent="0.25">
      <c r="A452" s="69">
        <v>2024</v>
      </c>
      <c r="B452" s="70" t="s">
        <v>54</v>
      </c>
      <c r="C452" s="70" t="s">
        <v>55</v>
      </c>
      <c r="D452" s="70" t="s">
        <v>56</v>
      </c>
      <c r="E452" s="70" t="s">
        <v>219</v>
      </c>
      <c r="F452" s="70" t="s">
        <v>182</v>
      </c>
      <c r="G452" s="70" t="s">
        <v>1549</v>
      </c>
      <c r="H452" s="70" t="s">
        <v>108</v>
      </c>
      <c r="I452" s="70" t="s">
        <v>855</v>
      </c>
      <c r="J452" s="70" t="s">
        <v>61</v>
      </c>
      <c r="K452" s="69" t="b">
        <v>1</v>
      </c>
      <c r="L452" s="70" t="s">
        <v>8</v>
      </c>
      <c r="M452" s="69">
        <v>101</v>
      </c>
      <c r="N452" s="78" t="s">
        <v>957</v>
      </c>
      <c r="O452" s="81" t="str">
        <f t="shared" si="14"/>
        <v>10111</v>
      </c>
      <c r="P452" s="82">
        <f>IF(COUNTIF(Sheet2!B$3:B$187,VALUE('raw Mark ID data'!O452))=0, 0, VLOOKUP(VALUE(O452), Sheet2!B$3:D$987, 3, FALSE))</f>
        <v>0</v>
      </c>
      <c r="Q452" s="82">
        <f>IF(P452="THA",VLOOKUP(VALUE(O452),Sheet2!B$1:C$191,2,FALSE), IF(P452="SHA",VLOOKUP(VALUE(O452),Sheet2!B$1:C$191,2,FALSE), 0))</f>
        <v>0</v>
      </c>
      <c r="R452" s="82" t="str">
        <f t="shared" si="15"/>
        <v>NT</v>
      </c>
      <c r="S452" s="70" t="s">
        <v>1550</v>
      </c>
      <c r="T452" s="71">
        <v>45501</v>
      </c>
      <c r="U452" s="72">
        <v>45502</v>
      </c>
      <c r="V452" s="69">
        <v>2</v>
      </c>
      <c r="W452" s="71">
        <v>45503</v>
      </c>
      <c r="X452" s="69">
        <v>31</v>
      </c>
      <c r="Y452" s="73"/>
      <c r="Z452" s="70" t="s">
        <v>61</v>
      </c>
      <c r="AA452" s="69">
        <v>1</v>
      </c>
      <c r="AB452" s="72">
        <v>45505</v>
      </c>
      <c r="AC452" s="70" t="s">
        <v>63</v>
      </c>
      <c r="AD452" s="70" t="s">
        <v>163</v>
      </c>
      <c r="AE452" s="70" t="s">
        <v>10</v>
      </c>
      <c r="AF452" s="70" t="s">
        <v>12</v>
      </c>
      <c r="AG452" s="70" t="s">
        <v>65</v>
      </c>
      <c r="AH452" s="70" t="s">
        <v>11</v>
      </c>
      <c r="AI452" s="70" t="s">
        <v>9</v>
      </c>
      <c r="AJ452" s="70" t="s">
        <v>122</v>
      </c>
      <c r="AK452" s="70" t="s">
        <v>163</v>
      </c>
      <c r="AL452" s="70" t="s">
        <v>63</v>
      </c>
      <c r="AM452" s="70" t="s">
        <v>61</v>
      </c>
      <c r="AN452" s="70" t="s">
        <v>61</v>
      </c>
      <c r="AO452" s="70" t="s">
        <v>74</v>
      </c>
      <c r="AP452" s="69">
        <v>7.7</v>
      </c>
    </row>
    <row r="453" spans="1:42" ht="15" hidden="1" customHeight="1" x14ac:dyDescent="0.25">
      <c r="A453" s="69">
        <v>2024</v>
      </c>
      <c r="B453" s="70" t="s">
        <v>54</v>
      </c>
      <c r="C453" s="70" t="s">
        <v>55</v>
      </c>
      <c r="D453" s="70" t="s">
        <v>56</v>
      </c>
      <c r="E453" s="70" t="s">
        <v>219</v>
      </c>
      <c r="F453" s="70" t="s">
        <v>182</v>
      </c>
      <c r="G453" s="70" t="s">
        <v>1549</v>
      </c>
      <c r="H453" s="70" t="s">
        <v>109</v>
      </c>
      <c r="I453" s="70" t="s">
        <v>855</v>
      </c>
      <c r="J453" s="70" t="s">
        <v>61</v>
      </c>
      <c r="K453" s="69" t="b">
        <v>1</v>
      </c>
      <c r="L453" s="70" t="s">
        <v>8</v>
      </c>
      <c r="M453" s="69">
        <v>101</v>
      </c>
      <c r="N453" s="78" t="s">
        <v>957</v>
      </c>
      <c r="O453" s="81" t="str">
        <f t="shared" si="14"/>
        <v>10111</v>
      </c>
      <c r="P453" s="82">
        <f>IF(COUNTIF(Sheet2!B$3:B$187,VALUE('raw Mark ID data'!O453))=0, 0, VLOOKUP(VALUE(O453), Sheet2!B$3:D$987, 3, FALSE))</f>
        <v>0</v>
      </c>
      <c r="Q453" s="82">
        <f>IF(P453="THA",VLOOKUP(VALUE(O453),Sheet2!B$1:C$191,2,FALSE), IF(P453="SHA",VLOOKUP(VALUE(O453),Sheet2!B$1:C$191,2,FALSE), 0))</f>
        <v>0</v>
      </c>
      <c r="R453" s="82" t="str">
        <f t="shared" si="15"/>
        <v>NT</v>
      </c>
      <c r="S453" s="70" t="s">
        <v>1551</v>
      </c>
      <c r="T453" s="71">
        <v>45501</v>
      </c>
      <c r="U453" s="72">
        <v>45502</v>
      </c>
      <c r="V453" s="69">
        <v>2</v>
      </c>
      <c r="W453" s="71">
        <v>45503</v>
      </c>
      <c r="X453" s="69">
        <v>31</v>
      </c>
      <c r="Y453" s="73"/>
      <c r="Z453" s="70" t="s">
        <v>61</v>
      </c>
      <c r="AA453" s="69">
        <v>1</v>
      </c>
      <c r="AB453" s="72">
        <v>45505</v>
      </c>
      <c r="AC453" s="70" t="s">
        <v>63</v>
      </c>
      <c r="AD453" s="70" t="s">
        <v>163</v>
      </c>
      <c r="AE453" s="70" t="s">
        <v>10</v>
      </c>
      <c r="AF453" s="70" t="s">
        <v>12</v>
      </c>
      <c r="AG453" s="70" t="s">
        <v>65</v>
      </c>
      <c r="AH453" s="70" t="s">
        <v>11</v>
      </c>
      <c r="AI453" s="70" t="s">
        <v>9</v>
      </c>
      <c r="AJ453" s="70" t="s">
        <v>122</v>
      </c>
      <c r="AK453" s="70" t="s">
        <v>163</v>
      </c>
      <c r="AL453" s="70" t="s">
        <v>63</v>
      </c>
      <c r="AM453" s="70" t="s">
        <v>61</v>
      </c>
      <c r="AN453" s="70" t="s">
        <v>61</v>
      </c>
      <c r="AO453" s="70" t="s">
        <v>74</v>
      </c>
      <c r="AP453" s="69">
        <v>7.2</v>
      </c>
    </row>
    <row r="454" spans="1:42" ht="15" hidden="1" customHeight="1" x14ac:dyDescent="0.25">
      <c r="A454" s="69">
        <v>2024</v>
      </c>
      <c r="B454" s="70" t="s">
        <v>54</v>
      </c>
      <c r="C454" s="70" t="s">
        <v>986</v>
      </c>
      <c r="D454" s="70" t="s">
        <v>987</v>
      </c>
      <c r="E454" s="70" t="s">
        <v>988</v>
      </c>
      <c r="F454" s="70" t="s">
        <v>58</v>
      </c>
      <c r="G454" s="70" t="s">
        <v>1552</v>
      </c>
      <c r="H454" s="70" t="s">
        <v>82</v>
      </c>
      <c r="I454" s="70" t="s">
        <v>855</v>
      </c>
      <c r="J454" s="70" t="s">
        <v>61</v>
      </c>
      <c r="K454" s="69" t="b">
        <v>1</v>
      </c>
      <c r="L454" s="70" t="s">
        <v>23</v>
      </c>
      <c r="M454" s="69">
        <v>107</v>
      </c>
      <c r="N454" s="78" t="s">
        <v>1184</v>
      </c>
      <c r="O454" s="81" t="str">
        <f t="shared" si="14"/>
        <v>10720</v>
      </c>
      <c r="P454" s="82">
        <f>IF(COUNTIF(Sheet2!B$3:B$187,VALUE('raw Mark ID data'!O454))=0, 0, VLOOKUP(VALUE(O454), Sheet2!B$3:D$987, 3, FALSE))</f>
        <v>0</v>
      </c>
      <c r="Q454" s="82">
        <f>IF(P454="THA",VLOOKUP(VALUE(O454),Sheet2!B$1:C$191,2,FALSE), IF(P454="SHA",VLOOKUP(VALUE(O454),Sheet2!B$1:C$191,2,FALSE), 0))</f>
        <v>0</v>
      </c>
      <c r="R454" s="82" t="str">
        <f t="shared" si="15"/>
        <v>NT</v>
      </c>
      <c r="S454" s="70" t="s">
        <v>1553</v>
      </c>
      <c r="T454" s="71">
        <v>45494</v>
      </c>
      <c r="U454" s="73"/>
      <c r="V454" s="69">
        <v>1</v>
      </c>
      <c r="W454" s="71">
        <v>45495</v>
      </c>
      <c r="X454" s="69">
        <v>30</v>
      </c>
      <c r="Y454" s="73"/>
      <c r="Z454" s="70" t="s">
        <v>61</v>
      </c>
      <c r="AA454" s="69">
        <v>1</v>
      </c>
      <c r="AB454" s="72">
        <v>45504</v>
      </c>
      <c r="AC454" s="70" t="s">
        <v>63</v>
      </c>
      <c r="AD454" s="70" t="s">
        <v>139</v>
      </c>
      <c r="AE454" s="70" t="s">
        <v>13</v>
      </c>
      <c r="AF454" s="70" t="s">
        <v>12</v>
      </c>
      <c r="AG454" s="70" t="s">
        <v>65</v>
      </c>
      <c r="AH454" s="70" t="s">
        <v>11</v>
      </c>
      <c r="AI454" s="70" t="s">
        <v>9</v>
      </c>
      <c r="AJ454" s="70" t="s">
        <v>122</v>
      </c>
      <c r="AK454" s="70" t="s">
        <v>139</v>
      </c>
      <c r="AL454" s="70" t="s">
        <v>63</v>
      </c>
      <c r="AM454" s="70" t="s">
        <v>61</v>
      </c>
      <c r="AN454" s="70" t="s">
        <v>61</v>
      </c>
      <c r="AO454" s="70" t="s">
        <v>74</v>
      </c>
      <c r="AP454" s="69">
        <v>8.6999999999999993</v>
      </c>
    </row>
    <row r="455" spans="1:42" ht="15" hidden="1" customHeight="1" x14ac:dyDescent="0.25">
      <c r="A455" s="69">
        <v>2024</v>
      </c>
      <c r="B455" s="70" t="s">
        <v>54</v>
      </c>
      <c r="C455" s="70" t="s">
        <v>55</v>
      </c>
      <c r="D455" s="70" t="s">
        <v>56</v>
      </c>
      <c r="E455" s="70" t="s">
        <v>176</v>
      </c>
      <c r="F455" s="70" t="s">
        <v>182</v>
      </c>
      <c r="G455" s="70" t="s">
        <v>1554</v>
      </c>
      <c r="H455" s="70" t="s">
        <v>59</v>
      </c>
      <c r="I455" s="70" t="s">
        <v>221</v>
      </c>
      <c r="J455" s="70" t="s">
        <v>61</v>
      </c>
      <c r="K455" s="69" t="b">
        <v>1</v>
      </c>
      <c r="L455" s="70" t="s">
        <v>8</v>
      </c>
      <c r="M455" s="69">
        <v>101</v>
      </c>
      <c r="N455" s="78" t="s">
        <v>955</v>
      </c>
      <c r="O455" s="81" t="str">
        <f t="shared" si="14"/>
        <v>10128</v>
      </c>
      <c r="P455" s="82">
        <f>IF(COUNTIF(Sheet2!B$3:B$187,VALUE('raw Mark ID data'!O455))=0, 0, VLOOKUP(VALUE(O455), Sheet2!B$3:D$987, 3, FALSE))</f>
        <v>0</v>
      </c>
      <c r="Q455" s="82">
        <f>IF(P455="THA",VLOOKUP(VALUE(O455),Sheet2!B$1:C$191,2,FALSE), IF(P455="SHA",VLOOKUP(VALUE(O455),Sheet2!B$1:C$191,2,FALSE), 0))</f>
        <v>0</v>
      </c>
      <c r="R455" s="82" t="str">
        <f t="shared" si="15"/>
        <v>NT</v>
      </c>
      <c r="S455" s="70" t="s">
        <v>1555</v>
      </c>
      <c r="T455" s="71">
        <v>45501</v>
      </c>
      <c r="U455" s="72">
        <v>45503</v>
      </c>
      <c r="V455" s="69">
        <v>3</v>
      </c>
      <c r="W455" s="71">
        <v>45504</v>
      </c>
      <c r="X455" s="69">
        <v>31</v>
      </c>
      <c r="Y455" s="73"/>
      <c r="Z455" s="70" t="s">
        <v>61</v>
      </c>
      <c r="AA455" s="69">
        <v>1</v>
      </c>
      <c r="AB455" s="72">
        <v>45565</v>
      </c>
      <c r="AC455" s="70" t="s">
        <v>63</v>
      </c>
      <c r="AD455" s="70" t="s">
        <v>163</v>
      </c>
      <c r="AE455" s="70" t="s">
        <v>10</v>
      </c>
      <c r="AF455" s="70" t="s">
        <v>12</v>
      </c>
      <c r="AG455" s="70" t="s">
        <v>65</v>
      </c>
      <c r="AH455" s="70" t="s">
        <v>11</v>
      </c>
      <c r="AI455" s="70" t="s">
        <v>9</v>
      </c>
      <c r="AJ455" s="70" t="s">
        <v>122</v>
      </c>
      <c r="AK455" s="70" t="s">
        <v>163</v>
      </c>
      <c r="AL455" s="70" t="s">
        <v>63</v>
      </c>
      <c r="AM455" s="70" t="s">
        <v>61</v>
      </c>
      <c r="AN455" s="70" t="s">
        <v>61</v>
      </c>
      <c r="AO455" s="70" t="s">
        <v>74</v>
      </c>
      <c r="AP455" s="69">
        <v>5.7</v>
      </c>
    </row>
    <row r="456" spans="1:42" ht="15" hidden="1" customHeight="1" x14ac:dyDescent="0.25">
      <c r="A456" s="69">
        <v>2024</v>
      </c>
      <c r="B456" s="70" t="s">
        <v>54</v>
      </c>
      <c r="C456" s="70" t="s">
        <v>55</v>
      </c>
      <c r="D456" s="70" t="s">
        <v>56</v>
      </c>
      <c r="E456" s="70" t="s">
        <v>176</v>
      </c>
      <c r="F456" s="70" t="s">
        <v>182</v>
      </c>
      <c r="G456" s="70" t="s">
        <v>1554</v>
      </c>
      <c r="H456" s="70" t="s">
        <v>83</v>
      </c>
      <c r="I456" s="70" t="s">
        <v>221</v>
      </c>
      <c r="J456" s="70" t="s">
        <v>61</v>
      </c>
      <c r="K456" s="69" t="b">
        <v>1</v>
      </c>
      <c r="L456" s="70" t="s">
        <v>8</v>
      </c>
      <c r="M456" s="69">
        <v>101</v>
      </c>
      <c r="N456" s="78" t="s">
        <v>955</v>
      </c>
      <c r="O456" s="81" t="str">
        <f t="shared" si="14"/>
        <v>10128</v>
      </c>
      <c r="P456" s="82">
        <f>IF(COUNTIF(Sheet2!B$3:B$187,VALUE('raw Mark ID data'!O456))=0, 0, VLOOKUP(VALUE(O456), Sheet2!B$3:D$987, 3, FALSE))</f>
        <v>0</v>
      </c>
      <c r="Q456" s="82">
        <f>IF(P456="THA",VLOOKUP(VALUE(O456),Sheet2!B$1:C$191,2,FALSE), IF(P456="SHA",VLOOKUP(VALUE(O456),Sheet2!B$1:C$191,2,FALSE), 0))</f>
        <v>0</v>
      </c>
      <c r="R456" s="82" t="str">
        <f t="shared" si="15"/>
        <v>NT</v>
      </c>
      <c r="S456" s="70" t="s">
        <v>1556</v>
      </c>
      <c r="T456" s="71">
        <v>45501</v>
      </c>
      <c r="U456" s="72">
        <v>45503</v>
      </c>
      <c r="V456" s="69">
        <v>3</v>
      </c>
      <c r="W456" s="71">
        <v>45504</v>
      </c>
      <c r="X456" s="69">
        <v>31</v>
      </c>
      <c r="Y456" s="73"/>
      <c r="Z456" s="70" t="s">
        <v>61</v>
      </c>
      <c r="AA456" s="69">
        <v>1</v>
      </c>
      <c r="AB456" s="72">
        <v>45565</v>
      </c>
      <c r="AC456" s="70" t="s">
        <v>63</v>
      </c>
      <c r="AD456" s="70" t="s">
        <v>139</v>
      </c>
      <c r="AE456" s="70" t="s">
        <v>13</v>
      </c>
      <c r="AF456" s="70" t="s">
        <v>12</v>
      </c>
      <c r="AG456" s="70" t="s">
        <v>65</v>
      </c>
      <c r="AH456" s="70" t="s">
        <v>11</v>
      </c>
      <c r="AI456" s="70" t="s">
        <v>9</v>
      </c>
      <c r="AJ456" s="70" t="s">
        <v>122</v>
      </c>
      <c r="AK456" s="70" t="s">
        <v>139</v>
      </c>
      <c r="AL456" s="70" t="s">
        <v>63</v>
      </c>
      <c r="AM456" s="70" t="s">
        <v>61</v>
      </c>
      <c r="AN456" s="70" t="s">
        <v>61</v>
      </c>
      <c r="AO456" s="70" t="s">
        <v>74</v>
      </c>
      <c r="AP456" s="69">
        <v>6.2</v>
      </c>
    </row>
    <row r="457" spans="1:42" ht="15" hidden="1" customHeight="1" x14ac:dyDescent="0.25">
      <c r="A457" s="69">
        <v>2024</v>
      </c>
      <c r="B457" s="70" t="s">
        <v>54</v>
      </c>
      <c r="C457" s="70" t="s">
        <v>55</v>
      </c>
      <c r="D457" s="70" t="s">
        <v>56</v>
      </c>
      <c r="E457" s="70" t="s">
        <v>176</v>
      </c>
      <c r="F457" s="70" t="s">
        <v>182</v>
      </c>
      <c r="G457" s="70" t="s">
        <v>1554</v>
      </c>
      <c r="H457" s="70" t="s">
        <v>93</v>
      </c>
      <c r="I457" s="70" t="s">
        <v>221</v>
      </c>
      <c r="J457" s="70" t="s">
        <v>61</v>
      </c>
      <c r="K457" s="69" t="b">
        <v>1</v>
      </c>
      <c r="L457" s="70" t="s">
        <v>8</v>
      </c>
      <c r="M457" s="69">
        <v>101</v>
      </c>
      <c r="N457" s="78" t="s">
        <v>955</v>
      </c>
      <c r="O457" s="81" t="str">
        <f t="shared" si="14"/>
        <v>10128</v>
      </c>
      <c r="P457" s="82">
        <f>IF(COUNTIF(Sheet2!B$3:B$187,VALUE('raw Mark ID data'!O457))=0, 0, VLOOKUP(VALUE(O457), Sheet2!B$3:D$987, 3, FALSE))</f>
        <v>0</v>
      </c>
      <c r="Q457" s="82">
        <f>IF(P457="THA",VLOOKUP(VALUE(O457),Sheet2!B$1:C$191,2,FALSE), IF(P457="SHA",VLOOKUP(VALUE(O457),Sheet2!B$1:C$191,2,FALSE), 0))</f>
        <v>0</v>
      </c>
      <c r="R457" s="82" t="str">
        <f t="shared" si="15"/>
        <v>NT</v>
      </c>
      <c r="S457" s="70" t="s">
        <v>1557</v>
      </c>
      <c r="T457" s="71">
        <v>45501</v>
      </c>
      <c r="U457" s="72">
        <v>45503</v>
      </c>
      <c r="V457" s="69">
        <v>3</v>
      </c>
      <c r="W457" s="71">
        <v>45504</v>
      </c>
      <c r="X457" s="69">
        <v>31</v>
      </c>
      <c r="Y457" s="73"/>
      <c r="Z457" s="70" t="s">
        <v>61</v>
      </c>
      <c r="AA457" s="69">
        <v>1</v>
      </c>
      <c r="AB457" s="72">
        <v>45565</v>
      </c>
      <c r="AC457" s="70" t="s">
        <v>63</v>
      </c>
      <c r="AD457" s="70" t="s">
        <v>163</v>
      </c>
      <c r="AE457" s="70" t="s">
        <v>10</v>
      </c>
      <c r="AF457" s="70" t="s">
        <v>12</v>
      </c>
      <c r="AG457" s="70" t="s">
        <v>65</v>
      </c>
      <c r="AH457" s="70" t="s">
        <v>11</v>
      </c>
      <c r="AI457" s="70" t="s">
        <v>9</v>
      </c>
      <c r="AJ457" s="70" t="s">
        <v>84</v>
      </c>
      <c r="AK457" s="70" t="s">
        <v>163</v>
      </c>
      <c r="AL457" s="70" t="s">
        <v>63</v>
      </c>
      <c r="AM457" s="70" t="s">
        <v>61</v>
      </c>
      <c r="AN457" s="70" t="s">
        <v>61</v>
      </c>
      <c r="AO457" s="70" t="s">
        <v>74</v>
      </c>
      <c r="AP457" s="69">
        <v>7.1</v>
      </c>
    </row>
    <row r="458" spans="1:42" ht="15" customHeight="1" x14ac:dyDescent="0.25">
      <c r="A458" s="69">
        <v>2024</v>
      </c>
      <c r="B458" s="70" t="s">
        <v>54</v>
      </c>
      <c r="C458" s="70" t="s">
        <v>55</v>
      </c>
      <c r="D458" s="70" t="s">
        <v>175</v>
      </c>
      <c r="E458" s="70" t="s">
        <v>219</v>
      </c>
      <c r="F458" s="70" t="s">
        <v>182</v>
      </c>
      <c r="G458" s="70" t="s">
        <v>1558</v>
      </c>
      <c r="H458" s="70" t="s">
        <v>98</v>
      </c>
      <c r="I458" s="70" t="s">
        <v>60</v>
      </c>
      <c r="J458" s="70" t="s">
        <v>61</v>
      </c>
      <c r="K458" s="69" t="b">
        <v>1</v>
      </c>
      <c r="L458" s="70" t="s">
        <v>8</v>
      </c>
      <c r="M458" s="69">
        <v>101</v>
      </c>
      <c r="N458" s="78" t="s">
        <v>960</v>
      </c>
      <c r="O458" s="81" t="str">
        <f t="shared" si="14"/>
        <v>1012428</v>
      </c>
      <c r="P458" s="82">
        <f>IF(L458="EGG", "THA", IF(COUNTIF(Sheet2!B$3:B$187,VALUE('raw Mark ID data'!O458))=0, 0, VLOOKUP(VALUE(O458), Sheet2!B$3:D$987, 3, FALSE)))</f>
        <v>0</v>
      </c>
      <c r="Q458" s="82">
        <f>IF(P458="THA",VLOOKUP(VALUE(O458),Sheet2!B$1:C$191,2,FALSE), IF(P458="SHA",VLOOKUP(VALUE(O458),Sheet2!B$1:C$191,2,FALSE), 0))</f>
        <v>0</v>
      </c>
      <c r="R458" s="82" t="str">
        <f t="shared" si="15"/>
        <v>NT</v>
      </c>
      <c r="S458" s="70" t="s">
        <v>1559</v>
      </c>
      <c r="T458" s="71">
        <v>45501</v>
      </c>
      <c r="U458" s="72">
        <v>45504</v>
      </c>
      <c r="V458" s="69">
        <v>4</v>
      </c>
      <c r="W458" s="71">
        <v>45504</v>
      </c>
      <c r="X458" s="69">
        <v>31</v>
      </c>
      <c r="Y458" s="73"/>
      <c r="Z458" s="70" t="s">
        <v>61</v>
      </c>
      <c r="AA458" s="69">
        <v>1</v>
      </c>
      <c r="AB458" s="72">
        <v>45561</v>
      </c>
      <c r="AC458" s="70" t="s">
        <v>63</v>
      </c>
      <c r="AD458" s="70" t="s">
        <v>139</v>
      </c>
      <c r="AE458" s="70" t="s">
        <v>13</v>
      </c>
      <c r="AF458" s="70" t="s">
        <v>12</v>
      </c>
      <c r="AG458" s="70" t="s">
        <v>65</v>
      </c>
      <c r="AH458" s="70" t="s">
        <v>11</v>
      </c>
      <c r="AI458" s="70" t="s">
        <v>9</v>
      </c>
      <c r="AJ458" s="70" t="s">
        <v>122</v>
      </c>
      <c r="AK458" s="70" t="s">
        <v>139</v>
      </c>
      <c r="AL458" s="70" t="s">
        <v>63</v>
      </c>
      <c r="AM458" s="70" t="s">
        <v>61</v>
      </c>
      <c r="AN458" s="70" t="s">
        <v>61</v>
      </c>
      <c r="AO458" s="70" t="s">
        <v>74</v>
      </c>
      <c r="AP458" s="69">
        <v>5.5</v>
      </c>
    </row>
    <row r="459" spans="1:42" ht="15" customHeight="1" x14ac:dyDescent="0.25">
      <c r="A459" s="69">
        <v>2024</v>
      </c>
      <c r="B459" s="70" t="s">
        <v>54</v>
      </c>
      <c r="C459" s="70" t="s">
        <v>55</v>
      </c>
      <c r="D459" s="70" t="s">
        <v>175</v>
      </c>
      <c r="E459" s="70" t="s">
        <v>219</v>
      </c>
      <c r="F459" s="70" t="s">
        <v>182</v>
      </c>
      <c r="G459" s="70" t="s">
        <v>1558</v>
      </c>
      <c r="H459" s="70" t="s">
        <v>108</v>
      </c>
      <c r="I459" s="70" t="s">
        <v>60</v>
      </c>
      <c r="J459" s="70" t="s">
        <v>61</v>
      </c>
      <c r="K459" s="69" t="b">
        <v>1</v>
      </c>
      <c r="L459" s="70" t="s">
        <v>8</v>
      </c>
      <c r="M459" s="69">
        <v>101</v>
      </c>
      <c r="N459" s="78" t="s">
        <v>960</v>
      </c>
      <c r="O459" s="81" t="str">
        <f t="shared" si="14"/>
        <v>1012428</v>
      </c>
      <c r="P459" s="82">
        <f>IF(L459="EGG", "THA", IF(COUNTIF(Sheet2!B$3:B$187,VALUE('raw Mark ID data'!O459))=0, 0, VLOOKUP(VALUE(O459), Sheet2!B$3:D$987, 3, FALSE)))</f>
        <v>0</v>
      </c>
      <c r="Q459" s="82">
        <f>IF(P459="THA",VLOOKUP(VALUE(O459),Sheet2!B$1:C$191,2,FALSE), IF(P459="SHA",VLOOKUP(VALUE(O459),Sheet2!B$1:C$191,2,FALSE), 0))</f>
        <v>0</v>
      </c>
      <c r="R459" s="82" t="str">
        <f t="shared" si="15"/>
        <v>NT</v>
      </c>
      <c r="S459" s="70" t="s">
        <v>1560</v>
      </c>
      <c r="T459" s="71">
        <v>45501</v>
      </c>
      <c r="U459" s="72">
        <v>45504</v>
      </c>
      <c r="V459" s="69">
        <v>4</v>
      </c>
      <c r="W459" s="71">
        <v>45504</v>
      </c>
      <c r="X459" s="69">
        <v>31</v>
      </c>
      <c r="Y459" s="73"/>
      <c r="Z459" s="70" t="s">
        <v>61</v>
      </c>
      <c r="AA459" s="69">
        <v>1</v>
      </c>
      <c r="AB459" s="72">
        <v>45561</v>
      </c>
      <c r="AC459" s="70" t="s">
        <v>63</v>
      </c>
      <c r="AD459" s="70" t="s">
        <v>947</v>
      </c>
      <c r="AE459" s="70" t="s">
        <v>14</v>
      </c>
      <c r="AF459" s="70" t="s">
        <v>12</v>
      </c>
      <c r="AG459" s="70" t="s">
        <v>65</v>
      </c>
      <c r="AH459" s="70" t="s">
        <v>11</v>
      </c>
      <c r="AI459" s="70" t="s">
        <v>9</v>
      </c>
      <c r="AJ459" s="70" t="s">
        <v>122</v>
      </c>
      <c r="AK459" s="70" t="s">
        <v>947</v>
      </c>
      <c r="AL459" s="70" t="s">
        <v>63</v>
      </c>
      <c r="AM459" s="70" t="s">
        <v>61</v>
      </c>
      <c r="AN459" s="70" t="s">
        <v>61</v>
      </c>
      <c r="AO459" s="70" t="s">
        <v>74</v>
      </c>
      <c r="AP459" s="69">
        <v>6</v>
      </c>
    </row>
    <row r="460" spans="1:42" ht="15" hidden="1" customHeight="1" x14ac:dyDescent="0.25">
      <c r="A460" s="69">
        <v>2024</v>
      </c>
      <c r="B460" s="70" t="s">
        <v>54</v>
      </c>
      <c r="C460" s="70" t="s">
        <v>55</v>
      </c>
      <c r="D460" s="70" t="s">
        <v>181</v>
      </c>
      <c r="E460" s="70" t="s">
        <v>176</v>
      </c>
      <c r="F460" s="70" t="s">
        <v>182</v>
      </c>
      <c r="G460" s="70" t="s">
        <v>1561</v>
      </c>
      <c r="H460" s="70" t="s">
        <v>59</v>
      </c>
      <c r="I460" s="70" t="s">
        <v>60</v>
      </c>
      <c r="J460" s="70" t="s">
        <v>180</v>
      </c>
      <c r="K460" s="69" t="b">
        <v>1</v>
      </c>
      <c r="L460" s="70" t="s">
        <v>23</v>
      </c>
      <c r="M460" s="69">
        <v>101</v>
      </c>
      <c r="N460" s="78" t="s">
        <v>62</v>
      </c>
      <c r="O460" s="81" t="str">
        <f t="shared" si="14"/>
        <v>10195</v>
      </c>
      <c r="P460" s="82" t="str">
        <f>IF(L460="EGG", "THA", IF(COUNTIF(Sheet2!B$3:B$187,VALUE('raw Mark ID data'!O460))=0, 0, VLOOKUP(VALUE(O460), Sheet2!B$3:D$987, 3, FALSE)))</f>
        <v>THA</v>
      </c>
      <c r="Q460" s="82" t="str">
        <f>IF(P460="THA",VLOOKUP(VALUE(O460),Sheet2!B$1:C$191,2,FALSE), IF(P460="SHA",VLOOKUP(VALUE(O460),Sheet2!B$1:C$191,2,FALSE), 0))</f>
        <v>Neets Bay</v>
      </c>
      <c r="R460" s="82" t="str">
        <f t="shared" si="15"/>
        <v>T</v>
      </c>
      <c r="S460" s="70" t="s">
        <v>1562</v>
      </c>
      <c r="T460" s="71">
        <v>45504</v>
      </c>
      <c r="U460" s="73"/>
      <c r="V460" s="69">
        <v>1</v>
      </c>
      <c r="W460" s="71">
        <v>45504</v>
      </c>
      <c r="X460" s="69">
        <v>31</v>
      </c>
      <c r="Y460" s="69">
        <v>6</v>
      </c>
      <c r="Z460" s="70" t="s">
        <v>61</v>
      </c>
      <c r="AA460" s="69">
        <v>1</v>
      </c>
      <c r="AB460" s="72">
        <v>45505</v>
      </c>
      <c r="AC460" s="70" t="s">
        <v>63</v>
      </c>
      <c r="AD460" s="70" t="s">
        <v>163</v>
      </c>
      <c r="AE460" s="70" t="s">
        <v>10</v>
      </c>
      <c r="AF460" s="70" t="s">
        <v>12</v>
      </c>
      <c r="AG460" s="70" t="s">
        <v>65</v>
      </c>
      <c r="AH460" s="70" t="s">
        <v>11</v>
      </c>
      <c r="AI460" s="70" t="s">
        <v>9</v>
      </c>
      <c r="AJ460" s="70" t="s">
        <v>84</v>
      </c>
      <c r="AK460" s="70" t="s">
        <v>163</v>
      </c>
      <c r="AL460" s="70" t="s">
        <v>63</v>
      </c>
      <c r="AM460" s="70" t="s">
        <v>61</v>
      </c>
      <c r="AN460" s="70" t="s">
        <v>61</v>
      </c>
      <c r="AO460" s="70" t="s">
        <v>74</v>
      </c>
      <c r="AP460" s="69">
        <v>6.3</v>
      </c>
    </row>
    <row r="461" spans="1:42" ht="15" hidden="1" customHeight="1" x14ac:dyDescent="0.25">
      <c r="A461" s="69">
        <v>2024</v>
      </c>
      <c r="B461" s="70" t="s">
        <v>54</v>
      </c>
      <c r="C461" s="70" t="s">
        <v>55</v>
      </c>
      <c r="D461" s="70" t="s">
        <v>181</v>
      </c>
      <c r="E461" s="70" t="s">
        <v>176</v>
      </c>
      <c r="F461" s="70" t="s">
        <v>182</v>
      </c>
      <c r="G461" s="70" t="s">
        <v>1561</v>
      </c>
      <c r="H461" s="70" t="s">
        <v>70</v>
      </c>
      <c r="I461" s="70" t="s">
        <v>60</v>
      </c>
      <c r="J461" s="70" t="s">
        <v>180</v>
      </c>
      <c r="K461" s="69" t="b">
        <v>1</v>
      </c>
      <c r="L461" s="70" t="s">
        <v>23</v>
      </c>
      <c r="M461" s="69">
        <v>101</v>
      </c>
      <c r="N461" s="78" t="s">
        <v>62</v>
      </c>
      <c r="O461" s="81" t="str">
        <f t="shared" si="14"/>
        <v>10195</v>
      </c>
      <c r="P461" s="82" t="str">
        <f>IF(L461="EGG", "THA", IF(COUNTIF(Sheet2!B$3:B$187,VALUE('raw Mark ID data'!O461))=0, 0, VLOOKUP(VALUE(O461), Sheet2!B$3:D$987, 3, FALSE)))</f>
        <v>THA</v>
      </c>
      <c r="Q461" s="82" t="str">
        <f>IF(P461="THA",VLOOKUP(VALUE(O461),Sheet2!B$1:C$191,2,FALSE), IF(P461="SHA",VLOOKUP(VALUE(O461),Sheet2!B$1:C$191,2,FALSE), 0))</f>
        <v>Neets Bay</v>
      </c>
      <c r="R461" s="82" t="str">
        <f t="shared" si="15"/>
        <v>T</v>
      </c>
      <c r="S461" s="70" t="s">
        <v>1563</v>
      </c>
      <c r="T461" s="71">
        <v>45504</v>
      </c>
      <c r="U461" s="73"/>
      <c r="V461" s="69">
        <v>1</v>
      </c>
      <c r="W461" s="71">
        <v>45504</v>
      </c>
      <c r="X461" s="69">
        <v>31</v>
      </c>
      <c r="Y461" s="69">
        <v>6</v>
      </c>
      <c r="Z461" s="70" t="s">
        <v>61</v>
      </c>
      <c r="AA461" s="69">
        <v>1</v>
      </c>
      <c r="AB461" s="72">
        <v>45505</v>
      </c>
      <c r="AC461" s="70" t="s">
        <v>63</v>
      </c>
      <c r="AD461" s="70" t="s">
        <v>163</v>
      </c>
      <c r="AE461" s="70" t="s">
        <v>10</v>
      </c>
      <c r="AF461" s="70" t="s">
        <v>12</v>
      </c>
      <c r="AG461" s="70" t="s">
        <v>65</v>
      </c>
      <c r="AH461" s="70" t="s">
        <v>11</v>
      </c>
      <c r="AI461" s="70" t="s">
        <v>9</v>
      </c>
      <c r="AJ461" s="70" t="s">
        <v>122</v>
      </c>
      <c r="AK461" s="70" t="s">
        <v>163</v>
      </c>
      <c r="AL461" s="70" t="s">
        <v>63</v>
      </c>
      <c r="AM461" s="70" t="s">
        <v>61</v>
      </c>
      <c r="AN461" s="70" t="s">
        <v>61</v>
      </c>
      <c r="AO461" s="70" t="s">
        <v>74</v>
      </c>
      <c r="AP461" s="69">
        <v>8.1999999999999993</v>
      </c>
    </row>
    <row r="462" spans="1:42" ht="15" hidden="1" customHeight="1" x14ac:dyDescent="0.25">
      <c r="A462" s="69">
        <v>2024</v>
      </c>
      <c r="B462" s="70" t="s">
        <v>54</v>
      </c>
      <c r="C462" s="70" t="s">
        <v>55</v>
      </c>
      <c r="D462" s="70" t="s">
        <v>181</v>
      </c>
      <c r="E462" s="70" t="s">
        <v>176</v>
      </c>
      <c r="F462" s="70" t="s">
        <v>182</v>
      </c>
      <c r="G462" s="70" t="s">
        <v>1561</v>
      </c>
      <c r="H462" s="70" t="s">
        <v>75</v>
      </c>
      <c r="I462" s="70" t="s">
        <v>60</v>
      </c>
      <c r="J462" s="70" t="s">
        <v>180</v>
      </c>
      <c r="K462" s="69" t="b">
        <v>1</v>
      </c>
      <c r="L462" s="70" t="s">
        <v>23</v>
      </c>
      <c r="M462" s="69">
        <v>101</v>
      </c>
      <c r="N462" s="78" t="s">
        <v>62</v>
      </c>
      <c r="O462" s="81" t="str">
        <f t="shared" si="14"/>
        <v>10195</v>
      </c>
      <c r="P462" s="82" t="str">
        <f>IF(L462="EGG", "THA", IF(COUNTIF(Sheet2!B$3:B$187,VALUE('raw Mark ID data'!O462))=0, 0, VLOOKUP(VALUE(O462), Sheet2!B$3:D$987, 3, FALSE)))</f>
        <v>THA</v>
      </c>
      <c r="Q462" s="82" t="str">
        <f>IF(P462="THA",VLOOKUP(VALUE(O462),Sheet2!B$1:C$191,2,FALSE), IF(P462="SHA",VLOOKUP(VALUE(O462),Sheet2!B$1:C$191,2,FALSE), 0))</f>
        <v>Neets Bay</v>
      </c>
      <c r="R462" s="82" t="str">
        <f t="shared" si="15"/>
        <v>T</v>
      </c>
      <c r="S462" s="70" t="s">
        <v>1564</v>
      </c>
      <c r="T462" s="71">
        <v>45504</v>
      </c>
      <c r="U462" s="73"/>
      <c r="V462" s="69">
        <v>1</v>
      </c>
      <c r="W462" s="71">
        <v>45504</v>
      </c>
      <c r="X462" s="69">
        <v>31</v>
      </c>
      <c r="Y462" s="69">
        <v>6</v>
      </c>
      <c r="Z462" s="70" t="s">
        <v>61</v>
      </c>
      <c r="AA462" s="69">
        <v>1</v>
      </c>
      <c r="AB462" s="72">
        <v>45505</v>
      </c>
      <c r="AC462" s="70" t="s">
        <v>63</v>
      </c>
      <c r="AD462" s="70" t="s">
        <v>139</v>
      </c>
      <c r="AE462" s="70" t="s">
        <v>13</v>
      </c>
      <c r="AF462" s="70" t="s">
        <v>12</v>
      </c>
      <c r="AG462" s="70" t="s">
        <v>65</v>
      </c>
      <c r="AH462" s="70" t="s">
        <v>11</v>
      </c>
      <c r="AI462" s="70" t="s">
        <v>9</v>
      </c>
      <c r="AJ462" s="70" t="s">
        <v>84</v>
      </c>
      <c r="AK462" s="70" t="s">
        <v>139</v>
      </c>
      <c r="AL462" s="70" t="s">
        <v>63</v>
      </c>
      <c r="AM462" s="70" t="s">
        <v>61</v>
      </c>
      <c r="AN462" s="70" t="s">
        <v>61</v>
      </c>
      <c r="AO462" s="70" t="s">
        <v>74</v>
      </c>
      <c r="AP462" s="69">
        <v>6.1</v>
      </c>
    </row>
    <row r="463" spans="1:42" ht="15" hidden="1" customHeight="1" x14ac:dyDescent="0.25">
      <c r="A463" s="69">
        <v>2024</v>
      </c>
      <c r="B463" s="70" t="s">
        <v>54</v>
      </c>
      <c r="C463" s="70" t="s">
        <v>55</v>
      </c>
      <c r="D463" s="70" t="s">
        <v>181</v>
      </c>
      <c r="E463" s="70" t="s">
        <v>176</v>
      </c>
      <c r="F463" s="70" t="s">
        <v>182</v>
      </c>
      <c r="G463" s="70" t="s">
        <v>1561</v>
      </c>
      <c r="H463" s="70" t="s">
        <v>77</v>
      </c>
      <c r="I463" s="70" t="s">
        <v>60</v>
      </c>
      <c r="J463" s="70" t="s">
        <v>180</v>
      </c>
      <c r="K463" s="69" t="b">
        <v>1</v>
      </c>
      <c r="L463" s="70" t="s">
        <v>23</v>
      </c>
      <c r="M463" s="69">
        <v>101</v>
      </c>
      <c r="N463" s="78" t="s">
        <v>62</v>
      </c>
      <c r="O463" s="81" t="str">
        <f t="shared" si="14"/>
        <v>10195</v>
      </c>
      <c r="P463" s="82" t="str">
        <f>IF(L463="EGG", "THA", IF(COUNTIF(Sheet2!B$3:B$187,VALUE('raw Mark ID data'!O463))=0, 0, VLOOKUP(VALUE(O463), Sheet2!B$3:D$987, 3, FALSE)))</f>
        <v>THA</v>
      </c>
      <c r="Q463" s="82" t="str">
        <f>IF(P463="THA",VLOOKUP(VALUE(O463),Sheet2!B$1:C$191,2,FALSE), IF(P463="SHA",VLOOKUP(VALUE(O463),Sheet2!B$1:C$191,2,FALSE), 0))</f>
        <v>Neets Bay</v>
      </c>
      <c r="R463" s="82" t="str">
        <f t="shared" si="15"/>
        <v>T</v>
      </c>
      <c r="S463" s="70" t="s">
        <v>1565</v>
      </c>
      <c r="T463" s="71">
        <v>45504</v>
      </c>
      <c r="U463" s="73"/>
      <c r="V463" s="69">
        <v>1</v>
      </c>
      <c r="W463" s="71">
        <v>45504</v>
      </c>
      <c r="X463" s="69">
        <v>31</v>
      </c>
      <c r="Y463" s="69">
        <v>6</v>
      </c>
      <c r="Z463" s="70" t="s">
        <v>61</v>
      </c>
      <c r="AA463" s="69">
        <v>1</v>
      </c>
      <c r="AB463" s="72">
        <v>45505</v>
      </c>
      <c r="AC463" s="70" t="s">
        <v>63</v>
      </c>
      <c r="AD463" s="70" t="s">
        <v>163</v>
      </c>
      <c r="AE463" s="70" t="s">
        <v>10</v>
      </c>
      <c r="AF463" s="70" t="s">
        <v>12</v>
      </c>
      <c r="AG463" s="70" t="s">
        <v>65</v>
      </c>
      <c r="AH463" s="70" t="s">
        <v>11</v>
      </c>
      <c r="AI463" s="70" t="s">
        <v>9</v>
      </c>
      <c r="AJ463" s="70" t="s">
        <v>84</v>
      </c>
      <c r="AK463" s="70" t="s">
        <v>163</v>
      </c>
      <c r="AL463" s="70" t="s">
        <v>63</v>
      </c>
      <c r="AM463" s="70" t="s">
        <v>61</v>
      </c>
      <c r="AN463" s="70" t="s">
        <v>61</v>
      </c>
      <c r="AO463" s="70" t="s">
        <v>74</v>
      </c>
      <c r="AP463" s="69">
        <v>6.7</v>
      </c>
    </row>
    <row r="464" spans="1:42" ht="15" hidden="1" customHeight="1" x14ac:dyDescent="0.25">
      <c r="A464" s="69">
        <v>2024</v>
      </c>
      <c r="B464" s="70" t="s">
        <v>54</v>
      </c>
      <c r="C464" s="70" t="s">
        <v>55</v>
      </c>
      <c r="D464" s="70" t="s">
        <v>181</v>
      </c>
      <c r="E464" s="70" t="s">
        <v>176</v>
      </c>
      <c r="F464" s="70" t="s">
        <v>182</v>
      </c>
      <c r="G464" s="70" t="s">
        <v>1561</v>
      </c>
      <c r="H464" s="70" t="s">
        <v>78</v>
      </c>
      <c r="I464" s="70" t="s">
        <v>60</v>
      </c>
      <c r="J464" s="70" t="s">
        <v>180</v>
      </c>
      <c r="K464" s="69" t="b">
        <v>1</v>
      </c>
      <c r="L464" s="70" t="s">
        <v>23</v>
      </c>
      <c r="M464" s="69">
        <v>101</v>
      </c>
      <c r="N464" s="78" t="s">
        <v>62</v>
      </c>
      <c r="O464" s="81" t="str">
        <f t="shared" si="14"/>
        <v>10195</v>
      </c>
      <c r="P464" s="82" t="str">
        <f>IF(L464="EGG", "THA", IF(COUNTIF(Sheet2!B$3:B$187,VALUE('raw Mark ID data'!O464))=0, 0, VLOOKUP(VALUE(O464), Sheet2!B$3:D$987, 3, FALSE)))</f>
        <v>THA</v>
      </c>
      <c r="Q464" s="82" t="str">
        <f>IF(P464="THA",VLOOKUP(VALUE(O464),Sheet2!B$1:C$191,2,FALSE), IF(P464="SHA",VLOOKUP(VALUE(O464),Sheet2!B$1:C$191,2,FALSE), 0))</f>
        <v>Neets Bay</v>
      </c>
      <c r="R464" s="82" t="str">
        <f t="shared" si="15"/>
        <v>T</v>
      </c>
      <c r="S464" s="70" t="s">
        <v>1566</v>
      </c>
      <c r="T464" s="71">
        <v>45504</v>
      </c>
      <c r="U464" s="73"/>
      <c r="V464" s="69">
        <v>1</v>
      </c>
      <c r="W464" s="71">
        <v>45504</v>
      </c>
      <c r="X464" s="69">
        <v>31</v>
      </c>
      <c r="Y464" s="69">
        <v>6</v>
      </c>
      <c r="Z464" s="70" t="s">
        <v>61</v>
      </c>
      <c r="AA464" s="69">
        <v>1</v>
      </c>
      <c r="AB464" s="72">
        <v>45505</v>
      </c>
      <c r="AC464" s="70" t="s">
        <v>63</v>
      </c>
      <c r="AD464" s="70" t="s">
        <v>163</v>
      </c>
      <c r="AE464" s="70" t="s">
        <v>10</v>
      </c>
      <c r="AF464" s="70" t="s">
        <v>12</v>
      </c>
      <c r="AG464" s="70" t="s">
        <v>65</v>
      </c>
      <c r="AH464" s="70" t="s">
        <v>11</v>
      </c>
      <c r="AI464" s="70" t="s">
        <v>9</v>
      </c>
      <c r="AJ464" s="70" t="s">
        <v>122</v>
      </c>
      <c r="AK464" s="70" t="s">
        <v>163</v>
      </c>
      <c r="AL464" s="70" t="s">
        <v>63</v>
      </c>
      <c r="AM464" s="70" t="s">
        <v>61</v>
      </c>
      <c r="AN464" s="70" t="s">
        <v>61</v>
      </c>
      <c r="AO464" s="70" t="s">
        <v>74</v>
      </c>
      <c r="AP464" s="69">
        <v>8.8000000000000007</v>
      </c>
    </row>
    <row r="465" spans="1:42" ht="15" hidden="1" customHeight="1" x14ac:dyDescent="0.25">
      <c r="A465" s="69">
        <v>2024</v>
      </c>
      <c r="B465" s="70" t="s">
        <v>54</v>
      </c>
      <c r="C465" s="70" t="s">
        <v>55</v>
      </c>
      <c r="D465" s="70" t="s">
        <v>181</v>
      </c>
      <c r="E465" s="70" t="s">
        <v>176</v>
      </c>
      <c r="F465" s="70" t="s">
        <v>182</v>
      </c>
      <c r="G465" s="70" t="s">
        <v>1561</v>
      </c>
      <c r="H465" s="70" t="s">
        <v>81</v>
      </c>
      <c r="I465" s="70" t="s">
        <v>60</v>
      </c>
      <c r="J465" s="70" t="s">
        <v>180</v>
      </c>
      <c r="K465" s="69" t="b">
        <v>1</v>
      </c>
      <c r="L465" s="70" t="s">
        <v>23</v>
      </c>
      <c r="M465" s="69">
        <v>101</v>
      </c>
      <c r="N465" s="78" t="s">
        <v>62</v>
      </c>
      <c r="O465" s="81" t="str">
        <f t="shared" si="14"/>
        <v>10195</v>
      </c>
      <c r="P465" s="82" t="str">
        <f>IF(L465="EGG", "THA", IF(COUNTIF(Sheet2!B$3:B$187,VALUE('raw Mark ID data'!O465))=0, 0, VLOOKUP(VALUE(O465), Sheet2!B$3:D$987, 3, FALSE)))</f>
        <v>THA</v>
      </c>
      <c r="Q465" s="82" t="str">
        <f>IF(P465="THA",VLOOKUP(VALUE(O465),Sheet2!B$1:C$191,2,FALSE), IF(P465="SHA",VLOOKUP(VALUE(O465),Sheet2!B$1:C$191,2,FALSE), 0))</f>
        <v>Neets Bay</v>
      </c>
      <c r="R465" s="82" t="str">
        <f t="shared" si="15"/>
        <v>T</v>
      </c>
      <c r="S465" s="70" t="s">
        <v>1567</v>
      </c>
      <c r="T465" s="71">
        <v>45504</v>
      </c>
      <c r="U465" s="73"/>
      <c r="V465" s="69">
        <v>1</v>
      </c>
      <c r="W465" s="71">
        <v>45504</v>
      </c>
      <c r="X465" s="69">
        <v>31</v>
      </c>
      <c r="Y465" s="69">
        <v>6</v>
      </c>
      <c r="Z465" s="70" t="s">
        <v>61</v>
      </c>
      <c r="AA465" s="69">
        <v>1</v>
      </c>
      <c r="AB465" s="72">
        <v>45505</v>
      </c>
      <c r="AC465" s="70" t="s">
        <v>63</v>
      </c>
      <c r="AD465" s="70" t="s">
        <v>163</v>
      </c>
      <c r="AE465" s="70" t="s">
        <v>10</v>
      </c>
      <c r="AF465" s="70" t="s">
        <v>12</v>
      </c>
      <c r="AG465" s="70" t="s">
        <v>65</v>
      </c>
      <c r="AH465" s="70" t="s">
        <v>11</v>
      </c>
      <c r="AI465" s="70" t="s">
        <v>9</v>
      </c>
      <c r="AJ465" s="70" t="s">
        <v>122</v>
      </c>
      <c r="AK465" s="70" t="s">
        <v>163</v>
      </c>
      <c r="AL465" s="70" t="s">
        <v>63</v>
      </c>
      <c r="AM465" s="70" t="s">
        <v>61</v>
      </c>
      <c r="AN465" s="70" t="s">
        <v>61</v>
      </c>
      <c r="AO465" s="70" t="s">
        <v>74</v>
      </c>
      <c r="AP465" s="69">
        <v>4.7</v>
      </c>
    </row>
    <row r="466" spans="1:42" ht="15" hidden="1" customHeight="1" x14ac:dyDescent="0.25">
      <c r="A466" s="69">
        <v>2024</v>
      </c>
      <c r="B466" s="70" t="s">
        <v>54</v>
      </c>
      <c r="C466" s="70" t="s">
        <v>55</v>
      </c>
      <c r="D466" s="70" t="s">
        <v>181</v>
      </c>
      <c r="E466" s="70" t="s">
        <v>176</v>
      </c>
      <c r="F466" s="70" t="s">
        <v>182</v>
      </c>
      <c r="G466" s="70" t="s">
        <v>1561</v>
      </c>
      <c r="H466" s="70" t="s">
        <v>82</v>
      </c>
      <c r="I466" s="70" t="s">
        <v>60</v>
      </c>
      <c r="J466" s="70" t="s">
        <v>180</v>
      </c>
      <c r="K466" s="69" t="b">
        <v>1</v>
      </c>
      <c r="L466" s="70" t="s">
        <v>23</v>
      </c>
      <c r="M466" s="69">
        <v>101</v>
      </c>
      <c r="N466" s="78" t="s">
        <v>62</v>
      </c>
      <c r="O466" s="81" t="str">
        <f t="shared" si="14"/>
        <v>10195</v>
      </c>
      <c r="P466" s="82" t="str">
        <f>IF(L466="EGG", "THA", IF(COUNTIF(Sheet2!B$3:B$187,VALUE('raw Mark ID data'!O466))=0, 0, VLOOKUP(VALUE(O466), Sheet2!B$3:D$987, 3, FALSE)))</f>
        <v>THA</v>
      </c>
      <c r="Q466" s="82" t="str">
        <f>IF(P466="THA",VLOOKUP(VALUE(O466),Sheet2!B$1:C$191,2,FALSE), IF(P466="SHA",VLOOKUP(VALUE(O466),Sheet2!B$1:C$191,2,FALSE), 0))</f>
        <v>Neets Bay</v>
      </c>
      <c r="R466" s="82" t="str">
        <f t="shared" si="15"/>
        <v>T</v>
      </c>
      <c r="S466" s="70" t="s">
        <v>1568</v>
      </c>
      <c r="T466" s="71">
        <v>45504</v>
      </c>
      <c r="U466" s="73"/>
      <c r="V466" s="69">
        <v>1</v>
      </c>
      <c r="W466" s="71">
        <v>45504</v>
      </c>
      <c r="X466" s="69">
        <v>31</v>
      </c>
      <c r="Y466" s="69">
        <v>6</v>
      </c>
      <c r="Z466" s="70" t="s">
        <v>61</v>
      </c>
      <c r="AA466" s="69">
        <v>1</v>
      </c>
      <c r="AB466" s="72">
        <v>45505</v>
      </c>
      <c r="AC466" s="70" t="s">
        <v>63</v>
      </c>
      <c r="AD466" s="70" t="s">
        <v>189</v>
      </c>
      <c r="AE466" s="70" t="s">
        <v>21</v>
      </c>
      <c r="AF466" s="70" t="s">
        <v>12</v>
      </c>
      <c r="AG466" s="70" t="s">
        <v>65</v>
      </c>
      <c r="AH466" s="70" t="s">
        <v>11</v>
      </c>
      <c r="AI466" s="70" t="s">
        <v>9</v>
      </c>
      <c r="AJ466" s="70" t="s">
        <v>122</v>
      </c>
      <c r="AK466" s="70" t="s">
        <v>189</v>
      </c>
      <c r="AL466" s="70" t="s">
        <v>63</v>
      </c>
      <c r="AM466" s="70" t="s">
        <v>61</v>
      </c>
      <c r="AN466" s="70" t="s">
        <v>61</v>
      </c>
      <c r="AO466" s="70" t="s">
        <v>74</v>
      </c>
      <c r="AP466" s="69">
        <v>4.3</v>
      </c>
    </row>
    <row r="467" spans="1:42" ht="15" hidden="1" customHeight="1" x14ac:dyDescent="0.25">
      <c r="A467" s="69">
        <v>2024</v>
      </c>
      <c r="B467" s="70" t="s">
        <v>54</v>
      </c>
      <c r="C467" s="70" t="s">
        <v>55</v>
      </c>
      <c r="D467" s="70" t="s">
        <v>181</v>
      </c>
      <c r="E467" s="70" t="s">
        <v>176</v>
      </c>
      <c r="F467" s="70" t="s">
        <v>182</v>
      </c>
      <c r="G467" s="70" t="s">
        <v>1561</v>
      </c>
      <c r="H467" s="70" t="s">
        <v>85</v>
      </c>
      <c r="I467" s="70" t="s">
        <v>60</v>
      </c>
      <c r="J467" s="70" t="s">
        <v>180</v>
      </c>
      <c r="K467" s="69" t="b">
        <v>1</v>
      </c>
      <c r="L467" s="70" t="s">
        <v>23</v>
      </c>
      <c r="M467" s="69">
        <v>101</v>
      </c>
      <c r="N467" s="78" t="s">
        <v>62</v>
      </c>
      <c r="O467" s="81" t="str">
        <f t="shared" si="14"/>
        <v>10195</v>
      </c>
      <c r="P467" s="82" t="str">
        <f>IF(L467="EGG", "THA", IF(COUNTIF(Sheet2!B$3:B$187,VALUE('raw Mark ID data'!O467))=0, 0, VLOOKUP(VALUE(O467), Sheet2!B$3:D$987, 3, FALSE)))</f>
        <v>THA</v>
      </c>
      <c r="Q467" s="82" t="str">
        <f>IF(P467="THA",VLOOKUP(VALUE(O467),Sheet2!B$1:C$191,2,FALSE), IF(P467="SHA",VLOOKUP(VALUE(O467),Sheet2!B$1:C$191,2,FALSE), 0))</f>
        <v>Neets Bay</v>
      </c>
      <c r="R467" s="82" t="str">
        <f t="shared" si="15"/>
        <v>T</v>
      </c>
      <c r="S467" s="70" t="s">
        <v>1569</v>
      </c>
      <c r="T467" s="71">
        <v>45504</v>
      </c>
      <c r="U467" s="73"/>
      <c r="V467" s="69">
        <v>1</v>
      </c>
      <c r="W467" s="71">
        <v>45504</v>
      </c>
      <c r="X467" s="69">
        <v>31</v>
      </c>
      <c r="Y467" s="69">
        <v>6</v>
      </c>
      <c r="Z467" s="70" t="s">
        <v>61</v>
      </c>
      <c r="AA467" s="69">
        <v>1</v>
      </c>
      <c r="AB467" s="72">
        <v>45505</v>
      </c>
      <c r="AC467" s="70" t="s">
        <v>63</v>
      </c>
      <c r="AD467" s="70" t="s">
        <v>163</v>
      </c>
      <c r="AE467" s="70" t="s">
        <v>10</v>
      </c>
      <c r="AF467" s="70" t="s">
        <v>12</v>
      </c>
      <c r="AG467" s="70" t="s">
        <v>65</v>
      </c>
      <c r="AH467" s="70" t="s">
        <v>11</v>
      </c>
      <c r="AI467" s="70" t="s">
        <v>9</v>
      </c>
      <c r="AJ467" s="70" t="s">
        <v>84</v>
      </c>
      <c r="AK467" s="70" t="s">
        <v>163</v>
      </c>
      <c r="AL467" s="70" t="s">
        <v>63</v>
      </c>
      <c r="AM467" s="70" t="s">
        <v>61</v>
      </c>
      <c r="AN467" s="70" t="s">
        <v>61</v>
      </c>
      <c r="AO467" s="70" t="s">
        <v>74</v>
      </c>
      <c r="AP467" s="69">
        <v>7</v>
      </c>
    </row>
    <row r="468" spans="1:42" ht="15" hidden="1" customHeight="1" x14ac:dyDescent="0.25">
      <c r="A468" s="69">
        <v>2024</v>
      </c>
      <c r="B468" s="70" t="s">
        <v>54</v>
      </c>
      <c r="C468" s="70" t="s">
        <v>55</v>
      </c>
      <c r="D468" s="70" t="s">
        <v>181</v>
      </c>
      <c r="E468" s="70" t="s">
        <v>176</v>
      </c>
      <c r="F468" s="70" t="s">
        <v>182</v>
      </c>
      <c r="G468" s="70" t="s">
        <v>1561</v>
      </c>
      <c r="H468" s="70" t="s">
        <v>93</v>
      </c>
      <c r="I468" s="70" t="s">
        <v>60</v>
      </c>
      <c r="J468" s="70" t="s">
        <v>180</v>
      </c>
      <c r="K468" s="69" t="b">
        <v>1</v>
      </c>
      <c r="L468" s="70" t="s">
        <v>23</v>
      </c>
      <c r="M468" s="69">
        <v>101</v>
      </c>
      <c r="N468" s="78" t="s">
        <v>62</v>
      </c>
      <c r="O468" s="81" t="str">
        <f t="shared" si="14"/>
        <v>10195</v>
      </c>
      <c r="P468" s="82" t="str">
        <f>IF(L468="EGG", "THA", IF(COUNTIF(Sheet2!B$3:B$187,VALUE('raw Mark ID data'!O468))=0, 0, VLOOKUP(VALUE(O468), Sheet2!B$3:D$987, 3, FALSE)))</f>
        <v>THA</v>
      </c>
      <c r="Q468" s="82" t="str">
        <f>IF(P468="THA",VLOOKUP(VALUE(O468),Sheet2!B$1:C$191,2,FALSE), IF(P468="SHA",VLOOKUP(VALUE(O468),Sheet2!B$1:C$191,2,FALSE), 0))</f>
        <v>Neets Bay</v>
      </c>
      <c r="R468" s="82" t="str">
        <f t="shared" si="15"/>
        <v>T</v>
      </c>
      <c r="S468" s="70" t="s">
        <v>1570</v>
      </c>
      <c r="T468" s="71">
        <v>45504</v>
      </c>
      <c r="U468" s="73"/>
      <c r="V468" s="69">
        <v>1</v>
      </c>
      <c r="W468" s="71">
        <v>45504</v>
      </c>
      <c r="X468" s="69">
        <v>31</v>
      </c>
      <c r="Y468" s="69">
        <v>6</v>
      </c>
      <c r="Z468" s="70" t="s">
        <v>61</v>
      </c>
      <c r="AA468" s="69">
        <v>1</v>
      </c>
      <c r="AB468" s="72">
        <v>45505</v>
      </c>
      <c r="AC468" s="70" t="s">
        <v>63</v>
      </c>
      <c r="AD468" s="70" t="s">
        <v>189</v>
      </c>
      <c r="AE468" s="70" t="s">
        <v>21</v>
      </c>
      <c r="AF468" s="70" t="s">
        <v>12</v>
      </c>
      <c r="AG468" s="70" t="s">
        <v>65</v>
      </c>
      <c r="AH468" s="70" t="s">
        <v>11</v>
      </c>
      <c r="AI468" s="70" t="s">
        <v>9</v>
      </c>
      <c r="AJ468" s="70" t="s">
        <v>122</v>
      </c>
      <c r="AK468" s="70" t="s">
        <v>189</v>
      </c>
      <c r="AL468" s="70" t="s">
        <v>63</v>
      </c>
      <c r="AM468" s="70" t="s">
        <v>61</v>
      </c>
      <c r="AN468" s="70" t="s">
        <v>61</v>
      </c>
      <c r="AO468" s="70" t="s">
        <v>74</v>
      </c>
      <c r="AP468" s="69">
        <v>3.8</v>
      </c>
    </row>
    <row r="469" spans="1:42" ht="15" hidden="1" customHeight="1" x14ac:dyDescent="0.25">
      <c r="A469" s="69">
        <v>2024</v>
      </c>
      <c r="B469" s="70" t="s">
        <v>54</v>
      </c>
      <c r="C469" s="70" t="s">
        <v>55</v>
      </c>
      <c r="D469" s="70" t="s">
        <v>181</v>
      </c>
      <c r="E469" s="70" t="s">
        <v>176</v>
      </c>
      <c r="F469" s="70" t="s">
        <v>182</v>
      </c>
      <c r="G469" s="70" t="s">
        <v>1561</v>
      </c>
      <c r="H469" s="70" t="s">
        <v>94</v>
      </c>
      <c r="I469" s="70" t="s">
        <v>60</v>
      </c>
      <c r="J469" s="70" t="s">
        <v>180</v>
      </c>
      <c r="K469" s="69" t="b">
        <v>1</v>
      </c>
      <c r="L469" s="70" t="s">
        <v>23</v>
      </c>
      <c r="M469" s="69">
        <v>101</v>
      </c>
      <c r="N469" s="78" t="s">
        <v>62</v>
      </c>
      <c r="O469" s="81" t="str">
        <f t="shared" si="14"/>
        <v>10195</v>
      </c>
      <c r="P469" s="82" t="str">
        <f>IF(L469="EGG", "THA", IF(COUNTIF(Sheet2!B$3:B$187,VALUE('raw Mark ID data'!O469))=0, 0, VLOOKUP(VALUE(O469), Sheet2!B$3:D$987, 3, FALSE)))</f>
        <v>THA</v>
      </c>
      <c r="Q469" s="82" t="str">
        <f>IF(P469="THA",VLOOKUP(VALUE(O469),Sheet2!B$1:C$191,2,FALSE), IF(P469="SHA",VLOOKUP(VALUE(O469),Sheet2!B$1:C$191,2,FALSE), 0))</f>
        <v>Neets Bay</v>
      </c>
      <c r="R469" s="82" t="str">
        <f t="shared" si="15"/>
        <v>T</v>
      </c>
      <c r="S469" s="70" t="s">
        <v>1571</v>
      </c>
      <c r="T469" s="71">
        <v>45504</v>
      </c>
      <c r="U469" s="73"/>
      <c r="V469" s="69">
        <v>1</v>
      </c>
      <c r="W469" s="71">
        <v>45504</v>
      </c>
      <c r="X469" s="69">
        <v>31</v>
      </c>
      <c r="Y469" s="69">
        <v>6</v>
      </c>
      <c r="Z469" s="70" t="s">
        <v>61</v>
      </c>
      <c r="AA469" s="69">
        <v>1</v>
      </c>
      <c r="AB469" s="72">
        <v>45505</v>
      </c>
      <c r="AC469" s="70" t="s">
        <v>63</v>
      </c>
      <c r="AD469" s="70" t="s">
        <v>139</v>
      </c>
      <c r="AE469" s="70" t="s">
        <v>13</v>
      </c>
      <c r="AF469" s="70" t="s">
        <v>12</v>
      </c>
      <c r="AG469" s="70" t="s">
        <v>65</v>
      </c>
      <c r="AH469" s="70" t="s">
        <v>11</v>
      </c>
      <c r="AI469" s="70" t="s">
        <v>9</v>
      </c>
      <c r="AJ469" s="70" t="s">
        <v>122</v>
      </c>
      <c r="AK469" s="70" t="s">
        <v>139</v>
      </c>
      <c r="AL469" s="70" t="s">
        <v>63</v>
      </c>
      <c r="AM469" s="70" t="s">
        <v>61</v>
      </c>
      <c r="AN469" s="70" t="s">
        <v>61</v>
      </c>
      <c r="AO469" s="70" t="s">
        <v>74</v>
      </c>
      <c r="AP469" s="69">
        <v>7.4</v>
      </c>
    </row>
    <row r="470" spans="1:42" ht="15" hidden="1" customHeight="1" x14ac:dyDescent="0.25">
      <c r="A470" s="69">
        <v>2024</v>
      </c>
      <c r="B470" s="70" t="s">
        <v>54</v>
      </c>
      <c r="C470" s="70" t="s">
        <v>55</v>
      </c>
      <c r="D470" s="70" t="s">
        <v>181</v>
      </c>
      <c r="E470" s="70" t="s">
        <v>176</v>
      </c>
      <c r="F470" s="70" t="s">
        <v>182</v>
      </c>
      <c r="G470" s="70" t="s">
        <v>1561</v>
      </c>
      <c r="H470" s="70" t="s">
        <v>95</v>
      </c>
      <c r="I470" s="70" t="s">
        <v>60</v>
      </c>
      <c r="J470" s="70" t="s">
        <v>180</v>
      </c>
      <c r="K470" s="69" t="b">
        <v>1</v>
      </c>
      <c r="L470" s="70" t="s">
        <v>23</v>
      </c>
      <c r="M470" s="69">
        <v>101</v>
      </c>
      <c r="N470" s="78" t="s">
        <v>62</v>
      </c>
      <c r="O470" s="81" t="str">
        <f t="shared" si="14"/>
        <v>10195</v>
      </c>
      <c r="P470" s="82" t="str">
        <f>IF(L470="EGG", "THA", IF(COUNTIF(Sheet2!B$3:B$187,VALUE('raw Mark ID data'!O470))=0, 0, VLOOKUP(VALUE(O470), Sheet2!B$3:D$987, 3, FALSE)))</f>
        <v>THA</v>
      </c>
      <c r="Q470" s="82" t="str">
        <f>IF(P470="THA",VLOOKUP(VALUE(O470),Sheet2!B$1:C$191,2,FALSE), IF(P470="SHA",VLOOKUP(VALUE(O470),Sheet2!B$1:C$191,2,FALSE), 0))</f>
        <v>Neets Bay</v>
      </c>
      <c r="R470" s="82" t="str">
        <f t="shared" si="15"/>
        <v>T</v>
      </c>
      <c r="S470" s="70" t="s">
        <v>1572</v>
      </c>
      <c r="T470" s="71">
        <v>45504</v>
      </c>
      <c r="U470" s="73"/>
      <c r="V470" s="69">
        <v>1</v>
      </c>
      <c r="W470" s="71">
        <v>45504</v>
      </c>
      <c r="X470" s="69">
        <v>31</v>
      </c>
      <c r="Y470" s="69">
        <v>6</v>
      </c>
      <c r="Z470" s="70" t="s">
        <v>61</v>
      </c>
      <c r="AA470" s="69">
        <v>1</v>
      </c>
      <c r="AB470" s="72">
        <v>45505</v>
      </c>
      <c r="AC470" s="70" t="s">
        <v>63</v>
      </c>
      <c r="AD470" s="70" t="s">
        <v>947</v>
      </c>
      <c r="AE470" s="70" t="s">
        <v>14</v>
      </c>
      <c r="AF470" s="70" t="s">
        <v>12</v>
      </c>
      <c r="AG470" s="70" t="s">
        <v>65</v>
      </c>
      <c r="AH470" s="70" t="s">
        <v>11</v>
      </c>
      <c r="AI470" s="70" t="s">
        <v>9</v>
      </c>
      <c r="AJ470" s="70" t="s">
        <v>122</v>
      </c>
      <c r="AK470" s="70" t="s">
        <v>947</v>
      </c>
      <c r="AL470" s="70" t="s">
        <v>63</v>
      </c>
      <c r="AM470" s="70" t="s">
        <v>61</v>
      </c>
      <c r="AN470" s="70" t="s">
        <v>61</v>
      </c>
      <c r="AO470" s="70" t="s">
        <v>74</v>
      </c>
      <c r="AP470" s="69">
        <v>7.7</v>
      </c>
    </row>
    <row r="471" spans="1:42" ht="15" hidden="1" customHeight="1" x14ac:dyDescent="0.25">
      <c r="A471" s="69">
        <v>2024</v>
      </c>
      <c r="B471" s="70" t="s">
        <v>54</v>
      </c>
      <c r="C471" s="70" t="s">
        <v>55</v>
      </c>
      <c r="D471" s="70" t="s">
        <v>181</v>
      </c>
      <c r="E471" s="70" t="s">
        <v>176</v>
      </c>
      <c r="F471" s="70" t="s">
        <v>182</v>
      </c>
      <c r="G471" s="70" t="s">
        <v>1561</v>
      </c>
      <c r="H471" s="70" t="s">
        <v>101</v>
      </c>
      <c r="I471" s="70" t="s">
        <v>60</v>
      </c>
      <c r="J471" s="70" t="s">
        <v>180</v>
      </c>
      <c r="K471" s="69" t="b">
        <v>1</v>
      </c>
      <c r="L471" s="70" t="s">
        <v>23</v>
      </c>
      <c r="M471" s="69">
        <v>101</v>
      </c>
      <c r="N471" s="78" t="s">
        <v>62</v>
      </c>
      <c r="O471" s="81" t="str">
        <f t="shared" si="14"/>
        <v>10195</v>
      </c>
      <c r="P471" s="82" t="str">
        <f>IF(L471="EGG", "THA", IF(COUNTIF(Sheet2!B$3:B$187,VALUE('raw Mark ID data'!O471))=0, 0, VLOOKUP(VALUE(O471), Sheet2!B$3:D$987, 3, FALSE)))</f>
        <v>THA</v>
      </c>
      <c r="Q471" s="82" t="str">
        <f>IF(P471="THA",VLOOKUP(VALUE(O471),Sheet2!B$1:C$191,2,FALSE), IF(P471="SHA",VLOOKUP(VALUE(O471),Sheet2!B$1:C$191,2,FALSE), 0))</f>
        <v>Neets Bay</v>
      </c>
      <c r="R471" s="82" t="str">
        <f t="shared" si="15"/>
        <v>T</v>
      </c>
      <c r="S471" s="70" t="s">
        <v>1573</v>
      </c>
      <c r="T471" s="71">
        <v>45504</v>
      </c>
      <c r="U471" s="73"/>
      <c r="V471" s="69">
        <v>1</v>
      </c>
      <c r="W471" s="71">
        <v>45504</v>
      </c>
      <c r="X471" s="69">
        <v>31</v>
      </c>
      <c r="Y471" s="69">
        <v>6</v>
      </c>
      <c r="Z471" s="70" t="s">
        <v>61</v>
      </c>
      <c r="AA471" s="69">
        <v>1</v>
      </c>
      <c r="AB471" s="72">
        <v>45505</v>
      </c>
      <c r="AC471" s="70" t="s">
        <v>63</v>
      </c>
      <c r="AD471" s="70" t="s">
        <v>139</v>
      </c>
      <c r="AE471" s="70" t="s">
        <v>13</v>
      </c>
      <c r="AF471" s="70" t="s">
        <v>12</v>
      </c>
      <c r="AG471" s="70" t="s">
        <v>65</v>
      </c>
      <c r="AH471" s="70" t="s">
        <v>11</v>
      </c>
      <c r="AI471" s="70" t="s">
        <v>9</v>
      </c>
      <c r="AJ471" s="70" t="s">
        <v>122</v>
      </c>
      <c r="AK471" s="70" t="s">
        <v>139</v>
      </c>
      <c r="AL471" s="70" t="s">
        <v>63</v>
      </c>
      <c r="AM471" s="70" t="s">
        <v>61</v>
      </c>
      <c r="AN471" s="70" t="s">
        <v>61</v>
      </c>
      <c r="AO471" s="70" t="s">
        <v>74</v>
      </c>
      <c r="AP471" s="69">
        <v>6.9</v>
      </c>
    </row>
    <row r="472" spans="1:42" ht="15" hidden="1" customHeight="1" x14ac:dyDescent="0.25">
      <c r="A472" s="69">
        <v>2024</v>
      </c>
      <c r="B472" s="70" t="s">
        <v>54</v>
      </c>
      <c r="C472" s="70" t="s">
        <v>55</v>
      </c>
      <c r="D472" s="70" t="s">
        <v>181</v>
      </c>
      <c r="E472" s="70" t="s">
        <v>176</v>
      </c>
      <c r="F472" s="70" t="s">
        <v>182</v>
      </c>
      <c r="G472" s="70" t="s">
        <v>1561</v>
      </c>
      <c r="H472" s="70" t="s">
        <v>103</v>
      </c>
      <c r="I472" s="70" t="s">
        <v>60</v>
      </c>
      <c r="J472" s="70" t="s">
        <v>180</v>
      </c>
      <c r="K472" s="69" t="b">
        <v>1</v>
      </c>
      <c r="L472" s="70" t="s">
        <v>23</v>
      </c>
      <c r="M472" s="69">
        <v>101</v>
      </c>
      <c r="N472" s="78" t="s">
        <v>62</v>
      </c>
      <c r="O472" s="81" t="str">
        <f t="shared" si="14"/>
        <v>10195</v>
      </c>
      <c r="P472" s="82" t="str">
        <f>IF(L472="EGG", "THA", IF(COUNTIF(Sheet2!B$3:B$187,VALUE('raw Mark ID data'!O472))=0, 0, VLOOKUP(VALUE(O472), Sheet2!B$3:D$987, 3, FALSE)))</f>
        <v>THA</v>
      </c>
      <c r="Q472" s="82" t="str">
        <f>IF(P472="THA",VLOOKUP(VALUE(O472),Sheet2!B$1:C$191,2,FALSE), IF(P472="SHA",VLOOKUP(VALUE(O472),Sheet2!B$1:C$191,2,FALSE), 0))</f>
        <v>Neets Bay</v>
      </c>
      <c r="R472" s="82" t="str">
        <f t="shared" si="15"/>
        <v>T</v>
      </c>
      <c r="S472" s="70" t="s">
        <v>1574</v>
      </c>
      <c r="T472" s="71">
        <v>45504</v>
      </c>
      <c r="U472" s="73"/>
      <c r="V472" s="69">
        <v>1</v>
      </c>
      <c r="W472" s="71">
        <v>45504</v>
      </c>
      <c r="X472" s="69">
        <v>31</v>
      </c>
      <c r="Y472" s="69">
        <v>6</v>
      </c>
      <c r="Z472" s="70" t="s">
        <v>61</v>
      </c>
      <c r="AA472" s="69">
        <v>1</v>
      </c>
      <c r="AB472" s="72">
        <v>45505</v>
      </c>
      <c r="AC472" s="70" t="s">
        <v>63</v>
      </c>
      <c r="AD472" s="70" t="s">
        <v>189</v>
      </c>
      <c r="AE472" s="70" t="s">
        <v>21</v>
      </c>
      <c r="AF472" s="70" t="s">
        <v>12</v>
      </c>
      <c r="AG472" s="70" t="s">
        <v>65</v>
      </c>
      <c r="AH472" s="70" t="s">
        <v>11</v>
      </c>
      <c r="AI472" s="70" t="s">
        <v>9</v>
      </c>
      <c r="AJ472" s="70" t="s">
        <v>84</v>
      </c>
      <c r="AK472" s="70" t="s">
        <v>189</v>
      </c>
      <c r="AL472" s="70" t="s">
        <v>63</v>
      </c>
      <c r="AM472" s="70" t="s">
        <v>61</v>
      </c>
      <c r="AN472" s="70" t="s">
        <v>61</v>
      </c>
      <c r="AO472" s="70" t="s">
        <v>74</v>
      </c>
      <c r="AP472" s="69">
        <v>6.2</v>
      </c>
    </row>
    <row r="473" spans="1:42" ht="15" hidden="1" customHeight="1" x14ac:dyDescent="0.25">
      <c r="A473" s="69">
        <v>2024</v>
      </c>
      <c r="B473" s="70" t="s">
        <v>54</v>
      </c>
      <c r="C473" s="70" t="s">
        <v>55</v>
      </c>
      <c r="D473" s="70" t="s">
        <v>181</v>
      </c>
      <c r="E473" s="70" t="s">
        <v>176</v>
      </c>
      <c r="F473" s="70" t="s">
        <v>182</v>
      </c>
      <c r="G473" s="70" t="s">
        <v>1561</v>
      </c>
      <c r="H473" s="70" t="s">
        <v>104</v>
      </c>
      <c r="I473" s="70" t="s">
        <v>60</v>
      </c>
      <c r="J473" s="70" t="s">
        <v>180</v>
      </c>
      <c r="K473" s="69" t="b">
        <v>1</v>
      </c>
      <c r="L473" s="70" t="s">
        <v>23</v>
      </c>
      <c r="M473" s="69">
        <v>101</v>
      </c>
      <c r="N473" s="78" t="s">
        <v>62</v>
      </c>
      <c r="O473" s="81" t="str">
        <f t="shared" si="14"/>
        <v>10195</v>
      </c>
      <c r="P473" s="82" t="str">
        <f>IF(L473="EGG", "THA", IF(COUNTIF(Sheet2!B$3:B$187,VALUE('raw Mark ID data'!O473))=0, 0, VLOOKUP(VALUE(O473), Sheet2!B$3:D$987, 3, FALSE)))</f>
        <v>THA</v>
      </c>
      <c r="Q473" s="82" t="str">
        <f>IF(P473="THA",VLOOKUP(VALUE(O473),Sheet2!B$1:C$191,2,FALSE), IF(P473="SHA",VLOOKUP(VALUE(O473),Sheet2!B$1:C$191,2,FALSE), 0))</f>
        <v>Neets Bay</v>
      </c>
      <c r="R473" s="82" t="str">
        <f t="shared" si="15"/>
        <v>T</v>
      </c>
      <c r="S473" s="70" t="s">
        <v>1575</v>
      </c>
      <c r="T473" s="71">
        <v>45504</v>
      </c>
      <c r="U473" s="73"/>
      <c r="V473" s="69">
        <v>1</v>
      </c>
      <c r="W473" s="71">
        <v>45504</v>
      </c>
      <c r="X473" s="69">
        <v>31</v>
      </c>
      <c r="Y473" s="69">
        <v>6</v>
      </c>
      <c r="Z473" s="70" t="s">
        <v>61</v>
      </c>
      <c r="AA473" s="69">
        <v>1</v>
      </c>
      <c r="AB473" s="72">
        <v>45505</v>
      </c>
      <c r="AC473" s="70" t="s">
        <v>63</v>
      </c>
      <c r="AD473" s="70" t="s">
        <v>163</v>
      </c>
      <c r="AE473" s="70" t="s">
        <v>10</v>
      </c>
      <c r="AF473" s="70" t="s">
        <v>12</v>
      </c>
      <c r="AG473" s="70" t="s">
        <v>65</v>
      </c>
      <c r="AH473" s="70" t="s">
        <v>11</v>
      </c>
      <c r="AI473" s="70" t="s">
        <v>9</v>
      </c>
      <c r="AJ473" s="70" t="s">
        <v>122</v>
      </c>
      <c r="AK473" s="70" t="s">
        <v>163</v>
      </c>
      <c r="AL473" s="70" t="s">
        <v>63</v>
      </c>
      <c r="AM473" s="70" t="s">
        <v>61</v>
      </c>
      <c r="AN473" s="70" t="s">
        <v>61</v>
      </c>
      <c r="AO473" s="70" t="s">
        <v>74</v>
      </c>
      <c r="AP473" s="69">
        <v>3.3</v>
      </c>
    </row>
    <row r="474" spans="1:42" ht="15" hidden="1" customHeight="1" x14ac:dyDescent="0.25">
      <c r="A474" s="69">
        <v>2024</v>
      </c>
      <c r="B474" s="70" t="s">
        <v>54</v>
      </c>
      <c r="C474" s="70" t="s">
        <v>55</v>
      </c>
      <c r="D474" s="70" t="s">
        <v>181</v>
      </c>
      <c r="E474" s="70" t="s">
        <v>176</v>
      </c>
      <c r="F474" s="70" t="s">
        <v>182</v>
      </c>
      <c r="G474" s="70" t="s">
        <v>1561</v>
      </c>
      <c r="H474" s="70" t="s">
        <v>106</v>
      </c>
      <c r="I474" s="70" t="s">
        <v>60</v>
      </c>
      <c r="J474" s="70" t="s">
        <v>180</v>
      </c>
      <c r="K474" s="69" t="b">
        <v>1</v>
      </c>
      <c r="L474" s="70" t="s">
        <v>23</v>
      </c>
      <c r="M474" s="69">
        <v>101</v>
      </c>
      <c r="N474" s="78" t="s">
        <v>62</v>
      </c>
      <c r="O474" s="81" t="str">
        <f t="shared" si="14"/>
        <v>10195</v>
      </c>
      <c r="P474" s="82" t="str">
        <f>IF(L474="EGG", "THA", IF(COUNTIF(Sheet2!B$3:B$187,VALUE('raw Mark ID data'!O474))=0, 0, VLOOKUP(VALUE(O474), Sheet2!B$3:D$987, 3, FALSE)))</f>
        <v>THA</v>
      </c>
      <c r="Q474" s="82" t="str">
        <f>IF(P474="THA",VLOOKUP(VALUE(O474),Sheet2!B$1:C$191,2,FALSE), IF(P474="SHA",VLOOKUP(VALUE(O474),Sheet2!B$1:C$191,2,FALSE), 0))</f>
        <v>Neets Bay</v>
      </c>
      <c r="R474" s="82" t="str">
        <f t="shared" si="15"/>
        <v>T</v>
      </c>
      <c r="S474" s="70" t="s">
        <v>1576</v>
      </c>
      <c r="T474" s="71">
        <v>45504</v>
      </c>
      <c r="U474" s="73"/>
      <c r="V474" s="69">
        <v>1</v>
      </c>
      <c r="W474" s="71">
        <v>45504</v>
      </c>
      <c r="X474" s="69">
        <v>31</v>
      </c>
      <c r="Y474" s="69">
        <v>6</v>
      </c>
      <c r="Z474" s="70" t="s">
        <v>61</v>
      </c>
      <c r="AA474" s="69">
        <v>1</v>
      </c>
      <c r="AB474" s="72">
        <v>45505</v>
      </c>
      <c r="AC474" s="70" t="s">
        <v>63</v>
      </c>
      <c r="AD474" s="70" t="s">
        <v>189</v>
      </c>
      <c r="AE474" s="70" t="s">
        <v>21</v>
      </c>
      <c r="AF474" s="70" t="s">
        <v>12</v>
      </c>
      <c r="AG474" s="70" t="s">
        <v>65</v>
      </c>
      <c r="AH474" s="70" t="s">
        <v>11</v>
      </c>
      <c r="AI474" s="70" t="s">
        <v>9</v>
      </c>
      <c r="AJ474" s="70" t="s">
        <v>84</v>
      </c>
      <c r="AK474" s="70" t="s">
        <v>189</v>
      </c>
      <c r="AL474" s="70" t="s">
        <v>63</v>
      </c>
      <c r="AM474" s="70" t="s">
        <v>61</v>
      </c>
      <c r="AN474" s="70" t="s">
        <v>61</v>
      </c>
      <c r="AO474" s="70" t="s">
        <v>74</v>
      </c>
      <c r="AP474" s="69">
        <v>8.3000000000000007</v>
      </c>
    </row>
    <row r="475" spans="1:42" ht="15" hidden="1" customHeight="1" x14ac:dyDescent="0.25">
      <c r="A475" s="69">
        <v>2024</v>
      </c>
      <c r="B475" s="70" t="s">
        <v>54</v>
      </c>
      <c r="C475" s="70" t="s">
        <v>55</v>
      </c>
      <c r="D475" s="70" t="s">
        <v>181</v>
      </c>
      <c r="E475" s="70" t="s">
        <v>176</v>
      </c>
      <c r="F475" s="70" t="s">
        <v>182</v>
      </c>
      <c r="G475" s="70" t="s">
        <v>1561</v>
      </c>
      <c r="H475" s="70" t="s">
        <v>109</v>
      </c>
      <c r="I475" s="70" t="s">
        <v>60</v>
      </c>
      <c r="J475" s="70" t="s">
        <v>180</v>
      </c>
      <c r="K475" s="69" t="b">
        <v>1</v>
      </c>
      <c r="L475" s="70" t="s">
        <v>23</v>
      </c>
      <c r="M475" s="69">
        <v>101</v>
      </c>
      <c r="N475" s="78" t="s">
        <v>62</v>
      </c>
      <c r="O475" s="81" t="str">
        <f t="shared" si="14"/>
        <v>10195</v>
      </c>
      <c r="P475" s="82" t="str">
        <f>IF(L475="EGG", "THA", IF(COUNTIF(Sheet2!B$3:B$187,VALUE('raw Mark ID data'!O475))=0, 0, VLOOKUP(VALUE(O475), Sheet2!B$3:D$987, 3, FALSE)))</f>
        <v>THA</v>
      </c>
      <c r="Q475" s="82" t="str">
        <f>IF(P475="THA",VLOOKUP(VALUE(O475),Sheet2!B$1:C$191,2,FALSE), IF(P475="SHA",VLOOKUP(VALUE(O475),Sheet2!B$1:C$191,2,FALSE), 0))</f>
        <v>Neets Bay</v>
      </c>
      <c r="R475" s="82" t="str">
        <f t="shared" si="15"/>
        <v>T</v>
      </c>
      <c r="S475" s="70" t="s">
        <v>1577</v>
      </c>
      <c r="T475" s="71">
        <v>45504</v>
      </c>
      <c r="U475" s="73"/>
      <c r="V475" s="69">
        <v>1</v>
      </c>
      <c r="W475" s="71">
        <v>45504</v>
      </c>
      <c r="X475" s="69">
        <v>31</v>
      </c>
      <c r="Y475" s="69">
        <v>6</v>
      </c>
      <c r="Z475" s="70" t="s">
        <v>61</v>
      </c>
      <c r="AA475" s="69">
        <v>1</v>
      </c>
      <c r="AB475" s="72">
        <v>45505</v>
      </c>
      <c r="AC475" s="70" t="s">
        <v>63</v>
      </c>
      <c r="AD475" s="70" t="s">
        <v>139</v>
      </c>
      <c r="AE475" s="70" t="s">
        <v>13</v>
      </c>
      <c r="AF475" s="70" t="s">
        <v>12</v>
      </c>
      <c r="AG475" s="70" t="s">
        <v>65</v>
      </c>
      <c r="AH475" s="70" t="s">
        <v>11</v>
      </c>
      <c r="AI475" s="70" t="s">
        <v>9</v>
      </c>
      <c r="AJ475" s="70" t="s">
        <v>122</v>
      </c>
      <c r="AK475" s="70" t="s">
        <v>139</v>
      </c>
      <c r="AL475" s="70" t="s">
        <v>63</v>
      </c>
      <c r="AM475" s="70" t="s">
        <v>61</v>
      </c>
      <c r="AN475" s="70" t="s">
        <v>61</v>
      </c>
      <c r="AO475" s="70" t="s">
        <v>74</v>
      </c>
      <c r="AP475" s="69">
        <v>6</v>
      </c>
    </row>
    <row r="476" spans="1:42" ht="15" hidden="1" customHeight="1" x14ac:dyDescent="0.25">
      <c r="A476" s="69">
        <v>2024</v>
      </c>
      <c r="B476" s="70" t="s">
        <v>54</v>
      </c>
      <c r="C476" s="70" t="s">
        <v>55</v>
      </c>
      <c r="D476" s="70" t="s">
        <v>181</v>
      </c>
      <c r="E476" s="70" t="s">
        <v>176</v>
      </c>
      <c r="F476" s="70" t="s">
        <v>182</v>
      </c>
      <c r="G476" s="70" t="s">
        <v>1561</v>
      </c>
      <c r="H476" s="70" t="s">
        <v>111</v>
      </c>
      <c r="I476" s="70" t="s">
        <v>60</v>
      </c>
      <c r="J476" s="70" t="s">
        <v>180</v>
      </c>
      <c r="K476" s="69" t="b">
        <v>1</v>
      </c>
      <c r="L476" s="70" t="s">
        <v>23</v>
      </c>
      <c r="M476" s="69">
        <v>101</v>
      </c>
      <c r="N476" s="78" t="s">
        <v>62</v>
      </c>
      <c r="O476" s="81" t="str">
        <f t="shared" si="14"/>
        <v>10195</v>
      </c>
      <c r="P476" s="82" t="str">
        <f>IF(L476="EGG", "THA", IF(COUNTIF(Sheet2!B$3:B$187,VALUE('raw Mark ID data'!O476))=0, 0, VLOOKUP(VALUE(O476), Sheet2!B$3:D$987, 3, FALSE)))</f>
        <v>THA</v>
      </c>
      <c r="Q476" s="82" t="str">
        <f>IF(P476="THA",VLOOKUP(VALUE(O476),Sheet2!B$1:C$191,2,FALSE), IF(P476="SHA",VLOOKUP(VALUE(O476),Sheet2!B$1:C$191,2,FALSE), 0))</f>
        <v>Neets Bay</v>
      </c>
      <c r="R476" s="82" t="str">
        <f t="shared" si="15"/>
        <v>T</v>
      </c>
      <c r="S476" s="70" t="s">
        <v>1578</v>
      </c>
      <c r="T476" s="71">
        <v>45504</v>
      </c>
      <c r="U476" s="73"/>
      <c r="V476" s="69">
        <v>1</v>
      </c>
      <c r="W476" s="71">
        <v>45504</v>
      </c>
      <c r="X476" s="69">
        <v>31</v>
      </c>
      <c r="Y476" s="69">
        <v>6</v>
      </c>
      <c r="Z476" s="70" t="s">
        <v>61</v>
      </c>
      <c r="AA476" s="69">
        <v>1</v>
      </c>
      <c r="AB476" s="72">
        <v>45505</v>
      </c>
      <c r="AC476" s="70" t="s">
        <v>63</v>
      </c>
      <c r="AD476" s="70" t="s">
        <v>139</v>
      </c>
      <c r="AE476" s="70" t="s">
        <v>13</v>
      </c>
      <c r="AF476" s="70" t="s">
        <v>12</v>
      </c>
      <c r="AG476" s="70" t="s">
        <v>65</v>
      </c>
      <c r="AH476" s="70" t="s">
        <v>11</v>
      </c>
      <c r="AI476" s="70" t="s">
        <v>9</v>
      </c>
      <c r="AJ476" s="70" t="s">
        <v>122</v>
      </c>
      <c r="AK476" s="70" t="s">
        <v>139</v>
      </c>
      <c r="AL476" s="70" t="s">
        <v>63</v>
      </c>
      <c r="AM476" s="70" t="s">
        <v>61</v>
      </c>
      <c r="AN476" s="70" t="s">
        <v>61</v>
      </c>
      <c r="AO476" s="70" t="s">
        <v>74</v>
      </c>
      <c r="AP476" s="69">
        <v>6.5</v>
      </c>
    </row>
    <row r="477" spans="1:42" ht="15" hidden="1" customHeight="1" x14ac:dyDescent="0.25">
      <c r="A477" s="69">
        <v>2024</v>
      </c>
      <c r="B477" s="70" t="s">
        <v>54</v>
      </c>
      <c r="C477" s="70" t="s">
        <v>55</v>
      </c>
      <c r="D477" s="70" t="s">
        <v>181</v>
      </c>
      <c r="E477" s="70" t="s">
        <v>176</v>
      </c>
      <c r="F477" s="70" t="s">
        <v>182</v>
      </c>
      <c r="G477" s="70" t="s">
        <v>1561</v>
      </c>
      <c r="H477" s="70" t="s">
        <v>112</v>
      </c>
      <c r="I477" s="70" t="s">
        <v>60</v>
      </c>
      <c r="J477" s="70" t="s">
        <v>180</v>
      </c>
      <c r="K477" s="69" t="b">
        <v>1</v>
      </c>
      <c r="L477" s="70" t="s">
        <v>23</v>
      </c>
      <c r="M477" s="69">
        <v>101</v>
      </c>
      <c r="N477" s="78" t="s">
        <v>62</v>
      </c>
      <c r="O477" s="81" t="str">
        <f t="shared" si="14"/>
        <v>10195</v>
      </c>
      <c r="P477" s="82" t="str">
        <f>IF(L477="EGG", "THA", IF(COUNTIF(Sheet2!B$3:B$187,VALUE('raw Mark ID data'!O477))=0, 0, VLOOKUP(VALUE(O477), Sheet2!B$3:D$987, 3, FALSE)))</f>
        <v>THA</v>
      </c>
      <c r="Q477" s="82" t="str">
        <f>IF(P477="THA",VLOOKUP(VALUE(O477),Sheet2!B$1:C$191,2,FALSE), IF(P477="SHA",VLOOKUP(VALUE(O477),Sheet2!B$1:C$191,2,FALSE), 0))</f>
        <v>Neets Bay</v>
      </c>
      <c r="R477" s="82" t="str">
        <f t="shared" si="15"/>
        <v>T</v>
      </c>
      <c r="S477" s="70" t="s">
        <v>1579</v>
      </c>
      <c r="T477" s="71">
        <v>45504</v>
      </c>
      <c r="U477" s="73"/>
      <c r="V477" s="69">
        <v>1</v>
      </c>
      <c r="W477" s="71">
        <v>45504</v>
      </c>
      <c r="X477" s="69">
        <v>31</v>
      </c>
      <c r="Y477" s="69">
        <v>6</v>
      </c>
      <c r="Z477" s="70" t="s">
        <v>61</v>
      </c>
      <c r="AA477" s="69">
        <v>1</v>
      </c>
      <c r="AB477" s="72">
        <v>45505</v>
      </c>
      <c r="AC477" s="70" t="s">
        <v>63</v>
      </c>
      <c r="AD477" s="70" t="s">
        <v>189</v>
      </c>
      <c r="AE477" s="70" t="s">
        <v>21</v>
      </c>
      <c r="AF477" s="70" t="s">
        <v>12</v>
      </c>
      <c r="AG477" s="70" t="s">
        <v>65</v>
      </c>
      <c r="AH477" s="70" t="s">
        <v>11</v>
      </c>
      <c r="AI477" s="70" t="s">
        <v>9</v>
      </c>
      <c r="AJ477" s="70" t="s">
        <v>122</v>
      </c>
      <c r="AK477" s="70" t="s">
        <v>189</v>
      </c>
      <c r="AL477" s="70" t="s">
        <v>63</v>
      </c>
      <c r="AM477" s="70" t="s">
        <v>61</v>
      </c>
      <c r="AN477" s="70" t="s">
        <v>61</v>
      </c>
      <c r="AO477" s="70" t="s">
        <v>74</v>
      </c>
      <c r="AP477" s="69">
        <v>4.5</v>
      </c>
    </row>
    <row r="478" spans="1:42" ht="15" hidden="1" customHeight="1" x14ac:dyDescent="0.25">
      <c r="A478" s="69">
        <v>2024</v>
      </c>
      <c r="B478" s="70" t="s">
        <v>54</v>
      </c>
      <c r="C478" s="70" t="s">
        <v>55</v>
      </c>
      <c r="D478" s="70" t="s">
        <v>181</v>
      </c>
      <c r="E478" s="70" t="s">
        <v>176</v>
      </c>
      <c r="F478" s="70" t="s">
        <v>182</v>
      </c>
      <c r="G478" s="70" t="s">
        <v>1561</v>
      </c>
      <c r="H478" s="70" t="s">
        <v>116</v>
      </c>
      <c r="I478" s="70" t="s">
        <v>60</v>
      </c>
      <c r="J478" s="70" t="s">
        <v>180</v>
      </c>
      <c r="K478" s="69" t="b">
        <v>1</v>
      </c>
      <c r="L478" s="70" t="s">
        <v>23</v>
      </c>
      <c r="M478" s="69">
        <v>101</v>
      </c>
      <c r="N478" s="78" t="s">
        <v>62</v>
      </c>
      <c r="O478" s="81" t="str">
        <f t="shared" si="14"/>
        <v>10195</v>
      </c>
      <c r="P478" s="82" t="str">
        <f>IF(L478="EGG", "THA", IF(COUNTIF(Sheet2!B$3:B$187,VALUE('raw Mark ID data'!O478))=0, 0, VLOOKUP(VALUE(O478), Sheet2!B$3:D$987, 3, FALSE)))</f>
        <v>THA</v>
      </c>
      <c r="Q478" s="82" t="str">
        <f>IF(P478="THA",VLOOKUP(VALUE(O478),Sheet2!B$1:C$191,2,FALSE), IF(P478="SHA",VLOOKUP(VALUE(O478),Sheet2!B$1:C$191,2,FALSE), 0))</f>
        <v>Neets Bay</v>
      </c>
      <c r="R478" s="82" t="str">
        <f t="shared" si="15"/>
        <v>T</v>
      </c>
      <c r="S478" s="70" t="s">
        <v>1580</v>
      </c>
      <c r="T478" s="71">
        <v>45504</v>
      </c>
      <c r="U478" s="73"/>
      <c r="V478" s="69">
        <v>1</v>
      </c>
      <c r="W478" s="71">
        <v>45504</v>
      </c>
      <c r="X478" s="69">
        <v>31</v>
      </c>
      <c r="Y478" s="69">
        <v>6</v>
      </c>
      <c r="Z478" s="70" t="s">
        <v>61</v>
      </c>
      <c r="AA478" s="69">
        <v>1</v>
      </c>
      <c r="AB478" s="72">
        <v>45505</v>
      </c>
      <c r="AC478" s="70" t="s">
        <v>63</v>
      </c>
      <c r="AD478" s="70" t="s">
        <v>189</v>
      </c>
      <c r="AE478" s="70" t="s">
        <v>21</v>
      </c>
      <c r="AF478" s="70" t="s">
        <v>12</v>
      </c>
      <c r="AG478" s="70" t="s">
        <v>65</v>
      </c>
      <c r="AH478" s="70" t="s">
        <v>11</v>
      </c>
      <c r="AI478" s="70" t="s">
        <v>9</v>
      </c>
      <c r="AJ478" s="70" t="s">
        <v>122</v>
      </c>
      <c r="AK478" s="70" t="s">
        <v>189</v>
      </c>
      <c r="AL478" s="70" t="s">
        <v>63</v>
      </c>
      <c r="AM478" s="70" t="s">
        <v>61</v>
      </c>
      <c r="AN478" s="70" t="s">
        <v>61</v>
      </c>
      <c r="AO478" s="70" t="s">
        <v>74</v>
      </c>
      <c r="AP478" s="69">
        <v>7</v>
      </c>
    </row>
    <row r="479" spans="1:42" ht="15" hidden="1" customHeight="1" x14ac:dyDescent="0.25">
      <c r="A479" s="69">
        <v>2024</v>
      </c>
      <c r="B479" s="70" t="s">
        <v>54</v>
      </c>
      <c r="C479" s="70" t="s">
        <v>55</v>
      </c>
      <c r="D479" s="70" t="s">
        <v>181</v>
      </c>
      <c r="E479" s="70" t="s">
        <v>176</v>
      </c>
      <c r="F479" s="70" t="s">
        <v>182</v>
      </c>
      <c r="G479" s="70" t="s">
        <v>1561</v>
      </c>
      <c r="H479" s="70" t="s">
        <v>117</v>
      </c>
      <c r="I479" s="70" t="s">
        <v>60</v>
      </c>
      <c r="J479" s="70" t="s">
        <v>180</v>
      </c>
      <c r="K479" s="69" t="b">
        <v>1</v>
      </c>
      <c r="L479" s="70" t="s">
        <v>23</v>
      </c>
      <c r="M479" s="69">
        <v>101</v>
      </c>
      <c r="N479" s="78" t="s">
        <v>62</v>
      </c>
      <c r="O479" s="81" t="str">
        <f t="shared" si="14"/>
        <v>10195</v>
      </c>
      <c r="P479" s="82" t="str">
        <f>IF(L479="EGG", "THA", IF(COUNTIF(Sheet2!B$3:B$187,VALUE('raw Mark ID data'!O479))=0, 0, VLOOKUP(VALUE(O479), Sheet2!B$3:D$987, 3, FALSE)))</f>
        <v>THA</v>
      </c>
      <c r="Q479" s="82" t="str">
        <f>IF(P479="THA",VLOOKUP(VALUE(O479),Sheet2!B$1:C$191,2,FALSE), IF(P479="SHA",VLOOKUP(VALUE(O479),Sheet2!B$1:C$191,2,FALSE), 0))</f>
        <v>Neets Bay</v>
      </c>
      <c r="R479" s="82" t="str">
        <f t="shared" si="15"/>
        <v>T</v>
      </c>
      <c r="S479" s="70" t="s">
        <v>1581</v>
      </c>
      <c r="T479" s="71">
        <v>45504</v>
      </c>
      <c r="U479" s="73"/>
      <c r="V479" s="69">
        <v>1</v>
      </c>
      <c r="W479" s="71">
        <v>45504</v>
      </c>
      <c r="X479" s="69">
        <v>31</v>
      </c>
      <c r="Y479" s="69">
        <v>6</v>
      </c>
      <c r="Z479" s="70" t="s">
        <v>61</v>
      </c>
      <c r="AA479" s="69">
        <v>1</v>
      </c>
      <c r="AB479" s="72">
        <v>45505</v>
      </c>
      <c r="AC479" s="70" t="s">
        <v>63</v>
      </c>
      <c r="AD479" s="70" t="s">
        <v>189</v>
      </c>
      <c r="AE479" s="70" t="s">
        <v>21</v>
      </c>
      <c r="AF479" s="70" t="s">
        <v>12</v>
      </c>
      <c r="AG479" s="70" t="s">
        <v>65</v>
      </c>
      <c r="AH479" s="70" t="s">
        <v>11</v>
      </c>
      <c r="AI479" s="70" t="s">
        <v>9</v>
      </c>
      <c r="AJ479" s="70" t="s">
        <v>122</v>
      </c>
      <c r="AK479" s="70" t="s">
        <v>189</v>
      </c>
      <c r="AL479" s="70" t="s">
        <v>63</v>
      </c>
      <c r="AM479" s="70" t="s">
        <v>61</v>
      </c>
      <c r="AN479" s="70" t="s">
        <v>61</v>
      </c>
      <c r="AO479" s="70" t="s">
        <v>74</v>
      </c>
      <c r="AP479" s="69">
        <v>9.3000000000000007</v>
      </c>
    </row>
    <row r="480" spans="1:42" ht="15" hidden="1" customHeight="1" x14ac:dyDescent="0.25">
      <c r="A480" s="69">
        <v>2024</v>
      </c>
      <c r="B480" s="70" t="s">
        <v>54</v>
      </c>
      <c r="C480" s="70" t="s">
        <v>55</v>
      </c>
      <c r="D480" s="70" t="s">
        <v>181</v>
      </c>
      <c r="E480" s="70" t="s">
        <v>176</v>
      </c>
      <c r="F480" s="70" t="s">
        <v>182</v>
      </c>
      <c r="G480" s="70" t="s">
        <v>1561</v>
      </c>
      <c r="H480" s="70" t="s">
        <v>120</v>
      </c>
      <c r="I480" s="70" t="s">
        <v>60</v>
      </c>
      <c r="J480" s="70" t="s">
        <v>180</v>
      </c>
      <c r="K480" s="69" t="b">
        <v>1</v>
      </c>
      <c r="L480" s="70" t="s">
        <v>23</v>
      </c>
      <c r="M480" s="69">
        <v>101</v>
      </c>
      <c r="N480" s="78" t="s">
        <v>62</v>
      </c>
      <c r="O480" s="81" t="str">
        <f t="shared" si="14"/>
        <v>10195</v>
      </c>
      <c r="P480" s="82" t="str">
        <f>IF(L480="EGG", "THA", IF(COUNTIF(Sheet2!B$3:B$187,VALUE('raw Mark ID data'!O480))=0, 0, VLOOKUP(VALUE(O480), Sheet2!B$3:D$987, 3, FALSE)))</f>
        <v>THA</v>
      </c>
      <c r="Q480" s="82" t="str">
        <f>IF(P480="THA",VLOOKUP(VALUE(O480),Sheet2!B$1:C$191,2,FALSE), IF(P480="SHA",VLOOKUP(VALUE(O480),Sheet2!B$1:C$191,2,FALSE), 0))</f>
        <v>Neets Bay</v>
      </c>
      <c r="R480" s="82" t="str">
        <f t="shared" si="15"/>
        <v>T</v>
      </c>
      <c r="S480" s="70" t="s">
        <v>1582</v>
      </c>
      <c r="T480" s="71">
        <v>45504</v>
      </c>
      <c r="U480" s="73"/>
      <c r="V480" s="69">
        <v>1</v>
      </c>
      <c r="W480" s="71">
        <v>45504</v>
      </c>
      <c r="X480" s="69">
        <v>31</v>
      </c>
      <c r="Y480" s="69">
        <v>6</v>
      </c>
      <c r="Z480" s="70" t="s">
        <v>61</v>
      </c>
      <c r="AA480" s="69">
        <v>1</v>
      </c>
      <c r="AB480" s="72">
        <v>45505</v>
      </c>
      <c r="AC480" s="70" t="s">
        <v>63</v>
      </c>
      <c r="AD480" s="70" t="s">
        <v>139</v>
      </c>
      <c r="AE480" s="70" t="s">
        <v>13</v>
      </c>
      <c r="AF480" s="70" t="s">
        <v>12</v>
      </c>
      <c r="AG480" s="70" t="s">
        <v>65</v>
      </c>
      <c r="AH480" s="70" t="s">
        <v>11</v>
      </c>
      <c r="AI480" s="70" t="s">
        <v>9</v>
      </c>
      <c r="AJ480" s="70" t="s">
        <v>122</v>
      </c>
      <c r="AK480" s="70" t="s">
        <v>139</v>
      </c>
      <c r="AL480" s="70" t="s">
        <v>63</v>
      </c>
      <c r="AM480" s="70" t="s">
        <v>61</v>
      </c>
      <c r="AN480" s="70" t="s">
        <v>61</v>
      </c>
      <c r="AO480" s="70" t="s">
        <v>74</v>
      </c>
      <c r="AP480" s="69">
        <v>8.1999999999999993</v>
      </c>
    </row>
    <row r="481" spans="1:42" ht="15" hidden="1" customHeight="1" x14ac:dyDescent="0.25">
      <c r="A481" s="69">
        <v>2024</v>
      </c>
      <c r="B481" s="70" t="s">
        <v>54</v>
      </c>
      <c r="C481" s="70" t="s">
        <v>55</v>
      </c>
      <c r="D481" s="70" t="s">
        <v>181</v>
      </c>
      <c r="E481" s="70" t="s">
        <v>176</v>
      </c>
      <c r="F481" s="70" t="s">
        <v>182</v>
      </c>
      <c r="G481" s="70" t="s">
        <v>1561</v>
      </c>
      <c r="H481" s="70" t="s">
        <v>121</v>
      </c>
      <c r="I481" s="70" t="s">
        <v>60</v>
      </c>
      <c r="J481" s="70" t="s">
        <v>180</v>
      </c>
      <c r="K481" s="69" t="b">
        <v>1</v>
      </c>
      <c r="L481" s="70" t="s">
        <v>23</v>
      </c>
      <c r="M481" s="69">
        <v>101</v>
      </c>
      <c r="N481" s="78" t="s">
        <v>62</v>
      </c>
      <c r="O481" s="81" t="str">
        <f t="shared" si="14"/>
        <v>10195</v>
      </c>
      <c r="P481" s="82" t="str">
        <f>IF(L481="EGG", "THA", IF(COUNTIF(Sheet2!B$3:B$187,VALUE('raw Mark ID data'!O481))=0, 0, VLOOKUP(VALUE(O481), Sheet2!B$3:D$987, 3, FALSE)))</f>
        <v>THA</v>
      </c>
      <c r="Q481" s="82" t="str">
        <f>IF(P481="THA",VLOOKUP(VALUE(O481),Sheet2!B$1:C$191,2,FALSE), IF(P481="SHA",VLOOKUP(VALUE(O481),Sheet2!B$1:C$191,2,FALSE), 0))</f>
        <v>Neets Bay</v>
      </c>
      <c r="R481" s="82" t="str">
        <f t="shared" si="15"/>
        <v>T</v>
      </c>
      <c r="S481" s="70" t="s">
        <v>1583</v>
      </c>
      <c r="T481" s="71">
        <v>45504</v>
      </c>
      <c r="U481" s="73"/>
      <c r="V481" s="69">
        <v>1</v>
      </c>
      <c r="W481" s="71">
        <v>45504</v>
      </c>
      <c r="X481" s="69">
        <v>31</v>
      </c>
      <c r="Y481" s="69">
        <v>6</v>
      </c>
      <c r="Z481" s="70" t="s">
        <v>61</v>
      </c>
      <c r="AA481" s="69">
        <v>1</v>
      </c>
      <c r="AB481" s="72">
        <v>45505</v>
      </c>
      <c r="AC481" s="70" t="s">
        <v>63</v>
      </c>
      <c r="AD481" s="70" t="s">
        <v>947</v>
      </c>
      <c r="AE481" s="70" t="s">
        <v>14</v>
      </c>
      <c r="AF481" s="70" t="s">
        <v>12</v>
      </c>
      <c r="AG481" s="70" t="s">
        <v>65</v>
      </c>
      <c r="AH481" s="70" t="s">
        <v>11</v>
      </c>
      <c r="AI481" s="70" t="s">
        <v>9</v>
      </c>
      <c r="AJ481" s="70" t="s">
        <v>122</v>
      </c>
      <c r="AK481" s="70" t="s">
        <v>947</v>
      </c>
      <c r="AL481" s="70" t="s">
        <v>63</v>
      </c>
      <c r="AM481" s="70" t="s">
        <v>61</v>
      </c>
      <c r="AN481" s="70" t="s">
        <v>61</v>
      </c>
      <c r="AO481" s="70" t="s">
        <v>74</v>
      </c>
      <c r="AP481" s="69">
        <v>5.5</v>
      </c>
    </row>
    <row r="482" spans="1:42" ht="15" hidden="1" customHeight="1" x14ac:dyDescent="0.25">
      <c r="A482" s="69">
        <v>2024</v>
      </c>
      <c r="B482" s="70" t="s">
        <v>54</v>
      </c>
      <c r="C482" s="70" t="s">
        <v>55</v>
      </c>
      <c r="D482" s="70" t="s">
        <v>181</v>
      </c>
      <c r="E482" s="70" t="s">
        <v>176</v>
      </c>
      <c r="F482" s="70" t="s">
        <v>182</v>
      </c>
      <c r="G482" s="70" t="s">
        <v>1561</v>
      </c>
      <c r="H482" s="70" t="s">
        <v>124</v>
      </c>
      <c r="I482" s="70" t="s">
        <v>60</v>
      </c>
      <c r="J482" s="70" t="s">
        <v>180</v>
      </c>
      <c r="K482" s="69" t="b">
        <v>1</v>
      </c>
      <c r="L482" s="70" t="s">
        <v>23</v>
      </c>
      <c r="M482" s="69">
        <v>101</v>
      </c>
      <c r="N482" s="78" t="s">
        <v>62</v>
      </c>
      <c r="O482" s="81" t="str">
        <f t="shared" si="14"/>
        <v>10195</v>
      </c>
      <c r="P482" s="82" t="str">
        <f>IF(L482="EGG", "THA", IF(COUNTIF(Sheet2!B$3:B$187,VALUE('raw Mark ID data'!O482))=0, 0, VLOOKUP(VALUE(O482), Sheet2!B$3:D$987, 3, FALSE)))</f>
        <v>THA</v>
      </c>
      <c r="Q482" s="82" t="str">
        <f>IF(P482="THA",VLOOKUP(VALUE(O482),Sheet2!B$1:C$191,2,FALSE), IF(P482="SHA",VLOOKUP(VALUE(O482),Sheet2!B$1:C$191,2,FALSE), 0))</f>
        <v>Neets Bay</v>
      </c>
      <c r="R482" s="82" t="str">
        <f t="shared" si="15"/>
        <v>T</v>
      </c>
      <c r="S482" s="70" t="s">
        <v>1584</v>
      </c>
      <c r="T482" s="71">
        <v>45504</v>
      </c>
      <c r="U482" s="73"/>
      <c r="V482" s="69">
        <v>1</v>
      </c>
      <c r="W482" s="71">
        <v>45504</v>
      </c>
      <c r="X482" s="69">
        <v>31</v>
      </c>
      <c r="Y482" s="69">
        <v>6</v>
      </c>
      <c r="Z482" s="70" t="s">
        <v>61</v>
      </c>
      <c r="AA482" s="69">
        <v>1</v>
      </c>
      <c r="AB482" s="72">
        <v>45505</v>
      </c>
      <c r="AC482" s="70" t="s">
        <v>63</v>
      </c>
      <c r="AD482" s="70" t="s">
        <v>163</v>
      </c>
      <c r="AE482" s="70" t="s">
        <v>10</v>
      </c>
      <c r="AF482" s="70" t="s">
        <v>12</v>
      </c>
      <c r="AG482" s="70" t="s">
        <v>65</v>
      </c>
      <c r="AH482" s="70" t="s">
        <v>11</v>
      </c>
      <c r="AI482" s="70" t="s">
        <v>9</v>
      </c>
      <c r="AJ482" s="70" t="s">
        <v>122</v>
      </c>
      <c r="AK482" s="70" t="s">
        <v>163</v>
      </c>
      <c r="AL482" s="70" t="s">
        <v>63</v>
      </c>
      <c r="AM482" s="70" t="s">
        <v>61</v>
      </c>
      <c r="AN482" s="70" t="s">
        <v>61</v>
      </c>
      <c r="AO482" s="70" t="s">
        <v>74</v>
      </c>
      <c r="AP482" s="69">
        <v>5.0999999999999996</v>
      </c>
    </row>
    <row r="483" spans="1:42" ht="15" hidden="1" customHeight="1" x14ac:dyDescent="0.25">
      <c r="A483" s="69">
        <v>2024</v>
      </c>
      <c r="B483" s="70" t="s">
        <v>54</v>
      </c>
      <c r="C483" s="70" t="s">
        <v>55</v>
      </c>
      <c r="D483" s="70" t="s">
        <v>181</v>
      </c>
      <c r="E483" s="70" t="s">
        <v>176</v>
      </c>
      <c r="F483" s="70" t="s">
        <v>182</v>
      </c>
      <c r="G483" s="70" t="s">
        <v>1561</v>
      </c>
      <c r="H483" s="70" t="s">
        <v>125</v>
      </c>
      <c r="I483" s="70" t="s">
        <v>60</v>
      </c>
      <c r="J483" s="70" t="s">
        <v>180</v>
      </c>
      <c r="K483" s="69" t="b">
        <v>1</v>
      </c>
      <c r="L483" s="70" t="s">
        <v>23</v>
      </c>
      <c r="M483" s="69">
        <v>101</v>
      </c>
      <c r="N483" s="78" t="s">
        <v>62</v>
      </c>
      <c r="O483" s="81" t="str">
        <f t="shared" si="14"/>
        <v>10195</v>
      </c>
      <c r="P483" s="82" t="str">
        <f>IF(L483="EGG", "THA", IF(COUNTIF(Sheet2!B$3:B$187,VALUE('raw Mark ID data'!O483))=0, 0, VLOOKUP(VALUE(O483), Sheet2!B$3:D$987, 3, FALSE)))</f>
        <v>THA</v>
      </c>
      <c r="Q483" s="82" t="str">
        <f>IF(P483="THA",VLOOKUP(VALUE(O483),Sheet2!B$1:C$191,2,FALSE), IF(P483="SHA",VLOOKUP(VALUE(O483),Sheet2!B$1:C$191,2,FALSE), 0))</f>
        <v>Neets Bay</v>
      </c>
      <c r="R483" s="82" t="str">
        <f t="shared" si="15"/>
        <v>T</v>
      </c>
      <c r="S483" s="70" t="s">
        <v>1585</v>
      </c>
      <c r="T483" s="71">
        <v>45504</v>
      </c>
      <c r="U483" s="73"/>
      <c r="V483" s="69">
        <v>1</v>
      </c>
      <c r="W483" s="71">
        <v>45504</v>
      </c>
      <c r="X483" s="69">
        <v>31</v>
      </c>
      <c r="Y483" s="69">
        <v>6</v>
      </c>
      <c r="Z483" s="70" t="s">
        <v>61</v>
      </c>
      <c r="AA483" s="69">
        <v>1</v>
      </c>
      <c r="AB483" s="72">
        <v>45505</v>
      </c>
      <c r="AC483" s="70" t="s">
        <v>63</v>
      </c>
      <c r="AD483" s="70" t="s">
        <v>947</v>
      </c>
      <c r="AE483" s="70" t="s">
        <v>14</v>
      </c>
      <c r="AF483" s="70" t="s">
        <v>12</v>
      </c>
      <c r="AG483" s="70" t="s">
        <v>65</v>
      </c>
      <c r="AH483" s="70" t="s">
        <v>11</v>
      </c>
      <c r="AI483" s="70" t="s">
        <v>9</v>
      </c>
      <c r="AJ483" s="70" t="s">
        <v>84</v>
      </c>
      <c r="AK483" s="70" t="s">
        <v>947</v>
      </c>
      <c r="AL483" s="70" t="s">
        <v>63</v>
      </c>
      <c r="AM483" s="70" t="s">
        <v>61</v>
      </c>
      <c r="AN483" s="70" t="s">
        <v>61</v>
      </c>
      <c r="AO483" s="70" t="s">
        <v>74</v>
      </c>
      <c r="AP483" s="69">
        <v>5.9</v>
      </c>
    </row>
    <row r="484" spans="1:42" ht="15" hidden="1" customHeight="1" x14ac:dyDescent="0.25">
      <c r="A484" s="69">
        <v>2024</v>
      </c>
      <c r="B484" s="70" t="s">
        <v>54</v>
      </c>
      <c r="C484" s="70" t="s">
        <v>55</v>
      </c>
      <c r="D484" s="70" t="s">
        <v>181</v>
      </c>
      <c r="E484" s="70" t="s">
        <v>176</v>
      </c>
      <c r="F484" s="70" t="s">
        <v>182</v>
      </c>
      <c r="G484" s="70" t="s">
        <v>1561</v>
      </c>
      <c r="H484" s="70" t="s">
        <v>127</v>
      </c>
      <c r="I484" s="70" t="s">
        <v>60</v>
      </c>
      <c r="J484" s="70" t="s">
        <v>180</v>
      </c>
      <c r="K484" s="69" t="b">
        <v>1</v>
      </c>
      <c r="L484" s="70" t="s">
        <v>23</v>
      </c>
      <c r="M484" s="69">
        <v>101</v>
      </c>
      <c r="N484" s="78" t="s">
        <v>62</v>
      </c>
      <c r="O484" s="81" t="str">
        <f t="shared" si="14"/>
        <v>10195</v>
      </c>
      <c r="P484" s="82" t="str">
        <f>IF(L484="EGG", "THA", IF(COUNTIF(Sheet2!B$3:B$187,VALUE('raw Mark ID data'!O484))=0, 0, VLOOKUP(VALUE(O484), Sheet2!B$3:D$987, 3, FALSE)))</f>
        <v>THA</v>
      </c>
      <c r="Q484" s="82" t="str">
        <f>IF(P484="THA",VLOOKUP(VALUE(O484),Sheet2!B$1:C$191,2,FALSE), IF(P484="SHA",VLOOKUP(VALUE(O484),Sheet2!B$1:C$191,2,FALSE), 0))</f>
        <v>Neets Bay</v>
      </c>
      <c r="R484" s="82" t="str">
        <f t="shared" si="15"/>
        <v>T</v>
      </c>
      <c r="S484" s="70" t="s">
        <v>1586</v>
      </c>
      <c r="T484" s="71">
        <v>45504</v>
      </c>
      <c r="U484" s="73"/>
      <c r="V484" s="69">
        <v>1</v>
      </c>
      <c r="W484" s="71">
        <v>45504</v>
      </c>
      <c r="X484" s="69">
        <v>31</v>
      </c>
      <c r="Y484" s="69">
        <v>6</v>
      </c>
      <c r="Z484" s="70" t="s">
        <v>61</v>
      </c>
      <c r="AA484" s="69">
        <v>1</v>
      </c>
      <c r="AB484" s="72">
        <v>45505</v>
      </c>
      <c r="AC484" s="70" t="s">
        <v>63</v>
      </c>
      <c r="AD484" s="70" t="s">
        <v>947</v>
      </c>
      <c r="AE484" s="70" t="s">
        <v>14</v>
      </c>
      <c r="AF484" s="70" t="s">
        <v>12</v>
      </c>
      <c r="AG484" s="70" t="s">
        <v>65</v>
      </c>
      <c r="AH484" s="70" t="s">
        <v>11</v>
      </c>
      <c r="AI484" s="70" t="s">
        <v>9</v>
      </c>
      <c r="AJ484" s="70" t="s">
        <v>84</v>
      </c>
      <c r="AK484" s="70" t="s">
        <v>947</v>
      </c>
      <c r="AL484" s="70" t="s">
        <v>63</v>
      </c>
      <c r="AM484" s="70" t="s">
        <v>61</v>
      </c>
      <c r="AN484" s="70" t="s">
        <v>61</v>
      </c>
      <c r="AO484" s="70" t="s">
        <v>74</v>
      </c>
      <c r="AP484" s="69">
        <v>4.5999999999999996</v>
      </c>
    </row>
    <row r="485" spans="1:42" ht="15" hidden="1" customHeight="1" x14ac:dyDescent="0.25">
      <c r="A485" s="69">
        <v>2024</v>
      </c>
      <c r="B485" s="70" t="s">
        <v>54</v>
      </c>
      <c r="C485" s="70" t="s">
        <v>55</v>
      </c>
      <c r="D485" s="70" t="s">
        <v>181</v>
      </c>
      <c r="E485" s="70" t="s">
        <v>176</v>
      </c>
      <c r="F485" s="70" t="s">
        <v>182</v>
      </c>
      <c r="G485" s="70" t="s">
        <v>1561</v>
      </c>
      <c r="H485" s="70" t="s">
        <v>129</v>
      </c>
      <c r="I485" s="70" t="s">
        <v>60</v>
      </c>
      <c r="J485" s="70" t="s">
        <v>180</v>
      </c>
      <c r="K485" s="69" t="b">
        <v>1</v>
      </c>
      <c r="L485" s="70" t="s">
        <v>23</v>
      </c>
      <c r="M485" s="69">
        <v>101</v>
      </c>
      <c r="N485" s="78" t="s">
        <v>62</v>
      </c>
      <c r="O485" s="81" t="str">
        <f t="shared" si="14"/>
        <v>10195</v>
      </c>
      <c r="P485" s="82" t="str">
        <f>IF(L485="EGG", "THA", IF(COUNTIF(Sheet2!B$3:B$187,VALUE('raw Mark ID data'!O485))=0, 0, VLOOKUP(VALUE(O485), Sheet2!B$3:D$987, 3, FALSE)))</f>
        <v>THA</v>
      </c>
      <c r="Q485" s="82" t="str">
        <f>IF(P485="THA",VLOOKUP(VALUE(O485),Sheet2!B$1:C$191,2,FALSE), IF(P485="SHA",VLOOKUP(VALUE(O485),Sheet2!B$1:C$191,2,FALSE), 0))</f>
        <v>Neets Bay</v>
      </c>
      <c r="R485" s="82" t="str">
        <f t="shared" si="15"/>
        <v>T</v>
      </c>
      <c r="S485" s="70" t="s">
        <v>1587</v>
      </c>
      <c r="T485" s="71">
        <v>45504</v>
      </c>
      <c r="U485" s="73"/>
      <c r="V485" s="69">
        <v>1</v>
      </c>
      <c r="W485" s="71">
        <v>45504</v>
      </c>
      <c r="X485" s="69">
        <v>31</v>
      </c>
      <c r="Y485" s="69">
        <v>6</v>
      </c>
      <c r="Z485" s="70" t="s">
        <v>61</v>
      </c>
      <c r="AA485" s="69">
        <v>1</v>
      </c>
      <c r="AB485" s="72">
        <v>45505</v>
      </c>
      <c r="AC485" s="70" t="s">
        <v>63</v>
      </c>
      <c r="AD485" s="70" t="s">
        <v>139</v>
      </c>
      <c r="AE485" s="70" t="s">
        <v>13</v>
      </c>
      <c r="AF485" s="70" t="s">
        <v>12</v>
      </c>
      <c r="AG485" s="70" t="s">
        <v>65</v>
      </c>
      <c r="AH485" s="70" t="s">
        <v>11</v>
      </c>
      <c r="AI485" s="70" t="s">
        <v>9</v>
      </c>
      <c r="AJ485" s="70" t="s">
        <v>122</v>
      </c>
      <c r="AK485" s="70" t="s">
        <v>139</v>
      </c>
      <c r="AL485" s="70" t="s">
        <v>63</v>
      </c>
      <c r="AM485" s="70" t="s">
        <v>61</v>
      </c>
      <c r="AN485" s="70" t="s">
        <v>61</v>
      </c>
      <c r="AO485" s="70" t="s">
        <v>74</v>
      </c>
      <c r="AP485" s="69">
        <v>5</v>
      </c>
    </row>
    <row r="486" spans="1:42" ht="15" hidden="1" customHeight="1" x14ac:dyDescent="0.25">
      <c r="A486" s="69">
        <v>2024</v>
      </c>
      <c r="B486" s="70" t="s">
        <v>54</v>
      </c>
      <c r="C486" s="70" t="s">
        <v>55</v>
      </c>
      <c r="D486" s="70" t="s">
        <v>181</v>
      </c>
      <c r="E486" s="70" t="s">
        <v>176</v>
      </c>
      <c r="F486" s="70" t="s">
        <v>182</v>
      </c>
      <c r="G486" s="70" t="s">
        <v>1561</v>
      </c>
      <c r="H486" s="70" t="s">
        <v>133</v>
      </c>
      <c r="I486" s="70" t="s">
        <v>60</v>
      </c>
      <c r="J486" s="70" t="s">
        <v>180</v>
      </c>
      <c r="K486" s="69" t="b">
        <v>1</v>
      </c>
      <c r="L486" s="70" t="s">
        <v>23</v>
      </c>
      <c r="M486" s="69">
        <v>101</v>
      </c>
      <c r="N486" s="78" t="s">
        <v>62</v>
      </c>
      <c r="O486" s="81" t="str">
        <f t="shared" si="14"/>
        <v>10195</v>
      </c>
      <c r="P486" s="82" t="str">
        <f>IF(L486="EGG", "THA", IF(COUNTIF(Sheet2!B$3:B$187,VALUE('raw Mark ID data'!O486))=0, 0, VLOOKUP(VALUE(O486), Sheet2!B$3:D$987, 3, FALSE)))</f>
        <v>THA</v>
      </c>
      <c r="Q486" s="82" t="str">
        <f>IF(P486="THA",VLOOKUP(VALUE(O486),Sheet2!B$1:C$191,2,FALSE), IF(P486="SHA",VLOOKUP(VALUE(O486),Sheet2!B$1:C$191,2,FALSE), 0))</f>
        <v>Neets Bay</v>
      </c>
      <c r="R486" s="82" t="str">
        <f t="shared" si="15"/>
        <v>T</v>
      </c>
      <c r="S486" s="70" t="s">
        <v>1588</v>
      </c>
      <c r="T486" s="71">
        <v>45504</v>
      </c>
      <c r="U486" s="73"/>
      <c r="V486" s="69">
        <v>1</v>
      </c>
      <c r="W486" s="71">
        <v>45504</v>
      </c>
      <c r="X486" s="69">
        <v>31</v>
      </c>
      <c r="Y486" s="69">
        <v>6</v>
      </c>
      <c r="Z486" s="70" t="s">
        <v>61</v>
      </c>
      <c r="AA486" s="69">
        <v>1</v>
      </c>
      <c r="AB486" s="72">
        <v>45505</v>
      </c>
      <c r="AC486" s="70" t="s">
        <v>63</v>
      </c>
      <c r="AD486" s="70" t="s">
        <v>139</v>
      </c>
      <c r="AE486" s="70" t="s">
        <v>13</v>
      </c>
      <c r="AF486" s="70" t="s">
        <v>12</v>
      </c>
      <c r="AG486" s="70" t="s">
        <v>65</v>
      </c>
      <c r="AH486" s="70" t="s">
        <v>11</v>
      </c>
      <c r="AI486" s="70" t="s">
        <v>9</v>
      </c>
      <c r="AJ486" s="70" t="s">
        <v>122</v>
      </c>
      <c r="AK486" s="70" t="s">
        <v>139</v>
      </c>
      <c r="AL486" s="70" t="s">
        <v>63</v>
      </c>
      <c r="AM486" s="70" t="s">
        <v>61</v>
      </c>
      <c r="AN486" s="70" t="s">
        <v>61</v>
      </c>
      <c r="AO486" s="70" t="s">
        <v>74</v>
      </c>
      <c r="AP486" s="69">
        <v>7.7</v>
      </c>
    </row>
    <row r="487" spans="1:42" ht="15" hidden="1" customHeight="1" x14ac:dyDescent="0.25">
      <c r="A487" s="69">
        <v>2024</v>
      </c>
      <c r="B487" s="70" t="s">
        <v>54</v>
      </c>
      <c r="C487" s="70" t="s">
        <v>55</v>
      </c>
      <c r="D487" s="70" t="s">
        <v>181</v>
      </c>
      <c r="E487" s="70" t="s">
        <v>176</v>
      </c>
      <c r="F487" s="70" t="s">
        <v>182</v>
      </c>
      <c r="G487" s="70" t="s">
        <v>1561</v>
      </c>
      <c r="H487" s="70" t="s">
        <v>134</v>
      </c>
      <c r="I487" s="70" t="s">
        <v>60</v>
      </c>
      <c r="J487" s="70" t="s">
        <v>180</v>
      </c>
      <c r="K487" s="69" t="b">
        <v>1</v>
      </c>
      <c r="L487" s="70" t="s">
        <v>23</v>
      </c>
      <c r="M487" s="69">
        <v>101</v>
      </c>
      <c r="N487" s="78" t="s">
        <v>62</v>
      </c>
      <c r="O487" s="81" t="str">
        <f t="shared" si="14"/>
        <v>10195</v>
      </c>
      <c r="P487" s="82" t="str">
        <f>IF(L487="EGG", "THA", IF(COUNTIF(Sheet2!B$3:B$187,VALUE('raw Mark ID data'!O487))=0, 0, VLOOKUP(VALUE(O487), Sheet2!B$3:D$987, 3, FALSE)))</f>
        <v>THA</v>
      </c>
      <c r="Q487" s="82" t="str">
        <f>IF(P487="THA",VLOOKUP(VALUE(O487),Sheet2!B$1:C$191,2,FALSE), IF(P487="SHA",VLOOKUP(VALUE(O487),Sheet2!B$1:C$191,2,FALSE), 0))</f>
        <v>Neets Bay</v>
      </c>
      <c r="R487" s="82" t="str">
        <f t="shared" si="15"/>
        <v>T</v>
      </c>
      <c r="S487" s="70" t="s">
        <v>1589</v>
      </c>
      <c r="T487" s="71">
        <v>45504</v>
      </c>
      <c r="U487" s="73"/>
      <c r="V487" s="69">
        <v>1</v>
      </c>
      <c r="W487" s="71">
        <v>45504</v>
      </c>
      <c r="X487" s="69">
        <v>31</v>
      </c>
      <c r="Y487" s="69">
        <v>6</v>
      </c>
      <c r="Z487" s="70" t="s">
        <v>61</v>
      </c>
      <c r="AA487" s="69">
        <v>1</v>
      </c>
      <c r="AB487" s="72">
        <v>45505</v>
      </c>
      <c r="AC487" s="70" t="s">
        <v>63</v>
      </c>
      <c r="AD487" s="70" t="s">
        <v>139</v>
      </c>
      <c r="AE487" s="70" t="s">
        <v>13</v>
      </c>
      <c r="AF487" s="70" t="s">
        <v>12</v>
      </c>
      <c r="AG487" s="70" t="s">
        <v>65</v>
      </c>
      <c r="AH487" s="70" t="s">
        <v>11</v>
      </c>
      <c r="AI487" s="70" t="s">
        <v>9</v>
      </c>
      <c r="AJ487" s="70" t="s">
        <v>84</v>
      </c>
      <c r="AK487" s="70" t="s">
        <v>139</v>
      </c>
      <c r="AL487" s="70" t="s">
        <v>63</v>
      </c>
      <c r="AM487" s="70" t="s">
        <v>61</v>
      </c>
      <c r="AN487" s="70" t="s">
        <v>61</v>
      </c>
      <c r="AO487" s="70" t="s">
        <v>74</v>
      </c>
      <c r="AP487" s="69">
        <v>4.7</v>
      </c>
    </row>
    <row r="488" spans="1:42" ht="15" hidden="1" customHeight="1" x14ac:dyDescent="0.25">
      <c r="A488" s="69">
        <v>2024</v>
      </c>
      <c r="B488" s="70" t="s">
        <v>54</v>
      </c>
      <c r="C488" s="70" t="s">
        <v>55</v>
      </c>
      <c r="D488" s="70" t="s">
        <v>181</v>
      </c>
      <c r="E488" s="70" t="s">
        <v>176</v>
      </c>
      <c r="F488" s="70" t="s">
        <v>182</v>
      </c>
      <c r="G488" s="70" t="s">
        <v>1561</v>
      </c>
      <c r="H488" s="70" t="s">
        <v>135</v>
      </c>
      <c r="I488" s="70" t="s">
        <v>60</v>
      </c>
      <c r="J488" s="70" t="s">
        <v>180</v>
      </c>
      <c r="K488" s="69" t="b">
        <v>1</v>
      </c>
      <c r="L488" s="70" t="s">
        <v>23</v>
      </c>
      <c r="M488" s="69">
        <v>101</v>
      </c>
      <c r="N488" s="78" t="s">
        <v>62</v>
      </c>
      <c r="O488" s="81" t="str">
        <f t="shared" si="14"/>
        <v>10195</v>
      </c>
      <c r="P488" s="82" t="str">
        <f>IF(L488="EGG", "THA", IF(COUNTIF(Sheet2!B$3:B$187,VALUE('raw Mark ID data'!O488))=0, 0, VLOOKUP(VALUE(O488), Sheet2!B$3:D$987, 3, FALSE)))</f>
        <v>THA</v>
      </c>
      <c r="Q488" s="82" t="str">
        <f>IF(P488="THA",VLOOKUP(VALUE(O488),Sheet2!B$1:C$191,2,FALSE), IF(P488="SHA",VLOOKUP(VALUE(O488),Sheet2!B$1:C$191,2,FALSE), 0))</f>
        <v>Neets Bay</v>
      </c>
      <c r="R488" s="82" t="str">
        <f t="shared" si="15"/>
        <v>T</v>
      </c>
      <c r="S488" s="70" t="s">
        <v>1590</v>
      </c>
      <c r="T488" s="71">
        <v>45504</v>
      </c>
      <c r="U488" s="73"/>
      <c r="V488" s="69">
        <v>1</v>
      </c>
      <c r="W488" s="71">
        <v>45504</v>
      </c>
      <c r="X488" s="69">
        <v>31</v>
      </c>
      <c r="Y488" s="69">
        <v>6</v>
      </c>
      <c r="Z488" s="70" t="s">
        <v>61</v>
      </c>
      <c r="AA488" s="69">
        <v>1</v>
      </c>
      <c r="AB488" s="72">
        <v>45505</v>
      </c>
      <c r="AC488" s="70" t="s">
        <v>63</v>
      </c>
      <c r="AD488" s="70" t="s">
        <v>139</v>
      </c>
      <c r="AE488" s="70" t="s">
        <v>13</v>
      </c>
      <c r="AF488" s="70" t="s">
        <v>12</v>
      </c>
      <c r="AG488" s="70" t="s">
        <v>65</v>
      </c>
      <c r="AH488" s="70" t="s">
        <v>11</v>
      </c>
      <c r="AI488" s="70" t="s">
        <v>9</v>
      </c>
      <c r="AJ488" s="70" t="s">
        <v>122</v>
      </c>
      <c r="AK488" s="70" t="s">
        <v>139</v>
      </c>
      <c r="AL488" s="70" t="s">
        <v>63</v>
      </c>
      <c r="AM488" s="70" t="s">
        <v>61</v>
      </c>
      <c r="AN488" s="70" t="s">
        <v>61</v>
      </c>
      <c r="AO488" s="70" t="s">
        <v>74</v>
      </c>
      <c r="AP488" s="69">
        <v>4.4000000000000004</v>
      </c>
    </row>
    <row r="489" spans="1:42" ht="15" hidden="1" customHeight="1" x14ac:dyDescent="0.25">
      <c r="A489" s="69">
        <v>2024</v>
      </c>
      <c r="B489" s="70" t="s">
        <v>54</v>
      </c>
      <c r="C489" s="70" t="s">
        <v>55</v>
      </c>
      <c r="D489" s="70" t="s">
        <v>181</v>
      </c>
      <c r="E489" s="70" t="s">
        <v>176</v>
      </c>
      <c r="F489" s="70" t="s">
        <v>182</v>
      </c>
      <c r="G489" s="70" t="s">
        <v>1561</v>
      </c>
      <c r="H489" s="70" t="s">
        <v>140</v>
      </c>
      <c r="I489" s="70" t="s">
        <v>60</v>
      </c>
      <c r="J489" s="70" t="s">
        <v>180</v>
      </c>
      <c r="K489" s="69" t="b">
        <v>1</v>
      </c>
      <c r="L489" s="70" t="s">
        <v>23</v>
      </c>
      <c r="M489" s="69">
        <v>101</v>
      </c>
      <c r="N489" s="78" t="s">
        <v>62</v>
      </c>
      <c r="O489" s="81" t="str">
        <f t="shared" si="14"/>
        <v>10195</v>
      </c>
      <c r="P489" s="82" t="str">
        <f>IF(L489="EGG", "THA", IF(COUNTIF(Sheet2!B$3:B$187,VALUE('raw Mark ID data'!O489))=0, 0, VLOOKUP(VALUE(O489), Sheet2!B$3:D$987, 3, FALSE)))</f>
        <v>THA</v>
      </c>
      <c r="Q489" s="82" t="str">
        <f>IF(P489="THA",VLOOKUP(VALUE(O489),Sheet2!B$1:C$191,2,FALSE), IF(P489="SHA",VLOOKUP(VALUE(O489),Sheet2!B$1:C$191,2,FALSE), 0))</f>
        <v>Neets Bay</v>
      </c>
      <c r="R489" s="82" t="str">
        <f t="shared" si="15"/>
        <v>T</v>
      </c>
      <c r="S489" s="70" t="s">
        <v>1591</v>
      </c>
      <c r="T489" s="71">
        <v>45504</v>
      </c>
      <c r="U489" s="73"/>
      <c r="V489" s="69">
        <v>1</v>
      </c>
      <c r="W489" s="71">
        <v>45504</v>
      </c>
      <c r="X489" s="69">
        <v>31</v>
      </c>
      <c r="Y489" s="69">
        <v>6</v>
      </c>
      <c r="Z489" s="70" t="s">
        <v>61</v>
      </c>
      <c r="AA489" s="69">
        <v>1</v>
      </c>
      <c r="AB489" s="72">
        <v>45505</v>
      </c>
      <c r="AC489" s="70" t="s">
        <v>63</v>
      </c>
      <c r="AD489" s="70" t="s">
        <v>163</v>
      </c>
      <c r="AE489" s="70" t="s">
        <v>10</v>
      </c>
      <c r="AF489" s="70" t="s">
        <v>12</v>
      </c>
      <c r="AG489" s="70" t="s">
        <v>65</v>
      </c>
      <c r="AH489" s="70" t="s">
        <v>11</v>
      </c>
      <c r="AI489" s="70" t="s">
        <v>9</v>
      </c>
      <c r="AJ489" s="70" t="s">
        <v>84</v>
      </c>
      <c r="AK489" s="70" t="s">
        <v>163</v>
      </c>
      <c r="AL489" s="70" t="s">
        <v>63</v>
      </c>
      <c r="AM489" s="70" t="s">
        <v>61</v>
      </c>
      <c r="AN489" s="70" t="s">
        <v>61</v>
      </c>
      <c r="AO489" s="70" t="s">
        <v>74</v>
      </c>
      <c r="AP489" s="69">
        <v>6.8</v>
      </c>
    </row>
    <row r="490" spans="1:42" ht="15" hidden="1" customHeight="1" x14ac:dyDescent="0.25">
      <c r="A490" s="69">
        <v>2024</v>
      </c>
      <c r="B490" s="70" t="s">
        <v>54</v>
      </c>
      <c r="C490" s="70" t="s">
        <v>55</v>
      </c>
      <c r="D490" s="70" t="s">
        <v>181</v>
      </c>
      <c r="E490" s="70" t="s">
        <v>176</v>
      </c>
      <c r="F490" s="70" t="s">
        <v>182</v>
      </c>
      <c r="G490" s="70" t="s">
        <v>1561</v>
      </c>
      <c r="H490" s="70" t="s">
        <v>143</v>
      </c>
      <c r="I490" s="70" t="s">
        <v>60</v>
      </c>
      <c r="J490" s="70" t="s">
        <v>180</v>
      </c>
      <c r="K490" s="69" t="b">
        <v>1</v>
      </c>
      <c r="L490" s="70" t="s">
        <v>23</v>
      </c>
      <c r="M490" s="69">
        <v>101</v>
      </c>
      <c r="N490" s="78" t="s">
        <v>62</v>
      </c>
      <c r="O490" s="81" t="str">
        <f t="shared" si="14"/>
        <v>10195</v>
      </c>
      <c r="P490" s="82" t="str">
        <f>IF(L490="EGG", "THA", IF(COUNTIF(Sheet2!B$3:B$187,VALUE('raw Mark ID data'!O490))=0, 0, VLOOKUP(VALUE(O490), Sheet2!B$3:D$987, 3, FALSE)))</f>
        <v>THA</v>
      </c>
      <c r="Q490" s="82" t="str">
        <f>IF(P490="THA",VLOOKUP(VALUE(O490),Sheet2!B$1:C$191,2,FALSE), IF(P490="SHA",VLOOKUP(VALUE(O490),Sheet2!B$1:C$191,2,FALSE), 0))</f>
        <v>Neets Bay</v>
      </c>
      <c r="R490" s="82" t="str">
        <f t="shared" si="15"/>
        <v>T</v>
      </c>
      <c r="S490" s="70" t="s">
        <v>1592</v>
      </c>
      <c r="T490" s="71">
        <v>45504</v>
      </c>
      <c r="U490" s="73"/>
      <c r="V490" s="69">
        <v>1</v>
      </c>
      <c r="W490" s="71">
        <v>45504</v>
      </c>
      <c r="X490" s="69">
        <v>31</v>
      </c>
      <c r="Y490" s="69">
        <v>6</v>
      </c>
      <c r="Z490" s="70" t="s">
        <v>61</v>
      </c>
      <c r="AA490" s="69">
        <v>1</v>
      </c>
      <c r="AB490" s="72">
        <v>45505</v>
      </c>
      <c r="AC490" s="70" t="s">
        <v>63</v>
      </c>
      <c r="AD490" s="70" t="s">
        <v>189</v>
      </c>
      <c r="AE490" s="70" t="s">
        <v>21</v>
      </c>
      <c r="AF490" s="70" t="s">
        <v>12</v>
      </c>
      <c r="AG490" s="70" t="s">
        <v>65</v>
      </c>
      <c r="AH490" s="70" t="s">
        <v>11</v>
      </c>
      <c r="AI490" s="70" t="s">
        <v>9</v>
      </c>
      <c r="AJ490" s="70" t="s">
        <v>122</v>
      </c>
      <c r="AK490" s="70" t="s">
        <v>189</v>
      </c>
      <c r="AL490" s="70" t="s">
        <v>63</v>
      </c>
      <c r="AM490" s="70" t="s">
        <v>61</v>
      </c>
      <c r="AN490" s="70" t="s">
        <v>61</v>
      </c>
      <c r="AO490" s="70" t="s">
        <v>74</v>
      </c>
      <c r="AP490" s="69">
        <v>7.9</v>
      </c>
    </row>
    <row r="491" spans="1:42" ht="15" hidden="1" customHeight="1" x14ac:dyDescent="0.25">
      <c r="A491" s="69">
        <v>2024</v>
      </c>
      <c r="B491" s="70" t="s">
        <v>54</v>
      </c>
      <c r="C491" s="70" t="s">
        <v>55</v>
      </c>
      <c r="D491" s="70" t="s">
        <v>181</v>
      </c>
      <c r="E491" s="70" t="s">
        <v>176</v>
      </c>
      <c r="F491" s="70" t="s">
        <v>182</v>
      </c>
      <c r="G491" s="70" t="s">
        <v>1561</v>
      </c>
      <c r="H491" s="70" t="s">
        <v>145</v>
      </c>
      <c r="I491" s="70" t="s">
        <v>60</v>
      </c>
      <c r="J491" s="70" t="s">
        <v>180</v>
      </c>
      <c r="K491" s="69" t="b">
        <v>1</v>
      </c>
      <c r="L491" s="70" t="s">
        <v>23</v>
      </c>
      <c r="M491" s="69">
        <v>101</v>
      </c>
      <c r="N491" s="78" t="s">
        <v>62</v>
      </c>
      <c r="O491" s="81" t="str">
        <f t="shared" si="14"/>
        <v>10195</v>
      </c>
      <c r="P491" s="82" t="str">
        <f>IF(L491="EGG", "THA", IF(COUNTIF(Sheet2!B$3:B$187,VALUE('raw Mark ID data'!O491))=0, 0, VLOOKUP(VALUE(O491), Sheet2!B$3:D$987, 3, FALSE)))</f>
        <v>THA</v>
      </c>
      <c r="Q491" s="82" t="str">
        <f>IF(P491="THA",VLOOKUP(VALUE(O491),Sheet2!B$1:C$191,2,FALSE), IF(P491="SHA",VLOOKUP(VALUE(O491),Sheet2!B$1:C$191,2,FALSE), 0))</f>
        <v>Neets Bay</v>
      </c>
      <c r="R491" s="82" t="str">
        <f t="shared" si="15"/>
        <v>T</v>
      </c>
      <c r="S491" s="70" t="s">
        <v>1593</v>
      </c>
      <c r="T491" s="71">
        <v>45504</v>
      </c>
      <c r="U491" s="73"/>
      <c r="V491" s="69">
        <v>1</v>
      </c>
      <c r="W491" s="71">
        <v>45504</v>
      </c>
      <c r="X491" s="69">
        <v>31</v>
      </c>
      <c r="Y491" s="69">
        <v>6</v>
      </c>
      <c r="Z491" s="70" t="s">
        <v>61</v>
      </c>
      <c r="AA491" s="69">
        <v>1</v>
      </c>
      <c r="AB491" s="72">
        <v>45505</v>
      </c>
      <c r="AC491" s="70" t="s">
        <v>63</v>
      </c>
      <c r="AD491" s="70" t="s">
        <v>947</v>
      </c>
      <c r="AE491" s="70" t="s">
        <v>14</v>
      </c>
      <c r="AF491" s="70" t="s">
        <v>12</v>
      </c>
      <c r="AG491" s="70" t="s">
        <v>65</v>
      </c>
      <c r="AH491" s="70" t="s">
        <v>11</v>
      </c>
      <c r="AI491" s="70" t="s">
        <v>9</v>
      </c>
      <c r="AJ491" s="70" t="s">
        <v>122</v>
      </c>
      <c r="AK491" s="70" t="s">
        <v>947</v>
      </c>
      <c r="AL491" s="70" t="s">
        <v>63</v>
      </c>
      <c r="AM491" s="70" t="s">
        <v>61</v>
      </c>
      <c r="AN491" s="70" t="s">
        <v>61</v>
      </c>
      <c r="AO491" s="70" t="s">
        <v>74</v>
      </c>
      <c r="AP491" s="69">
        <v>4.5</v>
      </c>
    </row>
    <row r="492" spans="1:42" ht="15" hidden="1" customHeight="1" x14ac:dyDescent="0.25">
      <c r="A492" s="69">
        <v>2024</v>
      </c>
      <c r="B492" s="70" t="s">
        <v>54</v>
      </c>
      <c r="C492" s="70" t="s">
        <v>55</v>
      </c>
      <c r="D492" s="70" t="s">
        <v>181</v>
      </c>
      <c r="E492" s="70" t="s">
        <v>176</v>
      </c>
      <c r="F492" s="70" t="s">
        <v>182</v>
      </c>
      <c r="G492" s="70" t="s">
        <v>1561</v>
      </c>
      <c r="H492" s="70" t="s">
        <v>148</v>
      </c>
      <c r="I492" s="70" t="s">
        <v>60</v>
      </c>
      <c r="J492" s="70" t="s">
        <v>180</v>
      </c>
      <c r="K492" s="69" t="b">
        <v>1</v>
      </c>
      <c r="L492" s="70" t="s">
        <v>23</v>
      </c>
      <c r="M492" s="69">
        <v>101</v>
      </c>
      <c r="N492" s="78" t="s">
        <v>62</v>
      </c>
      <c r="O492" s="81" t="str">
        <f t="shared" si="14"/>
        <v>10195</v>
      </c>
      <c r="P492" s="82" t="str">
        <f>IF(L492="EGG", "THA", IF(COUNTIF(Sheet2!B$3:B$187,VALUE('raw Mark ID data'!O492))=0, 0, VLOOKUP(VALUE(O492), Sheet2!B$3:D$987, 3, FALSE)))</f>
        <v>THA</v>
      </c>
      <c r="Q492" s="82" t="str">
        <f>IF(P492="THA",VLOOKUP(VALUE(O492),Sheet2!B$1:C$191,2,FALSE), IF(P492="SHA",VLOOKUP(VALUE(O492),Sheet2!B$1:C$191,2,FALSE), 0))</f>
        <v>Neets Bay</v>
      </c>
      <c r="R492" s="82" t="str">
        <f t="shared" si="15"/>
        <v>T</v>
      </c>
      <c r="S492" s="70" t="s">
        <v>1594</v>
      </c>
      <c r="T492" s="71">
        <v>45504</v>
      </c>
      <c r="U492" s="73"/>
      <c r="V492" s="69">
        <v>1</v>
      </c>
      <c r="W492" s="71">
        <v>45504</v>
      </c>
      <c r="X492" s="69">
        <v>31</v>
      </c>
      <c r="Y492" s="69">
        <v>6</v>
      </c>
      <c r="Z492" s="70" t="s">
        <v>61</v>
      </c>
      <c r="AA492" s="69">
        <v>1</v>
      </c>
      <c r="AB492" s="72">
        <v>45505</v>
      </c>
      <c r="AC492" s="70" t="s">
        <v>63</v>
      </c>
      <c r="AD492" s="70" t="s">
        <v>189</v>
      </c>
      <c r="AE492" s="70" t="s">
        <v>21</v>
      </c>
      <c r="AF492" s="70" t="s">
        <v>12</v>
      </c>
      <c r="AG492" s="70" t="s">
        <v>65</v>
      </c>
      <c r="AH492" s="70" t="s">
        <v>11</v>
      </c>
      <c r="AI492" s="70" t="s">
        <v>9</v>
      </c>
      <c r="AJ492" s="70" t="s">
        <v>122</v>
      </c>
      <c r="AK492" s="70" t="s">
        <v>189</v>
      </c>
      <c r="AL492" s="70" t="s">
        <v>63</v>
      </c>
      <c r="AM492" s="70" t="s">
        <v>61</v>
      </c>
      <c r="AN492" s="70" t="s">
        <v>61</v>
      </c>
      <c r="AO492" s="70" t="s">
        <v>74</v>
      </c>
      <c r="AP492" s="69">
        <v>5.5</v>
      </c>
    </row>
    <row r="493" spans="1:42" ht="15" hidden="1" customHeight="1" x14ac:dyDescent="0.25">
      <c r="A493" s="69">
        <v>2024</v>
      </c>
      <c r="B493" s="70" t="s">
        <v>54</v>
      </c>
      <c r="C493" s="70" t="s">
        <v>55</v>
      </c>
      <c r="D493" s="70" t="s">
        <v>181</v>
      </c>
      <c r="E493" s="70" t="s">
        <v>176</v>
      </c>
      <c r="F493" s="70" t="s">
        <v>182</v>
      </c>
      <c r="G493" s="70" t="s">
        <v>1561</v>
      </c>
      <c r="H493" s="70" t="s">
        <v>149</v>
      </c>
      <c r="I493" s="70" t="s">
        <v>60</v>
      </c>
      <c r="J493" s="70" t="s">
        <v>180</v>
      </c>
      <c r="K493" s="69" t="b">
        <v>1</v>
      </c>
      <c r="L493" s="70" t="s">
        <v>23</v>
      </c>
      <c r="M493" s="69">
        <v>101</v>
      </c>
      <c r="N493" s="78" t="s">
        <v>62</v>
      </c>
      <c r="O493" s="81" t="str">
        <f t="shared" si="14"/>
        <v>10195</v>
      </c>
      <c r="P493" s="82" t="str">
        <f>IF(L493="EGG", "THA", IF(COUNTIF(Sheet2!B$3:B$187,VALUE('raw Mark ID data'!O493))=0, 0, VLOOKUP(VALUE(O493), Sheet2!B$3:D$987, 3, FALSE)))</f>
        <v>THA</v>
      </c>
      <c r="Q493" s="82" t="str">
        <f>IF(P493="THA",VLOOKUP(VALUE(O493),Sheet2!B$1:C$191,2,FALSE), IF(P493="SHA",VLOOKUP(VALUE(O493),Sheet2!B$1:C$191,2,FALSE), 0))</f>
        <v>Neets Bay</v>
      </c>
      <c r="R493" s="82" t="str">
        <f t="shared" si="15"/>
        <v>T</v>
      </c>
      <c r="S493" s="70" t="s">
        <v>1595</v>
      </c>
      <c r="T493" s="71">
        <v>45504</v>
      </c>
      <c r="U493" s="73"/>
      <c r="V493" s="69">
        <v>1</v>
      </c>
      <c r="W493" s="71">
        <v>45504</v>
      </c>
      <c r="X493" s="69">
        <v>31</v>
      </c>
      <c r="Y493" s="69">
        <v>6</v>
      </c>
      <c r="Z493" s="70" t="s">
        <v>61</v>
      </c>
      <c r="AA493" s="69">
        <v>1</v>
      </c>
      <c r="AB493" s="72">
        <v>45505</v>
      </c>
      <c r="AC493" s="70" t="s">
        <v>63</v>
      </c>
      <c r="AD493" s="70" t="s">
        <v>163</v>
      </c>
      <c r="AE493" s="70" t="s">
        <v>10</v>
      </c>
      <c r="AF493" s="70" t="s">
        <v>12</v>
      </c>
      <c r="AG493" s="70" t="s">
        <v>65</v>
      </c>
      <c r="AH493" s="70" t="s">
        <v>11</v>
      </c>
      <c r="AI493" s="70" t="s">
        <v>9</v>
      </c>
      <c r="AJ493" s="70" t="s">
        <v>122</v>
      </c>
      <c r="AK493" s="70" t="s">
        <v>163</v>
      </c>
      <c r="AL493" s="70" t="s">
        <v>63</v>
      </c>
      <c r="AM493" s="70" t="s">
        <v>61</v>
      </c>
      <c r="AN493" s="70" t="s">
        <v>61</v>
      </c>
      <c r="AO493" s="70" t="s">
        <v>74</v>
      </c>
      <c r="AP493" s="69">
        <v>4.5999999999999996</v>
      </c>
    </row>
    <row r="494" spans="1:42" ht="15" hidden="1" customHeight="1" x14ac:dyDescent="0.25">
      <c r="A494" s="69">
        <v>2024</v>
      </c>
      <c r="B494" s="70" t="s">
        <v>54</v>
      </c>
      <c r="C494" s="70" t="s">
        <v>55</v>
      </c>
      <c r="D494" s="70" t="s">
        <v>56</v>
      </c>
      <c r="E494" s="70" t="s">
        <v>176</v>
      </c>
      <c r="F494" s="70" t="s">
        <v>182</v>
      </c>
      <c r="G494" s="70" t="s">
        <v>1596</v>
      </c>
      <c r="H494" s="70" t="s">
        <v>79</v>
      </c>
      <c r="I494" s="70" t="s">
        <v>221</v>
      </c>
      <c r="J494" s="70" t="s">
        <v>61</v>
      </c>
      <c r="K494" s="69" t="b">
        <v>1</v>
      </c>
      <c r="L494" s="70" t="s">
        <v>23</v>
      </c>
      <c r="M494" s="69">
        <v>101</v>
      </c>
      <c r="N494" s="78" t="s">
        <v>955</v>
      </c>
      <c r="O494" s="81" t="str">
        <f t="shared" si="14"/>
        <v>10128</v>
      </c>
      <c r="P494" s="82">
        <f>IF(COUNTIF(Sheet2!B$3:B$187,VALUE('raw Mark ID data'!O494))=0, 0, VLOOKUP(VALUE(O494), Sheet2!B$3:D$987, 3, FALSE))</f>
        <v>0</v>
      </c>
      <c r="Q494" s="82">
        <f>IF(P494="THA",VLOOKUP(VALUE(O494),Sheet2!B$1:C$191,2,FALSE), IF(P494="SHA",VLOOKUP(VALUE(O494),Sheet2!B$1:C$191,2,FALSE), 0))</f>
        <v>0</v>
      </c>
      <c r="R494" s="82" t="str">
        <f t="shared" si="15"/>
        <v>NT</v>
      </c>
      <c r="S494" s="70" t="s">
        <v>1597</v>
      </c>
      <c r="T494" s="71">
        <v>45504</v>
      </c>
      <c r="U494" s="73"/>
      <c r="V494" s="69">
        <v>1</v>
      </c>
      <c r="W494" s="71">
        <v>45505</v>
      </c>
      <c r="X494" s="69">
        <v>31</v>
      </c>
      <c r="Y494" s="73"/>
      <c r="Z494" s="70" t="s">
        <v>61</v>
      </c>
      <c r="AA494" s="69">
        <v>1</v>
      </c>
      <c r="AB494" s="72">
        <v>45561</v>
      </c>
      <c r="AC494" s="70" t="s">
        <v>63</v>
      </c>
      <c r="AD494" s="70" t="s">
        <v>139</v>
      </c>
      <c r="AE494" s="70" t="s">
        <v>13</v>
      </c>
      <c r="AF494" s="70" t="s">
        <v>12</v>
      </c>
      <c r="AG494" s="70" t="s">
        <v>65</v>
      </c>
      <c r="AH494" s="70" t="s">
        <v>11</v>
      </c>
      <c r="AI494" s="70" t="s">
        <v>9</v>
      </c>
      <c r="AJ494" s="70" t="s">
        <v>122</v>
      </c>
      <c r="AK494" s="70" t="s">
        <v>139</v>
      </c>
      <c r="AL494" s="70" t="s">
        <v>63</v>
      </c>
      <c r="AM494" s="70" t="s">
        <v>61</v>
      </c>
      <c r="AN494" s="70" t="s">
        <v>61</v>
      </c>
      <c r="AO494" s="70" t="s">
        <v>74</v>
      </c>
      <c r="AP494" s="69">
        <v>7.5</v>
      </c>
    </row>
    <row r="495" spans="1:42" ht="15" hidden="1" customHeight="1" x14ac:dyDescent="0.25">
      <c r="A495" s="69">
        <v>2024</v>
      </c>
      <c r="B495" s="70" t="s">
        <v>54</v>
      </c>
      <c r="C495" s="70" t="s">
        <v>55</v>
      </c>
      <c r="D495" s="70" t="s">
        <v>56</v>
      </c>
      <c r="E495" s="70" t="s">
        <v>176</v>
      </c>
      <c r="F495" s="70" t="s">
        <v>182</v>
      </c>
      <c r="G495" s="70" t="s">
        <v>1596</v>
      </c>
      <c r="H495" s="70" t="s">
        <v>86</v>
      </c>
      <c r="I495" s="70" t="s">
        <v>221</v>
      </c>
      <c r="J495" s="70" t="s">
        <v>61</v>
      </c>
      <c r="K495" s="69" t="b">
        <v>1</v>
      </c>
      <c r="L495" s="70" t="s">
        <v>23</v>
      </c>
      <c r="M495" s="69">
        <v>101</v>
      </c>
      <c r="N495" s="78" t="s">
        <v>955</v>
      </c>
      <c r="O495" s="81" t="str">
        <f t="shared" si="14"/>
        <v>10128</v>
      </c>
      <c r="P495" s="82">
        <f>IF(COUNTIF(Sheet2!B$3:B$187,VALUE('raw Mark ID data'!O495))=0, 0, VLOOKUP(VALUE(O495), Sheet2!B$3:D$987, 3, FALSE))</f>
        <v>0</v>
      </c>
      <c r="Q495" s="82">
        <f>IF(P495="THA",VLOOKUP(VALUE(O495),Sheet2!B$1:C$191,2,FALSE), IF(P495="SHA",VLOOKUP(VALUE(O495),Sheet2!B$1:C$191,2,FALSE), 0))</f>
        <v>0</v>
      </c>
      <c r="R495" s="82" t="str">
        <f t="shared" si="15"/>
        <v>NT</v>
      </c>
      <c r="S495" s="70" t="s">
        <v>1598</v>
      </c>
      <c r="T495" s="71">
        <v>45504</v>
      </c>
      <c r="U495" s="73"/>
      <c r="V495" s="69">
        <v>1</v>
      </c>
      <c r="W495" s="71">
        <v>45505</v>
      </c>
      <c r="X495" s="69">
        <v>31</v>
      </c>
      <c r="Y495" s="73"/>
      <c r="Z495" s="70" t="s">
        <v>61</v>
      </c>
      <c r="AA495" s="69">
        <v>1</v>
      </c>
      <c r="AB495" s="72">
        <v>45561</v>
      </c>
      <c r="AC495" s="70" t="s">
        <v>63</v>
      </c>
      <c r="AD495" s="70" t="s">
        <v>163</v>
      </c>
      <c r="AE495" s="70" t="s">
        <v>10</v>
      </c>
      <c r="AF495" s="70" t="s">
        <v>12</v>
      </c>
      <c r="AG495" s="70" t="s">
        <v>65</v>
      </c>
      <c r="AH495" s="70" t="s">
        <v>11</v>
      </c>
      <c r="AI495" s="70" t="s">
        <v>9</v>
      </c>
      <c r="AJ495" s="70" t="s">
        <v>84</v>
      </c>
      <c r="AK495" s="70" t="s">
        <v>163</v>
      </c>
      <c r="AL495" s="70" t="s">
        <v>63</v>
      </c>
      <c r="AM495" s="70" t="s">
        <v>61</v>
      </c>
      <c r="AN495" s="70" t="s">
        <v>61</v>
      </c>
      <c r="AO495" s="70" t="s">
        <v>74</v>
      </c>
      <c r="AP495" s="69">
        <v>7</v>
      </c>
    </row>
    <row r="496" spans="1:42" ht="15" hidden="1" customHeight="1" x14ac:dyDescent="0.25">
      <c r="A496" s="69">
        <v>2024</v>
      </c>
      <c r="B496" s="70" t="s">
        <v>54</v>
      </c>
      <c r="C496" s="70" t="s">
        <v>55</v>
      </c>
      <c r="D496" s="70" t="s">
        <v>56</v>
      </c>
      <c r="E496" s="70" t="s">
        <v>176</v>
      </c>
      <c r="F496" s="70" t="s">
        <v>182</v>
      </c>
      <c r="G496" s="70" t="s">
        <v>1596</v>
      </c>
      <c r="H496" s="70" t="s">
        <v>103</v>
      </c>
      <c r="I496" s="70" t="s">
        <v>221</v>
      </c>
      <c r="J496" s="70" t="s">
        <v>61</v>
      </c>
      <c r="K496" s="69" t="b">
        <v>1</v>
      </c>
      <c r="L496" s="70" t="s">
        <v>23</v>
      </c>
      <c r="M496" s="69">
        <v>101</v>
      </c>
      <c r="N496" s="78" t="s">
        <v>955</v>
      </c>
      <c r="O496" s="81" t="str">
        <f t="shared" si="14"/>
        <v>10128</v>
      </c>
      <c r="P496" s="82">
        <f>IF(COUNTIF(Sheet2!B$3:B$187,VALUE('raw Mark ID data'!O496))=0, 0, VLOOKUP(VALUE(O496), Sheet2!B$3:D$987, 3, FALSE))</f>
        <v>0</v>
      </c>
      <c r="Q496" s="82">
        <f>IF(P496="THA",VLOOKUP(VALUE(O496),Sheet2!B$1:C$191,2,FALSE), IF(P496="SHA",VLOOKUP(VALUE(O496),Sheet2!B$1:C$191,2,FALSE), 0))</f>
        <v>0</v>
      </c>
      <c r="R496" s="82" t="str">
        <f t="shared" si="15"/>
        <v>NT</v>
      </c>
      <c r="S496" s="70" t="s">
        <v>1599</v>
      </c>
      <c r="T496" s="71">
        <v>45504</v>
      </c>
      <c r="U496" s="73"/>
      <c r="V496" s="69">
        <v>1</v>
      </c>
      <c r="W496" s="71">
        <v>45505</v>
      </c>
      <c r="X496" s="69">
        <v>31</v>
      </c>
      <c r="Y496" s="73"/>
      <c r="Z496" s="70" t="s">
        <v>61</v>
      </c>
      <c r="AA496" s="69">
        <v>1</v>
      </c>
      <c r="AB496" s="72">
        <v>45561</v>
      </c>
      <c r="AC496" s="70" t="s">
        <v>63</v>
      </c>
      <c r="AD496" s="70" t="s">
        <v>139</v>
      </c>
      <c r="AE496" s="70" t="s">
        <v>13</v>
      </c>
      <c r="AF496" s="70" t="s">
        <v>12</v>
      </c>
      <c r="AG496" s="70" t="s">
        <v>65</v>
      </c>
      <c r="AH496" s="70" t="s">
        <v>11</v>
      </c>
      <c r="AI496" s="70" t="s">
        <v>9</v>
      </c>
      <c r="AJ496" s="70" t="s">
        <v>122</v>
      </c>
      <c r="AK496" s="70" t="s">
        <v>139</v>
      </c>
      <c r="AL496" s="70" t="s">
        <v>63</v>
      </c>
      <c r="AM496" s="70" t="s">
        <v>61</v>
      </c>
      <c r="AN496" s="70" t="s">
        <v>61</v>
      </c>
      <c r="AO496" s="70" t="s">
        <v>74</v>
      </c>
      <c r="AP496" s="69">
        <v>4</v>
      </c>
    </row>
    <row r="497" spans="1:42" ht="15" hidden="1" customHeight="1" x14ac:dyDescent="0.25">
      <c r="A497" s="69">
        <v>2024</v>
      </c>
      <c r="B497" s="70" t="s">
        <v>54</v>
      </c>
      <c r="C497" s="70" t="s">
        <v>55</v>
      </c>
      <c r="D497" s="70" t="s">
        <v>56</v>
      </c>
      <c r="E497" s="70" t="s">
        <v>176</v>
      </c>
      <c r="F497" s="70" t="s">
        <v>182</v>
      </c>
      <c r="G497" s="70" t="s">
        <v>1596</v>
      </c>
      <c r="H497" s="70" t="s">
        <v>108</v>
      </c>
      <c r="I497" s="70" t="s">
        <v>221</v>
      </c>
      <c r="J497" s="70" t="s">
        <v>61</v>
      </c>
      <c r="K497" s="69" t="b">
        <v>1</v>
      </c>
      <c r="L497" s="70" t="s">
        <v>23</v>
      </c>
      <c r="M497" s="69">
        <v>101</v>
      </c>
      <c r="N497" s="78" t="s">
        <v>955</v>
      </c>
      <c r="O497" s="81" t="str">
        <f t="shared" si="14"/>
        <v>10128</v>
      </c>
      <c r="P497" s="82">
        <f>IF(COUNTIF(Sheet2!B$3:B$187,VALUE('raw Mark ID data'!O497))=0, 0, VLOOKUP(VALUE(O497), Sheet2!B$3:D$987, 3, FALSE))</f>
        <v>0</v>
      </c>
      <c r="Q497" s="82">
        <f>IF(P497="THA",VLOOKUP(VALUE(O497),Sheet2!B$1:C$191,2,FALSE), IF(P497="SHA",VLOOKUP(VALUE(O497),Sheet2!B$1:C$191,2,FALSE), 0))</f>
        <v>0</v>
      </c>
      <c r="R497" s="82" t="str">
        <f t="shared" si="15"/>
        <v>NT</v>
      </c>
      <c r="S497" s="70" t="s">
        <v>1600</v>
      </c>
      <c r="T497" s="71">
        <v>45504</v>
      </c>
      <c r="U497" s="73"/>
      <c r="V497" s="69">
        <v>1</v>
      </c>
      <c r="W497" s="71">
        <v>45505</v>
      </c>
      <c r="X497" s="69">
        <v>31</v>
      </c>
      <c r="Y497" s="73"/>
      <c r="Z497" s="70" t="s">
        <v>61</v>
      </c>
      <c r="AA497" s="69">
        <v>1</v>
      </c>
      <c r="AB497" s="72">
        <v>45561</v>
      </c>
      <c r="AC497" s="70" t="s">
        <v>63</v>
      </c>
      <c r="AD497" s="70" t="s">
        <v>163</v>
      </c>
      <c r="AE497" s="70" t="s">
        <v>10</v>
      </c>
      <c r="AF497" s="70" t="s">
        <v>12</v>
      </c>
      <c r="AG497" s="70" t="s">
        <v>65</v>
      </c>
      <c r="AH497" s="70" t="s">
        <v>11</v>
      </c>
      <c r="AI497" s="70" t="s">
        <v>9</v>
      </c>
      <c r="AJ497" s="70" t="s">
        <v>122</v>
      </c>
      <c r="AK497" s="70" t="s">
        <v>163</v>
      </c>
      <c r="AL497" s="70" t="s">
        <v>63</v>
      </c>
      <c r="AM497" s="70" t="s">
        <v>61</v>
      </c>
      <c r="AN497" s="70" t="s">
        <v>61</v>
      </c>
      <c r="AO497" s="70" t="s">
        <v>74</v>
      </c>
      <c r="AP497" s="69">
        <v>6.1</v>
      </c>
    </row>
    <row r="498" spans="1:42" ht="15" hidden="1" customHeight="1" x14ac:dyDescent="0.25">
      <c r="A498" s="69">
        <v>2024</v>
      </c>
      <c r="B498" s="70" t="s">
        <v>54</v>
      </c>
      <c r="C498" s="70" t="s">
        <v>55</v>
      </c>
      <c r="D498" s="70" t="s">
        <v>56</v>
      </c>
      <c r="E498" s="70" t="s">
        <v>176</v>
      </c>
      <c r="F498" s="70" t="s">
        <v>182</v>
      </c>
      <c r="G498" s="70" t="s">
        <v>1596</v>
      </c>
      <c r="H498" s="70" t="s">
        <v>109</v>
      </c>
      <c r="I498" s="70" t="s">
        <v>221</v>
      </c>
      <c r="J498" s="70" t="s">
        <v>61</v>
      </c>
      <c r="K498" s="69" t="b">
        <v>1</v>
      </c>
      <c r="L498" s="70" t="s">
        <v>23</v>
      </c>
      <c r="M498" s="69">
        <v>101</v>
      </c>
      <c r="N498" s="78" t="s">
        <v>955</v>
      </c>
      <c r="O498" s="81" t="str">
        <f t="shared" si="14"/>
        <v>10128</v>
      </c>
      <c r="P498" s="82">
        <f>IF(COUNTIF(Sheet2!B$3:B$187,VALUE('raw Mark ID data'!O498))=0, 0, VLOOKUP(VALUE(O498), Sheet2!B$3:D$987, 3, FALSE))</f>
        <v>0</v>
      </c>
      <c r="Q498" s="82">
        <f>IF(P498="THA",VLOOKUP(VALUE(O498),Sheet2!B$1:C$191,2,FALSE), IF(P498="SHA",VLOOKUP(VALUE(O498),Sheet2!B$1:C$191,2,FALSE), 0))</f>
        <v>0</v>
      </c>
      <c r="R498" s="82" t="str">
        <f t="shared" si="15"/>
        <v>NT</v>
      </c>
      <c r="S498" s="70" t="s">
        <v>1601</v>
      </c>
      <c r="T498" s="71">
        <v>45504</v>
      </c>
      <c r="U498" s="73"/>
      <c r="V498" s="69">
        <v>1</v>
      </c>
      <c r="W498" s="71">
        <v>45505</v>
      </c>
      <c r="X498" s="69">
        <v>31</v>
      </c>
      <c r="Y498" s="73"/>
      <c r="Z498" s="70" t="s">
        <v>61</v>
      </c>
      <c r="AA498" s="69">
        <v>1</v>
      </c>
      <c r="AB498" s="72">
        <v>45562</v>
      </c>
      <c r="AC498" s="70" t="s">
        <v>63</v>
      </c>
      <c r="AD498" s="70" t="s">
        <v>163</v>
      </c>
      <c r="AE498" s="70" t="s">
        <v>10</v>
      </c>
      <c r="AF498" s="70" t="s">
        <v>12</v>
      </c>
      <c r="AG498" s="70" t="s">
        <v>65</v>
      </c>
      <c r="AH498" s="70" t="s">
        <v>11</v>
      </c>
      <c r="AI498" s="70" t="s">
        <v>9</v>
      </c>
      <c r="AJ498" s="70" t="s">
        <v>84</v>
      </c>
      <c r="AK498" s="70" t="s">
        <v>163</v>
      </c>
      <c r="AL498" s="70" t="s">
        <v>63</v>
      </c>
      <c r="AM498" s="70" t="s">
        <v>61</v>
      </c>
      <c r="AN498" s="70" t="s">
        <v>61</v>
      </c>
      <c r="AO498" s="70" t="s">
        <v>74</v>
      </c>
      <c r="AP498" s="69">
        <v>4.0999999999999996</v>
      </c>
    </row>
    <row r="499" spans="1:42" ht="15" hidden="1" customHeight="1" x14ac:dyDescent="0.25">
      <c r="A499" s="69">
        <v>2024</v>
      </c>
      <c r="B499" s="70" t="s">
        <v>54</v>
      </c>
      <c r="C499" s="70" t="s">
        <v>55</v>
      </c>
      <c r="D499" s="70" t="s">
        <v>56</v>
      </c>
      <c r="E499" s="70" t="s">
        <v>176</v>
      </c>
      <c r="F499" s="70" t="s">
        <v>182</v>
      </c>
      <c r="G499" s="70" t="s">
        <v>1596</v>
      </c>
      <c r="H499" s="70" t="s">
        <v>136</v>
      </c>
      <c r="I499" s="70" t="s">
        <v>221</v>
      </c>
      <c r="J499" s="70" t="s">
        <v>61</v>
      </c>
      <c r="K499" s="69" t="b">
        <v>1</v>
      </c>
      <c r="L499" s="70" t="s">
        <v>23</v>
      </c>
      <c r="M499" s="69">
        <v>101</v>
      </c>
      <c r="N499" s="78" t="s">
        <v>955</v>
      </c>
      <c r="O499" s="81" t="str">
        <f t="shared" si="14"/>
        <v>10128</v>
      </c>
      <c r="P499" s="82">
        <f>IF(COUNTIF(Sheet2!B$3:B$187,VALUE('raw Mark ID data'!O499))=0, 0, VLOOKUP(VALUE(O499), Sheet2!B$3:D$987, 3, FALSE))</f>
        <v>0</v>
      </c>
      <c r="Q499" s="82">
        <f>IF(P499="THA",VLOOKUP(VALUE(O499),Sheet2!B$1:C$191,2,FALSE), IF(P499="SHA",VLOOKUP(VALUE(O499),Sheet2!B$1:C$191,2,FALSE), 0))</f>
        <v>0</v>
      </c>
      <c r="R499" s="82" t="str">
        <f t="shared" si="15"/>
        <v>NT</v>
      </c>
      <c r="S499" s="70" t="s">
        <v>1602</v>
      </c>
      <c r="T499" s="71">
        <v>45504</v>
      </c>
      <c r="U499" s="73"/>
      <c r="V499" s="69">
        <v>1</v>
      </c>
      <c r="W499" s="71">
        <v>45505</v>
      </c>
      <c r="X499" s="69">
        <v>31</v>
      </c>
      <c r="Y499" s="73"/>
      <c r="Z499" s="70" t="s">
        <v>61</v>
      </c>
      <c r="AA499" s="69">
        <v>1</v>
      </c>
      <c r="AB499" s="72">
        <v>45562</v>
      </c>
      <c r="AC499" s="70" t="s">
        <v>63</v>
      </c>
      <c r="AD499" s="70" t="s">
        <v>139</v>
      </c>
      <c r="AE499" s="70" t="s">
        <v>13</v>
      </c>
      <c r="AF499" s="70" t="s">
        <v>12</v>
      </c>
      <c r="AG499" s="70" t="s">
        <v>65</v>
      </c>
      <c r="AH499" s="70" t="s">
        <v>11</v>
      </c>
      <c r="AI499" s="70" t="s">
        <v>9</v>
      </c>
      <c r="AJ499" s="70" t="s">
        <v>84</v>
      </c>
      <c r="AK499" s="70" t="s">
        <v>139</v>
      </c>
      <c r="AL499" s="70" t="s">
        <v>63</v>
      </c>
      <c r="AM499" s="70" t="s">
        <v>61</v>
      </c>
      <c r="AN499" s="70" t="s">
        <v>61</v>
      </c>
      <c r="AO499" s="70" t="s">
        <v>74</v>
      </c>
      <c r="AP499" s="69">
        <v>6.1</v>
      </c>
    </row>
    <row r="500" spans="1:42" ht="15" hidden="1" customHeight="1" x14ac:dyDescent="0.25">
      <c r="A500" s="69">
        <v>2024</v>
      </c>
      <c r="B500" s="70" t="s">
        <v>54</v>
      </c>
      <c r="C500" s="70" t="s">
        <v>1046</v>
      </c>
      <c r="D500" s="70" t="s">
        <v>1371</v>
      </c>
      <c r="E500" s="70" t="s">
        <v>998</v>
      </c>
      <c r="F500" s="70" t="s">
        <v>58</v>
      </c>
      <c r="G500" s="70" t="s">
        <v>1603</v>
      </c>
      <c r="H500" s="70" t="s">
        <v>108</v>
      </c>
      <c r="I500" s="70" t="s">
        <v>855</v>
      </c>
      <c r="J500" s="70" t="s">
        <v>61</v>
      </c>
      <c r="K500" s="69" t="b">
        <v>0</v>
      </c>
      <c r="L500" s="70" t="s">
        <v>23</v>
      </c>
      <c r="M500" s="69">
        <v>104</v>
      </c>
      <c r="N500" s="78" t="s">
        <v>1491</v>
      </c>
      <c r="O500" s="81" t="str">
        <f t="shared" si="14"/>
        <v>10440</v>
      </c>
      <c r="P500" s="82">
        <f>IF(COUNTIF(Sheet2!B$3:B$187,VALUE('raw Mark ID data'!O500))=0, 0, VLOOKUP(VALUE(O500), Sheet2!B$3:D$987, 3, FALSE))</f>
        <v>0</v>
      </c>
      <c r="Q500" s="82">
        <f>IF(P500="THA",VLOOKUP(VALUE(O500),Sheet2!B$1:C$191,2,FALSE), IF(P500="SHA",VLOOKUP(VALUE(O500),Sheet2!B$1:C$191,2,FALSE), 0))</f>
        <v>0</v>
      </c>
      <c r="R500" s="82" t="str">
        <f t="shared" si="15"/>
        <v>NT</v>
      </c>
      <c r="S500" s="70" t="s">
        <v>1604</v>
      </c>
      <c r="T500" s="71">
        <v>45498</v>
      </c>
      <c r="U500" s="73"/>
      <c r="V500" s="69">
        <v>1</v>
      </c>
      <c r="W500" s="71">
        <v>45499</v>
      </c>
      <c r="X500" s="69">
        <v>30</v>
      </c>
      <c r="Y500" s="73"/>
      <c r="Z500" s="70" t="s">
        <v>61</v>
      </c>
      <c r="AA500" s="69">
        <v>1</v>
      </c>
      <c r="AB500" s="72">
        <v>45559</v>
      </c>
      <c r="AC500" s="70" t="s">
        <v>63</v>
      </c>
      <c r="AD500" s="70" t="s">
        <v>163</v>
      </c>
      <c r="AE500" s="70" t="s">
        <v>10</v>
      </c>
      <c r="AF500" s="70" t="s">
        <v>12</v>
      </c>
      <c r="AG500" s="70" t="s">
        <v>65</v>
      </c>
      <c r="AH500" s="70" t="s">
        <v>11</v>
      </c>
      <c r="AI500" s="70" t="s">
        <v>9</v>
      </c>
      <c r="AJ500" s="70" t="s">
        <v>122</v>
      </c>
      <c r="AK500" s="70" t="s">
        <v>163</v>
      </c>
      <c r="AL500" s="70" t="s">
        <v>63</v>
      </c>
      <c r="AM500" s="70" t="s">
        <v>61</v>
      </c>
      <c r="AN500" s="70" t="s">
        <v>61</v>
      </c>
      <c r="AO500" s="70" t="s">
        <v>61</v>
      </c>
      <c r="AP500" s="73"/>
    </row>
    <row r="501" spans="1:42" ht="15" hidden="1" customHeight="1" x14ac:dyDescent="0.25">
      <c r="A501" s="69">
        <v>2024</v>
      </c>
      <c r="B501" s="70" t="s">
        <v>54</v>
      </c>
      <c r="C501" s="70" t="s">
        <v>1046</v>
      </c>
      <c r="D501" s="70" t="s">
        <v>1371</v>
      </c>
      <c r="E501" s="70" t="s">
        <v>998</v>
      </c>
      <c r="F501" s="70" t="s">
        <v>58</v>
      </c>
      <c r="G501" s="70" t="s">
        <v>1603</v>
      </c>
      <c r="H501" s="70" t="s">
        <v>133</v>
      </c>
      <c r="I501" s="70" t="s">
        <v>855</v>
      </c>
      <c r="J501" s="70" t="s">
        <v>61</v>
      </c>
      <c r="K501" s="69" t="b">
        <v>0</v>
      </c>
      <c r="L501" s="70" t="s">
        <v>23</v>
      </c>
      <c r="M501" s="69">
        <v>104</v>
      </c>
      <c r="N501" s="78" t="s">
        <v>1491</v>
      </c>
      <c r="O501" s="81" t="str">
        <f t="shared" si="14"/>
        <v>10440</v>
      </c>
      <c r="P501" s="82">
        <f>IF(COUNTIF(Sheet2!B$3:B$187,VALUE('raw Mark ID data'!O501))=0, 0, VLOOKUP(VALUE(O501), Sheet2!B$3:D$987, 3, FALSE))</f>
        <v>0</v>
      </c>
      <c r="Q501" s="82">
        <f>IF(P501="THA",VLOOKUP(VALUE(O501),Sheet2!B$1:C$191,2,FALSE), IF(P501="SHA",VLOOKUP(VALUE(O501),Sheet2!B$1:C$191,2,FALSE), 0))</f>
        <v>0</v>
      </c>
      <c r="R501" s="82" t="str">
        <f t="shared" si="15"/>
        <v>NT</v>
      </c>
      <c r="S501" s="70" t="s">
        <v>1605</v>
      </c>
      <c r="T501" s="71">
        <v>45498</v>
      </c>
      <c r="U501" s="73"/>
      <c r="V501" s="69">
        <v>1</v>
      </c>
      <c r="W501" s="71">
        <v>45499</v>
      </c>
      <c r="X501" s="69">
        <v>30</v>
      </c>
      <c r="Y501" s="73"/>
      <c r="Z501" s="70" t="s">
        <v>61</v>
      </c>
      <c r="AA501" s="69">
        <v>1</v>
      </c>
      <c r="AB501" s="72">
        <v>45559</v>
      </c>
      <c r="AC501" s="70" t="s">
        <v>63</v>
      </c>
      <c r="AD501" s="70" t="s">
        <v>163</v>
      </c>
      <c r="AE501" s="70" t="s">
        <v>10</v>
      </c>
      <c r="AF501" s="70" t="s">
        <v>12</v>
      </c>
      <c r="AG501" s="70" t="s">
        <v>65</v>
      </c>
      <c r="AH501" s="70" t="s">
        <v>11</v>
      </c>
      <c r="AI501" s="70" t="s">
        <v>9</v>
      </c>
      <c r="AJ501" s="70" t="s">
        <v>122</v>
      </c>
      <c r="AK501" s="70" t="s">
        <v>163</v>
      </c>
      <c r="AL501" s="70" t="s">
        <v>63</v>
      </c>
      <c r="AM501" s="70" t="s">
        <v>61</v>
      </c>
      <c r="AN501" s="70" t="s">
        <v>61</v>
      </c>
      <c r="AO501" s="70" t="s">
        <v>61</v>
      </c>
      <c r="AP501" s="73"/>
    </row>
    <row r="502" spans="1:42" ht="15" hidden="1" customHeight="1" x14ac:dyDescent="0.25">
      <c r="A502" s="69">
        <v>2024</v>
      </c>
      <c r="B502" s="70" t="s">
        <v>54</v>
      </c>
      <c r="C502" s="70" t="s">
        <v>1046</v>
      </c>
      <c r="D502" s="70" t="s">
        <v>1371</v>
      </c>
      <c r="E502" s="70" t="s">
        <v>998</v>
      </c>
      <c r="F502" s="70" t="s">
        <v>58</v>
      </c>
      <c r="G502" s="70" t="s">
        <v>1603</v>
      </c>
      <c r="H502" s="70" t="s">
        <v>158</v>
      </c>
      <c r="I502" s="70" t="s">
        <v>855</v>
      </c>
      <c r="J502" s="70" t="s">
        <v>61</v>
      </c>
      <c r="K502" s="69" t="b">
        <v>0</v>
      </c>
      <c r="L502" s="70" t="s">
        <v>23</v>
      </c>
      <c r="M502" s="69">
        <v>104</v>
      </c>
      <c r="N502" s="78" t="s">
        <v>1384</v>
      </c>
      <c r="O502" s="81" t="str">
        <f t="shared" si="14"/>
        <v>10435</v>
      </c>
      <c r="P502" s="82">
        <f>IF(COUNTIF(Sheet2!B$3:B$187,VALUE('raw Mark ID data'!O502))=0, 0, VLOOKUP(VALUE(O502), Sheet2!B$3:D$987, 3, FALSE))</f>
        <v>0</v>
      </c>
      <c r="Q502" s="82">
        <f>IF(P502="THA",VLOOKUP(VALUE(O502),Sheet2!B$1:C$191,2,FALSE), IF(P502="SHA",VLOOKUP(VALUE(O502),Sheet2!B$1:C$191,2,FALSE), 0))</f>
        <v>0</v>
      </c>
      <c r="R502" s="82" t="str">
        <f t="shared" si="15"/>
        <v>NT</v>
      </c>
      <c r="S502" s="70" t="s">
        <v>1606</v>
      </c>
      <c r="T502" s="71">
        <v>45498</v>
      </c>
      <c r="U502" s="73"/>
      <c r="V502" s="69">
        <v>1</v>
      </c>
      <c r="W502" s="71">
        <v>45499</v>
      </c>
      <c r="X502" s="69">
        <v>30</v>
      </c>
      <c r="Y502" s="73"/>
      <c r="Z502" s="70" t="s">
        <v>61</v>
      </c>
      <c r="AA502" s="69">
        <v>1</v>
      </c>
      <c r="AB502" s="72">
        <v>45559</v>
      </c>
      <c r="AC502" s="70" t="s">
        <v>63</v>
      </c>
      <c r="AD502" s="70" t="s">
        <v>163</v>
      </c>
      <c r="AE502" s="70" t="s">
        <v>10</v>
      </c>
      <c r="AF502" s="70" t="s">
        <v>12</v>
      </c>
      <c r="AG502" s="70" t="s">
        <v>65</v>
      </c>
      <c r="AH502" s="70" t="s">
        <v>11</v>
      </c>
      <c r="AI502" s="70" t="s">
        <v>9</v>
      </c>
      <c r="AJ502" s="70" t="s">
        <v>122</v>
      </c>
      <c r="AK502" s="70" t="s">
        <v>163</v>
      </c>
      <c r="AL502" s="70" t="s">
        <v>63</v>
      </c>
      <c r="AM502" s="70" t="s">
        <v>61</v>
      </c>
      <c r="AN502" s="70" t="s">
        <v>61</v>
      </c>
      <c r="AO502" s="70" t="s">
        <v>61</v>
      </c>
      <c r="AP502" s="73"/>
    </row>
    <row r="503" spans="1:42" ht="15" hidden="1" customHeight="1" x14ac:dyDescent="0.25">
      <c r="A503" s="69">
        <v>2024</v>
      </c>
      <c r="B503" s="70" t="s">
        <v>54</v>
      </c>
      <c r="C503" s="70" t="s">
        <v>55</v>
      </c>
      <c r="D503" s="70" t="s">
        <v>175</v>
      </c>
      <c r="E503" s="70" t="s">
        <v>219</v>
      </c>
      <c r="F503" s="70" t="s">
        <v>182</v>
      </c>
      <c r="G503" s="70" t="s">
        <v>1607</v>
      </c>
      <c r="H503" s="70" t="s">
        <v>92</v>
      </c>
      <c r="I503" s="70" t="s">
        <v>855</v>
      </c>
      <c r="J503" s="70" t="s">
        <v>61</v>
      </c>
      <c r="K503" s="69" t="b">
        <v>1</v>
      </c>
      <c r="L503" s="70" t="s">
        <v>23</v>
      </c>
      <c r="M503" s="69">
        <v>101</v>
      </c>
      <c r="N503" s="78" t="s">
        <v>1037</v>
      </c>
      <c r="O503" s="81" t="str">
        <f t="shared" si="14"/>
        <v>10123</v>
      </c>
      <c r="P503" s="82">
        <f>IF(COUNTIF(Sheet2!B$3:B$187,VALUE('raw Mark ID data'!O503))=0, 0, VLOOKUP(VALUE(O503), Sheet2!B$3:D$987, 3, FALSE))</f>
        <v>0</v>
      </c>
      <c r="Q503" s="82">
        <f>IF(P503="THA",VLOOKUP(VALUE(O503),Sheet2!B$1:C$191,2,FALSE), IF(P503="SHA",VLOOKUP(VALUE(O503),Sheet2!B$1:C$191,2,FALSE), 0))</f>
        <v>0</v>
      </c>
      <c r="R503" s="82" t="str">
        <f t="shared" si="15"/>
        <v>NT</v>
      </c>
      <c r="S503" s="70" t="s">
        <v>1608</v>
      </c>
      <c r="T503" s="71">
        <v>45505</v>
      </c>
      <c r="U503" s="73"/>
      <c r="V503" s="69">
        <v>1</v>
      </c>
      <c r="W503" s="71">
        <v>45506</v>
      </c>
      <c r="X503" s="69">
        <v>31</v>
      </c>
      <c r="Y503" s="73"/>
      <c r="Z503" s="70" t="s">
        <v>61</v>
      </c>
      <c r="AA503" s="69">
        <v>1</v>
      </c>
      <c r="AB503" s="72">
        <v>45506</v>
      </c>
      <c r="AC503" s="70" t="s">
        <v>63</v>
      </c>
      <c r="AD503" s="70" t="s">
        <v>139</v>
      </c>
      <c r="AE503" s="70" t="s">
        <v>13</v>
      </c>
      <c r="AF503" s="70" t="s">
        <v>12</v>
      </c>
      <c r="AG503" s="70" t="s">
        <v>65</v>
      </c>
      <c r="AH503" s="70" t="s">
        <v>11</v>
      </c>
      <c r="AI503" s="70" t="s">
        <v>9</v>
      </c>
      <c r="AJ503" s="70" t="s">
        <v>122</v>
      </c>
      <c r="AK503" s="70" t="s">
        <v>139</v>
      </c>
      <c r="AL503" s="70" t="s">
        <v>63</v>
      </c>
      <c r="AM503" s="70" t="s">
        <v>61</v>
      </c>
      <c r="AN503" s="70" t="s">
        <v>61</v>
      </c>
      <c r="AO503" s="70" t="s">
        <v>74</v>
      </c>
      <c r="AP503" s="69">
        <v>5.5</v>
      </c>
    </row>
    <row r="504" spans="1:42" ht="15" hidden="1" customHeight="1" x14ac:dyDescent="0.25">
      <c r="A504" s="69">
        <v>2024</v>
      </c>
      <c r="B504" s="70" t="s">
        <v>54</v>
      </c>
      <c r="C504" s="70" t="s">
        <v>55</v>
      </c>
      <c r="D504" s="70" t="s">
        <v>175</v>
      </c>
      <c r="E504" s="70" t="s">
        <v>219</v>
      </c>
      <c r="F504" s="70" t="s">
        <v>182</v>
      </c>
      <c r="G504" s="70" t="s">
        <v>1607</v>
      </c>
      <c r="H504" s="70" t="s">
        <v>95</v>
      </c>
      <c r="I504" s="70" t="s">
        <v>855</v>
      </c>
      <c r="J504" s="70" t="s">
        <v>61</v>
      </c>
      <c r="K504" s="69" t="b">
        <v>1</v>
      </c>
      <c r="L504" s="70" t="s">
        <v>23</v>
      </c>
      <c r="M504" s="69">
        <v>101</v>
      </c>
      <c r="N504" s="78" t="s">
        <v>1037</v>
      </c>
      <c r="O504" s="81" t="str">
        <f t="shared" si="14"/>
        <v>10123</v>
      </c>
      <c r="P504" s="82">
        <f>IF(COUNTIF(Sheet2!B$3:B$187,VALUE('raw Mark ID data'!O504))=0, 0, VLOOKUP(VALUE(O504), Sheet2!B$3:D$987, 3, FALSE))</f>
        <v>0</v>
      </c>
      <c r="Q504" s="82">
        <f>IF(P504="THA",VLOOKUP(VALUE(O504),Sheet2!B$1:C$191,2,FALSE), IF(P504="SHA",VLOOKUP(VALUE(O504),Sheet2!B$1:C$191,2,FALSE), 0))</f>
        <v>0</v>
      </c>
      <c r="R504" s="82" t="str">
        <f t="shared" si="15"/>
        <v>NT</v>
      </c>
      <c r="S504" s="70" t="s">
        <v>1609</v>
      </c>
      <c r="T504" s="71">
        <v>45505</v>
      </c>
      <c r="U504" s="73"/>
      <c r="V504" s="69">
        <v>1</v>
      </c>
      <c r="W504" s="71">
        <v>45506</v>
      </c>
      <c r="X504" s="69">
        <v>31</v>
      </c>
      <c r="Y504" s="73"/>
      <c r="Z504" s="70" t="s">
        <v>61</v>
      </c>
      <c r="AA504" s="69">
        <v>1</v>
      </c>
      <c r="AB504" s="72">
        <v>45506</v>
      </c>
      <c r="AC504" s="70" t="s">
        <v>63</v>
      </c>
      <c r="AD504" s="70" t="s">
        <v>139</v>
      </c>
      <c r="AE504" s="70" t="s">
        <v>13</v>
      </c>
      <c r="AF504" s="70" t="s">
        <v>12</v>
      </c>
      <c r="AG504" s="70" t="s">
        <v>65</v>
      </c>
      <c r="AH504" s="70" t="s">
        <v>11</v>
      </c>
      <c r="AI504" s="70" t="s">
        <v>9</v>
      </c>
      <c r="AJ504" s="70" t="s">
        <v>122</v>
      </c>
      <c r="AK504" s="70" t="s">
        <v>139</v>
      </c>
      <c r="AL504" s="70" t="s">
        <v>63</v>
      </c>
      <c r="AM504" s="70" t="s">
        <v>61</v>
      </c>
      <c r="AN504" s="70" t="s">
        <v>61</v>
      </c>
      <c r="AO504" s="70" t="s">
        <v>74</v>
      </c>
      <c r="AP504" s="69">
        <v>2.9</v>
      </c>
    </row>
    <row r="505" spans="1:42" ht="15" hidden="1" customHeight="1" x14ac:dyDescent="0.25">
      <c r="A505" s="69">
        <v>2024</v>
      </c>
      <c r="B505" s="70" t="s">
        <v>54</v>
      </c>
      <c r="C505" s="70" t="s">
        <v>1046</v>
      </c>
      <c r="D505" s="70" t="s">
        <v>1371</v>
      </c>
      <c r="E505" s="70" t="s">
        <v>998</v>
      </c>
      <c r="F505" s="70" t="s">
        <v>58</v>
      </c>
      <c r="G505" s="70" t="s">
        <v>1610</v>
      </c>
      <c r="H505" s="70" t="s">
        <v>183</v>
      </c>
      <c r="I505" s="70" t="s">
        <v>855</v>
      </c>
      <c r="J505" s="70" t="s">
        <v>61</v>
      </c>
      <c r="K505" s="69" t="b">
        <v>0</v>
      </c>
      <c r="L505" s="70" t="s">
        <v>23</v>
      </c>
      <c r="M505" s="69">
        <v>102</v>
      </c>
      <c r="N505" s="78" t="s">
        <v>1184</v>
      </c>
      <c r="O505" s="81" t="str">
        <f t="shared" si="14"/>
        <v>10220</v>
      </c>
      <c r="P505" s="82">
        <f>IF(COUNTIF(Sheet2!B$3:B$187,VALUE('raw Mark ID data'!O505))=0, 0, VLOOKUP(VALUE(O505), Sheet2!B$3:D$987, 3, FALSE))</f>
        <v>0</v>
      </c>
      <c r="Q505" s="82">
        <f>IF(P505="THA",VLOOKUP(VALUE(O505),Sheet2!B$1:C$191,2,FALSE), IF(P505="SHA",VLOOKUP(VALUE(O505),Sheet2!B$1:C$191,2,FALSE), 0))</f>
        <v>0</v>
      </c>
      <c r="R505" s="82" t="str">
        <f t="shared" si="15"/>
        <v>NT</v>
      </c>
      <c r="S505" s="70" t="s">
        <v>1611</v>
      </c>
      <c r="T505" s="71">
        <v>45494</v>
      </c>
      <c r="U505" s="73"/>
      <c r="V505" s="69">
        <v>1</v>
      </c>
      <c r="W505" s="71">
        <v>45495</v>
      </c>
      <c r="X505" s="69">
        <v>30</v>
      </c>
      <c r="Y505" s="73"/>
      <c r="Z505" s="70" t="s">
        <v>61</v>
      </c>
      <c r="AA505" s="69">
        <v>1</v>
      </c>
      <c r="AB505" s="72">
        <v>45509</v>
      </c>
      <c r="AC505" s="70" t="s">
        <v>992</v>
      </c>
      <c r="AD505" s="70" t="s">
        <v>189</v>
      </c>
      <c r="AE505" s="70" t="s">
        <v>21</v>
      </c>
      <c r="AF505" s="70" t="s">
        <v>12</v>
      </c>
      <c r="AG505" s="70" t="s">
        <v>65</v>
      </c>
      <c r="AH505" s="70" t="s">
        <v>11</v>
      </c>
      <c r="AI505" s="70" t="s">
        <v>9</v>
      </c>
      <c r="AJ505" s="70" t="s">
        <v>122</v>
      </c>
      <c r="AK505" s="70" t="s">
        <v>189</v>
      </c>
      <c r="AL505" s="70" t="s">
        <v>992</v>
      </c>
      <c r="AM505" s="70" t="s">
        <v>61</v>
      </c>
      <c r="AN505" s="70" t="s">
        <v>61</v>
      </c>
      <c r="AO505" s="70" t="s">
        <v>61</v>
      </c>
      <c r="AP505" s="73"/>
    </row>
    <row r="506" spans="1:42" ht="15" hidden="1" customHeight="1" x14ac:dyDescent="0.25">
      <c r="A506" s="69">
        <v>2024</v>
      </c>
      <c r="B506" s="70" t="s">
        <v>54</v>
      </c>
      <c r="C506" s="70" t="s">
        <v>55</v>
      </c>
      <c r="D506" s="70" t="s">
        <v>181</v>
      </c>
      <c r="E506" s="70" t="s">
        <v>176</v>
      </c>
      <c r="F506" s="70" t="s">
        <v>182</v>
      </c>
      <c r="G506" s="70" t="s">
        <v>1612</v>
      </c>
      <c r="H506" s="70" t="s">
        <v>88</v>
      </c>
      <c r="I506" s="70" t="s">
        <v>855</v>
      </c>
      <c r="J506" s="70" t="s">
        <v>61</v>
      </c>
      <c r="K506" s="69" t="b">
        <v>1</v>
      </c>
      <c r="L506" s="70" t="s">
        <v>23</v>
      </c>
      <c r="M506" s="69">
        <v>101</v>
      </c>
      <c r="N506" s="78" t="s">
        <v>1613</v>
      </c>
      <c r="O506" s="81" t="str">
        <f t="shared" si="14"/>
        <v>101232945</v>
      </c>
      <c r="P506" s="82">
        <f>IF(COUNTIF(Sheet2!B$3:B$187,VALUE('raw Mark ID data'!O506))=0, 0, VLOOKUP(VALUE(O506), Sheet2!B$3:D$987, 3, FALSE))</f>
        <v>0</v>
      </c>
      <c r="Q506" s="82">
        <f>IF(P506="THA",VLOOKUP(VALUE(O506),Sheet2!B$1:C$191,2,FALSE), IF(P506="SHA",VLOOKUP(VALUE(O506),Sheet2!B$1:C$191,2,FALSE), 0))</f>
        <v>0</v>
      </c>
      <c r="R506" s="82" t="str">
        <f t="shared" si="15"/>
        <v>NT</v>
      </c>
      <c r="S506" s="70" t="s">
        <v>1614</v>
      </c>
      <c r="T506" s="71">
        <v>45505</v>
      </c>
      <c r="U506" s="73"/>
      <c r="V506" s="69">
        <v>1</v>
      </c>
      <c r="W506" s="71">
        <v>45506</v>
      </c>
      <c r="X506" s="69">
        <v>31</v>
      </c>
      <c r="Y506" s="73"/>
      <c r="Z506" s="70" t="s">
        <v>61</v>
      </c>
      <c r="AA506" s="69">
        <v>1</v>
      </c>
      <c r="AB506" s="72">
        <v>45511</v>
      </c>
      <c r="AC506" s="70" t="s">
        <v>63</v>
      </c>
      <c r="AD506" s="70" t="s">
        <v>947</v>
      </c>
      <c r="AE506" s="70" t="s">
        <v>14</v>
      </c>
      <c r="AF506" s="70" t="s">
        <v>12</v>
      </c>
      <c r="AG506" s="70" t="s">
        <v>65</v>
      </c>
      <c r="AH506" s="70" t="s">
        <v>11</v>
      </c>
      <c r="AI506" s="70" t="s">
        <v>9</v>
      </c>
      <c r="AJ506" s="70" t="s">
        <v>122</v>
      </c>
      <c r="AK506" s="70" t="s">
        <v>947</v>
      </c>
      <c r="AL506" s="70" t="s">
        <v>63</v>
      </c>
      <c r="AM506" s="70" t="s">
        <v>61</v>
      </c>
      <c r="AN506" s="70" t="s">
        <v>61</v>
      </c>
      <c r="AO506" s="70" t="s">
        <v>74</v>
      </c>
      <c r="AP506" s="69">
        <v>3.9</v>
      </c>
    </row>
    <row r="507" spans="1:42" ht="15" hidden="1" customHeight="1" x14ac:dyDescent="0.25">
      <c r="A507" s="69">
        <v>2024</v>
      </c>
      <c r="B507" s="70" t="s">
        <v>54</v>
      </c>
      <c r="C507" s="70" t="s">
        <v>55</v>
      </c>
      <c r="D507" s="70" t="s">
        <v>181</v>
      </c>
      <c r="E507" s="70" t="s">
        <v>176</v>
      </c>
      <c r="F507" s="70" t="s">
        <v>182</v>
      </c>
      <c r="G507" s="70" t="s">
        <v>1612</v>
      </c>
      <c r="H507" s="70" t="s">
        <v>89</v>
      </c>
      <c r="I507" s="70" t="s">
        <v>855</v>
      </c>
      <c r="J507" s="70" t="s">
        <v>61</v>
      </c>
      <c r="K507" s="69" t="b">
        <v>1</v>
      </c>
      <c r="L507" s="70" t="s">
        <v>23</v>
      </c>
      <c r="M507" s="69">
        <v>101</v>
      </c>
      <c r="N507" s="78" t="s">
        <v>1613</v>
      </c>
      <c r="O507" s="81" t="str">
        <f t="shared" si="14"/>
        <v>101232945</v>
      </c>
      <c r="P507" s="82">
        <f>IF(COUNTIF(Sheet2!B$3:B$187,VALUE('raw Mark ID data'!O507))=0, 0, VLOOKUP(VALUE(O507), Sheet2!B$3:D$987, 3, FALSE))</f>
        <v>0</v>
      </c>
      <c r="Q507" s="82">
        <f>IF(P507="THA",VLOOKUP(VALUE(O507),Sheet2!B$1:C$191,2,FALSE), IF(P507="SHA",VLOOKUP(VALUE(O507),Sheet2!B$1:C$191,2,FALSE), 0))</f>
        <v>0</v>
      </c>
      <c r="R507" s="82" t="str">
        <f t="shared" si="15"/>
        <v>NT</v>
      </c>
      <c r="S507" s="70" t="s">
        <v>1615</v>
      </c>
      <c r="T507" s="71">
        <v>45505</v>
      </c>
      <c r="U507" s="73"/>
      <c r="V507" s="69">
        <v>1</v>
      </c>
      <c r="W507" s="71">
        <v>45506</v>
      </c>
      <c r="X507" s="69">
        <v>31</v>
      </c>
      <c r="Y507" s="73"/>
      <c r="Z507" s="70" t="s">
        <v>61</v>
      </c>
      <c r="AA507" s="69">
        <v>1</v>
      </c>
      <c r="AB507" s="72">
        <v>45511</v>
      </c>
      <c r="AC507" s="70" t="s">
        <v>63</v>
      </c>
      <c r="AD507" s="70" t="s">
        <v>139</v>
      </c>
      <c r="AE507" s="70" t="s">
        <v>13</v>
      </c>
      <c r="AF507" s="70" t="s">
        <v>12</v>
      </c>
      <c r="AG507" s="70" t="s">
        <v>65</v>
      </c>
      <c r="AH507" s="70" t="s">
        <v>11</v>
      </c>
      <c r="AI507" s="70" t="s">
        <v>9</v>
      </c>
      <c r="AJ507" s="70" t="s">
        <v>84</v>
      </c>
      <c r="AK507" s="70" t="s">
        <v>139</v>
      </c>
      <c r="AL507" s="70" t="s">
        <v>63</v>
      </c>
      <c r="AM507" s="70" t="s">
        <v>61</v>
      </c>
      <c r="AN507" s="70" t="s">
        <v>61</v>
      </c>
      <c r="AO507" s="70" t="s">
        <v>74</v>
      </c>
      <c r="AP507" s="69">
        <v>5</v>
      </c>
    </row>
    <row r="508" spans="1:42" ht="15" hidden="1" customHeight="1" x14ac:dyDescent="0.25">
      <c r="A508" s="69">
        <v>2024</v>
      </c>
      <c r="B508" s="70" t="s">
        <v>54</v>
      </c>
      <c r="C508" s="70" t="s">
        <v>55</v>
      </c>
      <c r="D508" s="70" t="s">
        <v>181</v>
      </c>
      <c r="E508" s="70" t="s">
        <v>176</v>
      </c>
      <c r="F508" s="70" t="s">
        <v>182</v>
      </c>
      <c r="G508" s="70" t="s">
        <v>1612</v>
      </c>
      <c r="H508" s="70" t="s">
        <v>91</v>
      </c>
      <c r="I508" s="70" t="s">
        <v>855</v>
      </c>
      <c r="J508" s="70" t="s">
        <v>61</v>
      </c>
      <c r="K508" s="69" t="b">
        <v>1</v>
      </c>
      <c r="L508" s="70" t="s">
        <v>23</v>
      </c>
      <c r="M508" s="69">
        <v>101</v>
      </c>
      <c r="N508" s="78" t="s">
        <v>1613</v>
      </c>
      <c r="O508" s="81" t="str">
        <f t="shared" si="14"/>
        <v>101232945</v>
      </c>
      <c r="P508" s="82">
        <f>IF(COUNTIF(Sheet2!B$3:B$187,VALUE('raw Mark ID data'!O508))=0, 0, VLOOKUP(VALUE(O508), Sheet2!B$3:D$987, 3, FALSE))</f>
        <v>0</v>
      </c>
      <c r="Q508" s="82">
        <f>IF(P508="THA",VLOOKUP(VALUE(O508),Sheet2!B$1:C$191,2,FALSE), IF(P508="SHA",VLOOKUP(VALUE(O508),Sheet2!B$1:C$191,2,FALSE), 0))</f>
        <v>0</v>
      </c>
      <c r="R508" s="82" t="str">
        <f t="shared" si="15"/>
        <v>NT</v>
      </c>
      <c r="S508" s="70" t="s">
        <v>1616</v>
      </c>
      <c r="T508" s="71">
        <v>45505</v>
      </c>
      <c r="U508" s="73"/>
      <c r="V508" s="69">
        <v>1</v>
      </c>
      <c r="W508" s="71">
        <v>45506</v>
      </c>
      <c r="X508" s="69">
        <v>31</v>
      </c>
      <c r="Y508" s="73"/>
      <c r="Z508" s="70" t="s">
        <v>61</v>
      </c>
      <c r="AA508" s="69">
        <v>1</v>
      </c>
      <c r="AB508" s="72">
        <v>45511</v>
      </c>
      <c r="AC508" s="70" t="s">
        <v>63</v>
      </c>
      <c r="AD508" s="70" t="s">
        <v>139</v>
      </c>
      <c r="AE508" s="70" t="s">
        <v>13</v>
      </c>
      <c r="AF508" s="70" t="s">
        <v>12</v>
      </c>
      <c r="AG508" s="70" t="s">
        <v>65</v>
      </c>
      <c r="AH508" s="70" t="s">
        <v>11</v>
      </c>
      <c r="AI508" s="70" t="s">
        <v>9</v>
      </c>
      <c r="AJ508" s="70" t="s">
        <v>84</v>
      </c>
      <c r="AK508" s="70" t="s">
        <v>139</v>
      </c>
      <c r="AL508" s="70" t="s">
        <v>63</v>
      </c>
      <c r="AM508" s="70" t="s">
        <v>61</v>
      </c>
      <c r="AN508" s="70" t="s">
        <v>61</v>
      </c>
      <c r="AO508" s="70" t="s">
        <v>74</v>
      </c>
      <c r="AP508" s="69">
        <v>6</v>
      </c>
    </row>
    <row r="509" spans="1:42" ht="15" hidden="1" customHeight="1" x14ac:dyDescent="0.25">
      <c r="A509" s="69">
        <v>2024</v>
      </c>
      <c r="B509" s="70" t="s">
        <v>54</v>
      </c>
      <c r="C509" s="70" t="s">
        <v>55</v>
      </c>
      <c r="D509" s="70" t="s">
        <v>181</v>
      </c>
      <c r="E509" s="70" t="s">
        <v>176</v>
      </c>
      <c r="F509" s="70" t="s">
        <v>58</v>
      </c>
      <c r="G509" s="70" t="s">
        <v>1617</v>
      </c>
      <c r="H509" s="70" t="s">
        <v>67</v>
      </c>
      <c r="I509" s="70" t="s">
        <v>855</v>
      </c>
      <c r="J509" s="70" t="s">
        <v>61</v>
      </c>
      <c r="K509" s="69" t="b">
        <v>1</v>
      </c>
      <c r="L509" s="70" t="s">
        <v>23</v>
      </c>
      <c r="M509" s="69">
        <v>101</v>
      </c>
      <c r="N509" s="78" t="s">
        <v>1037</v>
      </c>
      <c r="O509" s="81" t="str">
        <f t="shared" si="14"/>
        <v>10123</v>
      </c>
      <c r="P509" s="82">
        <f>IF(COUNTIF(Sheet2!B$3:B$187,VALUE('raw Mark ID data'!O509))=0, 0, VLOOKUP(VALUE(O509), Sheet2!B$3:D$987, 3, FALSE))</f>
        <v>0</v>
      </c>
      <c r="Q509" s="82">
        <f>IF(P509="THA",VLOOKUP(VALUE(O509),Sheet2!B$1:C$191,2,FALSE), IF(P509="SHA",VLOOKUP(VALUE(O509),Sheet2!B$1:C$191,2,FALSE), 0))</f>
        <v>0</v>
      </c>
      <c r="R509" s="82" t="str">
        <f t="shared" si="15"/>
        <v>NT</v>
      </c>
      <c r="S509" s="70" t="s">
        <v>1618</v>
      </c>
      <c r="T509" s="71">
        <v>45505</v>
      </c>
      <c r="U509" s="73"/>
      <c r="V509" s="69">
        <v>1</v>
      </c>
      <c r="W509" s="71">
        <v>45506</v>
      </c>
      <c r="X509" s="69">
        <v>31</v>
      </c>
      <c r="Y509" s="73"/>
      <c r="Z509" s="70" t="s">
        <v>61</v>
      </c>
      <c r="AA509" s="69">
        <v>1</v>
      </c>
      <c r="AB509" s="72">
        <v>45552</v>
      </c>
      <c r="AC509" s="70" t="s">
        <v>63</v>
      </c>
      <c r="AD509" s="70" t="s">
        <v>189</v>
      </c>
      <c r="AE509" s="70" t="s">
        <v>21</v>
      </c>
      <c r="AF509" s="70" t="s">
        <v>12</v>
      </c>
      <c r="AG509" s="70" t="s">
        <v>65</v>
      </c>
      <c r="AH509" s="70" t="s">
        <v>11</v>
      </c>
      <c r="AI509" s="70" t="s">
        <v>9</v>
      </c>
      <c r="AJ509" s="70" t="s">
        <v>122</v>
      </c>
      <c r="AK509" s="70" t="s">
        <v>189</v>
      </c>
      <c r="AL509" s="70" t="s">
        <v>63</v>
      </c>
      <c r="AM509" s="70" t="s">
        <v>61</v>
      </c>
      <c r="AN509" s="70" t="s">
        <v>61</v>
      </c>
      <c r="AO509" s="70" t="s">
        <v>74</v>
      </c>
      <c r="AP509" s="69">
        <v>7.6</v>
      </c>
    </row>
    <row r="510" spans="1:42" ht="15" hidden="1" customHeight="1" x14ac:dyDescent="0.25">
      <c r="A510" s="69">
        <v>2024</v>
      </c>
      <c r="B510" s="70" t="s">
        <v>54</v>
      </c>
      <c r="C510" s="70" t="s">
        <v>55</v>
      </c>
      <c r="D510" s="70" t="s">
        <v>181</v>
      </c>
      <c r="E510" s="70" t="s">
        <v>176</v>
      </c>
      <c r="F510" s="70" t="s">
        <v>58</v>
      </c>
      <c r="G510" s="70" t="s">
        <v>1617</v>
      </c>
      <c r="H510" s="70" t="s">
        <v>86</v>
      </c>
      <c r="I510" s="70" t="s">
        <v>855</v>
      </c>
      <c r="J510" s="70" t="s">
        <v>61</v>
      </c>
      <c r="K510" s="69" t="b">
        <v>1</v>
      </c>
      <c r="L510" s="70" t="s">
        <v>23</v>
      </c>
      <c r="M510" s="69">
        <v>101</v>
      </c>
      <c r="N510" s="78" t="s">
        <v>1037</v>
      </c>
      <c r="O510" s="81" t="str">
        <f t="shared" si="14"/>
        <v>10123</v>
      </c>
      <c r="P510" s="82">
        <f>IF(COUNTIF(Sheet2!B$3:B$187,VALUE('raw Mark ID data'!O510))=0, 0, VLOOKUP(VALUE(O510), Sheet2!B$3:D$987, 3, FALSE))</f>
        <v>0</v>
      </c>
      <c r="Q510" s="82">
        <f>IF(P510="THA",VLOOKUP(VALUE(O510),Sheet2!B$1:C$191,2,FALSE), IF(P510="SHA",VLOOKUP(VALUE(O510),Sheet2!B$1:C$191,2,FALSE), 0))</f>
        <v>0</v>
      </c>
      <c r="R510" s="82" t="str">
        <f t="shared" si="15"/>
        <v>NT</v>
      </c>
      <c r="S510" s="70" t="s">
        <v>1619</v>
      </c>
      <c r="T510" s="71">
        <v>45505</v>
      </c>
      <c r="U510" s="73"/>
      <c r="V510" s="69">
        <v>1</v>
      </c>
      <c r="W510" s="71">
        <v>45506</v>
      </c>
      <c r="X510" s="69">
        <v>31</v>
      </c>
      <c r="Y510" s="73"/>
      <c r="Z510" s="70" t="s">
        <v>61</v>
      </c>
      <c r="AA510" s="69">
        <v>1</v>
      </c>
      <c r="AB510" s="72">
        <v>45552</v>
      </c>
      <c r="AC510" s="70" t="s">
        <v>63</v>
      </c>
      <c r="AD510" s="70" t="s">
        <v>139</v>
      </c>
      <c r="AE510" s="70" t="s">
        <v>13</v>
      </c>
      <c r="AF510" s="70" t="s">
        <v>12</v>
      </c>
      <c r="AG510" s="70" t="s">
        <v>65</v>
      </c>
      <c r="AH510" s="70" t="s">
        <v>11</v>
      </c>
      <c r="AI510" s="70" t="s">
        <v>9</v>
      </c>
      <c r="AJ510" s="70" t="s">
        <v>122</v>
      </c>
      <c r="AK510" s="70" t="s">
        <v>139</v>
      </c>
      <c r="AL510" s="70" t="s">
        <v>63</v>
      </c>
      <c r="AM510" s="70" t="s">
        <v>61</v>
      </c>
      <c r="AN510" s="70" t="s">
        <v>61</v>
      </c>
      <c r="AO510" s="70" t="s">
        <v>74</v>
      </c>
      <c r="AP510" s="69">
        <v>7.3</v>
      </c>
    </row>
    <row r="511" spans="1:42" ht="15" hidden="1" customHeight="1" x14ac:dyDescent="0.25">
      <c r="A511" s="69">
        <v>2024</v>
      </c>
      <c r="B511" s="70" t="s">
        <v>54</v>
      </c>
      <c r="C511" s="70" t="s">
        <v>55</v>
      </c>
      <c r="D511" s="70" t="s">
        <v>181</v>
      </c>
      <c r="E511" s="70" t="s">
        <v>176</v>
      </c>
      <c r="F511" s="70" t="s">
        <v>58</v>
      </c>
      <c r="G511" s="70" t="s">
        <v>1617</v>
      </c>
      <c r="H511" s="70" t="s">
        <v>109</v>
      </c>
      <c r="I511" s="70" t="s">
        <v>855</v>
      </c>
      <c r="J511" s="70" t="s">
        <v>61</v>
      </c>
      <c r="K511" s="69" t="b">
        <v>1</v>
      </c>
      <c r="L511" s="70" t="s">
        <v>23</v>
      </c>
      <c r="M511" s="69">
        <v>101</v>
      </c>
      <c r="N511" s="78" t="s">
        <v>1015</v>
      </c>
      <c r="O511" s="81" t="str">
        <f t="shared" si="14"/>
        <v>10141</v>
      </c>
      <c r="P511" s="82">
        <f>IF(COUNTIF(Sheet2!B$3:B$187,VALUE('raw Mark ID data'!O511))=0, 0, VLOOKUP(VALUE(O511), Sheet2!B$3:D$987, 3, FALSE))</f>
        <v>0</v>
      </c>
      <c r="Q511" s="82">
        <f>IF(P511="THA",VLOOKUP(VALUE(O511),Sheet2!B$1:C$191,2,FALSE), IF(P511="SHA",VLOOKUP(VALUE(O511),Sheet2!B$1:C$191,2,FALSE), 0))</f>
        <v>0</v>
      </c>
      <c r="R511" s="82" t="str">
        <f t="shared" si="15"/>
        <v>NT</v>
      </c>
      <c r="S511" s="70" t="s">
        <v>1620</v>
      </c>
      <c r="T511" s="71">
        <v>45505</v>
      </c>
      <c r="U511" s="73"/>
      <c r="V511" s="69">
        <v>1</v>
      </c>
      <c r="W511" s="71">
        <v>45506</v>
      </c>
      <c r="X511" s="69">
        <v>31</v>
      </c>
      <c r="Y511" s="73"/>
      <c r="Z511" s="70" t="s">
        <v>61</v>
      </c>
      <c r="AA511" s="69">
        <v>1</v>
      </c>
      <c r="AB511" s="72">
        <v>45552</v>
      </c>
      <c r="AC511" s="70" t="s">
        <v>63</v>
      </c>
      <c r="AD511" s="70" t="s">
        <v>947</v>
      </c>
      <c r="AE511" s="70" t="s">
        <v>14</v>
      </c>
      <c r="AF511" s="70" t="s">
        <v>12</v>
      </c>
      <c r="AG511" s="70" t="s">
        <v>65</v>
      </c>
      <c r="AH511" s="70" t="s">
        <v>11</v>
      </c>
      <c r="AI511" s="70" t="s">
        <v>9</v>
      </c>
      <c r="AJ511" s="70" t="s">
        <v>122</v>
      </c>
      <c r="AK511" s="70" t="s">
        <v>947</v>
      </c>
      <c r="AL511" s="70" t="s">
        <v>63</v>
      </c>
      <c r="AM511" s="70" t="s">
        <v>61</v>
      </c>
      <c r="AN511" s="70" t="s">
        <v>61</v>
      </c>
      <c r="AO511" s="70" t="s">
        <v>74</v>
      </c>
      <c r="AP511" s="69">
        <v>5.7</v>
      </c>
    </row>
    <row r="512" spans="1:42" ht="15" hidden="1" customHeight="1" x14ac:dyDescent="0.25">
      <c r="A512" s="69">
        <v>2024</v>
      </c>
      <c r="B512" s="70" t="s">
        <v>54</v>
      </c>
      <c r="C512" s="70" t="s">
        <v>55</v>
      </c>
      <c r="D512" s="70" t="s">
        <v>181</v>
      </c>
      <c r="E512" s="70" t="s">
        <v>176</v>
      </c>
      <c r="F512" s="70" t="s">
        <v>58</v>
      </c>
      <c r="G512" s="70" t="s">
        <v>1617</v>
      </c>
      <c r="H512" s="70" t="s">
        <v>124</v>
      </c>
      <c r="I512" s="70" t="s">
        <v>855</v>
      </c>
      <c r="J512" s="70" t="s">
        <v>61</v>
      </c>
      <c r="K512" s="69" t="b">
        <v>1</v>
      </c>
      <c r="L512" s="70" t="s">
        <v>23</v>
      </c>
      <c r="M512" s="69">
        <v>101</v>
      </c>
      <c r="N512" s="78" t="s">
        <v>1015</v>
      </c>
      <c r="O512" s="81" t="str">
        <f t="shared" si="14"/>
        <v>10141</v>
      </c>
      <c r="P512" s="82">
        <f>IF(COUNTIF(Sheet2!B$3:B$187,VALUE('raw Mark ID data'!O512))=0, 0, VLOOKUP(VALUE(O512), Sheet2!B$3:D$987, 3, FALSE))</f>
        <v>0</v>
      </c>
      <c r="Q512" s="82">
        <f>IF(P512="THA",VLOOKUP(VALUE(O512),Sheet2!B$1:C$191,2,FALSE), IF(P512="SHA",VLOOKUP(VALUE(O512),Sheet2!B$1:C$191,2,FALSE), 0))</f>
        <v>0</v>
      </c>
      <c r="R512" s="82" t="str">
        <f t="shared" si="15"/>
        <v>NT</v>
      </c>
      <c r="S512" s="70" t="s">
        <v>1621</v>
      </c>
      <c r="T512" s="71">
        <v>45505</v>
      </c>
      <c r="U512" s="73"/>
      <c r="V512" s="69">
        <v>1</v>
      </c>
      <c r="W512" s="71">
        <v>45506</v>
      </c>
      <c r="X512" s="69">
        <v>31</v>
      </c>
      <c r="Y512" s="73"/>
      <c r="Z512" s="70" t="s">
        <v>61</v>
      </c>
      <c r="AA512" s="69">
        <v>1</v>
      </c>
      <c r="AB512" s="72">
        <v>45552</v>
      </c>
      <c r="AC512" s="70" t="s">
        <v>63</v>
      </c>
      <c r="AD512" s="70" t="s">
        <v>189</v>
      </c>
      <c r="AE512" s="70" t="s">
        <v>21</v>
      </c>
      <c r="AF512" s="70" t="s">
        <v>12</v>
      </c>
      <c r="AG512" s="70" t="s">
        <v>65</v>
      </c>
      <c r="AH512" s="70" t="s">
        <v>11</v>
      </c>
      <c r="AI512" s="70" t="s">
        <v>9</v>
      </c>
      <c r="AJ512" s="70" t="s">
        <v>84</v>
      </c>
      <c r="AK512" s="70" t="s">
        <v>189</v>
      </c>
      <c r="AL512" s="70" t="s">
        <v>63</v>
      </c>
      <c r="AM512" s="70" t="s">
        <v>61</v>
      </c>
      <c r="AN512" s="70" t="s">
        <v>61</v>
      </c>
      <c r="AO512" s="70" t="s">
        <v>74</v>
      </c>
      <c r="AP512" s="69">
        <v>8.1</v>
      </c>
    </row>
    <row r="513" spans="1:42" ht="15" hidden="1" customHeight="1" x14ac:dyDescent="0.25">
      <c r="A513" s="69">
        <v>2024</v>
      </c>
      <c r="B513" s="70" t="s">
        <v>54</v>
      </c>
      <c r="C513" s="70" t="s">
        <v>55</v>
      </c>
      <c r="D513" s="70" t="s">
        <v>181</v>
      </c>
      <c r="E513" s="70" t="s">
        <v>176</v>
      </c>
      <c r="F513" s="70" t="s">
        <v>58</v>
      </c>
      <c r="G513" s="70" t="s">
        <v>1617</v>
      </c>
      <c r="H513" s="70" t="s">
        <v>128</v>
      </c>
      <c r="I513" s="70" t="s">
        <v>855</v>
      </c>
      <c r="J513" s="70" t="s">
        <v>61</v>
      </c>
      <c r="K513" s="69" t="b">
        <v>1</v>
      </c>
      <c r="L513" s="70" t="s">
        <v>23</v>
      </c>
      <c r="M513" s="69">
        <v>101</v>
      </c>
      <c r="N513" s="78" t="s">
        <v>1015</v>
      </c>
      <c r="O513" s="81" t="str">
        <f t="shared" si="14"/>
        <v>10141</v>
      </c>
      <c r="P513" s="82">
        <f>IF(COUNTIF(Sheet2!B$3:B$187,VALUE('raw Mark ID data'!O513))=0, 0, VLOOKUP(VALUE(O513), Sheet2!B$3:D$987, 3, FALSE))</f>
        <v>0</v>
      </c>
      <c r="Q513" s="82">
        <f>IF(P513="THA",VLOOKUP(VALUE(O513),Sheet2!B$1:C$191,2,FALSE), IF(P513="SHA",VLOOKUP(VALUE(O513),Sheet2!B$1:C$191,2,FALSE), 0))</f>
        <v>0</v>
      </c>
      <c r="R513" s="82" t="str">
        <f t="shared" si="15"/>
        <v>NT</v>
      </c>
      <c r="S513" s="70" t="s">
        <v>1622</v>
      </c>
      <c r="T513" s="71">
        <v>45505</v>
      </c>
      <c r="U513" s="73"/>
      <c r="V513" s="69">
        <v>1</v>
      </c>
      <c r="W513" s="71">
        <v>45506</v>
      </c>
      <c r="X513" s="69">
        <v>31</v>
      </c>
      <c r="Y513" s="73"/>
      <c r="Z513" s="70" t="s">
        <v>61</v>
      </c>
      <c r="AA513" s="69">
        <v>1</v>
      </c>
      <c r="AB513" s="72">
        <v>45552</v>
      </c>
      <c r="AC513" s="70" t="s">
        <v>63</v>
      </c>
      <c r="AD513" s="70" t="s">
        <v>163</v>
      </c>
      <c r="AE513" s="70" t="s">
        <v>10</v>
      </c>
      <c r="AF513" s="70" t="s">
        <v>12</v>
      </c>
      <c r="AG513" s="70" t="s">
        <v>65</v>
      </c>
      <c r="AH513" s="70" t="s">
        <v>11</v>
      </c>
      <c r="AI513" s="70" t="s">
        <v>9</v>
      </c>
      <c r="AJ513" s="70" t="s">
        <v>122</v>
      </c>
      <c r="AK513" s="70" t="s">
        <v>163</v>
      </c>
      <c r="AL513" s="70" t="s">
        <v>63</v>
      </c>
      <c r="AM513" s="70" t="s">
        <v>61</v>
      </c>
      <c r="AN513" s="70" t="s">
        <v>61</v>
      </c>
      <c r="AO513" s="70" t="s">
        <v>74</v>
      </c>
      <c r="AP513" s="69">
        <v>10.1</v>
      </c>
    </row>
    <row r="514" spans="1:42" ht="15" hidden="1" customHeight="1" x14ac:dyDescent="0.25">
      <c r="A514" s="69">
        <v>2024</v>
      </c>
      <c r="B514" s="70" t="s">
        <v>54</v>
      </c>
      <c r="C514" s="70" t="s">
        <v>55</v>
      </c>
      <c r="D514" s="70" t="s">
        <v>181</v>
      </c>
      <c r="E514" s="70" t="s">
        <v>176</v>
      </c>
      <c r="F514" s="70" t="s">
        <v>58</v>
      </c>
      <c r="G514" s="70" t="s">
        <v>1617</v>
      </c>
      <c r="H514" s="70" t="s">
        <v>152</v>
      </c>
      <c r="I514" s="70" t="s">
        <v>855</v>
      </c>
      <c r="J514" s="70" t="s">
        <v>61</v>
      </c>
      <c r="K514" s="69" t="b">
        <v>1</v>
      </c>
      <c r="L514" s="70" t="s">
        <v>23</v>
      </c>
      <c r="M514" s="69">
        <v>101</v>
      </c>
      <c r="N514" s="78" t="s">
        <v>1460</v>
      </c>
      <c r="O514" s="81" t="str">
        <f t="shared" si="14"/>
        <v>10145</v>
      </c>
      <c r="P514" s="82">
        <f>IF(COUNTIF(Sheet2!B$3:B$187,VALUE('raw Mark ID data'!O514))=0, 0, VLOOKUP(VALUE(O514), Sheet2!B$3:D$987, 3, FALSE))</f>
        <v>0</v>
      </c>
      <c r="Q514" s="82">
        <f>IF(P514="THA",VLOOKUP(VALUE(O514),Sheet2!B$1:C$191,2,FALSE), IF(P514="SHA",VLOOKUP(VALUE(O514),Sheet2!B$1:C$191,2,FALSE), 0))</f>
        <v>0</v>
      </c>
      <c r="R514" s="82" t="str">
        <f t="shared" si="15"/>
        <v>NT</v>
      </c>
      <c r="S514" s="70" t="s">
        <v>1623</v>
      </c>
      <c r="T514" s="71">
        <v>45505</v>
      </c>
      <c r="U514" s="73"/>
      <c r="V514" s="69">
        <v>1</v>
      </c>
      <c r="W514" s="71">
        <v>45506</v>
      </c>
      <c r="X514" s="69">
        <v>31</v>
      </c>
      <c r="Y514" s="73"/>
      <c r="Z514" s="70" t="s">
        <v>61</v>
      </c>
      <c r="AA514" s="69">
        <v>1</v>
      </c>
      <c r="AB514" s="72">
        <v>45552</v>
      </c>
      <c r="AC514" s="70" t="s">
        <v>63</v>
      </c>
      <c r="AD514" s="70" t="s">
        <v>163</v>
      </c>
      <c r="AE514" s="70" t="s">
        <v>10</v>
      </c>
      <c r="AF514" s="70" t="s">
        <v>12</v>
      </c>
      <c r="AG514" s="70" t="s">
        <v>65</v>
      </c>
      <c r="AH514" s="70" t="s">
        <v>11</v>
      </c>
      <c r="AI514" s="70" t="s">
        <v>9</v>
      </c>
      <c r="AJ514" s="70" t="s">
        <v>122</v>
      </c>
      <c r="AK514" s="70" t="s">
        <v>163</v>
      </c>
      <c r="AL514" s="70" t="s">
        <v>63</v>
      </c>
      <c r="AM514" s="70" t="s">
        <v>61</v>
      </c>
      <c r="AN514" s="70" t="s">
        <v>61</v>
      </c>
      <c r="AO514" s="70" t="s">
        <v>74</v>
      </c>
      <c r="AP514" s="69">
        <v>7.2</v>
      </c>
    </row>
    <row r="515" spans="1:42" ht="15" hidden="1" customHeight="1" x14ac:dyDescent="0.25">
      <c r="A515" s="69">
        <v>2024</v>
      </c>
      <c r="B515" s="70" t="s">
        <v>54</v>
      </c>
      <c r="C515" s="70" t="s">
        <v>55</v>
      </c>
      <c r="D515" s="70" t="s">
        <v>56</v>
      </c>
      <c r="E515" s="70" t="s">
        <v>969</v>
      </c>
      <c r="F515" s="70" t="s">
        <v>182</v>
      </c>
      <c r="G515" s="70" t="s">
        <v>1624</v>
      </c>
      <c r="H515" s="70" t="s">
        <v>87</v>
      </c>
      <c r="I515" s="70" t="s">
        <v>855</v>
      </c>
      <c r="J515" s="70" t="s">
        <v>61</v>
      </c>
      <c r="K515" s="69" t="b">
        <v>1</v>
      </c>
      <c r="L515" s="70" t="s">
        <v>23</v>
      </c>
      <c r="M515" s="69">
        <v>101</v>
      </c>
      <c r="N515" s="78" t="s">
        <v>1625</v>
      </c>
      <c r="O515" s="81" t="str">
        <f t="shared" ref="O515:O578" si="16">CONCATENATE(M515,N515)</f>
        <v>101294146</v>
      </c>
      <c r="P515" s="82">
        <f>IF(COUNTIF(Sheet2!B$3:B$187,VALUE('raw Mark ID data'!O515))=0, 0, VLOOKUP(VALUE(O515), Sheet2!B$3:D$987, 3, FALSE))</f>
        <v>0</v>
      </c>
      <c r="Q515" s="82">
        <f>IF(P515="THA",VLOOKUP(VALUE(O515),Sheet2!B$1:C$191,2,FALSE), IF(P515="SHA",VLOOKUP(VALUE(O515),Sheet2!B$1:C$191,2,FALSE), 0))</f>
        <v>0</v>
      </c>
      <c r="R515" s="82" t="str">
        <f t="shared" ref="R515:R578" si="17">IF(L515="EGG",IF(C515="NB","T","????"),IF(OR(P515="SHA", P515="THA")=TRUE, IF(Q515="Neets Bay", "T", "NT"), "NT"))</f>
        <v>NT</v>
      </c>
      <c r="S515" s="70" t="s">
        <v>1626</v>
      </c>
      <c r="T515" s="71">
        <v>45505</v>
      </c>
      <c r="U515" s="73"/>
      <c r="V515" s="69">
        <v>1</v>
      </c>
      <c r="W515" s="71">
        <v>45506</v>
      </c>
      <c r="X515" s="69">
        <v>31</v>
      </c>
      <c r="Y515" s="73"/>
      <c r="Z515" s="70" t="s">
        <v>61</v>
      </c>
      <c r="AA515" s="69">
        <v>1</v>
      </c>
      <c r="AB515" s="72">
        <v>45525</v>
      </c>
      <c r="AC515" s="70" t="s">
        <v>57</v>
      </c>
      <c r="AD515" s="70" t="s">
        <v>189</v>
      </c>
      <c r="AE515" s="70" t="s">
        <v>21</v>
      </c>
      <c r="AF515" s="70" t="s">
        <v>12</v>
      </c>
      <c r="AG515" s="70" t="s">
        <v>65</v>
      </c>
      <c r="AH515" s="70" t="s">
        <v>11</v>
      </c>
      <c r="AI515" s="70" t="s">
        <v>9</v>
      </c>
      <c r="AJ515" s="70" t="s">
        <v>122</v>
      </c>
      <c r="AK515" s="70" t="s">
        <v>189</v>
      </c>
      <c r="AL515" s="70" t="s">
        <v>57</v>
      </c>
      <c r="AM515" s="70" t="s">
        <v>61</v>
      </c>
      <c r="AN515" s="70" t="s">
        <v>61</v>
      </c>
      <c r="AO515" s="70" t="s">
        <v>74</v>
      </c>
      <c r="AP515" s="69">
        <v>4.5999999999999996</v>
      </c>
    </row>
    <row r="516" spans="1:42" ht="15" hidden="1" customHeight="1" x14ac:dyDescent="0.25">
      <c r="A516" s="69">
        <v>2024</v>
      </c>
      <c r="B516" s="70" t="s">
        <v>54</v>
      </c>
      <c r="C516" s="70" t="s">
        <v>55</v>
      </c>
      <c r="D516" s="70" t="s">
        <v>56</v>
      </c>
      <c r="E516" s="70" t="s">
        <v>969</v>
      </c>
      <c r="F516" s="70" t="s">
        <v>182</v>
      </c>
      <c r="G516" s="70" t="s">
        <v>1624</v>
      </c>
      <c r="H516" s="70" t="s">
        <v>94</v>
      </c>
      <c r="I516" s="70" t="s">
        <v>855</v>
      </c>
      <c r="J516" s="70" t="s">
        <v>61</v>
      </c>
      <c r="K516" s="69" t="b">
        <v>1</v>
      </c>
      <c r="L516" s="70" t="s">
        <v>23</v>
      </c>
      <c r="M516" s="69">
        <v>101</v>
      </c>
      <c r="N516" s="78" t="s">
        <v>1625</v>
      </c>
      <c r="O516" s="81" t="str">
        <f t="shared" si="16"/>
        <v>101294146</v>
      </c>
      <c r="P516" s="82">
        <f>IF(COUNTIF(Sheet2!B$3:B$187,VALUE('raw Mark ID data'!O516))=0, 0, VLOOKUP(VALUE(O516), Sheet2!B$3:D$987, 3, FALSE))</f>
        <v>0</v>
      </c>
      <c r="Q516" s="82">
        <f>IF(P516="THA",VLOOKUP(VALUE(O516),Sheet2!B$1:C$191,2,FALSE), IF(P516="SHA",VLOOKUP(VALUE(O516),Sheet2!B$1:C$191,2,FALSE), 0))</f>
        <v>0</v>
      </c>
      <c r="R516" s="82" t="str">
        <f t="shared" si="17"/>
        <v>NT</v>
      </c>
      <c r="S516" s="70" t="s">
        <v>1627</v>
      </c>
      <c r="T516" s="71">
        <v>45505</v>
      </c>
      <c r="U516" s="73"/>
      <c r="V516" s="69">
        <v>1</v>
      </c>
      <c r="W516" s="71">
        <v>45506</v>
      </c>
      <c r="X516" s="69">
        <v>31</v>
      </c>
      <c r="Y516" s="73"/>
      <c r="Z516" s="70" t="s">
        <v>61</v>
      </c>
      <c r="AA516" s="69">
        <v>1</v>
      </c>
      <c r="AB516" s="72">
        <v>45525</v>
      </c>
      <c r="AC516" s="70" t="s">
        <v>57</v>
      </c>
      <c r="AD516" s="70" t="s">
        <v>163</v>
      </c>
      <c r="AE516" s="70" t="s">
        <v>10</v>
      </c>
      <c r="AF516" s="70" t="s">
        <v>12</v>
      </c>
      <c r="AG516" s="70" t="s">
        <v>65</v>
      </c>
      <c r="AH516" s="70" t="s">
        <v>11</v>
      </c>
      <c r="AI516" s="70" t="s">
        <v>9</v>
      </c>
      <c r="AJ516" s="70" t="s">
        <v>122</v>
      </c>
      <c r="AK516" s="70" t="s">
        <v>163</v>
      </c>
      <c r="AL516" s="70" t="s">
        <v>57</v>
      </c>
      <c r="AM516" s="70" t="s">
        <v>61</v>
      </c>
      <c r="AN516" s="70" t="s">
        <v>61</v>
      </c>
      <c r="AO516" s="70" t="s">
        <v>74</v>
      </c>
      <c r="AP516" s="69">
        <v>5.7</v>
      </c>
    </row>
    <row r="517" spans="1:42" ht="15" hidden="1" customHeight="1" x14ac:dyDescent="0.25">
      <c r="A517" s="69">
        <v>2024</v>
      </c>
      <c r="B517" s="70" t="s">
        <v>54</v>
      </c>
      <c r="C517" s="70" t="s">
        <v>55</v>
      </c>
      <c r="D517" s="70" t="s">
        <v>56</v>
      </c>
      <c r="E517" s="70" t="s">
        <v>969</v>
      </c>
      <c r="F517" s="70" t="s">
        <v>58</v>
      </c>
      <c r="G517" s="70" t="s">
        <v>1628</v>
      </c>
      <c r="H517" s="70" t="s">
        <v>59</v>
      </c>
      <c r="I517" s="70" t="s">
        <v>855</v>
      </c>
      <c r="J517" s="70" t="s">
        <v>61</v>
      </c>
      <c r="K517" s="69" t="b">
        <v>1</v>
      </c>
      <c r="L517" s="70" t="s">
        <v>23</v>
      </c>
      <c r="M517" s="69">
        <v>104</v>
      </c>
      <c r="N517" s="78" t="s">
        <v>1184</v>
      </c>
      <c r="O517" s="81" t="str">
        <f t="shared" si="16"/>
        <v>10420</v>
      </c>
      <c r="P517" s="82">
        <f>IF(COUNTIF(Sheet2!B$3:B$187,VALUE('raw Mark ID data'!O517))=0, 0, VLOOKUP(VALUE(O517), Sheet2!B$3:D$987, 3, FALSE))</f>
        <v>0</v>
      </c>
      <c r="Q517" s="82">
        <f>IF(P517="THA",VLOOKUP(VALUE(O517),Sheet2!B$1:C$191,2,FALSE), IF(P517="SHA",VLOOKUP(VALUE(O517),Sheet2!B$1:C$191,2,FALSE), 0))</f>
        <v>0</v>
      </c>
      <c r="R517" s="82" t="str">
        <f t="shared" si="17"/>
        <v>NT</v>
      </c>
      <c r="S517" s="70" t="s">
        <v>1629</v>
      </c>
      <c r="T517" s="71">
        <v>45505</v>
      </c>
      <c r="U517" s="73"/>
      <c r="V517" s="69">
        <v>1</v>
      </c>
      <c r="W517" s="71">
        <v>45506</v>
      </c>
      <c r="X517" s="69">
        <v>31</v>
      </c>
      <c r="Y517" s="73"/>
      <c r="Z517" s="70" t="s">
        <v>61</v>
      </c>
      <c r="AA517" s="69">
        <v>1</v>
      </c>
      <c r="AB517" s="72">
        <v>45510</v>
      </c>
      <c r="AC517" s="70" t="s">
        <v>992</v>
      </c>
      <c r="AD517" s="70" t="s">
        <v>947</v>
      </c>
      <c r="AE517" s="70" t="s">
        <v>14</v>
      </c>
      <c r="AF517" s="70" t="s">
        <v>12</v>
      </c>
      <c r="AG517" s="70" t="s">
        <v>65</v>
      </c>
      <c r="AH517" s="70" t="s">
        <v>11</v>
      </c>
      <c r="AI517" s="70" t="s">
        <v>9</v>
      </c>
      <c r="AJ517" s="70" t="s">
        <v>122</v>
      </c>
      <c r="AK517" s="70" t="s">
        <v>947</v>
      </c>
      <c r="AL517" s="70" t="s">
        <v>992</v>
      </c>
      <c r="AM517" s="70" t="s">
        <v>61</v>
      </c>
      <c r="AN517" s="70" t="s">
        <v>61</v>
      </c>
      <c r="AO517" s="70" t="s">
        <v>74</v>
      </c>
      <c r="AP517" s="69">
        <v>4.0999999999999996</v>
      </c>
    </row>
    <row r="518" spans="1:42" ht="15" hidden="1" customHeight="1" x14ac:dyDescent="0.25">
      <c r="A518" s="69">
        <v>2024</v>
      </c>
      <c r="B518" s="70" t="s">
        <v>54</v>
      </c>
      <c r="C518" s="70" t="s">
        <v>55</v>
      </c>
      <c r="D518" s="70" t="s">
        <v>56</v>
      </c>
      <c r="E518" s="70" t="s">
        <v>969</v>
      </c>
      <c r="F518" s="70" t="s">
        <v>58</v>
      </c>
      <c r="G518" s="70" t="s">
        <v>1628</v>
      </c>
      <c r="H518" s="70" t="s">
        <v>81</v>
      </c>
      <c r="I518" s="70" t="s">
        <v>855</v>
      </c>
      <c r="J518" s="70" t="s">
        <v>61</v>
      </c>
      <c r="K518" s="69" t="b">
        <v>1</v>
      </c>
      <c r="L518" s="70" t="s">
        <v>23</v>
      </c>
      <c r="M518" s="69">
        <v>104</v>
      </c>
      <c r="N518" s="78" t="s">
        <v>1184</v>
      </c>
      <c r="O518" s="81" t="str">
        <f t="shared" si="16"/>
        <v>10420</v>
      </c>
      <c r="P518" s="82">
        <f>IF(COUNTIF(Sheet2!B$3:B$187,VALUE('raw Mark ID data'!O518))=0, 0, VLOOKUP(VALUE(O518), Sheet2!B$3:D$987, 3, FALSE))</f>
        <v>0</v>
      </c>
      <c r="Q518" s="82">
        <f>IF(P518="THA",VLOOKUP(VALUE(O518),Sheet2!B$1:C$191,2,FALSE), IF(P518="SHA",VLOOKUP(VALUE(O518),Sheet2!B$1:C$191,2,FALSE), 0))</f>
        <v>0</v>
      </c>
      <c r="R518" s="82" t="str">
        <f t="shared" si="17"/>
        <v>NT</v>
      </c>
      <c r="S518" s="70" t="s">
        <v>1630</v>
      </c>
      <c r="T518" s="71">
        <v>45505</v>
      </c>
      <c r="U518" s="73"/>
      <c r="V518" s="69">
        <v>1</v>
      </c>
      <c r="W518" s="71">
        <v>45506</v>
      </c>
      <c r="X518" s="69">
        <v>31</v>
      </c>
      <c r="Y518" s="73"/>
      <c r="Z518" s="70" t="s">
        <v>61</v>
      </c>
      <c r="AA518" s="69">
        <v>1</v>
      </c>
      <c r="AB518" s="72">
        <v>45510</v>
      </c>
      <c r="AC518" s="70" t="s">
        <v>992</v>
      </c>
      <c r="AD518" s="70" t="s">
        <v>189</v>
      </c>
      <c r="AE518" s="70" t="s">
        <v>21</v>
      </c>
      <c r="AF518" s="70" t="s">
        <v>12</v>
      </c>
      <c r="AG518" s="70" t="s">
        <v>65</v>
      </c>
      <c r="AH518" s="70" t="s">
        <v>11</v>
      </c>
      <c r="AI518" s="70" t="s">
        <v>9</v>
      </c>
      <c r="AJ518" s="70" t="s">
        <v>122</v>
      </c>
      <c r="AK518" s="70" t="s">
        <v>189</v>
      </c>
      <c r="AL518" s="70" t="s">
        <v>992</v>
      </c>
      <c r="AM518" s="70" t="s">
        <v>61</v>
      </c>
      <c r="AN518" s="70" t="s">
        <v>61</v>
      </c>
      <c r="AO518" s="70" t="s">
        <v>74</v>
      </c>
      <c r="AP518" s="69">
        <v>6</v>
      </c>
    </row>
    <row r="519" spans="1:42" ht="15" hidden="1" customHeight="1" x14ac:dyDescent="0.25">
      <c r="A519" s="69">
        <v>2024</v>
      </c>
      <c r="B519" s="70" t="s">
        <v>54</v>
      </c>
      <c r="C519" s="70" t="s">
        <v>55</v>
      </c>
      <c r="D519" s="70" t="s">
        <v>56</v>
      </c>
      <c r="E519" s="70" t="s">
        <v>969</v>
      </c>
      <c r="F519" s="70" t="s">
        <v>58</v>
      </c>
      <c r="G519" s="70" t="s">
        <v>1628</v>
      </c>
      <c r="H519" s="70" t="s">
        <v>95</v>
      </c>
      <c r="I519" s="70" t="s">
        <v>855</v>
      </c>
      <c r="J519" s="70" t="s">
        <v>61</v>
      </c>
      <c r="K519" s="69" t="b">
        <v>1</v>
      </c>
      <c r="L519" s="70" t="s">
        <v>23</v>
      </c>
      <c r="M519" s="69">
        <v>104</v>
      </c>
      <c r="N519" s="78" t="s">
        <v>1184</v>
      </c>
      <c r="O519" s="81" t="str">
        <f t="shared" si="16"/>
        <v>10420</v>
      </c>
      <c r="P519" s="82">
        <f>IF(COUNTIF(Sheet2!B$3:B$187,VALUE('raw Mark ID data'!O519))=0, 0, VLOOKUP(VALUE(O519), Sheet2!B$3:D$987, 3, FALSE))</f>
        <v>0</v>
      </c>
      <c r="Q519" s="82">
        <f>IF(P519="THA",VLOOKUP(VALUE(O519),Sheet2!B$1:C$191,2,FALSE), IF(P519="SHA",VLOOKUP(VALUE(O519),Sheet2!B$1:C$191,2,FALSE), 0))</f>
        <v>0</v>
      </c>
      <c r="R519" s="82" t="str">
        <f t="shared" si="17"/>
        <v>NT</v>
      </c>
      <c r="S519" s="70" t="s">
        <v>1631</v>
      </c>
      <c r="T519" s="71">
        <v>45505</v>
      </c>
      <c r="U519" s="73"/>
      <c r="V519" s="69">
        <v>1</v>
      </c>
      <c r="W519" s="71">
        <v>45506</v>
      </c>
      <c r="X519" s="69">
        <v>31</v>
      </c>
      <c r="Y519" s="73"/>
      <c r="Z519" s="70" t="s">
        <v>61</v>
      </c>
      <c r="AA519" s="69">
        <v>1</v>
      </c>
      <c r="AB519" s="72">
        <v>45510</v>
      </c>
      <c r="AC519" s="70" t="s">
        <v>992</v>
      </c>
      <c r="AD519" s="70" t="s">
        <v>947</v>
      </c>
      <c r="AE519" s="70" t="s">
        <v>14</v>
      </c>
      <c r="AF519" s="70" t="s">
        <v>12</v>
      </c>
      <c r="AG519" s="70" t="s">
        <v>65</v>
      </c>
      <c r="AH519" s="70" t="s">
        <v>11</v>
      </c>
      <c r="AI519" s="70" t="s">
        <v>9</v>
      </c>
      <c r="AJ519" s="70" t="s">
        <v>122</v>
      </c>
      <c r="AK519" s="70" t="s">
        <v>947</v>
      </c>
      <c r="AL519" s="70" t="s">
        <v>992</v>
      </c>
      <c r="AM519" s="70" t="s">
        <v>61</v>
      </c>
      <c r="AN519" s="70" t="s">
        <v>61</v>
      </c>
      <c r="AO519" s="70" t="s">
        <v>74</v>
      </c>
      <c r="AP519" s="69">
        <v>5.2</v>
      </c>
    </row>
    <row r="520" spans="1:42" ht="15" hidden="1" customHeight="1" x14ac:dyDescent="0.25">
      <c r="A520" s="69">
        <v>2024</v>
      </c>
      <c r="B520" s="70" t="s">
        <v>54</v>
      </c>
      <c r="C520" s="70" t="s">
        <v>55</v>
      </c>
      <c r="D520" s="70" t="s">
        <v>56</v>
      </c>
      <c r="E520" s="70" t="s">
        <v>969</v>
      </c>
      <c r="F520" s="70" t="s">
        <v>58</v>
      </c>
      <c r="G520" s="70" t="s">
        <v>1628</v>
      </c>
      <c r="H520" s="70" t="s">
        <v>120</v>
      </c>
      <c r="I520" s="70" t="s">
        <v>855</v>
      </c>
      <c r="J520" s="70" t="s">
        <v>61</v>
      </c>
      <c r="K520" s="69" t="b">
        <v>1</v>
      </c>
      <c r="L520" s="70" t="s">
        <v>23</v>
      </c>
      <c r="M520" s="69">
        <v>104</v>
      </c>
      <c r="N520" s="78" t="s">
        <v>1128</v>
      </c>
      <c r="O520" s="81" t="str">
        <f t="shared" si="16"/>
        <v>10410</v>
      </c>
      <c r="P520" s="82">
        <f>IF(COUNTIF(Sheet2!B$3:B$187,VALUE('raw Mark ID data'!O520))=0, 0, VLOOKUP(VALUE(O520), Sheet2!B$3:D$987, 3, FALSE))</f>
        <v>0</v>
      </c>
      <c r="Q520" s="82">
        <f>IF(P520="THA",VLOOKUP(VALUE(O520),Sheet2!B$1:C$191,2,FALSE), IF(P520="SHA",VLOOKUP(VALUE(O520),Sheet2!B$1:C$191,2,FALSE), 0))</f>
        <v>0</v>
      </c>
      <c r="R520" s="82" t="str">
        <f t="shared" si="17"/>
        <v>NT</v>
      </c>
      <c r="S520" s="70" t="s">
        <v>1632</v>
      </c>
      <c r="T520" s="71">
        <v>45505</v>
      </c>
      <c r="U520" s="73"/>
      <c r="V520" s="69">
        <v>1</v>
      </c>
      <c r="W520" s="71">
        <v>45506</v>
      </c>
      <c r="X520" s="69">
        <v>31</v>
      </c>
      <c r="Y520" s="73"/>
      <c r="Z520" s="70" t="s">
        <v>61</v>
      </c>
      <c r="AA520" s="69">
        <v>1</v>
      </c>
      <c r="AB520" s="72">
        <v>45510</v>
      </c>
      <c r="AC520" s="70" t="s">
        <v>992</v>
      </c>
      <c r="AD520" s="70" t="s">
        <v>163</v>
      </c>
      <c r="AE520" s="70" t="s">
        <v>10</v>
      </c>
      <c r="AF520" s="70" t="s">
        <v>12</v>
      </c>
      <c r="AG520" s="70" t="s">
        <v>65</v>
      </c>
      <c r="AH520" s="70" t="s">
        <v>11</v>
      </c>
      <c r="AI520" s="70" t="s">
        <v>9</v>
      </c>
      <c r="AJ520" s="70" t="s">
        <v>122</v>
      </c>
      <c r="AK520" s="70" t="s">
        <v>163</v>
      </c>
      <c r="AL520" s="70" t="s">
        <v>992</v>
      </c>
      <c r="AM520" s="70" t="s">
        <v>61</v>
      </c>
      <c r="AN520" s="70" t="s">
        <v>61</v>
      </c>
      <c r="AO520" s="70" t="s">
        <v>74</v>
      </c>
      <c r="AP520" s="69">
        <v>5.5</v>
      </c>
    </row>
    <row r="521" spans="1:42" ht="15" hidden="1" customHeight="1" x14ac:dyDescent="0.25">
      <c r="A521" s="69">
        <v>2024</v>
      </c>
      <c r="B521" s="70" t="s">
        <v>54</v>
      </c>
      <c r="C521" s="70" t="s">
        <v>55</v>
      </c>
      <c r="D521" s="70" t="s">
        <v>56</v>
      </c>
      <c r="E521" s="70" t="s">
        <v>969</v>
      </c>
      <c r="F521" s="70" t="s">
        <v>58</v>
      </c>
      <c r="G521" s="70" t="s">
        <v>1633</v>
      </c>
      <c r="H521" s="70" t="s">
        <v>67</v>
      </c>
      <c r="I521" s="70" t="s">
        <v>855</v>
      </c>
      <c r="J521" s="70" t="s">
        <v>61</v>
      </c>
      <c r="K521" s="69" t="b">
        <v>1</v>
      </c>
      <c r="L521" s="70" t="s">
        <v>23</v>
      </c>
      <c r="M521" s="69">
        <v>101</v>
      </c>
      <c r="N521" s="78" t="s">
        <v>1015</v>
      </c>
      <c r="O521" s="81" t="str">
        <f t="shared" si="16"/>
        <v>10141</v>
      </c>
      <c r="P521" s="82">
        <f>IF(COUNTIF(Sheet2!B$3:B$187,VALUE('raw Mark ID data'!O521))=0, 0, VLOOKUP(VALUE(O521), Sheet2!B$3:D$987, 3, FALSE))</f>
        <v>0</v>
      </c>
      <c r="Q521" s="82">
        <f>IF(P521="THA",VLOOKUP(VALUE(O521),Sheet2!B$1:C$191,2,FALSE), IF(P521="SHA",VLOOKUP(VALUE(O521),Sheet2!B$1:C$191,2,FALSE), 0))</f>
        <v>0</v>
      </c>
      <c r="R521" s="82" t="str">
        <f t="shared" si="17"/>
        <v>NT</v>
      </c>
      <c r="S521" s="70" t="s">
        <v>1634</v>
      </c>
      <c r="T521" s="71">
        <v>45505</v>
      </c>
      <c r="U521" s="73"/>
      <c r="V521" s="69">
        <v>1</v>
      </c>
      <c r="W521" s="71">
        <v>45505</v>
      </c>
      <c r="X521" s="69">
        <v>31</v>
      </c>
      <c r="Y521" s="73"/>
      <c r="Z521" s="70" t="s">
        <v>61</v>
      </c>
      <c r="AA521" s="69">
        <v>1</v>
      </c>
      <c r="AB521" s="72">
        <v>45553</v>
      </c>
      <c r="AC521" s="70" t="s">
        <v>992</v>
      </c>
      <c r="AD521" s="70" t="s">
        <v>163</v>
      </c>
      <c r="AE521" s="70" t="s">
        <v>10</v>
      </c>
      <c r="AF521" s="70" t="s">
        <v>12</v>
      </c>
      <c r="AG521" s="70" t="s">
        <v>65</v>
      </c>
      <c r="AH521" s="70" t="s">
        <v>11</v>
      </c>
      <c r="AI521" s="70" t="s">
        <v>9</v>
      </c>
      <c r="AJ521" s="70" t="s">
        <v>1346</v>
      </c>
      <c r="AK521" s="70" t="s">
        <v>163</v>
      </c>
      <c r="AL521" s="70" t="s">
        <v>992</v>
      </c>
      <c r="AM521" s="70" t="s">
        <v>61</v>
      </c>
      <c r="AN521" s="70" t="s">
        <v>61</v>
      </c>
      <c r="AO521" s="70" t="s">
        <v>74</v>
      </c>
      <c r="AP521" s="69">
        <v>8.1</v>
      </c>
    </row>
    <row r="522" spans="1:42" ht="15" hidden="1" customHeight="1" x14ac:dyDescent="0.25">
      <c r="A522" s="69">
        <v>2024</v>
      </c>
      <c r="B522" s="70" t="s">
        <v>54</v>
      </c>
      <c r="C522" s="70" t="s">
        <v>55</v>
      </c>
      <c r="D522" s="70" t="s">
        <v>56</v>
      </c>
      <c r="E522" s="70" t="s">
        <v>969</v>
      </c>
      <c r="F522" s="70" t="s">
        <v>58</v>
      </c>
      <c r="G522" s="70" t="s">
        <v>1633</v>
      </c>
      <c r="H522" s="70" t="s">
        <v>83</v>
      </c>
      <c r="I522" s="70" t="s">
        <v>855</v>
      </c>
      <c r="J522" s="70" t="s">
        <v>61</v>
      </c>
      <c r="K522" s="69" t="b">
        <v>1</v>
      </c>
      <c r="L522" s="70" t="s">
        <v>23</v>
      </c>
      <c r="M522" s="69">
        <v>101</v>
      </c>
      <c r="N522" s="78" t="s">
        <v>1015</v>
      </c>
      <c r="O522" s="81" t="str">
        <f t="shared" si="16"/>
        <v>10141</v>
      </c>
      <c r="P522" s="82">
        <f>IF(COUNTIF(Sheet2!B$3:B$187,VALUE('raw Mark ID data'!O522))=0, 0, VLOOKUP(VALUE(O522), Sheet2!B$3:D$987, 3, FALSE))</f>
        <v>0</v>
      </c>
      <c r="Q522" s="82">
        <f>IF(P522="THA",VLOOKUP(VALUE(O522),Sheet2!B$1:C$191,2,FALSE), IF(P522="SHA",VLOOKUP(VALUE(O522),Sheet2!B$1:C$191,2,FALSE), 0))</f>
        <v>0</v>
      </c>
      <c r="R522" s="82" t="str">
        <f t="shared" si="17"/>
        <v>NT</v>
      </c>
      <c r="S522" s="70" t="s">
        <v>1635</v>
      </c>
      <c r="T522" s="71">
        <v>45505</v>
      </c>
      <c r="U522" s="73"/>
      <c r="V522" s="69">
        <v>1</v>
      </c>
      <c r="W522" s="71">
        <v>45505</v>
      </c>
      <c r="X522" s="69">
        <v>31</v>
      </c>
      <c r="Y522" s="73"/>
      <c r="Z522" s="70" t="s">
        <v>61</v>
      </c>
      <c r="AA522" s="69">
        <v>1</v>
      </c>
      <c r="AB522" s="72">
        <v>45553</v>
      </c>
      <c r="AC522" s="70" t="s">
        <v>992</v>
      </c>
      <c r="AD522" s="70" t="s">
        <v>139</v>
      </c>
      <c r="AE522" s="70" t="s">
        <v>13</v>
      </c>
      <c r="AF522" s="70" t="s">
        <v>12</v>
      </c>
      <c r="AG522" s="70" t="s">
        <v>65</v>
      </c>
      <c r="AH522" s="70" t="s">
        <v>11</v>
      </c>
      <c r="AI522" s="70" t="s">
        <v>9</v>
      </c>
      <c r="AJ522" s="70" t="s">
        <v>122</v>
      </c>
      <c r="AK522" s="70" t="s">
        <v>139</v>
      </c>
      <c r="AL522" s="70" t="s">
        <v>992</v>
      </c>
      <c r="AM522" s="70" t="s">
        <v>61</v>
      </c>
      <c r="AN522" s="70" t="s">
        <v>61</v>
      </c>
      <c r="AO522" s="70" t="s">
        <v>74</v>
      </c>
      <c r="AP522" s="69">
        <v>7.8</v>
      </c>
    </row>
    <row r="523" spans="1:42" ht="15" hidden="1" customHeight="1" x14ac:dyDescent="0.25">
      <c r="A523" s="69">
        <v>2024</v>
      </c>
      <c r="B523" s="70" t="s">
        <v>54</v>
      </c>
      <c r="C523" s="70" t="s">
        <v>55</v>
      </c>
      <c r="D523" s="70" t="s">
        <v>56</v>
      </c>
      <c r="E523" s="70" t="s">
        <v>969</v>
      </c>
      <c r="F523" s="70" t="s">
        <v>58</v>
      </c>
      <c r="G523" s="70" t="s">
        <v>1633</v>
      </c>
      <c r="H523" s="70" t="s">
        <v>87</v>
      </c>
      <c r="I523" s="70" t="s">
        <v>855</v>
      </c>
      <c r="J523" s="70" t="s">
        <v>61</v>
      </c>
      <c r="K523" s="69" t="b">
        <v>1</v>
      </c>
      <c r="L523" s="70" t="s">
        <v>23</v>
      </c>
      <c r="M523" s="69">
        <v>101</v>
      </c>
      <c r="N523" s="78" t="s">
        <v>1015</v>
      </c>
      <c r="O523" s="81" t="str">
        <f t="shared" si="16"/>
        <v>10141</v>
      </c>
      <c r="P523" s="82">
        <f>IF(COUNTIF(Sheet2!B$3:B$187,VALUE('raw Mark ID data'!O523))=0, 0, VLOOKUP(VALUE(O523), Sheet2!B$3:D$987, 3, FALSE))</f>
        <v>0</v>
      </c>
      <c r="Q523" s="82">
        <f>IF(P523="THA",VLOOKUP(VALUE(O523),Sheet2!B$1:C$191,2,FALSE), IF(P523="SHA",VLOOKUP(VALUE(O523),Sheet2!B$1:C$191,2,FALSE), 0))</f>
        <v>0</v>
      </c>
      <c r="R523" s="82" t="str">
        <f t="shared" si="17"/>
        <v>NT</v>
      </c>
      <c r="S523" s="70" t="s">
        <v>1636</v>
      </c>
      <c r="T523" s="71">
        <v>45505</v>
      </c>
      <c r="U523" s="73"/>
      <c r="V523" s="69">
        <v>1</v>
      </c>
      <c r="W523" s="71">
        <v>45505</v>
      </c>
      <c r="X523" s="69">
        <v>31</v>
      </c>
      <c r="Y523" s="73"/>
      <c r="Z523" s="70" t="s">
        <v>61</v>
      </c>
      <c r="AA523" s="69">
        <v>1</v>
      </c>
      <c r="AB523" s="72">
        <v>45553</v>
      </c>
      <c r="AC523" s="70" t="s">
        <v>992</v>
      </c>
      <c r="AD523" s="70" t="s">
        <v>947</v>
      </c>
      <c r="AE523" s="70" t="s">
        <v>14</v>
      </c>
      <c r="AF523" s="70" t="s">
        <v>12</v>
      </c>
      <c r="AG523" s="70" t="s">
        <v>65</v>
      </c>
      <c r="AH523" s="70" t="s">
        <v>11</v>
      </c>
      <c r="AI523" s="70" t="s">
        <v>9</v>
      </c>
      <c r="AJ523" s="70" t="s">
        <v>122</v>
      </c>
      <c r="AK523" s="70" t="s">
        <v>947</v>
      </c>
      <c r="AL523" s="70" t="s">
        <v>992</v>
      </c>
      <c r="AM523" s="70" t="s">
        <v>61</v>
      </c>
      <c r="AN523" s="70" t="s">
        <v>61</v>
      </c>
      <c r="AO523" s="70" t="s">
        <v>74</v>
      </c>
      <c r="AP523" s="69">
        <v>5.0999999999999996</v>
      </c>
    </row>
    <row r="524" spans="1:42" ht="15" hidden="1" customHeight="1" x14ac:dyDescent="0.25">
      <c r="A524" s="69">
        <v>2024</v>
      </c>
      <c r="B524" s="70" t="s">
        <v>54</v>
      </c>
      <c r="C524" s="70" t="s">
        <v>55</v>
      </c>
      <c r="D524" s="70" t="s">
        <v>56</v>
      </c>
      <c r="E524" s="70" t="s">
        <v>969</v>
      </c>
      <c r="F524" s="70" t="s">
        <v>58</v>
      </c>
      <c r="G524" s="70" t="s">
        <v>1633</v>
      </c>
      <c r="H524" s="70" t="s">
        <v>98</v>
      </c>
      <c r="I524" s="70" t="s">
        <v>855</v>
      </c>
      <c r="J524" s="70" t="s">
        <v>61</v>
      </c>
      <c r="K524" s="69" t="b">
        <v>1</v>
      </c>
      <c r="L524" s="70" t="s">
        <v>23</v>
      </c>
      <c r="M524" s="69">
        <v>101</v>
      </c>
      <c r="N524" s="78" t="s">
        <v>1637</v>
      </c>
      <c r="O524" s="81" t="str">
        <f t="shared" si="16"/>
        <v>10127</v>
      </c>
      <c r="P524" s="82">
        <f>IF(COUNTIF(Sheet2!B$3:B$187,VALUE('raw Mark ID data'!O524))=0, 0, VLOOKUP(VALUE(O524), Sheet2!B$3:D$987, 3, FALSE))</f>
        <v>0</v>
      </c>
      <c r="Q524" s="82">
        <f>IF(P524="THA",VLOOKUP(VALUE(O524),Sheet2!B$1:C$191,2,FALSE), IF(P524="SHA",VLOOKUP(VALUE(O524),Sheet2!B$1:C$191,2,FALSE), 0))</f>
        <v>0</v>
      </c>
      <c r="R524" s="82" t="str">
        <f t="shared" si="17"/>
        <v>NT</v>
      </c>
      <c r="S524" s="70" t="s">
        <v>1638</v>
      </c>
      <c r="T524" s="71">
        <v>45505</v>
      </c>
      <c r="U524" s="73"/>
      <c r="V524" s="69">
        <v>1</v>
      </c>
      <c r="W524" s="71">
        <v>45505</v>
      </c>
      <c r="X524" s="69">
        <v>31</v>
      </c>
      <c r="Y524" s="73"/>
      <c r="Z524" s="70" t="s">
        <v>61</v>
      </c>
      <c r="AA524" s="69">
        <v>1</v>
      </c>
      <c r="AB524" s="72">
        <v>45553</v>
      </c>
      <c r="AC524" s="70" t="s">
        <v>992</v>
      </c>
      <c r="AD524" s="70" t="s">
        <v>139</v>
      </c>
      <c r="AE524" s="70" t="s">
        <v>13</v>
      </c>
      <c r="AF524" s="70" t="s">
        <v>12</v>
      </c>
      <c r="AG524" s="70" t="s">
        <v>65</v>
      </c>
      <c r="AH524" s="70" t="s">
        <v>11</v>
      </c>
      <c r="AI524" s="70" t="s">
        <v>9</v>
      </c>
      <c r="AJ524" s="70" t="s">
        <v>122</v>
      </c>
      <c r="AK524" s="70" t="s">
        <v>139</v>
      </c>
      <c r="AL524" s="70" t="s">
        <v>992</v>
      </c>
      <c r="AM524" s="70" t="s">
        <v>61</v>
      </c>
      <c r="AN524" s="70" t="s">
        <v>61</v>
      </c>
      <c r="AO524" s="70" t="s">
        <v>74</v>
      </c>
      <c r="AP524" s="69">
        <v>7.9</v>
      </c>
    </row>
    <row r="525" spans="1:42" ht="15" hidden="1" customHeight="1" x14ac:dyDescent="0.25">
      <c r="A525" s="69">
        <v>2024</v>
      </c>
      <c r="B525" s="70" t="s">
        <v>54</v>
      </c>
      <c r="C525" s="70" t="s">
        <v>55</v>
      </c>
      <c r="D525" s="70" t="s">
        <v>56</v>
      </c>
      <c r="E525" s="70" t="s">
        <v>969</v>
      </c>
      <c r="F525" s="70" t="s">
        <v>58</v>
      </c>
      <c r="G525" s="70" t="s">
        <v>1633</v>
      </c>
      <c r="H525" s="70" t="s">
        <v>104</v>
      </c>
      <c r="I525" s="70" t="s">
        <v>855</v>
      </c>
      <c r="J525" s="70" t="s">
        <v>61</v>
      </c>
      <c r="K525" s="69" t="b">
        <v>1</v>
      </c>
      <c r="L525" s="70" t="s">
        <v>23</v>
      </c>
      <c r="M525" s="69">
        <v>101</v>
      </c>
      <c r="N525" s="78" t="s">
        <v>1637</v>
      </c>
      <c r="O525" s="81" t="str">
        <f t="shared" si="16"/>
        <v>10127</v>
      </c>
      <c r="P525" s="82">
        <f>IF(COUNTIF(Sheet2!B$3:B$187,VALUE('raw Mark ID data'!O525))=0, 0, VLOOKUP(VALUE(O525), Sheet2!B$3:D$987, 3, FALSE))</f>
        <v>0</v>
      </c>
      <c r="Q525" s="82">
        <f>IF(P525="THA",VLOOKUP(VALUE(O525),Sheet2!B$1:C$191,2,FALSE), IF(P525="SHA",VLOOKUP(VALUE(O525),Sheet2!B$1:C$191,2,FALSE), 0))</f>
        <v>0</v>
      </c>
      <c r="R525" s="82" t="str">
        <f t="shared" si="17"/>
        <v>NT</v>
      </c>
      <c r="S525" s="70" t="s">
        <v>1639</v>
      </c>
      <c r="T525" s="71">
        <v>45505</v>
      </c>
      <c r="U525" s="73"/>
      <c r="V525" s="69">
        <v>1</v>
      </c>
      <c r="W525" s="71">
        <v>45505</v>
      </c>
      <c r="X525" s="69">
        <v>31</v>
      </c>
      <c r="Y525" s="73"/>
      <c r="Z525" s="70" t="s">
        <v>61</v>
      </c>
      <c r="AA525" s="69">
        <v>1</v>
      </c>
      <c r="AB525" s="72">
        <v>45553</v>
      </c>
      <c r="AC525" s="70" t="s">
        <v>992</v>
      </c>
      <c r="AD525" s="70" t="s">
        <v>163</v>
      </c>
      <c r="AE525" s="70" t="s">
        <v>10</v>
      </c>
      <c r="AF525" s="70" t="s">
        <v>12</v>
      </c>
      <c r="AG525" s="70" t="s">
        <v>65</v>
      </c>
      <c r="AH525" s="70" t="s">
        <v>11</v>
      </c>
      <c r="AI525" s="70" t="s">
        <v>9</v>
      </c>
      <c r="AJ525" s="70" t="s">
        <v>122</v>
      </c>
      <c r="AK525" s="70" t="s">
        <v>163</v>
      </c>
      <c r="AL525" s="70" t="s">
        <v>992</v>
      </c>
      <c r="AM525" s="70" t="s">
        <v>61</v>
      </c>
      <c r="AN525" s="70" t="s">
        <v>61</v>
      </c>
      <c r="AO525" s="70" t="s">
        <v>74</v>
      </c>
      <c r="AP525" s="69">
        <v>8</v>
      </c>
    </row>
    <row r="526" spans="1:42" ht="15" hidden="1" customHeight="1" x14ac:dyDescent="0.25">
      <c r="A526" s="69">
        <v>2024</v>
      </c>
      <c r="B526" s="70" t="s">
        <v>54</v>
      </c>
      <c r="C526" s="70" t="s">
        <v>55</v>
      </c>
      <c r="D526" s="70" t="s">
        <v>56</v>
      </c>
      <c r="E526" s="70" t="s">
        <v>969</v>
      </c>
      <c r="F526" s="70" t="s">
        <v>58</v>
      </c>
      <c r="G526" s="70" t="s">
        <v>1633</v>
      </c>
      <c r="H526" s="70" t="s">
        <v>109</v>
      </c>
      <c r="I526" s="70" t="s">
        <v>855</v>
      </c>
      <c r="J526" s="70" t="s">
        <v>61</v>
      </c>
      <c r="K526" s="69" t="b">
        <v>1</v>
      </c>
      <c r="L526" s="70" t="s">
        <v>23</v>
      </c>
      <c r="M526" s="69">
        <v>101</v>
      </c>
      <c r="N526" s="78" t="s">
        <v>1637</v>
      </c>
      <c r="O526" s="81" t="str">
        <f t="shared" si="16"/>
        <v>10127</v>
      </c>
      <c r="P526" s="82">
        <f>IF(COUNTIF(Sheet2!B$3:B$187,VALUE('raw Mark ID data'!O526))=0, 0, VLOOKUP(VALUE(O526), Sheet2!B$3:D$987, 3, FALSE))</f>
        <v>0</v>
      </c>
      <c r="Q526" s="82">
        <f>IF(P526="THA",VLOOKUP(VALUE(O526),Sheet2!B$1:C$191,2,FALSE), IF(P526="SHA",VLOOKUP(VALUE(O526),Sheet2!B$1:C$191,2,FALSE), 0))</f>
        <v>0</v>
      </c>
      <c r="R526" s="82" t="str">
        <f t="shared" si="17"/>
        <v>NT</v>
      </c>
      <c r="S526" s="70" t="s">
        <v>1640</v>
      </c>
      <c r="T526" s="71">
        <v>45505</v>
      </c>
      <c r="U526" s="73"/>
      <c r="V526" s="69">
        <v>1</v>
      </c>
      <c r="W526" s="71">
        <v>45505</v>
      </c>
      <c r="X526" s="69">
        <v>31</v>
      </c>
      <c r="Y526" s="73"/>
      <c r="Z526" s="70" t="s">
        <v>61</v>
      </c>
      <c r="AA526" s="69">
        <v>1</v>
      </c>
      <c r="AB526" s="72">
        <v>45553</v>
      </c>
      <c r="AC526" s="70" t="s">
        <v>992</v>
      </c>
      <c r="AD526" s="70" t="s">
        <v>189</v>
      </c>
      <c r="AE526" s="70" t="s">
        <v>21</v>
      </c>
      <c r="AF526" s="70" t="s">
        <v>12</v>
      </c>
      <c r="AG526" s="70" t="s">
        <v>65</v>
      </c>
      <c r="AH526" s="70" t="s">
        <v>11</v>
      </c>
      <c r="AI526" s="70" t="s">
        <v>9</v>
      </c>
      <c r="AJ526" s="70" t="s">
        <v>122</v>
      </c>
      <c r="AK526" s="70" t="s">
        <v>189</v>
      </c>
      <c r="AL526" s="70" t="s">
        <v>992</v>
      </c>
      <c r="AM526" s="70" t="s">
        <v>61</v>
      </c>
      <c r="AN526" s="70" t="s">
        <v>61</v>
      </c>
      <c r="AO526" s="70" t="s">
        <v>74</v>
      </c>
      <c r="AP526" s="69">
        <v>6.5</v>
      </c>
    </row>
    <row r="527" spans="1:42" ht="15" hidden="1" customHeight="1" x14ac:dyDescent="0.25">
      <c r="A527" s="69">
        <v>2024</v>
      </c>
      <c r="B527" s="70" t="s">
        <v>54</v>
      </c>
      <c r="C527" s="70" t="s">
        <v>55</v>
      </c>
      <c r="D527" s="70" t="s">
        <v>56</v>
      </c>
      <c r="E527" s="70" t="s">
        <v>969</v>
      </c>
      <c r="F527" s="70" t="s">
        <v>58</v>
      </c>
      <c r="G527" s="70" t="s">
        <v>1633</v>
      </c>
      <c r="H527" s="70" t="s">
        <v>110</v>
      </c>
      <c r="I527" s="70" t="s">
        <v>855</v>
      </c>
      <c r="J527" s="70" t="s">
        <v>61</v>
      </c>
      <c r="K527" s="69" t="b">
        <v>1</v>
      </c>
      <c r="L527" s="70" t="s">
        <v>23</v>
      </c>
      <c r="M527" s="69">
        <v>101</v>
      </c>
      <c r="N527" s="78" t="s">
        <v>1637</v>
      </c>
      <c r="O527" s="81" t="str">
        <f t="shared" si="16"/>
        <v>10127</v>
      </c>
      <c r="P527" s="82">
        <f>IF(COUNTIF(Sheet2!B$3:B$187,VALUE('raw Mark ID data'!O527))=0, 0, VLOOKUP(VALUE(O527), Sheet2!B$3:D$987, 3, FALSE))</f>
        <v>0</v>
      </c>
      <c r="Q527" s="82">
        <f>IF(P527="THA",VLOOKUP(VALUE(O527),Sheet2!B$1:C$191,2,FALSE), IF(P527="SHA",VLOOKUP(VALUE(O527),Sheet2!B$1:C$191,2,FALSE), 0))</f>
        <v>0</v>
      </c>
      <c r="R527" s="82" t="str">
        <f t="shared" si="17"/>
        <v>NT</v>
      </c>
      <c r="S527" s="70" t="s">
        <v>1641</v>
      </c>
      <c r="T527" s="71">
        <v>45505</v>
      </c>
      <c r="U527" s="73"/>
      <c r="V527" s="69">
        <v>1</v>
      </c>
      <c r="W527" s="71">
        <v>45505</v>
      </c>
      <c r="X527" s="69">
        <v>31</v>
      </c>
      <c r="Y527" s="73"/>
      <c r="Z527" s="70" t="s">
        <v>61</v>
      </c>
      <c r="AA527" s="69">
        <v>1</v>
      </c>
      <c r="AB527" s="72">
        <v>45553</v>
      </c>
      <c r="AC527" s="70" t="s">
        <v>992</v>
      </c>
      <c r="AD527" s="70" t="s">
        <v>139</v>
      </c>
      <c r="AE527" s="70" t="s">
        <v>13</v>
      </c>
      <c r="AF527" s="70" t="s">
        <v>12</v>
      </c>
      <c r="AG527" s="70" t="s">
        <v>65</v>
      </c>
      <c r="AH527" s="70" t="s">
        <v>11</v>
      </c>
      <c r="AI527" s="70" t="s">
        <v>9</v>
      </c>
      <c r="AJ527" s="70" t="s">
        <v>122</v>
      </c>
      <c r="AK527" s="70" t="s">
        <v>139</v>
      </c>
      <c r="AL527" s="70" t="s">
        <v>992</v>
      </c>
      <c r="AM527" s="70" t="s">
        <v>61</v>
      </c>
      <c r="AN527" s="70" t="s">
        <v>61</v>
      </c>
      <c r="AO527" s="70" t="s">
        <v>74</v>
      </c>
      <c r="AP527" s="69">
        <v>6.9</v>
      </c>
    </row>
    <row r="528" spans="1:42" ht="15" hidden="1" customHeight="1" x14ac:dyDescent="0.25">
      <c r="A528" s="69">
        <v>2024</v>
      </c>
      <c r="B528" s="70" t="s">
        <v>54</v>
      </c>
      <c r="C528" s="70" t="s">
        <v>55</v>
      </c>
      <c r="D528" s="70" t="s">
        <v>56</v>
      </c>
      <c r="E528" s="70" t="s">
        <v>969</v>
      </c>
      <c r="F528" s="70" t="s">
        <v>58</v>
      </c>
      <c r="G528" s="70" t="s">
        <v>1633</v>
      </c>
      <c r="H528" s="70" t="s">
        <v>115</v>
      </c>
      <c r="I528" s="70" t="s">
        <v>855</v>
      </c>
      <c r="J528" s="70" t="s">
        <v>61</v>
      </c>
      <c r="K528" s="69" t="b">
        <v>1</v>
      </c>
      <c r="L528" s="70" t="s">
        <v>23</v>
      </c>
      <c r="M528" s="69">
        <v>101</v>
      </c>
      <c r="N528" s="78" t="s">
        <v>1637</v>
      </c>
      <c r="O528" s="81" t="str">
        <f t="shared" si="16"/>
        <v>10127</v>
      </c>
      <c r="P528" s="82">
        <f>IF(COUNTIF(Sheet2!B$3:B$187,VALUE('raw Mark ID data'!O528))=0, 0, VLOOKUP(VALUE(O528), Sheet2!B$3:D$987, 3, FALSE))</f>
        <v>0</v>
      </c>
      <c r="Q528" s="82">
        <f>IF(P528="THA",VLOOKUP(VALUE(O528),Sheet2!B$1:C$191,2,FALSE), IF(P528="SHA",VLOOKUP(VALUE(O528),Sheet2!B$1:C$191,2,FALSE), 0))</f>
        <v>0</v>
      </c>
      <c r="R528" s="82" t="str">
        <f t="shared" si="17"/>
        <v>NT</v>
      </c>
      <c r="S528" s="70" t="s">
        <v>1642</v>
      </c>
      <c r="T528" s="71">
        <v>45505</v>
      </c>
      <c r="U528" s="73"/>
      <c r="V528" s="69">
        <v>1</v>
      </c>
      <c r="W528" s="71">
        <v>45505</v>
      </c>
      <c r="X528" s="69">
        <v>31</v>
      </c>
      <c r="Y528" s="73"/>
      <c r="Z528" s="70" t="s">
        <v>61</v>
      </c>
      <c r="AA528" s="69">
        <v>1</v>
      </c>
      <c r="AB528" s="72">
        <v>45553</v>
      </c>
      <c r="AC528" s="70" t="s">
        <v>992</v>
      </c>
      <c r="AD528" s="70" t="s">
        <v>163</v>
      </c>
      <c r="AE528" s="70" t="s">
        <v>10</v>
      </c>
      <c r="AF528" s="70" t="s">
        <v>12</v>
      </c>
      <c r="AG528" s="70" t="s">
        <v>65</v>
      </c>
      <c r="AH528" s="70" t="s">
        <v>11</v>
      </c>
      <c r="AI528" s="70" t="s">
        <v>9</v>
      </c>
      <c r="AJ528" s="70" t="s">
        <v>122</v>
      </c>
      <c r="AK528" s="70" t="s">
        <v>163</v>
      </c>
      <c r="AL528" s="70" t="s">
        <v>992</v>
      </c>
      <c r="AM528" s="70" t="s">
        <v>61</v>
      </c>
      <c r="AN528" s="70" t="s">
        <v>61</v>
      </c>
      <c r="AO528" s="70" t="s">
        <v>74</v>
      </c>
      <c r="AP528" s="69">
        <v>5.9</v>
      </c>
    </row>
    <row r="529" spans="1:42" ht="15" hidden="1" customHeight="1" x14ac:dyDescent="0.25">
      <c r="A529" s="69">
        <v>2024</v>
      </c>
      <c r="B529" s="70" t="s">
        <v>54</v>
      </c>
      <c r="C529" s="70" t="s">
        <v>55</v>
      </c>
      <c r="D529" s="70" t="s">
        <v>56</v>
      </c>
      <c r="E529" s="70" t="s">
        <v>969</v>
      </c>
      <c r="F529" s="70" t="s">
        <v>182</v>
      </c>
      <c r="G529" s="70" t="s">
        <v>1633</v>
      </c>
      <c r="H529" s="70" t="s">
        <v>133</v>
      </c>
      <c r="I529" s="70" t="s">
        <v>855</v>
      </c>
      <c r="J529" s="70" t="s">
        <v>61</v>
      </c>
      <c r="K529" s="69" t="b">
        <v>1</v>
      </c>
      <c r="L529" s="70" t="s">
        <v>23</v>
      </c>
      <c r="M529" s="69">
        <v>101</v>
      </c>
      <c r="N529" s="78" t="s">
        <v>1643</v>
      </c>
      <c r="O529" s="81" t="str">
        <f t="shared" si="16"/>
        <v>1014145</v>
      </c>
      <c r="P529" s="82">
        <f>IF(COUNTIF(Sheet2!B$3:B$187,VALUE('raw Mark ID data'!O529))=0, 0, VLOOKUP(VALUE(O529), Sheet2!B$3:D$987, 3, FALSE))</f>
        <v>0</v>
      </c>
      <c r="Q529" s="82">
        <f>IF(P529="THA",VLOOKUP(VALUE(O529),Sheet2!B$1:C$191,2,FALSE), IF(P529="SHA",VLOOKUP(VALUE(O529),Sheet2!B$1:C$191,2,FALSE), 0))</f>
        <v>0</v>
      </c>
      <c r="R529" s="82" t="str">
        <f t="shared" si="17"/>
        <v>NT</v>
      </c>
      <c r="S529" s="70" t="s">
        <v>1644</v>
      </c>
      <c r="T529" s="71">
        <v>45505</v>
      </c>
      <c r="U529" s="73"/>
      <c r="V529" s="69">
        <v>1</v>
      </c>
      <c r="W529" s="71">
        <v>45506</v>
      </c>
      <c r="X529" s="69">
        <v>31</v>
      </c>
      <c r="Y529" s="73"/>
      <c r="Z529" s="70" t="s">
        <v>61</v>
      </c>
      <c r="AA529" s="69">
        <v>1</v>
      </c>
      <c r="AB529" s="72">
        <v>45553</v>
      </c>
      <c r="AC529" s="70" t="s">
        <v>992</v>
      </c>
      <c r="AD529" s="70" t="s">
        <v>189</v>
      </c>
      <c r="AE529" s="70" t="s">
        <v>21</v>
      </c>
      <c r="AF529" s="70" t="s">
        <v>12</v>
      </c>
      <c r="AG529" s="70" t="s">
        <v>65</v>
      </c>
      <c r="AH529" s="70" t="s">
        <v>11</v>
      </c>
      <c r="AI529" s="70" t="s">
        <v>9</v>
      </c>
      <c r="AJ529" s="70" t="s">
        <v>122</v>
      </c>
      <c r="AK529" s="70" t="s">
        <v>189</v>
      </c>
      <c r="AL529" s="70" t="s">
        <v>992</v>
      </c>
      <c r="AM529" s="70" t="s">
        <v>61</v>
      </c>
      <c r="AN529" s="70" t="s">
        <v>61</v>
      </c>
      <c r="AO529" s="70" t="s">
        <v>74</v>
      </c>
      <c r="AP529" s="69">
        <v>8.1999999999999993</v>
      </c>
    </row>
    <row r="530" spans="1:42" ht="15" hidden="1" customHeight="1" x14ac:dyDescent="0.25">
      <c r="A530" s="69">
        <v>2024</v>
      </c>
      <c r="B530" s="70" t="s">
        <v>54</v>
      </c>
      <c r="C530" s="70" t="s">
        <v>55</v>
      </c>
      <c r="D530" s="70" t="s">
        <v>56</v>
      </c>
      <c r="E530" s="70" t="s">
        <v>969</v>
      </c>
      <c r="F530" s="70" t="s">
        <v>182</v>
      </c>
      <c r="G530" s="70" t="s">
        <v>1633</v>
      </c>
      <c r="H530" s="70" t="s">
        <v>138</v>
      </c>
      <c r="I530" s="70" t="s">
        <v>855</v>
      </c>
      <c r="J530" s="70" t="s">
        <v>61</v>
      </c>
      <c r="K530" s="69" t="b">
        <v>1</v>
      </c>
      <c r="L530" s="70" t="s">
        <v>23</v>
      </c>
      <c r="M530" s="69">
        <v>101</v>
      </c>
      <c r="N530" s="78" t="s">
        <v>1643</v>
      </c>
      <c r="O530" s="81" t="str">
        <f t="shared" si="16"/>
        <v>1014145</v>
      </c>
      <c r="P530" s="82">
        <f>IF(COUNTIF(Sheet2!B$3:B$187,VALUE('raw Mark ID data'!O530))=0, 0, VLOOKUP(VALUE(O530), Sheet2!B$3:D$987, 3, FALSE))</f>
        <v>0</v>
      </c>
      <c r="Q530" s="82">
        <f>IF(P530="THA",VLOOKUP(VALUE(O530),Sheet2!B$1:C$191,2,FALSE), IF(P530="SHA",VLOOKUP(VALUE(O530),Sheet2!B$1:C$191,2,FALSE), 0))</f>
        <v>0</v>
      </c>
      <c r="R530" s="82" t="str">
        <f t="shared" si="17"/>
        <v>NT</v>
      </c>
      <c r="S530" s="70" t="s">
        <v>1645</v>
      </c>
      <c r="T530" s="71">
        <v>45505</v>
      </c>
      <c r="U530" s="73"/>
      <c r="V530" s="69">
        <v>1</v>
      </c>
      <c r="W530" s="71">
        <v>45506</v>
      </c>
      <c r="X530" s="69">
        <v>31</v>
      </c>
      <c r="Y530" s="73"/>
      <c r="Z530" s="70" t="s">
        <v>61</v>
      </c>
      <c r="AA530" s="69">
        <v>1</v>
      </c>
      <c r="AB530" s="72">
        <v>45553</v>
      </c>
      <c r="AC530" s="70" t="s">
        <v>992</v>
      </c>
      <c r="AD530" s="70" t="s">
        <v>163</v>
      </c>
      <c r="AE530" s="70" t="s">
        <v>10</v>
      </c>
      <c r="AF530" s="70" t="s">
        <v>12</v>
      </c>
      <c r="AG530" s="70" t="s">
        <v>65</v>
      </c>
      <c r="AH530" s="70" t="s">
        <v>11</v>
      </c>
      <c r="AI530" s="70" t="s">
        <v>9</v>
      </c>
      <c r="AJ530" s="70" t="s">
        <v>122</v>
      </c>
      <c r="AK530" s="70" t="s">
        <v>163</v>
      </c>
      <c r="AL530" s="70" t="s">
        <v>992</v>
      </c>
      <c r="AM530" s="70" t="s">
        <v>61</v>
      </c>
      <c r="AN530" s="70" t="s">
        <v>61</v>
      </c>
      <c r="AO530" s="70" t="s">
        <v>74</v>
      </c>
      <c r="AP530" s="69">
        <v>6.6</v>
      </c>
    </row>
    <row r="531" spans="1:42" ht="15" hidden="1" customHeight="1" x14ac:dyDescent="0.25">
      <c r="A531" s="69">
        <v>2024</v>
      </c>
      <c r="B531" s="70" t="s">
        <v>54</v>
      </c>
      <c r="C531" s="70" t="s">
        <v>55</v>
      </c>
      <c r="D531" s="70" t="s">
        <v>56</v>
      </c>
      <c r="E531" s="70" t="s">
        <v>969</v>
      </c>
      <c r="F531" s="70" t="s">
        <v>182</v>
      </c>
      <c r="G531" s="70" t="s">
        <v>1633</v>
      </c>
      <c r="H531" s="70" t="s">
        <v>149</v>
      </c>
      <c r="I531" s="70" t="s">
        <v>855</v>
      </c>
      <c r="J531" s="70" t="s">
        <v>61</v>
      </c>
      <c r="K531" s="69" t="b">
        <v>1</v>
      </c>
      <c r="L531" s="70" t="s">
        <v>23</v>
      </c>
      <c r="M531" s="69">
        <v>101</v>
      </c>
      <c r="N531" s="78" t="s">
        <v>1643</v>
      </c>
      <c r="O531" s="81" t="str">
        <f t="shared" si="16"/>
        <v>1014145</v>
      </c>
      <c r="P531" s="82">
        <f>IF(COUNTIF(Sheet2!B$3:B$187,VALUE('raw Mark ID data'!O531))=0, 0, VLOOKUP(VALUE(O531), Sheet2!B$3:D$987, 3, FALSE))</f>
        <v>0</v>
      </c>
      <c r="Q531" s="82">
        <f>IF(P531="THA",VLOOKUP(VALUE(O531),Sheet2!B$1:C$191,2,FALSE), IF(P531="SHA",VLOOKUP(VALUE(O531),Sheet2!B$1:C$191,2,FALSE), 0))</f>
        <v>0</v>
      </c>
      <c r="R531" s="82" t="str">
        <f t="shared" si="17"/>
        <v>NT</v>
      </c>
      <c r="S531" s="70" t="s">
        <v>1646</v>
      </c>
      <c r="T531" s="71">
        <v>45505</v>
      </c>
      <c r="U531" s="73"/>
      <c r="V531" s="69">
        <v>1</v>
      </c>
      <c r="W531" s="71">
        <v>45506</v>
      </c>
      <c r="X531" s="69">
        <v>31</v>
      </c>
      <c r="Y531" s="73"/>
      <c r="Z531" s="70" t="s">
        <v>61</v>
      </c>
      <c r="AA531" s="69">
        <v>1</v>
      </c>
      <c r="AB531" s="72">
        <v>45553</v>
      </c>
      <c r="AC531" s="70" t="s">
        <v>992</v>
      </c>
      <c r="AD531" s="70" t="s">
        <v>163</v>
      </c>
      <c r="AE531" s="70" t="s">
        <v>10</v>
      </c>
      <c r="AF531" s="70" t="s">
        <v>12</v>
      </c>
      <c r="AG531" s="70" t="s">
        <v>65</v>
      </c>
      <c r="AH531" s="70" t="s">
        <v>11</v>
      </c>
      <c r="AI531" s="70" t="s">
        <v>9</v>
      </c>
      <c r="AJ531" s="70" t="s">
        <v>122</v>
      </c>
      <c r="AK531" s="70" t="s">
        <v>163</v>
      </c>
      <c r="AL531" s="70" t="s">
        <v>992</v>
      </c>
      <c r="AM531" s="70" t="s">
        <v>61</v>
      </c>
      <c r="AN531" s="70" t="s">
        <v>61</v>
      </c>
      <c r="AO531" s="70" t="s">
        <v>74</v>
      </c>
      <c r="AP531" s="69">
        <v>4.9000000000000004</v>
      </c>
    </row>
    <row r="532" spans="1:42" ht="15" hidden="1" customHeight="1" x14ac:dyDescent="0.25">
      <c r="A532" s="69">
        <v>2024</v>
      </c>
      <c r="B532" s="70" t="s">
        <v>54</v>
      </c>
      <c r="C532" s="70" t="s">
        <v>55</v>
      </c>
      <c r="D532" s="70" t="s">
        <v>56</v>
      </c>
      <c r="E532" s="70" t="s">
        <v>969</v>
      </c>
      <c r="F532" s="70" t="s">
        <v>182</v>
      </c>
      <c r="G532" s="70" t="s">
        <v>1633</v>
      </c>
      <c r="H532" s="70" t="s">
        <v>161</v>
      </c>
      <c r="I532" s="70" t="s">
        <v>855</v>
      </c>
      <c r="J532" s="70" t="s">
        <v>61</v>
      </c>
      <c r="K532" s="69" t="b">
        <v>1</v>
      </c>
      <c r="L532" s="70" t="s">
        <v>23</v>
      </c>
      <c r="M532" s="69">
        <v>101</v>
      </c>
      <c r="N532" s="78" t="s">
        <v>1643</v>
      </c>
      <c r="O532" s="81" t="str">
        <f t="shared" si="16"/>
        <v>1014145</v>
      </c>
      <c r="P532" s="82">
        <f>IF(COUNTIF(Sheet2!B$3:B$187,VALUE('raw Mark ID data'!O532))=0, 0, VLOOKUP(VALUE(O532), Sheet2!B$3:D$987, 3, FALSE))</f>
        <v>0</v>
      </c>
      <c r="Q532" s="82">
        <f>IF(P532="THA",VLOOKUP(VALUE(O532),Sheet2!B$1:C$191,2,FALSE), IF(P532="SHA",VLOOKUP(VALUE(O532),Sheet2!B$1:C$191,2,FALSE), 0))</f>
        <v>0</v>
      </c>
      <c r="R532" s="82" t="str">
        <f t="shared" si="17"/>
        <v>NT</v>
      </c>
      <c r="S532" s="70" t="s">
        <v>1647</v>
      </c>
      <c r="T532" s="71">
        <v>45505</v>
      </c>
      <c r="U532" s="73"/>
      <c r="V532" s="69">
        <v>1</v>
      </c>
      <c r="W532" s="71">
        <v>45506</v>
      </c>
      <c r="X532" s="69">
        <v>31</v>
      </c>
      <c r="Y532" s="73"/>
      <c r="Z532" s="70" t="s">
        <v>61</v>
      </c>
      <c r="AA532" s="69">
        <v>1</v>
      </c>
      <c r="AB532" s="72">
        <v>45553</v>
      </c>
      <c r="AC532" s="70" t="s">
        <v>992</v>
      </c>
      <c r="AD532" s="70" t="s">
        <v>163</v>
      </c>
      <c r="AE532" s="70" t="s">
        <v>10</v>
      </c>
      <c r="AF532" s="70" t="s">
        <v>12</v>
      </c>
      <c r="AG532" s="70" t="s">
        <v>65</v>
      </c>
      <c r="AH532" s="70" t="s">
        <v>11</v>
      </c>
      <c r="AI532" s="70" t="s">
        <v>9</v>
      </c>
      <c r="AJ532" s="70" t="s">
        <v>122</v>
      </c>
      <c r="AK532" s="70" t="s">
        <v>163</v>
      </c>
      <c r="AL532" s="70" t="s">
        <v>992</v>
      </c>
      <c r="AM532" s="70" t="s">
        <v>61</v>
      </c>
      <c r="AN532" s="70" t="s">
        <v>61</v>
      </c>
      <c r="AO532" s="70" t="s">
        <v>74</v>
      </c>
      <c r="AP532" s="69">
        <v>8.6</v>
      </c>
    </row>
    <row r="533" spans="1:42" ht="15" hidden="1" customHeight="1" x14ac:dyDescent="0.25">
      <c r="A533" s="69">
        <v>2024</v>
      </c>
      <c r="B533" s="70" t="s">
        <v>54</v>
      </c>
      <c r="C533" s="70" t="s">
        <v>55</v>
      </c>
      <c r="D533" s="70" t="s">
        <v>56</v>
      </c>
      <c r="E533" s="70" t="s">
        <v>969</v>
      </c>
      <c r="F533" s="70" t="s">
        <v>182</v>
      </c>
      <c r="G533" s="70" t="s">
        <v>1633</v>
      </c>
      <c r="H533" s="70" t="s">
        <v>162</v>
      </c>
      <c r="I533" s="70" t="s">
        <v>855</v>
      </c>
      <c r="J533" s="70" t="s">
        <v>61</v>
      </c>
      <c r="K533" s="69" t="b">
        <v>1</v>
      </c>
      <c r="L533" s="70" t="s">
        <v>23</v>
      </c>
      <c r="M533" s="69">
        <v>101</v>
      </c>
      <c r="N533" s="78" t="s">
        <v>1643</v>
      </c>
      <c r="O533" s="81" t="str">
        <f t="shared" si="16"/>
        <v>1014145</v>
      </c>
      <c r="P533" s="82">
        <f>IF(COUNTIF(Sheet2!B$3:B$187,VALUE('raw Mark ID data'!O533))=0, 0, VLOOKUP(VALUE(O533), Sheet2!B$3:D$987, 3, FALSE))</f>
        <v>0</v>
      </c>
      <c r="Q533" s="82">
        <f>IF(P533="THA",VLOOKUP(VALUE(O533),Sheet2!B$1:C$191,2,FALSE), IF(P533="SHA",VLOOKUP(VALUE(O533),Sheet2!B$1:C$191,2,FALSE), 0))</f>
        <v>0</v>
      </c>
      <c r="R533" s="82" t="str">
        <f t="shared" si="17"/>
        <v>NT</v>
      </c>
      <c r="S533" s="70" t="s">
        <v>1648</v>
      </c>
      <c r="T533" s="71">
        <v>45505</v>
      </c>
      <c r="U533" s="73"/>
      <c r="V533" s="69">
        <v>1</v>
      </c>
      <c r="W533" s="71">
        <v>45506</v>
      </c>
      <c r="X533" s="69">
        <v>31</v>
      </c>
      <c r="Y533" s="73"/>
      <c r="Z533" s="70" t="s">
        <v>61</v>
      </c>
      <c r="AA533" s="69">
        <v>1</v>
      </c>
      <c r="AB533" s="72">
        <v>45553</v>
      </c>
      <c r="AC533" s="70" t="s">
        <v>992</v>
      </c>
      <c r="AD533" s="70" t="s">
        <v>139</v>
      </c>
      <c r="AE533" s="70" t="s">
        <v>13</v>
      </c>
      <c r="AF533" s="70" t="s">
        <v>12</v>
      </c>
      <c r="AG533" s="70" t="s">
        <v>65</v>
      </c>
      <c r="AH533" s="70" t="s">
        <v>11</v>
      </c>
      <c r="AI533" s="70" t="s">
        <v>9</v>
      </c>
      <c r="AJ533" s="70" t="s">
        <v>122</v>
      </c>
      <c r="AK533" s="70" t="s">
        <v>139</v>
      </c>
      <c r="AL533" s="70" t="s">
        <v>992</v>
      </c>
      <c r="AM533" s="70" t="s">
        <v>61</v>
      </c>
      <c r="AN533" s="70" t="s">
        <v>61</v>
      </c>
      <c r="AO533" s="70" t="s">
        <v>74</v>
      </c>
      <c r="AP533" s="69">
        <v>6.3</v>
      </c>
    </row>
    <row r="534" spans="1:42" ht="15" hidden="1" customHeight="1" x14ac:dyDescent="0.25">
      <c r="A534" s="69">
        <v>2024</v>
      </c>
      <c r="B534" s="70" t="s">
        <v>54</v>
      </c>
      <c r="C534" s="70" t="s">
        <v>55</v>
      </c>
      <c r="D534" s="70" t="s">
        <v>56</v>
      </c>
      <c r="E534" s="70" t="s">
        <v>969</v>
      </c>
      <c r="F534" s="70" t="s">
        <v>58</v>
      </c>
      <c r="G534" s="70" t="s">
        <v>1649</v>
      </c>
      <c r="H534" s="70" t="s">
        <v>59</v>
      </c>
      <c r="I534" s="70" t="s">
        <v>855</v>
      </c>
      <c r="J534" s="70" t="s">
        <v>61</v>
      </c>
      <c r="K534" s="69" t="b">
        <v>1</v>
      </c>
      <c r="L534" s="70" t="s">
        <v>23</v>
      </c>
      <c r="M534" s="69">
        <v>101</v>
      </c>
      <c r="N534" s="78" t="s">
        <v>1189</v>
      </c>
      <c r="O534" s="81" t="str">
        <f t="shared" si="16"/>
        <v>10125</v>
      </c>
      <c r="P534" s="82">
        <f>IF(COUNTIF(Sheet2!B$3:B$187,VALUE('raw Mark ID data'!O534))=0, 0, VLOOKUP(VALUE(O534), Sheet2!B$3:D$987, 3, FALSE))</f>
        <v>0</v>
      </c>
      <c r="Q534" s="82">
        <f>IF(P534="THA",VLOOKUP(VALUE(O534),Sheet2!B$1:C$191,2,FALSE), IF(P534="SHA",VLOOKUP(VALUE(O534),Sheet2!B$1:C$191,2,FALSE), 0))</f>
        <v>0</v>
      </c>
      <c r="R534" s="82" t="str">
        <f t="shared" si="17"/>
        <v>NT</v>
      </c>
      <c r="S534" s="70" t="s">
        <v>1650</v>
      </c>
      <c r="T534" s="71">
        <v>45505</v>
      </c>
      <c r="U534" s="73"/>
      <c r="V534" s="69">
        <v>1</v>
      </c>
      <c r="W534" s="71">
        <v>45505</v>
      </c>
      <c r="X534" s="69">
        <v>31</v>
      </c>
      <c r="Y534" s="73"/>
      <c r="Z534" s="70" t="s">
        <v>61</v>
      </c>
      <c r="AA534" s="69">
        <v>1</v>
      </c>
      <c r="AB534" s="72">
        <v>45553</v>
      </c>
      <c r="AC534" s="70" t="s">
        <v>63</v>
      </c>
      <c r="AD534" s="70" t="s">
        <v>947</v>
      </c>
      <c r="AE534" s="70" t="s">
        <v>14</v>
      </c>
      <c r="AF534" s="70" t="s">
        <v>12</v>
      </c>
      <c r="AG534" s="70" t="s">
        <v>65</v>
      </c>
      <c r="AH534" s="70" t="s">
        <v>11</v>
      </c>
      <c r="AI534" s="70" t="s">
        <v>9</v>
      </c>
      <c r="AJ534" s="70" t="s">
        <v>122</v>
      </c>
      <c r="AK534" s="70" t="s">
        <v>947</v>
      </c>
      <c r="AL534" s="70" t="s">
        <v>63</v>
      </c>
      <c r="AM534" s="70" t="s">
        <v>61</v>
      </c>
      <c r="AN534" s="70" t="s">
        <v>61</v>
      </c>
      <c r="AO534" s="70" t="s">
        <v>74</v>
      </c>
      <c r="AP534" s="69">
        <v>6.5</v>
      </c>
    </row>
    <row r="535" spans="1:42" ht="15" hidden="1" customHeight="1" x14ac:dyDescent="0.25">
      <c r="A535" s="69">
        <v>2024</v>
      </c>
      <c r="B535" s="70" t="s">
        <v>54</v>
      </c>
      <c r="C535" s="70" t="s">
        <v>55</v>
      </c>
      <c r="D535" s="70" t="s">
        <v>56</v>
      </c>
      <c r="E535" s="70" t="s">
        <v>969</v>
      </c>
      <c r="F535" s="70" t="s">
        <v>58</v>
      </c>
      <c r="G535" s="70" t="s">
        <v>1649</v>
      </c>
      <c r="H535" s="70" t="s">
        <v>89</v>
      </c>
      <c r="I535" s="70" t="s">
        <v>855</v>
      </c>
      <c r="J535" s="70" t="s">
        <v>61</v>
      </c>
      <c r="K535" s="69" t="b">
        <v>1</v>
      </c>
      <c r="L535" s="70" t="s">
        <v>23</v>
      </c>
      <c r="M535" s="69">
        <v>101</v>
      </c>
      <c r="N535" s="78" t="s">
        <v>1015</v>
      </c>
      <c r="O535" s="81" t="str">
        <f t="shared" si="16"/>
        <v>10141</v>
      </c>
      <c r="P535" s="82">
        <f>IF(COUNTIF(Sheet2!B$3:B$187,VALUE('raw Mark ID data'!O535))=0, 0, VLOOKUP(VALUE(O535), Sheet2!B$3:D$987, 3, FALSE))</f>
        <v>0</v>
      </c>
      <c r="Q535" s="82">
        <f>IF(P535="THA",VLOOKUP(VALUE(O535),Sheet2!B$1:C$191,2,FALSE), IF(P535="SHA",VLOOKUP(VALUE(O535),Sheet2!B$1:C$191,2,FALSE), 0))</f>
        <v>0</v>
      </c>
      <c r="R535" s="82" t="str">
        <f t="shared" si="17"/>
        <v>NT</v>
      </c>
      <c r="S535" s="70" t="s">
        <v>1651</v>
      </c>
      <c r="T535" s="71">
        <v>45505</v>
      </c>
      <c r="U535" s="73"/>
      <c r="V535" s="69">
        <v>1</v>
      </c>
      <c r="W535" s="71">
        <v>45505</v>
      </c>
      <c r="X535" s="69">
        <v>31</v>
      </c>
      <c r="Y535" s="73"/>
      <c r="Z535" s="70" t="s">
        <v>61</v>
      </c>
      <c r="AA535" s="69">
        <v>1</v>
      </c>
      <c r="AB535" s="72">
        <v>45553</v>
      </c>
      <c r="AC535" s="70" t="s">
        <v>63</v>
      </c>
      <c r="AD535" s="70" t="s">
        <v>163</v>
      </c>
      <c r="AE535" s="70" t="s">
        <v>10</v>
      </c>
      <c r="AF535" s="70" t="s">
        <v>12</v>
      </c>
      <c r="AG535" s="70" t="s">
        <v>65</v>
      </c>
      <c r="AH535" s="70" t="s">
        <v>11</v>
      </c>
      <c r="AI535" s="70" t="s">
        <v>9</v>
      </c>
      <c r="AJ535" s="70" t="s">
        <v>122</v>
      </c>
      <c r="AK535" s="70" t="s">
        <v>163</v>
      </c>
      <c r="AL535" s="70" t="s">
        <v>63</v>
      </c>
      <c r="AM535" s="70" t="s">
        <v>61</v>
      </c>
      <c r="AN535" s="70" t="s">
        <v>61</v>
      </c>
      <c r="AO535" s="70" t="s">
        <v>74</v>
      </c>
      <c r="AP535" s="69">
        <v>6.4</v>
      </c>
    </row>
    <row r="536" spans="1:42" ht="15" hidden="1" customHeight="1" x14ac:dyDescent="0.25">
      <c r="A536" s="69">
        <v>2024</v>
      </c>
      <c r="B536" s="70" t="s">
        <v>54</v>
      </c>
      <c r="C536" s="70" t="s">
        <v>55</v>
      </c>
      <c r="D536" s="70" t="s">
        <v>56</v>
      </c>
      <c r="E536" s="70" t="s">
        <v>969</v>
      </c>
      <c r="F536" s="70" t="s">
        <v>58</v>
      </c>
      <c r="G536" s="70" t="s">
        <v>1649</v>
      </c>
      <c r="H536" s="70" t="s">
        <v>94</v>
      </c>
      <c r="I536" s="70" t="s">
        <v>855</v>
      </c>
      <c r="J536" s="70" t="s">
        <v>61</v>
      </c>
      <c r="K536" s="69" t="b">
        <v>1</v>
      </c>
      <c r="L536" s="70" t="s">
        <v>23</v>
      </c>
      <c r="M536" s="69">
        <v>101</v>
      </c>
      <c r="N536" s="78" t="s">
        <v>1015</v>
      </c>
      <c r="O536" s="81" t="str">
        <f t="shared" si="16"/>
        <v>10141</v>
      </c>
      <c r="P536" s="82">
        <f>IF(COUNTIF(Sheet2!B$3:B$187,VALUE('raw Mark ID data'!O536))=0, 0, VLOOKUP(VALUE(O536), Sheet2!B$3:D$987, 3, FALSE))</f>
        <v>0</v>
      </c>
      <c r="Q536" s="82">
        <f>IF(P536="THA",VLOOKUP(VALUE(O536),Sheet2!B$1:C$191,2,FALSE), IF(P536="SHA",VLOOKUP(VALUE(O536),Sheet2!B$1:C$191,2,FALSE), 0))</f>
        <v>0</v>
      </c>
      <c r="R536" s="82" t="str">
        <f t="shared" si="17"/>
        <v>NT</v>
      </c>
      <c r="S536" s="70" t="s">
        <v>1652</v>
      </c>
      <c r="T536" s="71">
        <v>45505</v>
      </c>
      <c r="U536" s="73"/>
      <c r="V536" s="69">
        <v>1</v>
      </c>
      <c r="W536" s="71">
        <v>45505</v>
      </c>
      <c r="X536" s="69">
        <v>31</v>
      </c>
      <c r="Y536" s="73"/>
      <c r="Z536" s="70" t="s">
        <v>61</v>
      </c>
      <c r="AA536" s="69">
        <v>1</v>
      </c>
      <c r="AB536" s="72">
        <v>45553</v>
      </c>
      <c r="AC536" s="70" t="s">
        <v>63</v>
      </c>
      <c r="AD536" s="70" t="s">
        <v>163</v>
      </c>
      <c r="AE536" s="70" t="s">
        <v>10</v>
      </c>
      <c r="AF536" s="70" t="s">
        <v>12</v>
      </c>
      <c r="AG536" s="70" t="s">
        <v>65</v>
      </c>
      <c r="AH536" s="70" t="s">
        <v>11</v>
      </c>
      <c r="AI536" s="70" t="s">
        <v>9</v>
      </c>
      <c r="AJ536" s="70" t="s">
        <v>122</v>
      </c>
      <c r="AK536" s="70" t="s">
        <v>163</v>
      </c>
      <c r="AL536" s="70" t="s">
        <v>63</v>
      </c>
      <c r="AM536" s="70" t="s">
        <v>61</v>
      </c>
      <c r="AN536" s="70" t="s">
        <v>61</v>
      </c>
      <c r="AO536" s="70" t="s">
        <v>74</v>
      </c>
      <c r="AP536" s="69">
        <v>6</v>
      </c>
    </row>
    <row r="537" spans="1:42" ht="15" hidden="1" customHeight="1" x14ac:dyDescent="0.25">
      <c r="A537" s="69">
        <v>2024</v>
      </c>
      <c r="B537" s="70" t="s">
        <v>54</v>
      </c>
      <c r="C537" s="70" t="s">
        <v>55</v>
      </c>
      <c r="D537" s="70" t="s">
        <v>56</v>
      </c>
      <c r="E537" s="70" t="s">
        <v>969</v>
      </c>
      <c r="F537" s="70" t="s">
        <v>58</v>
      </c>
      <c r="G537" s="70" t="s">
        <v>1649</v>
      </c>
      <c r="H537" s="70" t="s">
        <v>96</v>
      </c>
      <c r="I537" s="70" t="s">
        <v>855</v>
      </c>
      <c r="J537" s="70" t="s">
        <v>61</v>
      </c>
      <c r="K537" s="69" t="b">
        <v>1</v>
      </c>
      <c r="L537" s="70" t="s">
        <v>23</v>
      </c>
      <c r="M537" s="69">
        <v>101</v>
      </c>
      <c r="N537" s="78" t="s">
        <v>1015</v>
      </c>
      <c r="O537" s="81" t="str">
        <f t="shared" si="16"/>
        <v>10141</v>
      </c>
      <c r="P537" s="82">
        <f>IF(COUNTIF(Sheet2!B$3:B$187,VALUE('raw Mark ID data'!O537))=0, 0, VLOOKUP(VALUE(O537), Sheet2!B$3:D$987, 3, FALSE))</f>
        <v>0</v>
      </c>
      <c r="Q537" s="82">
        <f>IF(P537="THA",VLOOKUP(VALUE(O537),Sheet2!B$1:C$191,2,FALSE), IF(P537="SHA",VLOOKUP(VALUE(O537),Sheet2!B$1:C$191,2,FALSE), 0))</f>
        <v>0</v>
      </c>
      <c r="R537" s="82" t="str">
        <f t="shared" si="17"/>
        <v>NT</v>
      </c>
      <c r="S537" s="70" t="s">
        <v>1653</v>
      </c>
      <c r="T537" s="71">
        <v>45505</v>
      </c>
      <c r="U537" s="73"/>
      <c r="V537" s="69">
        <v>1</v>
      </c>
      <c r="W537" s="71">
        <v>45505</v>
      </c>
      <c r="X537" s="69">
        <v>31</v>
      </c>
      <c r="Y537" s="73"/>
      <c r="Z537" s="70" t="s">
        <v>61</v>
      </c>
      <c r="AA537" s="69">
        <v>1</v>
      </c>
      <c r="AB537" s="72">
        <v>45553</v>
      </c>
      <c r="AC537" s="70" t="s">
        <v>63</v>
      </c>
      <c r="AD537" s="70" t="s">
        <v>163</v>
      </c>
      <c r="AE537" s="70" t="s">
        <v>10</v>
      </c>
      <c r="AF537" s="70" t="s">
        <v>12</v>
      </c>
      <c r="AG537" s="70" t="s">
        <v>65</v>
      </c>
      <c r="AH537" s="70" t="s">
        <v>11</v>
      </c>
      <c r="AI537" s="70" t="s">
        <v>9</v>
      </c>
      <c r="AJ537" s="70" t="s">
        <v>122</v>
      </c>
      <c r="AK537" s="70" t="s">
        <v>163</v>
      </c>
      <c r="AL537" s="70" t="s">
        <v>63</v>
      </c>
      <c r="AM537" s="70" t="s">
        <v>61</v>
      </c>
      <c r="AN537" s="70" t="s">
        <v>61</v>
      </c>
      <c r="AO537" s="70" t="s">
        <v>74</v>
      </c>
      <c r="AP537" s="69">
        <v>3.9</v>
      </c>
    </row>
    <row r="538" spans="1:42" ht="15" hidden="1" customHeight="1" x14ac:dyDescent="0.25">
      <c r="A538" s="69">
        <v>2024</v>
      </c>
      <c r="B538" s="70" t="s">
        <v>54</v>
      </c>
      <c r="C538" s="70" t="s">
        <v>55</v>
      </c>
      <c r="D538" s="70" t="s">
        <v>56</v>
      </c>
      <c r="E538" s="70" t="s">
        <v>969</v>
      </c>
      <c r="F538" s="70" t="s">
        <v>58</v>
      </c>
      <c r="G538" s="70" t="s">
        <v>1649</v>
      </c>
      <c r="H538" s="70" t="s">
        <v>99</v>
      </c>
      <c r="I538" s="70" t="s">
        <v>855</v>
      </c>
      <c r="J538" s="70" t="s">
        <v>61</v>
      </c>
      <c r="K538" s="69" t="b">
        <v>1</v>
      </c>
      <c r="L538" s="70" t="s">
        <v>23</v>
      </c>
      <c r="M538" s="69">
        <v>101</v>
      </c>
      <c r="N538" s="78" t="s">
        <v>1015</v>
      </c>
      <c r="O538" s="81" t="str">
        <f t="shared" si="16"/>
        <v>10141</v>
      </c>
      <c r="P538" s="82">
        <f>IF(COUNTIF(Sheet2!B$3:B$187,VALUE('raw Mark ID data'!O538))=0, 0, VLOOKUP(VALUE(O538), Sheet2!B$3:D$987, 3, FALSE))</f>
        <v>0</v>
      </c>
      <c r="Q538" s="82">
        <f>IF(P538="THA",VLOOKUP(VALUE(O538),Sheet2!B$1:C$191,2,FALSE), IF(P538="SHA",VLOOKUP(VALUE(O538),Sheet2!B$1:C$191,2,FALSE), 0))</f>
        <v>0</v>
      </c>
      <c r="R538" s="82" t="str">
        <f t="shared" si="17"/>
        <v>NT</v>
      </c>
      <c r="S538" s="70" t="s">
        <v>1654</v>
      </c>
      <c r="T538" s="71">
        <v>45505</v>
      </c>
      <c r="U538" s="73"/>
      <c r="V538" s="69">
        <v>1</v>
      </c>
      <c r="W538" s="71">
        <v>45505</v>
      </c>
      <c r="X538" s="69">
        <v>31</v>
      </c>
      <c r="Y538" s="73"/>
      <c r="Z538" s="70" t="s">
        <v>61</v>
      </c>
      <c r="AA538" s="69">
        <v>1</v>
      </c>
      <c r="AB538" s="72">
        <v>45553</v>
      </c>
      <c r="AC538" s="70" t="s">
        <v>63</v>
      </c>
      <c r="AD538" s="70" t="s">
        <v>139</v>
      </c>
      <c r="AE538" s="70" t="s">
        <v>13</v>
      </c>
      <c r="AF538" s="70" t="s">
        <v>12</v>
      </c>
      <c r="AG538" s="70" t="s">
        <v>65</v>
      </c>
      <c r="AH538" s="70" t="s">
        <v>11</v>
      </c>
      <c r="AI538" s="70" t="s">
        <v>9</v>
      </c>
      <c r="AJ538" s="70" t="s">
        <v>122</v>
      </c>
      <c r="AK538" s="70" t="s">
        <v>139</v>
      </c>
      <c r="AL538" s="70" t="s">
        <v>63</v>
      </c>
      <c r="AM538" s="70" t="s">
        <v>61</v>
      </c>
      <c r="AN538" s="70" t="s">
        <v>61</v>
      </c>
      <c r="AO538" s="70" t="s">
        <v>74</v>
      </c>
      <c r="AP538" s="69">
        <v>8.1</v>
      </c>
    </row>
    <row r="539" spans="1:42" ht="15" hidden="1" customHeight="1" x14ac:dyDescent="0.25">
      <c r="A539" s="69">
        <v>2024</v>
      </c>
      <c r="B539" s="70" t="s">
        <v>54</v>
      </c>
      <c r="C539" s="70" t="s">
        <v>55</v>
      </c>
      <c r="D539" s="70" t="s">
        <v>56</v>
      </c>
      <c r="E539" s="70" t="s">
        <v>969</v>
      </c>
      <c r="F539" s="70" t="s">
        <v>58</v>
      </c>
      <c r="G539" s="70" t="s">
        <v>1649</v>
      </c>
      <c r="H539" s="70" t="s">
        <v>101</v>
      </c>
      <c r="I539" s="70" t="s">
        <v>855</v>
      </c>
      <c r="J539" s="70" t="s">
        <v>61</v>
      </c>
      <c r="K539" s="69" t="b">
        <v>1</v>
      </c>
      <c r="L539" s="70" t="s">
        <v>23</v>
      </c>
      <c r="M539" s="69">
        <v>101</v>
      </c>
      <c r="N539" s="78" t="s">
        <v>1015</v>
      </c>
      <c r="O539" s="81" t="str">
        <f t="shared" si="16"/>
        <v>10141</v>
      </c>
      <c r="P539" s="82">
        <f>IF(COUNTIF(Sheet2!B$3:B$187,VALUE('raw Mark ID data'!O539))=0, 0, VLOOKUP(VALUE(O539), Sheet2!B$3:D$987, 3, FALSE))</f>
        <v>0</v>
      </c>
      <c r="Q539" s="82">
        <f>IF(P539="THA",VLOOKUP(VALUE(O539),Sheet2!B$1:C$191,2,FALSE), IF(P539="SHA",VLOOKUP(VALUE(O539),Sheet2!B$1:C$191,2,FALSE), 0))</f>
        <v>0</v>
      </c>
      <c r="R539" s="82" t="str">
        <f t="shared" si="17"/>
        <v>NT</v>
      </c>
      <c r="S539" s="70" t="s">
        <v>1655</v>
      </c>
      <c r="T539" s="71">
        <v>45505</v>
      </c>
      <c r="U539" s="73"/>
      <c r="V539" s="69">
        <v>1</v>
      </c>
      <c r="W539" s="71">
        <v>45505</v>
      </c>
      <c r="X539" s="69">
        <v>31</v>
      </c>
      <c r="Y539" s="73"/>
      <c r="Z539" s="70" t="s">
        <v>61</v>
      </c>
      <c r="AA539" s="69">
        <v>1</v>
      </c>
      <c r="AB539" s="72">
        <v>45553</v>
      </c>
      <c r="AC539" s="70" t="s">
        <v>63</v>
      </c>
      <c r="AD539" s="70" t="s">
        <v>189</v>
      </c>
      <c r="AE539" s="70" t="s">
        <v>21</v>
      </c>
      <c r="AF539" s="70" t="s">
        <v>12</v>
      </c>
      <c r="AG539" s="70" t="s">
        <v>65</v>
      </c>
      <c r="AH539" s="70" t="s">
        <v>11</v>
      </c>
      <c r="AI539" s="70" t="s">
        <v>9</v>
      </c>
      <c r="AJ539" s="70" t="s">
        <v>122</v>
      </c>
      <c r="AK539" s="70" t="s">
        <v>189</v>
      </c>
      <c r="AL539" s="70" t="s">
        <v>63</v>
      </c>
      <c r="AM539" s="70" t="s">
        <v>61</v>
      </c>
      <c r="AN539" s="70" t="s">
        <v>61</v>
      </c>
      <c r="AO539" s="70" t="s">
        <v>74</v>
      </c>
      <c r="AP539" s="69">
        <v>5.5</v>
      </c>
    </row>
    <row r="540" spans="1:42" ht="15" hidden="1" customHeight="1" x14ac:dyDescent="0.25">
      <c r="A540" s="69">
        <v>2024</v>
      </c>
      <c r="B540" s="70" t="s">
        <v>54</v>
      </c>
      <c r="C540" s="70" t="s">
        <v>55</v>
      </c>
      <c r="D540" s="70" t="s">
        <v>56</v>
      </c>
      <c r="E540" s="70" t="s">
        <v>969</v>
      </c>
      <c r="F540" s="70" t="s">
        <v>58</v>
      </c>
      <c r="G540" s="70" t="s">
        <v>1649</v>
      </c>
      <c r="H540" s="70" t="s">
        <v>102</v>
      </c>
      <c r="I540" s="70" t="s">
        <v>855</v>
      </c>
      <c r="J540" s="70" t="s">
        <v>61</v>
      </c>
      <c r="K540" s="69" t="b">
        <v>1</v>
      </c>
      <c r="L540" s="70" t="s">
        <v>23</v>
      </c>
      <c r="M540" s="69">
        <v>101</v>
      </c>
      <c r="N540" s="78" t="s">
        <v>1015</v>
      </c>
      <c r="O540" s="81" t="str">
        <f t="shared" si="16"/>
        <v>10141</v>
      </c>
      <c r="P540" s="82">
        <f>IF(COUNTIF(Sheet2!B$3:B$187,VALUE('raw Mark ID data'!O540))=0, 0, VLOOKUP(VALUE(O540), Sheet2!B$3:D$987, 3, FALSE))</f>
        <v>0</v>
      </c>
      <c r="Q540" s="82">
        <f>IF(P540="THA",VLOOKUP(VALUE(O540),Sheet2!B$1:C$191,2,FALSE), IF(P540="SHA",VLOOKUP(VALUE(O540),Sheet2!B$1:C$191,2,FALSE), 0))</f>
        <v>0</v>
      </c>
      <c r="R540" s="82" t="str">
        <f t="shared" si="17"/>
        <v>NT</v>
      </c>
      <c r="S540" s="70" t="s">
        <v>1656</v>
      </c>
      <c r="T540" s="71">
        <v>45505</v>
      </c>
      <c r="U540" s="73"/>
      <c r="V540" s="69">
        <v>1</v>
      </c>
      <c r="W540" s="71">
        <v>45505</v>
      </c>
      <c r="X540" s="69">
        <v>31</v>
      </c>
      <c r="Y540" s="73"/>
      <c r="Z540" s="70" t="s">
        <v>61</v>
      </c>
      <c r="AA540" s="69">
        <v>1</v>
      </c>
      <c r="AB540" s="72">
        <v>45553</v>
      </c>
      <c r="AC540" s="70" t="s">
        <v>63</v>
      </c>
      <c r="AD540" s="70" t="s">
        <v>163</v>
      </c>
      <c r="AE540" s="70" t="s">
        <v>10</v>
      </c>
      <c r="AF540" s="70" t="s">
        <v>12</v>
      </c>
      <c r="AG540" s="70" t="s">
        <v>65</v>
      </c>
      <c r="AH540" s="70" t="s">
        <v>11</v>
      </c>
      <c r="AI540" s="70" t="s">
        <v>9</v>
      </c>
      <c r="AJ540" s="70" t="s">
        <v>84</v>
      </c>
      <c r="AK540" s="70" t="s">
        <v>163</v>
      </c>
      <c r="AL540" s="70" t="s">
        <v>63</v>
      </c>
      <c r="AM540" s="70" t="s">
        <v>61</v>
      </c>
      <c r="AN540" s="70" t="s">
        <v>61</v>
      </c>
      <c r="AO540" s="70" t="s">
        <v>74</v>
      </c>
      <c r="AP540" s="69">
        <v>6.7</v>
      </c>
    </row>
    <row r="541" spans="1:42" ht="15" hidden="1" customHeight="1" x14ac:dyDescent="0.25">
      <c r="A541" s="69">
        <v>2024</v>
      </c>
      <c r="B541" s="70" t="s">
        <v>54</v>
      </c>
      <c r="C541" s="70" t="s">
        <v>55</v>
      </c>
      <c r="D541" s="70" t="s">
        <v>56</v>
      </c>
      <c r="E541" s="70" t="s">
        <v>969</v>
      </c>
      <c r="F541" s="70" t="s">
        <v>58</v>
      </c>
      <c r="G541" s="70" t="s">
        <v>1649</v>
      </c>
      <c r="H541" s="70" t="s">
        <v>105</v>
      </c>
      <c r="I541" s="70" t="s">
        <v>855</v>
      </c>
      <c r="J541" s="70" t="s">
        <v>61</v>
      </c>
      <c r="K541" s="69" t="b">
        <v>1</v>
      </c>
      <c r="L541" s="70" t="s">
        <v>23</v>
      </c>
      <c r="M541" s="69">
        <v>101</v>
      </c>
      <c r="N541" s="78" t="s">
        <v>1015</v>
      </c>
      <c r="O541" s="81" t="str">
        <f t="shared" si="16"/>
        <v>10141</v>
      </c>
      <c r="P541" s="82">
        <f>IF(COUNTIF(Sheet2!B$3:B$187,VALUE('raw Mark ID data'!O541))=0, 0, VLOOKUP(VALUE(O541), Sheet2!B$3:D$987, 3, FALSE))</f>
        <v>0</v>
      </c>
      <c r="Q541" s="82">
        <f>IF(P541="THA",VLOOKUP(VALUE(O541),Sheet2!B$1:C$191,2,FALSE), IF(P541="SHA",VLOOKUP(VALUE(O541),Sheet2!B$1:C$191,2,FALSE), 0))</f>
        <v>0</v>
      </c>
      <c r="R541" s="82" t="str">
        <f t="shared" si="17"/>
        <v>NT</v>
      </c>
      <c r="S541" s="70" t="s">
        <v>1657</v>
      </c>
      <c r="T541" s="71">
        <v>45505</v>
      </c>
      <c r="U541" s="73"/>
      <c r="V541" s="69">
        <v>1</v>
      </c>
      <c r="W541" s="71">
        <v>45505</v>
      </c>
      <c r="X541" s="69">
        <v>31</v>
      </c>
      <c r="Y541" s="73"/>
      <c r="Z541" s="70" t="s">
        <v>61</v>
      </c>
      <c r="AA541" s="69">
        <v>1</v>
      </c>
      <c r="AB541" s="72">
        <v>45553</v>
      </c>
      <c r="AC541" s="70" t="s">
        <v>63</v>
      </c>
      <c r="AD541" s="70" t="s">
        <v>163</v>
      </c>
      <c r="AE541" s="70" t="s">
        <v>10</v>
      </c>
      <c r="AF541" s="70" t="s">
        <v>12</v>
      </c>
      <c r="AG541" s="70" t="s">
        <v>65</v>
      </c>
      <c r="AH541" s="70" t="s">
        <v>11</v>
      </c>
      <c r="AI541" s="70" t="s">
        <v>9</v>
      </c>
      <c r="AJ541" s="70" t="s">
        <v>122</v>
      </c>
      <c r="AK541" s="70" t="s">
        <v>163</v>
      </c>
      <c r="AL541" s="70" t="s">
        <v>63</v>
      </c>
      <c r="AM541" s="70" t="s">
        <v>61</v>
      </c>
      <c r="AN541" s="70" t="s">
        <v>61</v>
      </c>
      <c r="AO541" s="70" t="s">
        <v>74</v>
      </c>
      <c r="AP541" s="69">
        <v>7.7</v>
      </c>
    </row>
    <row r="542" spans="1:42" ht="15" hidden="1" customHeight="1" x14ac:dyDescent="0.25">
      <c r="A542" s="69">
        <v>2024</v>
      </c>
      <c r="B542" s="70" t="s">
        <v>54</v>
      </c>
      <c r="C542" s="70" t="s">
        <v>55</v>
      </c>
      <c r="D542" s="70" t="s">
        <v>56</v>
      </c>
      <c r="E542" s="70" t="s">
        <v>969</v>
      </c>
      <c r="F542" s="70" t="s">
        <v>58</v>
      </c>
      <c r="G542" s="70" t="s">
        <v>1649</v>
      </c>
      <c r="H542" s="70" t="s">
        <v>117</v>
      </c>
      <c r="I542" s="70" t="s">
        <v>855</v>
      </c>
      <c r="J542" s="70" t="s">
        <v>61</v>
      </c>
      <c r="K542" s="69" t="b">
        <v>1</v>
      </c>
      <c r="L542" s="70" t="s">
        <v>23</v>
      </c>
      <c r="M542" s="69">
        <v>101</v>
      </c>
      <c r="N542" s="78" t="s">
        <v>1019</v>
      </c>
      <c r="O542" s="81" t="str">
        <f t="shared" si="16"/>
        <v>10153</v>
      </c>
      <c r="P542" s="82">
        <f>IF(COUNTIF(Sheet2!B$3:B$187,VALUE('raw Mark ID data'!O542))=0, 0, VLOOKUP(VALUE(O542), Sheet2!B$3:D$987, 3, FALSE))</f>
        <v>0</v>
      </c>
      <c r="Q542" s="82">
        <f>IF(P542="THA",VLOOKUP(VALUE(O542),Sheet2!B$1:C$191,2,FALSE), IF(P542="SHA",VLOOKUP(VALUE(O542),Sheet2!B$1:C$191,2,FALSE), 0))</f>
        <v>0</v>
      </c>
      <c r="R542" s="82" t="str">
        <f t="shared" si="17"/>
        <v>NT</v>
      </c>
      <c r="S542" s="70" t="s">
        <v>1658</v>
      </c>
      <c r="T542" s="71">
        <v>45505</v>
      </c>
      <c r="U542" s="73"/>
      <c r="V542" s="69">
        <v>1</v>
      </c>
      <c r="W542" s="71">
        <v>45505</v>
      </c>
      <c r="X542" s="69">
        <v>31</v>
      </c>
      <c r="Y542" s="73"/>
      <c r="Z542" s="70" t="s">
        <v>61</v>
      </c>
      <c r="AA542" s="69">
        <v>1</v>
      </c>
      <c r="AB542" s="72">
        <v>45553</v>
      </c>
      <c r="AC542" s="70" t="s">
        <v>63</v>
      </c>
      <c r="AD542" s="70" t="s">
        <v>189</v>
      </c>
      <c r="AE542" s="70" t="s">
        <v>21</v>
      </c>
      <c r="AF542" s="70" t="s">
        <v>12</v>
      </c>
      <c r="AG542" s="70" t="s">
        <v>65</v>
      </c>
      <c r="AH542" s="70" t="s">
        <v>11</v>
      </c>
      <c r="AI542" s="70" t="s">
        <v>9</v>
      </c>
      <c r="AJ542" s="70" t="s">
        <v>122</v>
      </c>
      <c r="AK542" s="70" t="s">
        <v>189</v>
      </c>
      <c r="AL542" s="70" t="s">
        <v>63</v>
      </c>
      <c r="AM542" s="70" t="s">
        <v>61</v>
      </c>
      <c r="AN542" s="70" t="s">
        <v>61</v>
      </c>
      <c r="AO542" s="70" t="s">
        <v>74</v>
      </c>
      <c r="AP542" s="69">
        <v>5.5</v>
      </c>
    </row>
    <row r="543" spans="1:42" ht="15" hidden="1" customHeight="1" x14ac:dyDescent="0.25">
      <c r="A543" s="69">
        <v>2024</v>
      </c>
      <c r="B543" s="70" t="s">
        <v>54</v>
      </c>
      <c r="C543" s="70" t="s">
        <v>55</v>
      </c>
      <c r="D543" s="70" t="s">
        <v>56</v>
      </c>
      <c r="E543" s="70" t="s">
        <v>969</v>
      </c>
      <c r="F543" s="70" t="s">
        <v>58</v>
      </c>
      <c r="G543" s="70" t="s">
        <v>1649</v>
      </c>
      <c r="H543" s="70" t="s">
        <v>121</v>
      </c>
      <c r="I543" s="70" t="s">
        <v>855</v>
      </c>
      <c r="J543" s="70" t="s">
        <v>61</v>
      </c>
      <c r="K543" s="69" t="b">
        <v>1</v>
      </c>
      <c r="L543" s="70" t="s">
        <v>23</v>
      </c>
      <c r="M543" s="69">
        <v>101</v>
      </c>
      <c r="N543" s="78" t="s">
        <v>1019</v>
      </c>
      <c r="O543" s="81" t="str">
        <f t="shared" si="16"/>
        <v>10153</v>
      </c>
      <c r="P543" s="82">
        <f>IF(COUNTIF(Sheet2!B$3:B$187,VALUE('raw Mark ID data'!O543))=0, 0, VLOOKUP(VALUE(O543), Sheet2!B$3:D$987, 3, FALSE))</f>
        <v>0</v>
      </c>
      <c r="Q543" s="82">
        <f>IF(P543="THA",VLOOKUP(VALUE(O543),Sheet2!B$1:C$191,2,FALSE), IF(P543="SHA",VLOOKUP(VALUE(O543),Sheet2!B$1:C$191,2,FALSE), 0))</f>
        <v>0</v>
      </c>
      <c r="R543" s="82" t="str">
        <f t="shared" si="17"/>
        <v>NT</v>
      </c>
      <c r="S543" s="70" t="s">
        <v>1659</v>
      </c>
      <c r="T543" s="71">
        <v>45505</v>
      </c>
      <c r="U543" s="73"/>
      <c r="V543" s="69">
        <v>1</v>
      </c>
      <c r="W543" s="71">
        <v>45505</v>
      </c>
      <c r="X543" s="69">
        <v>31</v>
      </c>
      <c r="Y543" s="73"/>
      <c r="Z543" s="70" t="s">
        <v>61</v>
      </c>
      <c r="AA543" s="69">
        <v>1</v>
      </c>
      <c r="AB543" s="72">
        <v>45553</v>
      </c>
      <c r="AC543" s="70" t="s">
        <v>63</v>
      </c>
      <c r="AD543" s="70" t="s">
        <v>163</v>
      </c>
      <c r="AE543" s="70" t="s">
        <v>10</v>
      </c>
      <c r="AF543" s="70" t="s">
        <v>12</v>
      </c>
      <c r="AG543" s="70" t="s">
        <v>65</v>
      </c>
      <c r="AH543" s="70" t="s">
        <v>11</v>
      </c>
      <c r="AI543" s="70" t="s">
        <v>9</v>
      </c>
      <c r="AJ543" s="70" t="s">
        <v>122</v>
      </c>
      <c r="AK543" s="70" t="s">
        <v>163</v>
      </c>
      <c r="AL543" s="70" t="s">
        <v>63</v>
      </c>
      <c r="AM543" s="70" t="s">
        <v>61</v>
      </c>
      <c r="AN543" s="70" t="s">
        <v>61</v>
      </c>
      <c r="AO543" s="70" t="s">
        <v>74</v>
      </c>
      <c r="AP543" s="69">
        <v>6.3</v>
      </c>
    </row>
    <row r="544" spans="1:42" ht="15" hidden="1" customHeight="1" x14ac:dyDescent="0.25">
      <c r="A544" s="69">
        <v>2024</v>
      </c>
      <c r="B544" s="70" t="s">
        <v>54</v>
      </c>
      <c r="C544" s="70" t="s">
        <v>55</v>
      </c>
      <c r="D544" s="70" t="s">
        <v>56</v>
      </c>
      <c r="E544" s="70" t="s">
        <v>969</v>
      </c>
      <c r="F544" s="70" t="s">
        <v>58</v>
      </c>
      <c r="G544" s="70" t="s">
        <v>1649</v>
      </c>
      <c r="H544" s="70" t="s">
        <v>125</v>
      </c>
      <c r="I544" s="70" t="s">
        <v>855</v>
      </c>
      <c r="J544" s="70" t="s">
        <v>61</v>
      </c>
      <c r="K544" s="69" t="b">
        <v>1</v>
      </c>
      <c r="L544" s="70" t="s">
        <v>23</v>
      </c>
      <c r="M544" s="69">
        <v>101</v>
      </c>
      <c r="N544" s="78" t="s">
        <v>1019</v>
      </c>
      <c r="O544" s="81" t="str">
        <f t="shared" si="16"/>
        <v>10153</v>
      </c>
      <c r="P544" s="82">
        <f>IF(COUNTIF(Sheet2!B$3:B$187,VALUE('raw Mark ID data'!O544))=0, 0, VLOOKUP(VALUE(O544), Sheet2!B$3:D$987, 3, FALSE))</f>
        <v>0</v>
      </c>
      <c r="Q544" s="82">
        <f>IF(P544="THA",VLOOKUP(VALUE(O544),Sheet2!B$1:C$191,2,FALSE), IF(P544="SHA",VLOOKUP(VALUE(O544),Sheet2!B$1:C$191,2,FALSE), 0))</f>
        <v>0</v>
      </c>
      <c r="R544" s="82" t="str">
        <f t="shared" si="17"/>
        <v>NT</v>
      </c>
      <c r="S544" s="70" t="s">
        <v>1660</v>
      </c>
      <c r="T544" s="71">
        <v>45505</v>
      </c>
      <c r="U544" s="73"/>
      <c r="V544" s="69">
        <v>1</v>
      </c>
      <c r="W544" s="71">
        <v>45505</v>
      </c>
      <c r="X544" s="69">
        <v>31</v>
      </c>
      <c r="Y544" s="73"/>
      <c r="Z544" s="70" t="s">
        <v>61</v>
      </c>
      <c r="AA544" s="69">
        <v>1</v>
      </c>
      <c r="AB544" s="72">
        <v>45553</v>
      </c>
      <c r="AC544" s="70" t="s">
        <v>63</v>
      </c>
      <c r="AD544" s="70" t="s">
        <v>947</v>
      </c>
      <c r="AE544" s="70" t="s">
        <v>14</v>
      </c>
      <c r="AF544" s="70" t="s">
        <v>12</v>
      </c>
      <c r="AG544" s="70" t="s">
        <v>65</v>
      </c>
      <c r="AH544" s="70" t="s">
        <v>11</v>
      </c>
      <c r="AI544" s="70" t="s">
        <v>9</v>
      </c>
      <c r="AJ544" s="70" t="s">
        <v>122</v>
      </c>
      <c r="AK544" s="70" t="s">
        <v>947</v>
      </c>
      <c r="AL544" s="70" t="s">
        <v>63</v>
      </c>
      <c r="AM544" s="70" t="s">
        <v>61</v>
      </c>
      <c r="AN544" s="70" t="s">
        <v>61</v>
      </c>
      <c r="AO544" s="70" t="s">
        <v>74</v>
      </c>
      <c r="AP544" s="69">
        <v>7.6</v>
      </c>
    </row>
    <row r="545" spans="1:42" ht="15" hidden="1" customHeight="1" x14ac:dyDescent="0.25">
      <c r="A545" s="69">
        <v>2024</v>
      </c>
      <c r="B545" s="70" t="s">
        <v>54</v>
      </c>
      <c r="C545" s="70" t="s">
        <v>55</v>
      </c>
      <c r="D545" s="70" t="s">
        <v>56</v>
      </c>
      <c r="E545" s="70" t="s">
        <v>969</v>
      </c>
      <c r="F545" s="70" t="s">
        <v>58</v>
      </c>
      <c r="G545" s="70" t="s">
        <v>1649</v>
      </c>
      <c r="H545" s="70" t="s">
        <v>128</v>
      </c>
      <c r="I545" s="70" t="s">
        <v>855</v>
      </c>
      <c r="J545" s="70" t="s">
        <v>61</v>
      </c>
      <c r="K545" s="69" t="b">
        <v>1</v>
      </c>
      <c r="L545" s="70" t="s">
        <v>23</v>
      </c>
      <c r="M545" s="69">
        <v>101</v>
      </c>
      <c r="N545" s="78" t="s">
        <v>1019</v>
      </c>
      <c r="O545" s="81" t="str">
        <f t="shared" si="16"/>
        <v>10153</v>
      </c>
      <c r="P545" s="82">
        <f>IF(COUNTIF(Sheet2!B$3:B$187,VALUE('raw Mark ID data'!O545))=0, 0, VLOOKUP(VALUE(O545), Sheet2!B$3:D$987, 3, FALSE))</f>
        <v>0</v>
      </c>
      <c r="Q545" s="82">
        <f>IF(P545="THA",VLOOKUP(VALUE(O545),Sheet2!B$1:C$191,2,FALSE), IF(P545="SHA",VLOOKUP(VALUE(O545),Sheet2!B$1:C$191,2,FALSE), 0))</f>
        <v>0</v>
      </c>
      <c r="R545" s="82" t="str">
        <f t="shared" si="17"/>
        <v>NT</v>
      </c>
      <c r="S545" s="70" t="s">
        <v>1661</v>
      </c>
      <c r="T545" s="71">
        <v>45505</v>
      </c>
      <c r="U545" s="73"/>
      <c r="V545" s="69">
        <v>1</v>
      </c>
      <c r="W545" s="71">
        <v>45505</v>
      </c>
      <c r="X545" s="69">
        <v>31</v>
      </c>
      <c r="Y545" s="73"/>
      <c r="Z545" s="70" t="s">
        <v>61</v>
      </c>
      <c r="AA545" s="69">
        <v>1</v>
      </c>
      <c r="AB545" s="72">
        <v>45553</v>
      </c>
      <c r="AC545" s="70" t="s">
        <v>63</v>
      </c>
      <c r="AD545" s="70" t="s">
        <v>189</v>
      </c>
      <c r="AE545" s="70" t="s">
        <v>21</v>
      </c>
      <c r="AF545" s="70" t="s">
        <v>12</v>
      </c>
      <c r="AG545" s="70" t="s">
        <v>65</v>
      </c>
      <c r="AH545" s="70" t="s">
        <v>11</v>
      </c>
      <c r="AI545" s="70" t="s">
        <v>9</v>
      </c>
      <c r="AJ545" s="70" t="s">
        <v>122</v>
      </c>
      <c r="AK545" s="70" t="s">
        <v>189</v>
      </c>
      <c r="AL545" s="70" t="s">
        <v>63</v>
      </c>
      <c r="AM545" s="70" t="s">
        <v>61</v>
      </c>
      <c r="AN545" s="70" t="s">
        <v>61</v>
      </c>
      <c r="AO545" s="70" t="s">
        <v>74</v>
      </c>
      <c r="AP545" s="69">
        <v>3.1</v>
      </c>
    </row>
    <row r="546" spans="1:42" ht="15" hidden="1" customHeight="1" x14ac:dyDescent="0.25">
      <c r="A546" s="69">
        <v>2024</v>
      </c>
      <c r="B546" s="70" t="s">
        <v>54</v>
      </c>
      <c r="C546" s="70" t="s">
        <v>55</v>
      </c>
      <c r="D546" s="70" t="s">
        <v>56</v>
      </c>
      <c r="E546" s="70" t="s">
        <v>969</v>
      </c>
      <c r="F546" s="70" t="s">
        <v>58</v>
      </c>
      <c r="G546" s="70" t="s">
        <v>1649</v>
      </c>
      <c r="H546" s="70" t="s">
        <v>136</v>
      </c>
      <c r="I546" s="70" t="s">
        <v>855</v>
      </c>
      <c r="J546" s="70" t="s">
        <v>61</v>
      </c>
      <c r="K546" s="69" t="b">
        <v>1</v>
      </c>
      <c r="L546" s="70" t="s">
        <v>23</v>
      </c>
      <c r="M546" s="69">
        <v>101</v>
      </c>
      <c r="N546" s="78" t="s">
        <v>1019</v>
      </c>
      <c r="O546" s="81" t="str">
        <f t="shared" si="16"/>
        <v>10153</v>
      </c>
      <c r="P546" s="82">
        <f>IF(COUNTIF(Sheet2!B$3:B$187,VALUE('raw Mark ID data'!O546))=0, 0, VLOOKUP(VALUE(O546), Sheet2!B$3:D$987, 3, FALSE))</f>
        <v>0</v>
      </c>
      <c r="Q546" s="82">
        <f>IF(P546="THA",VLOOKUP(VALUE(O546),Sheet2!B$1:C$191,2,FALSE), IF(P546="SHA",VLOOKUP(VALUE(O546),Sheet2!B$1:C$191,2,FALSE), 0))</f>
        <v>0</v>
      </c>
      <c r="R546" s="82" t="str">
        <f t="shared" si="17"/>
        <v>NT</v>
      </c>
      <c r="S546" s="70" t="s">
        <v>1662</v>
      </c>
      <c r="T546" s="71">
        <v>45505</v>
      </c>
      <c r="U546" s="73"/>
      <c r="V546" s="69">
        <v>1</v>
      </c>
      <c r="W546" s="71">
        <v>45505</v>
      </c>
      <c r="X546" s="69">
        <v>31</v>
      </c>
      <c r="Y546" s="73"/>
      <c r="Z546" s="70" t="s">
        <v>61</v>
      </c>
      <c r="AA546" s="69">
        <v>1</v>
      </c>
      <c r="AB546" s="72">
        <v>45553</v>
      </c>
      <c r="AC546" s="70" t="s">
        <v>63</v>
      </c>
      <c r="AD546" s="70" t="s">
        <v>189</v>
      </c>
      <c r="AE546" s="70" t="s">
        <v>21</v>
      </c>
      <c r="AF546" s="70" t="s">
        <v>12</v>
      </c>
      <c r="AG546" s="70" t="s">
        <v>65</v>
      </c>
      <c r="AH546" s="70" t="s">
        <v>11</v>
      </c>
      <c r="AI546" s="70" t="s">
        <v>9</v>
      </c>
      <c r="AJ546" s="70" t="s">
        <v>122</v>
      </c>
      <c r="AK546" s="70" t="s">
        <v>189</v>
      </c>
      <c r="AL546" s="70" t="s">
        <v>63</v>
      </c>
      <c r="AM546" s="70" t="s">
        <v>61</v>
      </c>
      <c r="AN546" s="70" t="s">
        <v>61</v>
      </c>
      <c r="AO546" s="70" t="s">
        <v>74</v>
      </c>
      <c r="AP546" s="69">
        <v>6.1</v>
      </c>
    </row>
    <row r="547" spans="1:42" ht="15" hidden="1" customHeight="1" x14ac:dyDescent="0.25">
      <c r="A547" s="69">
        <v>2024</v>
      </c>
      <c r="B547" s="70" t="s">
        <v>54</v>
      </c>
      <c r="C547" s="70" t="s">
        <v>55</v>
      </c>
      <c r="D547" s="70" t="s">
        <v>56</v>
      </c>
      <c r="E547" s="70" t="s">
        <v>969</v>
      </c>
      <c r="F547" s="70" t="s">
        <v>58</v>
      </c>
      <c r="G547" s="70" t="s">
        <v>1649</v>
      </c>
      <c r="H547" s="70" t="s">
        <v>142</v>
      </c>
      <c r="I547" s="70" t="s">
        <v>855</v>
      </c>
      <c r="J547" s="70" t="s">
        <v>61</v>
      </c>
      <c r="K547" s="69" t="b">
        <v>1</v>
      </c>
      <c r="L547" s="70" t="s">
        <v>23</v>
      </c>
      <c r="M547" s="69">
        <v>101</v>
      </c>
      <c r="N547" s="78" t="s">
        <v>1015</v>
      </c>
      <c r="O547" s="81" t="str">
        <f t="shared" si="16"/>
        <v>10141</v>
      </c>
      <c r="P547" s="82">
        <f>IF(COUNTIF(Sheet2!B$3:B$187,VALUE('raw Mark ID data'!O547))=0, 0, VLOOKUP(VALUE(O547), Sheet2!B$3:D$987, 3, FALSE))</f>
        <v>0</v>
      </c>
      <c r="Q547" s="82">
        <f>IF(P547="THA",VLOOKUP(VALUE(O547),Sheet2!B$1:C$191,2,FALSE), IF(P547="SHA",VLOOKUP(VALUE(O547),Sheet2!B$1:C$191,2,FALSE), 0))</f>
        <v>0</v>
      </c>
      <c r="R547" s="82" t="str">
        <f t="shared" si="17"/>
        <v>NT</v>
      </c>
      <c r="S547" s="70" t="s">
        <v>1663</v>
      </c>
      <c r="T547" s="71">
        <v>45505</v>
      </c>
      <c r="U547" s="73"/>
      <c r="V547" s="69">
        <v>1</v>
      </c>
      <c r="W547" s="71">
        <v>45505</v>
      </c>
      <c r="X547" s="69">
        <v>31</v>
      </c>
      <c r="Y547" s="73"/>
      <c r="Z547" s="70" t="s">
        <v>61</v>
      </c>
      <c r="AA547" s="69">
        <v>1</v>
      </c>
      <c r="AB547" s="72">
        <v>45553</v>
      </c>
      <c r="AC547" s="70" t="s">
        <v>63</v>
      </c>
      <c r="AD547" s="70" t="s">
        <v>163</v>
      </c>
      <c r="AE547" s="70" t="s">
        <v>10</v>
      </c>
      <c r="AF547" s="70" t="s">
        <v>12</v>
      </c>
      <c r="AG547" s="70" t="s">
        <v>65</v>
      </c>
      <c r="AH547" s="70" t="s">
        <v>11</v>
      </c>
      <c r="AI547" s="70" t="s">
        <v>9</v>
      </c>
      <c r="AJ547" s="70" t="s">
        <v>122</v>
      </c>
      <c r="AK547" s="70" t="s">
        <v>163</v>
      </c>
      <c r="AL547" s="70" t="s">
        <v>63</v>
      </c>
      <c r="AM547" s="70" t="s">
        <v>61</v>
      </c>
      <c r="AN547" s="70" t="s">
        <v>61</v>
      </c>
      <c r="AO547" s="70" t="s">
        <v>74</v>
      </c>
      <c r="AP547" s="69">
        <v>3.7</v>
      </c>
    </row>
    <row r="548" spans="1:42" ht="15" hidden="1" customHeight="1" x14ac:dyDescent="0.25">
      <c r="A548" s="69">
        <v>2024</v>
      </c>
      <c r="B548" s="70" t="s">
        <v>54</v>
      </c>
      <c r="C548" s="70" t="s">
        <v>55</v>
      </c>
      <c r="D548" s="70" t="s">
        <v>56</v>
      </c>
      <c r="E548" s="70" t="s">
        <v>969</v>
      </c>
      <c r="F548" s="70" t="s">
        <v>58</v>
      </c>
      <c r="G548" s="70" t="s">
        <v>1649</v>
      </c>
      <c r="H548" s="70" t="s">
        <v>162</v>
      </c>
      <c r="I548" s="70" t="s">
        <v>855</v>
      </c>
      <c r="J548" s="70" t="s">
        <v>61</v>
      </c>
      <c r="K548" s="69" t="b">
        <v>1</v>
      </c>
      <c r="L548" s="70" t="s">
        <v>23</v>
      </c>
      <c r="M548" s="69">
        <v>101</v>
      </c>
      <c r="N548" s="78" t="s">
        <v>1015</v>
      </c>
      <c r="O548" s="81" t="str">
        <f t="shared" si="16"/>
        <v>10141</v>
      </c>
      <c r="P548" s="82">
        <f>IF(COUNTIF(Sheet2!B$3:B$187,VALUE('raw Mark ID data'!O548))=0, 0, VLOOKUP(VALUE(O548), Sheet2!B$3:D$987, 3, FALSE))</f>
        <v>0</v>
      </c>
      <c r="Q548" s="82">
        <f>IF(P548="THA",VLOOKUP(VALUE(O548),Sheet2!B$1:C$191,2,FALSE), IF(P548="SHA",VLOOKUP(VALUE(O548),Sheet2!B$1:C$191,2,FALSE), 0))</f>
        <v>0</v>
      </c>
      <c r="R548" s="82" t="str">
        <f t="shared" si="17"/>
        <v>NT</v>
      </c>
      <c r="S548" s="70" t="s">
        <v>1664</v>
      </c>
      <c r="T548" s="71">
        <v>45505</v>
      </c>
      <c r="U548" s="73"/>
      <c r="V548" s="69">
        <v>1</v>
      </c>
      <c r="W548" s="71">
        <v>45505</v>
      </c>
      <c r="X548" s="69">
        <v>31</v>
      </c>
      <c r="Y548" s="73"/>
      <c r="Z548" s="70" t="s">
        <v>61</v>
      </c>
      <c r="AA548" s="69">
        <v>1</v>
      </c>
      <c r="AB548" s="72">
        <v>45553</v>
      </c>
      <c r="AC548" s="70" t="s">
        <v>63</v>
      </c>
      <c r="AD548" s="70" t="s">
        <v>163</v>
      </c>
      <c r="AE548" s="70" t="s">
        <v>10</v>
      </c>
      <c r="AF548" s="70" t="s">
        <v>12</v>
      </c>
      <c r="AG548" s="70" t="s">
        <v>65</v>
      </c>
      <c r="AH548" s="70" t="s">
        <v>11</v>
      </c>
      <c r="AI548" s="70" t="s">
        <v>9</v>
      </c>
      <c r="AJ548" s="70" t="s">
        <v>122</v>
      </c>
      <c r="AK548" s="70" t="s">
        <v>163</v>
      </c>
      <c r="AL548" s="70" t="s">
        <v>63</v>
      </c>
      <c r="AM548" s="70" t="s">
        <v>61</v>
      </c>
      <c r="AN548" s="70" t="s">
        <v>61</v>
      </c>
      <c r="AO548" s="70" t="s">
        <v>74</v>
      </c>
      <c r="AP548" s="69">
        <v>7.3</v>
      </c>
    </row>
    <row r="549" spans="1:42" ht="15" hidden="1" customHeight="1" x14ac:dyDescent="0.25">
      <c r="A549" s="69">
        <v>2024</v>
      </c>
      <c r="B549" s="70" t="s">
        <v>54</v>
      </c>
      <c r="C549" s="70" t="s">
        <v>55</v>
      </c>
      <c r="D549" s="70" t="s">
        <v>181</v>
      </c>
      <c r="E549" s="70" t="s">
        <v>176</v>
      </c>
      <c r="F549" s="70" t="s">
        <v>182</v>
      </c>
      <c r="G549" s="70" t="s">
        <v>1665</v>
      </c>
      <c r="H549" s="70" t="s">
        <v>59</v>
      </c>
      <c r="I549" s="70" t="s">
        <v>60</v>
      </c>
      <c r="J549" s="70" t="s">
        <v>180</v>
      </c>
      <c r="K549" s="69" t="b">
        <v>1</v>
      </c>
      <c r="L549" s="70" t="s">
        <v>23</v>
      </c>
      <c r="M549" s="69">
        <v>101</v>
      </c>
      <c r="N549" s="78" t="s">
        <v>62</v>
      </c>
      <c r="O549" s="81" t="str">
        <f t="shared" si="16"/>
        <v>10195</v>
      </c>
      <c r="P549" s="82" t="str">
        <f>IF(L549="EGG", "THA", IF(COUNTIF(Sheet2!B$3:B$187,VALUE('raw Mark ID data'!O549))=0, 0, VLOOKUP(VALUE(O549), Sheet2!B$3:D$987, 3, FALSE)))</f>
        <v>THA</v>
      </c>
      <c r="Q549" s="82" t="str">
        <f>IF(P549="THA",VLOOKUP(VALUE(O549),Sheet2!B$1:C$191,2,FALSE), IF(P549="SHA",VLOOKUP(VALUE(O549),Sheet2!B$1:C$191,2,FALSE), 0))</f>
        <v>Neets Bay</v>
      </c>
      <c r="R549" s="82" t="str">
        <f t="shared" si="17"/>
        <v>T</v>
      </c>
      <c r="S549" s="70" t="s">
        <v>1666</v>
      </c>
      <c r="T549" s="71">
        <v>45507</v>
      </c>
      <c r="U549" s="73"/>
      <c r="V549" s="69">
        <v>1</v>
      </c>
      <c r="W549" s="71">
        <v>45508</v>
      </c>
      <c r="X549" s="69">
        <v>31</v>
      </c>
      <c r="Y549" s="69">
        <v>6</v>
      </c>
      <c r="Z549" s="70" t="s">
        <v>61</v>
      </c>
      <c r="AA549" s="69">
        <v>1</v>
      </c>
      <c r="AB549" s="72">
        <v>45509</v>
      </c>
      <c r="AC549" s="70" t="s">
        <v>63</v>
      </c>
      <c r="AD549" s="70" t="s">
        <v>139</v>
      </c>
      <c r="AE549" s="70" t="s">
        <v>13</v>
      </c>
      <c r="AF549" s="70" t="s">
        <v>12</v>
      </c>
      <c r="AG549" s="70" t="s">
        <v>65</v>
      </c>
      <c r="AH549" s="70" t="s">
        <v>11</v>
      </c>
      <c r="AI549" s="70" t="s">
        <v>9</v>
      </c>
      <c r="AJ549" s="70" t="s">
        <v>122</v>
      </c>
      <c r="AK549" s="70" t="s">
        <v>139</v>
      </c>
      <c r="AL549" s="70" t="s">
        <v>63</v>
      </c>
      <c r="AM549" s="70" t="s">
        <v>61</v>
      </c>
      <c r="AN549" s="70" t="s">
        <v>61</v>
      </c>
      <c r="AO549" s="70" t="s">
        <v>74</v>
      </c>
      <c r="AP549" s="69">
        <v>6.1</v>
      </c>
    </row>
    <row r="550" spans="1:42" ht="15" hidden="1" customHeight="1" x14ac:dyDescent="0.25">
      <c r="A550" s="69">
        <v>2024</v>
      </c>
      <c r="B550" s="70" t="s">
        <v>54</v>
      </c>
      <c r="C550" s="70" t="s">
        <v>55</v>
      </c>
      <c r="D550" s="70" t="s">
        <v>181</v>
      </c>
      <c r="E550" s="70" t="s">
        <v>176</v>
      </c>
      <c r="F550" s="70" t="s">
        <v>182</v>
      </c>
      <c r="G550" s="70" t="s">
        <v>1665</v>
      </c>
      <c r="H550" s="70" t="s">
        <v>67</v>
      </c>
      <c r="I550" s="70" t="s">
        <v>60</v>
      </c>
      <c r="J550" s="70" t="s">
        <v>180</v>
      </c>
      <c r="K550" s="69" t="b">
        <v>1</v>
      </c>
      <c r="L550" s="70" t="s">
        <v>23</v>
      </c>
      <c r="M550" s="69">
        <v>101</v>
      </c>
      <c r="N550" s="78" t="s">
        <v>62</v>
      </c>
      <c r="O550" s="81" t="str">
        <f t="shared" si="16"/>
        <v>10195</v>
      </c>
      <c r="P550" s="82" t="str">
        <f>IF(L550="EGG", "THA", IF(COUNTIF(Sheet2!B$3:B$187,VALUE('raw Mark ID data'!O550))=0, 0, VLOOKUP(VALUE(O550), Sheet2!B$3:D$987, 3, FALSE)))</f>
        <v>THA</v>
      </c>
      <c r="Q550" s="82" t="str">
        <f>IF(P550="THA",VLOOKUP(VALUE(O550),Sheet2!B$1:C$191,2,FALSE), IF(P550="SHA",VLOOKUP(VALUE(O550),Sheet2!B$1:C$191,2,FALSE), 0))</f>
        <v>Neets Bay</v>
      </c>
      <c r="R550" s="82" t="str">
        <f t="shared" si="17"/>
        <v>T</v>
      </c>
      <c r="S550" s="70" t="s">
        <v>1667</v>
      </c>
      <c r="T550" s="71">
        <v>45507</v>
      </c>
      <c r="U550" s="73"/>
      <c r="V550" s="69">
        <v>1</v>
      </c>
      <c r="W550" s="71">
        <v>45508</v>
      </c>
      <c r="X550" s="69">
        <v>31</v>
      </c>
      <c r="Y550" s="69">
        <v>6</v>
      </c>
      <c r="Z550" s="70" t="s">
        <v>61</v>
      </c>
      <c r="AA550" s="69">
        <v>1</v>
      </c>
      <c r="AB550" s="72">
        <v>45509</v>
      </c>
      <c r="AC550" s="70" t="s">
        <v>63</v>
      </c>
      <c r="AD550" s="70" t="s">
        <v>189</v>
      </c>
      <c r="AE550" s="70" t="s">
        <v>21</v>
      </c>
      <c r="AF550" s="70" t="s">
        <v>12</v>
      </c>
      <c r="AG550" s="70" t="s">
        <v>65</v>
      </c>
      <c r="AH550" s="70" t="s">
        <v>11</v>
      </c>
      <c r="AI550" s="70" t="s">
        <v>9</v>
      </c>
      <c r="AJ550" s="70" t="s">
        <v>122</v>
      </c>
      <c r="AK550" s="70" t="s">
        <v>189</v>
      </c>
      <c r="AL550" s="70" t="s">
        <v>63</v>
      </c>
      <c r="AM550" s="70" t="s">
        <v>61</v>
      </c>
      <c r="AN550" s="70" t="s">
        <v>61</v>
      </c>
      <c r="AO550" s="70" t="s">
        <v>74</v>
      </c>
      <c r="AP550" s="69">
        <v>6</v>
      </c>
    </row>
    <row r="551" spans="1:42" ht="15" hidden="1" customHeight="1" x14ac:dyDescent="0.25">
      <c r="A551" s="69">
        <v>2024</v>
      </c>
      <c r="B551" s="70" t="s">
        <v>54</v>
      </c>
      <c r="C551" s="70" t="s">
        <v>55</v>
      </c>
      <c r="D551" s="70" t="s">
        <v>181</v>
      </c>
      <c r="E551" s="70" t="s">
        <v>176</v>
      </c>
      <c r="F551" s="70" t="s">
        <v>182</v>
      </c>
      <c r="G551" s="70" t="s">
        <v>1665</v>
      </c>
      <c r="H551" s="70" t="s">
        <v>70</v>
      </c>
      <c r="I551" s="70" t="s">
        <v>60</v>
      </c>
      <c r="J551" s="70" t="s">
        <v>180</v>
      </c>
      <c r="K551" s="69" t="b">
        <v>1</v>
      </c>
      <c r="L551" s="70" t="s">
        <v>23</v>
      </c>
      <c r="M551" s="69">
        <v>101</v>
      </c>
      <c r="N551" s="78" t="s">
        <v>62</v>
      </c>
      <c r="O551" s="81" t="str">
        <f t="shared" si="16"/>
        <v>10195</v>
      </c>
      <c r="P551" s="82" t="str">
        <f>IF(L551="EGG", "THA", IF(COUNTIF(Sheet2!B$3:B$187,VALUE('raw Mark ID data'!O551))=0, 0, VLOOKUP(VALUE(O551), Sheet2!B$3:D$987, 3, FALSE)))</f>
        <v>THA</v>
      </c>
      <c r="Q551" s="82" t="str">
        <f>IF(P551="THA",VLOOKUP(VALUE(O551),Sheet2!B$1:C$191,2,FALSE), IF(P551="SHA",VLOOKUP(VALUE(O551),Sheet2!B$1:C$191,2,FALSE), 0))</f>
        <v>Neets Bay</v>
      </c>
      <c r="R551" s="82" t="str">
        <f t="shared" si="17"/>
        <v>T</v>
      </c>
      <c r="S551" s="70" t="s">
        <v>1668</v>
      </c>
      <c r="T551" s="71">
        <v>45507</v>
      </c>
      <c r="U551" s="73"/>
      <c r="V551" s="69">
        <v>1</v>
      </c>
      <c r="W551" s="71">
        <v>45508</v>
      </c>
      <c r="X551" s="69">
        <v>31</v>
      </c>
      <c r="Y551" s="69">
        <v>6</v>
      </c>
      <c r="Z551" s="70" t="s">
        <v>61</v>
      </c>
      <c r="AA551" s="69">
        <v>1</v>
      </c>
      <c r="AB551" s="72">
        <v>45509</v>
      </c>
      <c r="AC551" s="70" t="s">
        <v>63</v>
      </c>
      <c r="AD551" s="70" t="s">
        <v>163</v>
      </c>
      <c r="AE551" s="70" t="s">
        <v>10</v>
      </c>
      <c r="AF551" s="70" t="s">
        <v>12</v>
      </c>
      <c r="AG551" s="70" t="s">
        <v>65</v>
      </c>
      <c r="AH551" s="70" t="s">
        <v>11</v>
      </c>
      <c r="AI551" s="70" t="s">
        <v>9</v>
      </c>
      <c r="AJ551" s="70" t="s">
        <v>122</v>
      </c>
      <c r="AK551" s="70" t="s">
        <v>163</v>
      </c>
      <c r="AL551" s="70" t="s">
        <v>63</v>
      </c>
      <c r="AM551" s="70" t="s">
        <v>61</v>
      </c>
      <c r="AN551" s="70" t="s">
        <v>61</v>
      </c>
      <c r="AO551" s="70" t="s">
        <v>74</v>
      </c>
      <c r="AP551" s="69">
        <v>6.7</v>
      </c>
    </row>
    <row r="552" spans="1:42" ht="15" hidden="1" customHeight="1" x14ac:dyDescent="0.25">
      <c r="A552" s="69">
        <v>2024</v>
      </c>
      <c r="B552" s="70" t="s">
        <v>54</v>
      </c>
      <c r="C552" s="70" t="s">
        <v>55</v>
      </c>
      <c r="D552" s="70" t="s">
        <v>181</v>
      </c>
      <c r="E552" s="70" t="s">
        <v>176</v>
      </c>
      <c r="F552" s="70" t="s">
        <v>182</v>
      </c>
      <c r="G552" s="70" t="s">
        <v>1665</v>
      </c>
      <c r="H552" s="70" t="s">
        <v>75</v>
      </c>
      <c r="I552" s="70" t="s">
        <v>60</v>
      </c>
      <c r="J552" s="70" t="s">
        <v>180</v>
      </c>
      <c r="K552" s="69" t="b">
        <v>1</v>
      </c>
      <c r="L552" s="70" t="s">
        <v>23</v>
      </c>
      <c r="M552" s="69">
        <v>101</v>
      </c>
      <c r="N552" s="78" t="s">
        <v>62</v>
      </c>
      <c r="O552" s="81" t="str">
        <f t="shared" si="16"/>
        <v>10195</v>
      </c>
      <c r="P552" s="82" t="str">
        <f>IF(L552="EGG", "THA", IF(COUNTIF(Sheet2!B$3:B$187,VALUE('raw Mark ID data'!O552))=0, 0, VLOOKUP(VALUE(O552), Sheet2!B$3:D$987, 3, FALSE)))</f>
        <v>THA</v>
      </c>
      <c r="Q552" s="82" t="str">
        <f>IF(P552="THA",VLOOKUP(VALUE(O552),Sheet2!B$1:C$191,2,FALSE), IF(P552="SHA",VLOOKUP(VALUE(O552),Sheet2!B$1:C$191,2,FALSE), 0))</f>
        <v>Neets Bay</v>
      </c>
      <c r="R552" s="82" t="str">
        <f t="shared" si="17"/>
        <v>T</v>
      </c>
      <c r="S552" s="70" t="s">
        <v>1669</v>
      </c>
      <c r="T552" s="71">
        <v>45507</v>
      </c>
      <c r="U552" s="73"/>
      <c r="V552" s="69">
        <v>1</v>
      </c>
      <c r="W552" s="71">
        <v>45508</v>
      </c>
      <c r="X552" s="69">
        <v>31</v>
      </c>
      <c r="Y552" s="69">
        <v>6</v>
      </c>
      <c r="Z552" s="70" t="s">
        <v>61</v>
      </c>
      <c r="AA552" s="69">
        <v>1</v>
      </c>
      <c r="AB552" s="72">
        <v>45509</v>
      </c>
      <c r="AC552" s="70" t="s">
        <v>63</v>
      </c>
      <c r="AD552" s="70" t="s">
        <v>947</v>
      </c>
      <c r="AE552" s="70" t="s">
        <v>14</v>
      </c>
      <c r="AF552" s="70" t="s">
        <v>12</v>
      </c>
      <c r="AG552" s="70" t="s">
        <v>65</v>
      </c>
      <c r="AH552" s="70" t="s">
        <v>11</v>
      </c>
      <c r="AI552" s="70" t="s">
        <v>9</v>
      </c>
      <c r="AJ552" s="70" t="s">
        <v>122</v>
      </c>
      <c r="AK552" s="70" t="s">
        <v>947</v>
      </c>
      <c r="AL552" s="70" t="s">
        <v>63</v>
      </c>
      <c r="AM552" s="70" t="s">
        <v>61</v>
      </c>
      <c r="AN552" s="70" t="s">
        <v>61</v>
      </c>
      <c r="AO552" s="70" t="s">
        <v>74</v>
      </c>
      <c r="AP552" s="69">
        <v>6.1</v>
      </c>
    </row>
    <row r="553" spans="1:42" ht="15" hidden="1" customHeight="1" x14ac:dyDescent="0.25">
      <c r="A553" s="69">
        <v>2024</v>
      </c>
      <c r="B553" s="70" t="s">
        <v>54</v>
      </c>
      <c r="C553" s="70" t="s">
        <v>55</v>
      </c>
      <c r="D553" s="70" t="s">
        <v>181</v>
      </c>
      <c r="E553" s="70" t="s">
        <v>176</v>
      </c>
      <c r="F553" s="70" t="s">
        <v>182</v>
      </c>
      <c r="G553" s="70" t="s">
        <v>1665</v>
      </c>
      <c r="H553" s="70" t="s">
        <v>78</v>
      </c>
      <c r="I553" s="70" t="s">
        <v>60</v>
      </c>
      <c r="J553" s="70" t="s">
        <v>180</v>
      </c>
      <c r="K553" s="69" t="b">
        <v>1</v>
      </c>
      <c r="L553" s="70" t="s">
        <v>23</v>
      </c>
      <c r="M553" s="69">
        <v>101</v>
      </c>
      <c r="N553" s="78" t="s">
        <v>62</v>
      </c>
      <c r="O553" s="81" t="str">
        <f t="shared" si="16"/>
        <v>10195</v>
      </c>
      <c r="P553" s="82" t="str">
        <f>IF(L553="EGG", "THA", IF(COUNTIF(Sheet2!B$3:B$187,VALUE('raw Mark ID data'!O553))=0, 0, VLOOKUP(VALUE(O553), Sheet2!B$3:D$987, 3, FALSE)))</f>
        <v>THA</v>
      </c>
      <c r="Q553" s="82" t="str">
        <f>IF(P553="THA",VLOOKUP(VALUE(O553),Sheet2!B$1:C$191,2,FALSE), IF(P553="SHA",VLOOKUP(VALUE(O553),Sheet2!B$1:C$191,2,FALSE), 0))</f>
        <v>Neets Bay</v>
      </c>
      <c r="R553" s="82" t="str">
        <f t="shared" si="17"/>
        <v>T</v>
      </c>
      <c r="S553" s="70" t="s">
        <v>1670</v>
      </c>
      <c r="T553" s="71">
        <v>45507</v>
      </c>
      <c r="U553" s="73"/>
      <c r="V553" s="69">
        <v>1</v>
      </c>
      <c r="W553" s="71">
        <v>45508</v>
      </c>
      <c r="X553" s="69">
        <v>31</v>
      </c>
      <c r="Y553" s="69">
        <v>6</v>
      </c>
      <c r="Z553" s="70" t="s">
        <v>61</v>
      </c>
      <c r="AA553" s="69">
        <v>1</v>
      </c>
      <c r="AB553" s="72">
        <v>45509</v>
      </c>
      <c r="AC553" s="70" t="s">
        <v>63</v>
      </c>
      <c r="AD553" s="70" t="s">
        <v>163</v>
      </c>
      <c r="AE553" s="70" t="s">
        <v>10</v>
      </c>
      <c r="AF553" s="70" t="s">
        <v>12</v>
      </c>
      <c r="AG553" s="70" t="s">
        <v>65</v>
      </c>
      <c r="AH553" s="70" t="s">
        <v>11</v>
      </c>
      <c r="AI553" s="70" t="s">
        <v>9</v>
      </c>
      <c r="AJ553" s="70" t="s">
        <v>122</v>
      </c>
      <c r="AK553" s="70" t="s">
        <v>163</v>
      </c>
      <c r="AL553" s="70" t="s">
        <v>63</v>
      </c>
      <c r="AM553" s="70" t="s">
        <v>61</v>
      </c>
      <c r="AN553" s="70" t="s">
        <v>61</v>
      </c>
      <c r="AO553" s="70" t="s">
        <v>74</v>
      </c>
      <c r="AP553" s="69">
        <v>5</v>
      </c>
    </row>
    <row r="554" spans="1:42" ht="15" hidden="1" customHeight="1" x14ac:dyDescent="0.25">
      <c r="A554" s="69">
        <v>2024</v>
      </c>
      <c r="B554" s="70" t="s">
        <v>54</v>
      </c>
      <c r="C554" s="70" t="s">
        <v>55</v>
      </c>
      <c r="D554" s="70" t="s">
        <v>181</v>
      </c>
      <c r="E554" s="70" t="s">
        <v>176</v>
      </c>
      <c r="F554" s="70" t="s">
        <v>182</v>
      </c>
      <c r="G554" s="70" t="s">
        <v>1665</v>
      </c>
      <c r="H554" s="70" t="s">
        <v>81</v>
      </c>
      <c r="I554" s="70" t="s">
        <v>60</v>
      </c>
      <c r="J554" s="70" t="s">
        <v>180</v>
      </c>
      <c r="K554" s="69" t="b">
        <v>1</v>
      </c>
      <c r="L554" s="70" t="s">
        <v>23</v>
      </c>
      <c r="M554" s="69">
        <v>101</v>
      </c>
      <c r="N554" s="78" t="s">
        <v>62</v>
      </c>
      <c r="O554" s="81" t="str">
        <f t="shared" si="16"/>
        <v>10195</v>
      </c>
      <c r="P554" s="82" t="str">
        <f>IF(L554="EGG", "THA", IF(COUNTIF(Sheet2!B$3:B$187,VALUE('raw Mark ID data'!O554))=0, 0, VLOOKUP(VALUE(O554), Sheet2!B$3:D$987, 3, FALSE)))</f>
        <v>THA</v>
      </c>
      <c r="Q554" s="82" t="str">
        <f>IF(P554="THA",VLOOKUP(VALUE(O554),Sheet2!B$1:C$191,2,FALSE), IF(P554="SHA",VLOOKUP(VALUE(O554),Sheet2!B$1:C$191,2,FALSE), 0))</f>
        <v>Neets Bay</v>
      </c>
      <c r="R554" s="82" t="str">
        <f t="shared" si="17"/>
        <v>T</v>
      </c>
      <c r="S554" s="70" t="s">
        <v>1671</v>
      </c>
      <c r="T554" s="71">
        <v>45507</v>
      </c>
      <c r="U554" s="73"/>
      <c r="V554" s="69">
        <v>1</v>
      </c>
      <c r="W554" s="71">
        <v>45508</v>
      </c>
      <c r="X554" s="69">
        <v>31</v>
      </c>
      <c r="Y554" s="69">
        <v>6</v>
      </c>
      <c r="Z554" s="70" t="s">
        <v>61</v>
      </c>
      <c r="AA554" s="69">
        <v>1</v>
      </c>
      <c r="AB554" s="72">
        <v>45509</v>
      </c>
      <c r="AC554" s="70" t="s">
        <v>63</v>
      </c>
      <c r="AD554" s="70" t="s">
        <v>189</v>
      </c>
      <c r="AE554" s="70" t="s">
        <v>21</v>
      </c>
      <c r="AF554" s="70" t="s">
        <v>12</v>
      </c>
      <c r="AG554" s="70" t="s">
        <v>65</v>
      </c>
      <c r="AH554" s="70" t="s">
        <v>11</v>
      </c>
      <c r="AI554" s="70" t="s">
        <v>9</v>
      </c>
      <c r="AJ554" s="70" t="s">
        <v>122</v>
      </c>
      <c r="AK554" s="70" t="s">
        <v>189</v>
      </c>
      <c r="AL554" s="70" t="s">
        <v>63</v>
      </c>
      <c r="AM554" s="70" t="s">
        <v>61</v>
      </c>
      <c r="AN554" s="70" t="s">
        <v>61</v>
      </c>
      <c r="AO554" s="70" t="s">
        <v>74</v>
      </c>
      <c r="AP554" s="69">
        <v>7.8</v>
      </c>
    </row>
    <row r="555" spans="1:42" ht="15" hidden="1" customHeight="1" x14ac:dyDescent="0.25">
      <c r="A555" s="69">
        <v>2024</v>
      </c>
      <c r="B555" s="70" t="s">
        <v>54</v>
      </c>
      <c r="C555" s="70" t="s">
        <v>55</v>
      </c>
      <c r="D555" s="70" t="s">
        <v>181</v>
      </c>
      <c r="E555" s="70" t="s">
        <v>176</v>
      </c>
      <c r="F555" s="70" t="s">
        <v>182</v>
      </c>
      <c r="G555" s="70" t="s">
        <v>1665</v>
      </c>
      <c r="H555" s="70" t="s">
        <v>82</v>
      </c>
      <c r="I555" s="70" t="s">
        <v>60</v>
      </c>
      <c r="J555" s="70" t="s">
        <v>180</v>
      </c>
      <c r="K555" s="69" t="b">
        <v>1</v>
      </c>
      <c r="L555" s="70" t="s">
        <v>23</v>
      </c>
      <c r="M555" s="69">
        <v>101</v>
      </c>
      <c r="N555" s="78" t="s">
        <v>62</v>
      </c>
      <c r="O555" s="81" t="str">
        <f t="shared" si="16"/>
        <v>10195</v>
      </c>
      <c r="P555" s="82" t="str">
        <f>IF(L555="EGG", "THA", IF(COUNTIF(Sheet2!B$3:B$187,VALUE('raw Mark ID data'!O555))=0, 0, VLOOKUP(VALUE(O555), Sheet2!B$3:D$987, 3, FALSE)))</f>
        <v>THA</v>
      </c>
      <c r="Q555" s="82" t="str">
        <f>IF(P555="THA",VLOOKUP(VALUE(O555),Sheet2!B$1:C$191,2,FALSE), IF(P555="SHA",VLOOKUP(VALUE(O555),Sheet2!B$1:C$191,2,FALSE), 0))</f>
        <v>Neets Bay</v>
      </c>
      <c r="R555" s="82" t="str">
        <f t="shared" si="17"/>
        <v>T</v>
      </c>
      <c r="S555" s="70" t="s">
        <v>1672</v>
      </c>
      <c r="T555" s="71">
        <v>45507</v>
      </c>
      <c r="U555" s="73"/>
      <c r="V555" s="69">
        <v>1</v>
      </c>
      <c r="W555" s="71">
        <v>45508</v>
      </c>
      <c r="X555" s="69">
        <v>31</v>
      </c>
      <c r="Y555" s="69">
        <v>6</v>
      </c>
      <c r="Z555" s="70" t="s">
        <v>61</v>
      </c>
      <c r="AA555" s="69">
        <v>1</v>
      </c>
      <c r="AB555" s="72">
        <v>45509</v>
      </c>
      <c r="AC555" s="70" t="s">
        <v>63</v>
      </c>
      <c r="AD555" s="70" t="s">
        <v>139</v>
      </c>
      <c r="AE555" s="70" t="s">
        <v>13</v>
      </c>
      <c r="AF555" s="70" t="s">
        <v>12</v>
      </c>
      <c r="AG555" s="70" t="s">
        <v>65</v>
      </c>
      <c r="AH555" s="70" t="s">
        <v>11</v>
      </c>
      <c r="AI555" s="70" t="s">
        <v>9</v>
      </c>
      <c r="AJ555" s="70" t="s">
        <v>122</v>
      </c>
      <c r="AK555" s="70" t="s">
        <v>139</v>
      </c>
      <c r="AL555" s="70" t="s">
        <v>63</v>
      </c>
      <c r="AM555" s="70" t="s">
        <v>61</v>
      </c>
      <c r="AN555" s="70" t="s">
        <v>61</v>
      </c>
      <c r="AO555" s="70" t="s">
        <v>74</v>
      </c>
      <c r="AP555" s="69">
        <v>7.1</v>
      </c>
    </row>
    <row r="556" spans="1:42" ht="15" hidden="1" customHeight="1" x14ac:dyDescent="0.25">
      <c r="A556" s="69">
        <v>2024</v>
      </c>
      <c r="B556" s="70" t="s">
        <v>54</v>
      </c>
      <c r="C556" s="70" t="s">
        <v>55</v>
      </c>
      <c r="D556" s="70" t="s">
        <v>181</v>
      </c>
      <c r="E556" s="70" t="s">
        <v>176</v>
      </c>
      <c r="F556" s="70" t="s">
        <v>182</v>
      </c>
      <c r="G556" s="70" t="s">
        <v>1665</v>
      </c>
      <c r="H556" s="70" t="s">
        <v>86</v>
      </c>
      <c r="I556" s="70" t="s">
        <v>60</v>
      </c>
      <c r="J556" s="70" t="s">
        <v>180</v>
      </c>
      <c r="K556" s="69" t="b">
        <v>1</v>
      </c>
      <c r="L556" s="70" t="s">
        <v>23</v>
      </c>
      <c r="M556" s="69">
        <v>101</v>
      </c>
      <c r="N556" s="78" t="s">
        <v>62</v>
      </c>
      <c r="O556" s="81" t="str">
        <f t="shared" si="16"/>
        <v>10195</v>
      </c>
      <c r="P556" s="82" t="str">
        <f>IF(L556="EGG", "THA", IF(COUNTIF(Sheet2!B$3:B$187,VALUE('raw Mark ID data'!O556))=0, 0, VLOOKUP(VALUE(O556), Sheet2!B$3:D$987, 3, FALSE)))</f>
        <v>THA</v>
      </c>
      <c r="Q556" s="82" t="str">
        <f>IF(P556="THA",VLOOKUP(VALUE(O556),Sheet2!B$1:C$191,2,FALSE), IF(P556="SHA",VLOOKUP(VALUE(O556),Sheet2!B$1:C$191,2,FALSE), 0))</f>
        <v>Neets Bay</v>
      </c>
      <c r="R556" s="82" t="str">
        <f t="shared" si="17"/>
        <v>T</v>
      </c>
      <c r="S556" s="70" t="s">
        <v>1673</v>
      </c>
      <c r="T556" s="71">
        <v>45507</v>
      </c>
      <c r="U556" s="73"/>
      <c r="V556" s="69">
        <v>1</v>
      </c>
      <c r="W556" s="71">
        <v>45508</v>
      </c>
      <c r="X556" s="69">
        <v>31</v>
      </c>
      <c r="Y556" s="69">
        <v>6</v>
      </c>
      <c r="Z556" s="70" t="s">
        <v>61</v>
      </c>
      <c r="AA556" s="69">
        <v>1</v>
      </c>
      <c r="AB556" s="72">
        <v>45509</v>
      </c>
      <c r="AC556" s="70" t="s">
        <v>63</v>
      </c>
      <c r="AD556" s="70" t="s">
        <v>189</v>
      </c>
      <c r="AE556" s="70" t="s">
        <v>21</v>
      </c>
      <c r="AF556" s="70" t="s">
        <v>12</v>
      </c>
      <c r="AG556" s="70" t="s">
        <v>65</v>
      </c>
      <c r="AH556" s="70" t="s">
        <v>11</v>
      </c>
      <c r="AI556" s="70" t="s">
        <v>9</v>
      </c>
      <c r="AJ556" s="70" t="s">
        <v>122</v>
      </c>
      <c r="AK556" s="70" t="s">
        <v>189</v>
      </c>
      <c r="AL556" s="70" t="s">
        <v>63</v>
      </c>
      <c r="AM556" s="70" t="s">
        <v>61</v>
      </c>
      <c r="AN556" s="70" t="s">
        <v>61</v>
      </c>
      <c r="AO556" s="70" t="s">
        <v>74</v>
      </c>
      <c r="AP556" s="69">
        <v>7.4</v>
      </c>
    </row>
    <row r="557" spans="1:42" ht="15" hidden="1" customHeight="1" x14ac:dyDescent="0.25">
      <c r="A557" s="69">
        <v>2024</v>
      </c>
      <c r="B557" s="70" t="s">
        <v>54</v>
      </c>
      <c r="C557" s="70" t="s">
        <v>55</v>
      </c>
      <c r="D557" s="70" t="s">
        <v>181</v>
      </c>
      <c r="E557" s="70" t="s">
        <v>176</v>
      </c>
      <c r="F557" s="70" t="s">
        <v>182</v>
      </c>
      <c r="G557" s="70" t="s">
        <v>1665</v>
      </c>
      <c r="H557" s="70" t="s">
        <v>88</v>
      </c>
      <c r="I557" s="70" t="s">
        <v>60</v>
      </c>
      <c r="J557" s="70" t="s">
        <v>180</v>
      </c>
      <c r="K557" s="69" t="b">
        <v>1</v>
      </c>
      <c r="L557" s="70" t="s">
        <v>23</v>
      </c>
      <c r="M557" s="69">
        <v>101</v>
      </c>
      <c r="N557" s="78" t="s">
        <v>62</v>
      </c>
      <c r="O557" s="81" t="str">
        <f t="shared" si="16"/>
        <v>10195</v>
      </c>
      <c r="P557" s="82" t="str">
        <f>IF(L557="EGG", "THA", IF(COUNTIF(Sheet2!B$3:B$187,VALUE('raw Mark ID data'!O557))=0, 0, VLOOKUP(VALUE(O557), Sheet2!B$3:D$987, 3, FALSE)))</f>
        <v>THA</v>
      </c>
      <c r="Q557" s="82" t="str">
        <f>IF(P557="THA",VLOOKUP(VALUE(O557),Sheet2!B$1:C$191,2,FALSE), IF(P557="SHA",VLOOKUP(VALUE(O557),Sheet2!B$1:C$191,2,FALSE), 0))</f>
        <v>Neets Bay</v>
      </c>
      <c r="R557" s="82" t="str">
        <f t="shared" si="17"/>
        <v>T</v>
      </c>
      <c r="S557" s="70" t="s">
        <v>1674</v>
      </c>
      <c r="T557" s="71">
        <v>45507</v>
      </c>
      <c r="U557" s="73"/>
      <c r="V557" s="69">
        <v>1</v>
      </c>
      <c r="W557" s="71">
        <v>45508</v>
      </c>
      <c r="X557" s="69">
        <v>31</v>
      </c>
      <c r="Y557" s="69">
        <v>6</v>
      </c>
      <c r="Z557" s="70" t="s">
        <v>61</v>
      </c>
      <c r="AA557" s="69">
        <v>1</v>
      </c>
      <c r="AB557" s="72">
        <v>45509</v>
      </c>
      <c r="AC557" s="70" t="s">
        <v>63</v>
      </c>
      <c r="AD557" s="70" t="s">
        <v>163</v>
      </c>
      <c r="AE557" s="70" t="s">
        <v>10</v>
      </c>
      <c r="AF557" s="70" t="s">
        <v>12</v>
      </c>
      <c r="AG557" s="70" t="s">
        <v>65</v>
      </c>
      <c r="AH557" s="70" t="s">
        <v>11</v>
      </c>
      <c r="AI557" s="70" t="s">
        <v>9</v>
      </c>
      <c r="AJ557" s="70" t="s">
        <v>122</v>
      </c>
      <c r="AK557" s="70" t="s">
        <v>163</v>
      </c>
      <c r="AL557" s="70" t="s">
        <v>63</v>
      </c>
      <c r="AM557" s="70" t="s">
        <v>61</v>
      </c>
      <c r="AN557" s="70" t="s">
        <v>61</v>
      </c>
      <c r="AO557" s="70" t="s">
        <v>74</v>
      </c>
      <c r="AP557" s="69">
        <v>5.3</v>
      </c>
    </row>
    <row r="558" spans="1:42" ht="15" hidden="1" customHeight="1" x14ac:dyDescent="0.25">
      <c r="A558" s="69">
        <v>2024</v>
      </c>
      <c r="B558" s="70" t="s">
        <v>54</v>
      </c>
      <c r="C558" s="70" t="s">
        <v>55</v>
      </c>
      <c r="D558" s="70" t="s">
        <v>181</v>
      </c>
      <c r="E558" s="70" t="s">
        <v>176</v>
      </c>
      <c r="F558" s="70" t="s">
        <v>182</v>
      </c>
      <c r="G558" s="70" t="s">
        <v>1665</v>
      </c>
      <c r="H558" s="70" t="s">
        <v>92</v>
      </c>
      <c r="I558" s="70" t="s">
        <v>60</v>
      </c>
      <c r="J558" s="70" t="s">
        <v>180</v>
      </c>
      <c r="K558" s="69" t="b">
        <v>1</v>
      </c>
      <c r="L558" s="70" t="s">
        <v>23</v>
      </c>
      <c r="M558" s="69">
        <v>101</v>
      </c>
      <c r="N558" s="78" t="s">
        <v>62</v>
      </c>
      <c r="O558" s="81" t="str">
        <f t="shared" si="16"/>
        <v>10195</v>
      </c>
      <c r="P558" s="82" t="str">
        <f>IF(L558="EGG", "THA", IF(COUNTIF(Sheet2!B$3:B$187,VALUE('raw Mark ID data'!O558))=0, 0, VLOOKUP(VALUE(O558), Sheet2!B$3:D$987, 3, FALSE)))</f>
        <v>THA</v>
      </c>
      <c r="Q558" s="82" t="str">
        <f>IF(P558="THA",VLOOKUP(VALUE(O558),Sheet2!B$1:C$191,2,FALSE), IF(P558="SHA",VLOOKUP(VALUE(O558),Sheet2!B$1:C$191,2,FALSE), 0))</f>
        <v>Neets Bay</v>
      </c>
      <c r="R558" s="82" t="str">
        <f t="shared" si="17"/>
        <v>T</v>
      </c>
      <c r="S558" s="70" t="s">
        <v>1675</v>
      </c>
      <c r="T558" s="71">
        <v>45507</v>
      </c>
      <c r="U558" s="73"/>
      <c r="V558" s="69">
        <v>1</v>
      </c>
      <c r="W558" s="71">
        <v>45508</v>
      </c>
      <c r="X558" s="69">
        <v>31</v>
      </c>
      <c r="Y558" s="69">
        <v>6</v>
      </c>
      <c r="Z558" s="70" t="s">
        <v>61</v>
      </c>
      <c r="AA558" s="69">
        <v>1</v>
      </c>
      <c r="AB558" s="72">
        <v>45509</v>
      </c>
      <c r="AC558" s="70" t="s">
        <v>63</v>
      </c>
      <c r="AD558" s="70" t="s">
        <v>139</v>
      </c>
      <c r="AE558" s="70" t="s">
        <v>13</v>
      </c>
      <c r="AF558" s="70" t="s">
        <v>12</v>
      </c>
      <c r="AG558" s="70" t="s">
        <v>65</v>
      </c>
      <c r="AH558" s="70" t="s">
        <v>11</v>
      </c>
      <c r="AI558" s="70" t="s">
        <v>9</v>
      </c>
      <c r="AJ558" s="70" t="s">
        <v>122</v>
      </c>
      <c r="AK558" s="70" t="s">
        <v>139</v>
      </c>
      <c r="AL558" s="70" t="s">
        <v>63</v>
      </c>
      <c r="AM558" s="70" t="s">
        <v>61</v>
      </c>
      <c r="AN558" s="70" t="s">
        <v>61</v>
      </c>
      <c r="AO558" s="70" t="s">
        <v>74</v>
      </c>
      <c r="AP558" s="69">
        <v>7.3</v>
      </c>
    </row>
    <row r="559" spans="1:42" ht="15" hidden="1" customHeight="1" x14ac:dyDescent="0.25">
      <c r="A559" s="69">
        <v>2024</v>
      </c>
      <c r="B559" s="70" t="s">
        <v>54</v>
      </c>
      <c r="C559" s="70" t="s">
        <v>55</v>
      </c>
      <c r="D559" s="70" t="s">
        <v>181</v>
      </c>
      <c r="E559" s="70" t="s">
        <v>176</v>
      </c>
      <c r="F559" s="70" t="s">
        <v>182</v>
      </c>
      <c r="G559" s="70" t="s">
        <v>1665</v>
      </c>
      <c r="H559" s="70" t="s">
        <v>93</v>
      </c>
      <c r="I559" s="70" t="s">
        <v>60</v>
      </c>
      <c r="J559" s="70" t="s">
        <v>180</v>
      </c>
      <c r="K559" s="69" t="b">
        <v>1</v>
      </c>
      <c r="L559" s="70" t="s">
        <v>23</v>
      </c>
      <c r="M559" s="69">
        <v>101</v>
      </c>
      <c r="N559" s="78" t="s">
        <v>62</v>
      </c>
      <c r="O559" s="81" t="str">
        <f t="shared" si="16"/>
        <v>10195</v>
      </c>
      <c r="P559" s="82" t="str">
        <f>IF(L559="EGG", "THA", IF(COUNTIF(Sheet2!B$3:B$187,VALUE('raw Mark ID data'!O559))=0, 0, VLOOKUP(VALUE(O559), Sheet2!B$3:D$987, 3, FALSE)))</f>
        <v>THA</v>
      </c>
      <c r="Q559" s="82" t="str">
        <f>IF(P559="THA",VLOOKUP(VALUE(O559),Sheet2!B$1:C$191,2,FALSE), IF(P559="SHA",VLOOKUP(VALUE(O559),Sheet2!B$1:C$191,2,FALSE), 0))</f>
        <v>Neets Bay</v>
      </c>
      <c r="R559" s="82" t="str">
        <f t="shared" si="17"/>
        <v>T</v>
      </c>
      <c r="S559" s="70" t="s">
        <v>1676</v>
      </c>
      <c r="T559" s="71">
        <v>45507</v>
      </c>
      <c r="U559" s="73"/>
      <c r="V559" s="69">
        <v>1</v>
      </c>
      <c r="W559" s="71">
        <v>45508</v>
      </c>
      <c r="X559" s="69">
        <v>31</v>
      </c>
      <c r="Y559" s="69">
        <v>6</v>
      </c>
      <c r="Z559" s="70" t="s">
        <v>61</v>
      </c>
      <c r="AA559" s="69">
        <v>1</v>
      </c>
      <c r="AB559" s="72">
        <v>45509</v>
      </c>
      <c r="AC559" s="70" t="s">
        <v>63</v>
      </c>
      <c r="AD559" s="70" t="s">
        <v>163</v>
      </c>
      <c r="AE559" s="70" t="s">
        <v>10</v>
      </c>
      <c r="AF559" s="70" t="s">
        <v>12</v>
      </c>
      <c r="AG559" s="70" t="s">
        <v>65</v>
      </c>
      <c r="AH559" s="70" t="s">
        <v>11</v>
      </c>
      <c r="AI559" s="70" t="s">
        <v>9</v>
      </c>
      <c r="AJ559" s="70" t="s">
        <v>122</v>
      </c>
      <c r="AK559" s="70" t="s">
        <v>163</v>
      </c>
      <c r="AL559" s="70" t="s">
        <v>63</v>
      </c>
      <c r="AM559" s="70" t="s">
        <v>61</v>
      </c>
      <c r="AN559" s="70" t="s">
        <v>61</v>
      </c>
      <c r="AO559" s="70" t="s">
        <v>74</v>
      </c>
      <c r="AP559" s="69">
        <v>6</v>
      </c>
    </row>
    <row r="560" spans="1:42" ht="15" hidden="1" customHeight="1" x14ac:dyDescent="0.25">
      <c r="A560" s="69">
        <v>2024</v>
      </c>
      <c r="B560" s="70" t="s">
        <v>54</v>
      </c>
      <c r="C560" s="70" t="s">
        <v>55</v>
      </c>
      <c r="D560" s="70" t="s">
        <v>181</v>
      </c>
      <c r="E560" s="70" t="s">
        <v>176</v>
      </c>
      <c r="F560" s="70" t="s">
        <v>182</v>
      </c>
      <c r="G560" s="70" t="s">
        <v>1665</v>
      </c>
      <c r="H560" s="70" t="s">
        <v>94</v>
      </c>
      <c r="I560" s="70" t="s">
        <v>60</v>
      </c>
      <c r="J560" s="70" t="s">
        <v>180</v>
      </c>
      <c r="K560" s="69" t="b">
        <v>1</v>
      </c>
      <c r="L560" s="70" t="s">
        <v>23</v>
      </c>
      <c r="M560" s="69">
        <v>101</v>
      </c>
      <c r="N560" s="78" t="s">
        <v>62</v>
      </c>
      <c r="O560" s="81" t="str">
        <f t="shared" si="16"/>
        <v>10195</v>
      </c>
      <c r="P560" s="82" t="str">
        <f>IF(L560="EGG", "THA", IF(COUNTIF(Sheet2!B$3:B$187,VALUE('raw Mark ID data'!O560))=0, 0, VLOOKUP(VALUE(O560), Sheet2!B$3:D$987, 3, FALSE)))</f>
        <v>THA</v>
      </c>
      <c r="Q560" s="82" t="str">
        <f>IF(P560="THA",VLOOKUP(VALUE(O560),Sheet2!B$1:C$191,2,FALSE), IF(P560="SHA",VLOOKUP(VALUE(O560),Sheet2!B$1:C$191,2,FALSE), 0))</f>
        <v>Neets Bay</v>
      </c>
      <c r="R560" s="82" t="str">
        <f t="shared" si="17"/>
        <v>T</v>
      </c>
      <c r="S560" s="70" t="s">
        <v>1677</v>
      </c>
      <c r="T560" s="71">
        <v>45507</v>
      </c>
      <c r="U560" s="73"/>
      <c r="V560" s="69">
        <v>1</v>
      </c>
      <c r="W560" s="71">
        <v>45508</v>
      </c>
      <c r="X560" s="69">
        <v>31</v>
      </c>
      <c r="Y560" s="69">
        <v>6</v>
      </c>
      <c r="Z560" s="70" t="s">
        <v>61</v>
      </c>
      <c r="AA560" s="69">
        <v>1</v>
      </c>
      <c r="AB560" s="72">
        <v>45509</v>
      </c>
      <c r="AC560" s="70" t="s">
        <v>63</v>
      </c>
      <c r="AD560" s="70" t="s">
        <v>139</v>
      </c>
      <c r="AE560" s="70" t="s">
        <v>13</v>
      </c>
      <c r="AF560" s="70" t="s">
        <v>12</v>
      </c>
      <c r="AG560" s="70" t="s">
        <v>65</v>
      </c>
      <c r="AH560" s="70" t="s">
        <v>11</v>
      </c>
      <c r="AI560" s="70" t="s">
        <v>9</v>
      </c>
      <c r="AJ560" s="70" t="s">
        <v>122</v>
      </c>
      <c r="AK560" s="70" t="s">
        <v>139</v>
      </c>
      <c r="AL560" s="70" t="s">
        <v>63</v>
      </c>
      <c r="AM560" s="70" t="s">
        <v>61</v>
      </c>
      <c r="AN560" s="70" t="s">
        <v>61</v>
      </c>
      <c r="AO560" s="70" t="s">
        <v>74</v>
      </c>
      <c r="AP560" s="69">
        <v>5.9</v>
      </c>
    </row>
    <row r="561" spans="1:42" ht="15" hidden="1" customHeight="1" x14ac:dyDescent="0.25">
      <c r="A561" s="69">
        <v>2024</v>
      </c>
      <c r="B561" s="70" t="s">
        <v>54</v>
      </c>
      <c r="C561" s="70" t="s">
        <v>55</v>
      </c>
      <c r="D561" s="70" t="s">
        <v>181</v>
      </c>
      <c r="E561" s="70" t="s">
        <v>176</v>
      </c>
      <c r="F561" s="70" t="s">
        <v>182</v>
      </c>
      <c r="G561" s="70" t="s">
        <v>1665</v>
      </c>
      <c r="H561" s="70" t="s">
        <v>99</v>
      </c>
      <c r="I561" s="70" t="s">
        <v>60</v>
      </c>
      <c r="J561" s="70" t="s">
        <v>180</v>
      </c>
      <c r="K561" s="69" t="b">
        <v>1</v>
      </c>
      <c r="L561" s="70" t="s">
        <v>23</v>
      </c>
      <c r="M561" s="69">
        <v>101</v>
      </c>
      <c r="N561" s="78" t="s">
        <v>62</v>
      </c>
      <c r="O561" s="81" t="str">
        <f t="shared" si="16"/>
        <v>10195</v>
      </c>
      <c r="P561" s="82" t="str">
        <f>IF(L561="EGG", "THA", IF(COUNTIF(Sheet2!B$3:B$187,VALUE('raw Mark ID data'!O561))=0, 0, VLOOKUP(VALUE(O561), Sheet2!B$3:D$987, 3, FALSE)))</f>
        <v>THA</v>
      </c>
      <c r="Q561" s="82" t="str">
        <f>IF(P561="THA",VLOOKUP(VALUE(O561),Sheet2!B$1:C$191,2,FALSE), IF(P561="SHA",VLOOKUP(VALUE(O561),Sheet2!B$1:C$191,2,FALSE), 0))</f>
        <v>Neets Bay</v>
      </c>
      <c r="R561" s="82" t="str">
        <f t="shared" si="17"/>
        <v>T</v>
      </c>
      <c r="S561" s="70" t="s">
        <v>1678</v>
      </c>
      <c r="T561" s="71">
        <v>45507</v>
      </c>
      <c r="U561" s="73"/>
      <c r="V561" s="69">
        <v>1</v>
      </c>
      <c r="W561" s="71">
        <v>45508</v>
      </c>
      <c r="X561" s="69">
        <v>31</v>
      </c>
      <c r="Y561" s="69">
        <v>6</v>
      </c>
      <c r="Z561" s="70" t="s">
        <v>61</v>
      </c>
      <c r="AA561" s="69">
        <v>1</v>
      </c>
      <c r="AB561" s="72">
        <v>45509</v>
      </c>
      <c r="AC561" s="70" t="s">
        <v>63</v>
      </c>
      <c r="AD561" s="70" t="s">
        <v>189</v>
      </c>
      <c r="AE561" s="70" t="s">
        <v>21</v>
      </c>
      <c r="AF561" s="70" t="s">
        <v>12</v>
      </c>
      <c r="AG561" s="70" t="s">
        <v>65</v>
      </c>
      <c r="AH561" s="70" t="s">
        <v>11</v>
      </c>
      <c r="AI561" s="70" t="s">
        <v>9</v>
      </c>
      <c r="AJ561" s="70" t="s">
        <v>122</v>
      </c>
      <c r="AK561" s="70" t="s">
        <v>189</v>
      </c>
      <c r="AL561" s="70" t="s">
        <v>63</v>
      </c>
      <c r="AM561" s="70" t="s">
        <v>61</v>
      </c>
      <c r="AN561" s="70" t="s">
        <v>61</v>
      </c>
      <c r="AO561" s="70" t="s">
        <v>74</v>
      </c>
      <c r="AP561" s="69">
        <v>5.8</v>
      </c>
    </row>
    <row r="562" spans="1:42" ht="15" hidden="1" customHeight="1" x14ac:dyDescent="0.25">
      <c r="A562" s="69">
        <v>2024</v>
      </c>
      <c r="B562" s="70" t="s">
        <v>54</v>
      </c>
      <c r="C562" s="70" t="s">
        <v>55</v>
      </c>
      <c r="D562" s="70" t="s">
        <v>181</v>
      </c>
      <c r="E562" s="70" t="s">
        <v>176</v>
      </c>
      <c r="F562" s="70" t="s">
        <v>182</v>
      </c>
      <c r="G562" s="70" t="s">
        <v>1665</v>
      </c>
      <c r="H562" s="70" t="s">
        <v>101</v>
      </c>
      <c r="I562" s="70" t="s">
        <v>60</v>
      </c>
      <c r="J562" s="70" t="s">
        <v>180</v>
      </c>
      <c r="K562" s="69" t="b">
        <v>1</v>
      </c>
      <c r="L562" s="70" t="s">
        <v>23</v>
      </c>
      <c r="M562" s="69">
        <v>101</v>
      </c>
      <c r="N562" s="78" t="s">
        <v>62</v>
      </c>
      <c r="O562" s="81" t="str">
        <f t="shared" si="16"/>
        <v>10195</v>
      </c>
      <c r="P562" s="82" t="str">
        <f>IF(L562="EGG", "THA", IF(COUNTIF(Sheet2!B$3:B$187,VALUE('raw Mark ID data'!O562))=0, 0, VLOOKUP(VALUE(O562), Sheet2!B$3:D$987, 3, FALSE)))</f>
        <v>THA</v>
      </c>
      <c r="Q562" s="82" t="str">
        <f>IF(P562="THA",VLOOKUP(VALUE(O562),Sheet2!B$1:C$191,2,FALSE), IF(P562="SHA",VLOOKUP(VALUE(O562),Sheet2!B$1:C$191,2,FALSE), 0))</f>
        <v>Neets Bay</v>
      </c>
      <c r="R562" s="82" t="str">
        <f t="shared" si="17"/>
        <v>T</v>
      </c>
      <c r="S562" s="70" t="s">
        <v>1679</v>
      </c>
      <c r="T562" s="71">
        <v>45507</v>
      </c>
      <c r="U562" s="73"/>
      <c r="V562" s="69">
        <v>1</v>
      </c>
      <c r="W562" s="71">
        <v>45508</v>
      </c>
      <c r="X562" s="69">
        <v>31</v>
      </c>
      <c r="Y562" s="69">
        <v>6</v>
      </c>
      <c r="Z562" s="70" t="s">
        <v>61</v>
      </c>
      <c r="AA562" s="69">
        <v>1</v>
      </c>
      <c r="AB562" s="72">
        <v>45509</v>
      </c>
      <c r="AC562" s="70" t="s">
        <v>63</v>
      </c>
      <c r="AD562" s="70" t="s">
        <v>163</v>
      </c>
      <c r="AE562" s="70" t="s">
        <v>10</v>
      </c>
      <c r="AF562" s="70" t="s">
        <v>12</v>
      </c>
      <c r="AG562" s="70" t="s">
        <v>65</v>
      </c>
      <c r="AH562" s="70" t="s">
        <v>11</v>
      </c>
      <c r="AI562" s="70" t="s">
        <v>9</v>
      </c>
      <c r="AJ562" s="70" t="s">
        <v>122</v>
      </c>
      <c r="AK562" s="70" t="s">
        <v>163</v>
      </c>
      <c r="AL562" s="70" t="s">
        <v>63</v>
      </c>
      <c r="AM562" s="70" t="s">
        <v>61</v>
      </c>
      <c r="AN562" s="70" t="s">
        <v>61</v>
      </c>
      <c r="AO562" s="70" t="s">
        <v>74</v>
      </c>
      <c r="AP562" s="69">
        <v>6.6</v>
      </c>
    </row>
    <row r="563" spans="1:42" ht="15" hidden="1" customHeight="1" x14ac:dyDescent="0.25">
      <c r="A563" s="69">
        <v>2024</v>
      </c>
      <c r="B563" s="70" t="s">
        <v>54</v>
      </c>
      <c r="C563" s="70" t="s">
        <v>55</v>
      </c>
      <c r="D563" s="70" t="s">
        <v>181</v>
      </c>
      <c r="E563" s="70" t="s">
        <v>176</v>
      </c>
      <c r="F563" s="70" t="s">
        <v>182</v>
      </c>
      <c r="G563" s="70" t="s">
        <v>1665</v>
      </c>
      <c r="H563" s="70" t="s">
        <v>102</v>
      </c>
      <c r="I563" s="70" t="s">
        <v>60</v>
      </c>
      <c r="J563" s="70" t="s">
        <v>180</v>
      </c>
      <c r="K563" s="69" t="b">
        <v>1</v>
      </c>
      <c r="L563" s="70" t="s">
        <v>23</v>
      </c>
      <c r="M563" s="69">
        <v>101</v>
      </c>
      <c r="N563" s="78" t="s">
        <v>62</v>
      </c>
      <c r="O563" s="81" t="str">
        <f t="shared" si="16"/>
        <v>10195</v>
      </c>
      <c r="P563" s="82" t="str">
        <f>IF(L563="EGG", "THA", IF(COUNTIF(Sheet2!B$3:B$187,VALUE('raw Mark ID data'!O563))=0, 0, VLOOKUP(VALUE(O563), Sheet2!B$3:D$987, 3, FALSE)))</f>
        <v>THA</v>
      </c>
      <c r="Q563" s="82" t="str">
        <f>IF(P563="THA",VLOOKUP(VALUE(O563),Sheet2!B$1:C$191,2,FALSE), IF(P563="SHA",VLOOKUP(VALUE(O563),Sheet2!B$1:C$191,2,FALSE), 0))</f>
        <v>Neets Bay</v>
      </c>
      <c r="R563" s="82" t="str">
        <f t="shared" si="17"/>
        <v>T</v>
      </c>
      <c r="S563" s="70" t="s">
        <v>1680</v>
      </c>
      <c r="T563" s="71">
        <v>45507</v>
      </c>
      <c r="U563" s="73"/>
      <c r="V563" s="69">
        <v>1</v>
      </c>
      <c r="W563" s="71">
        <v>45508</v>
      </c>
      <c r="X563" s="69">
        <v>31</v>
      </c>
      <c r="Y563" s="69">
        <v>6</v>
      </c>
      <c r="Z563" s="70" t="s">
        <v>61</v>
      </c>
      <c r="AA563" s="69">
        <v>1</v>
      </c>
      <c r="AB563" s="72">
        <v>45509</v>
      </c>
      <c r="AC563" s="70" t="s">
        <v>63</v>
      </c>
      <c r="AD563" s="70" t="s">
        <v>947</v>
      </c>
      <c r="AE563" s="70" t="s">
        <v>14</v>
      </c>
      <c r="AF563" s="70" t="s">
        <v>12</v>
      </c>
      <c r="AG563" s="70" t="s">
        <v>65</v>
      </c>
      <c r="AH563" s="70" t="s">
        <v>11</v>
      </c>
      <c r="AI563" s="70" t="s">
        <v>9</v>
      </c>
      <c r="AJ563" s="70" t="s">
        <v>84</v>
      </c>
      <c r="AK563" s="70" t="s">
        <v>947</v>
      </c>
      <c r="AL563" s="70" t="s">
        <v>63</v>
      </c>
      <c r="AM563" s="70" t="s">
        <v>61</v>
      </c>
      <c r="AN563" s="70" t="s">
        <v>61</v>
      </c>
      <c r="AO563" s="70" t="s">
        <v>74</v>
      </c>
      <c r="AP563" s="69">
        <v>9.1</v>
      </c>
    </row>
    <row r="564" spans="1:42" ht="15" hidden="1" customHeight="1" x14ac:dyDescent="0.25">
      <c r="A564" s="69">
        <v>2024</v>
      </c>
      <c r="B564" s="70" t="s">
        <v>54</v>
      </c>
      <c r="C564" s="70" t="s">
        <v>55</v>
      </c>
      <c r="D564" s="70" t="s">
        <v>181</v>
      </c>
      <c r="E564" s="70" t="s">
        <v>176</v>
      </c>
      <c r="F564" s="70" t="s">
        <v>182</v>
      </c>
      <c r="G564" s="70" t="s">
        <v>1665</v>
      </c>
      <c r="H564" s="70" t="s">
        <v>110</v>
      </c>
      <c r="I564" s="70" t="s">
        <v>60</v>
      </c>
      <c r="J564" s="70" t="s">
        <v>180</v>
      </c>
      <c r="K564" s="69" t="b">
        <v>1</v>
      </c>
      <c r="L564" s="70" t="s">
        <v>23</v>
      </c>
      <c r="M564" s="69">
        <v>101</v>
      </c>
      <c r="N564" s="78" t="s">
        <v>62</v>
      </c>
      <c r="O564" s="81" t="str">
        <f t="shared" si="16"/>
        <v>10195</v>
      </c>
      <c r="P564" s="82" t="str">
        <f>IF(L564="EGG", "THA", IF(COUNTIF(Sheet2!B$3:B$187,VALUE('raw Mark ID data'!O564))=0, 0, VLOOKUP(VALUE(O564), Sheet2!B$3:D$987, 3, FALSE)))</f>
        <v>THA</v>
      </c>
      <c r="Q564" s="82" t="str">
        <f>IF(P564="THA",VLOOKUP(VALUE(O564),Sheet2!B$1:C$191,2,FALSE), IF(P564="SHA",VLOOKUP(VALUE(O564),Sheet2!B$1:C$191,2,FALSE), 0))</f>
        <v>Neets Bay</v>
      </c>
      <c r="R564" s="82" t="str">
        <f t="shared" si="17"/>
        <v>T</v>
      </c>
      <c r="S564" s="70" t="s">
        <v>1681</v>
      </c>
      <c r="T564" s="71">
        <v>45507</v>
      </c>
      <c r="U564" s="73"/>
      <c r="V564" s="69">
        <v>1</v>
      </c>
      <c r="W564" s="71">
        <v>45508</v>
      </c>
      <c r="X564" s="69">
        <v>31</v>
      </c>
      <c r="Y564" s="69">
        <v>6</v>
      </c>
      <c r="Z564" s="70" t="s">
        <v>61</v>
      </c>
      <c r="AA564" s="69">
        <v>1</v>
      </c>
      <c r="AB564" s="72">
        <v>45509</v>
      </c>
      <c r="AC564" s="70" t="s">
        <v>63</v>
      </c>
      <c r="AD564" s="70" t="s">
        <v>139</v>
      </c>
      <c r="AE564" s="70" t="s">
        <v>13</v>
      </c>
      <c r="AF564" s="70" t="s">
        <v>12</v>
      </c>
      <c r="AG564" s="70" t="s">
        <v>65</v>
      </c>
      <c r="AH564" s="70" t="s">
        <v>11</v>
      </c>
      <c r="AI564" s="70" t="s">
        <v>9</v>
      </c>
      <c r="AJ564" s="70" t="s">
        <v>122</v>
      </c>
      <c r="AK564" s="70" t="s">
        <v>139</v>
      </c>
      <c r="AL564" s="70" t="s">
        <v>63</v>
      </c>
      <c r="AM564" s="70" t="s">
        <v>61</v>
      </c>
      <c r="AN564" s="70" t="s">
        <v>61</v>
      </c>
      <c r="AO564" s="70" t="s">
        <v>74</v>
      </c>
      <c r="AP564" s="69">
        <v>8.5</v>
      </c>
    </row>
    <row r="565" spans="1:42" ht="15" hidden="1" customHeight="1" x14ac:dyDescent="0.25">
      <c r="A565" s="69">
        <v>2024</v>
      </c>
      <c r="B565" s="70" t="s">
        <v>54</v>
      </c>
      <c r="C565" s="70" t="s">
        <v>55</v>
      </c>
      <c r="D565" s="70" t="s">
        <v>181</v>
      </c>
      <c r="E565" s="70" t="s">
        <v>176</v>
      </c>
      <c r="F565" s="70" t="s">
        <v>182</v>
      </c>
      <c r="G565" s="70" t="s">
        <v>1665</v>
      </c>
      <c r="H565" s="70" t="s">
        <v>111</v>
      </c>
      <c r="I565" s="70" t="s">
        <v>60</v>
      </c>
      <c r="J565" s="70" t="s">
        <v>180</v>
      </c>
      <c r="K565" s="69" t="b">
        <v>1</v>
      </c>
      <c r="L565" s="70" t="s">
        <v>23</v>
      </c>
      <c r="M565" s="69">
        <v>101</v>
      </c>
      <c r="N565" s="78" t="s">
        <v>62</v>
      </c>
      <c r="O565" s="81" t="str">
        <f t="shared" si="16"/>
        <v>10195</v>
      </c>
      <c r="P565" s="82" t="str">
        <f>IF(L565="EGG", "THA", IF(COUNTIF(Sheet2!B$3:B$187,VALUE('raw Mark ID data'!O565))=0, 0, VLOOKUP(VALUE(O565), Sheet2!B$3:D$987, 3, FALSE)))</f>
        <v>THA</v>
      </c>
      <c r="Q565" s="82" t="str">
        <f>IF(P565="THA",VLOOKUP(VALUE(O565),Sheet2!B$1:C$191,2,FALSE), IF(P565="SHA",VLOOKUP(VALUE(O565),Sheet2!B$1:C$191,2,FALSE), 0))</f>
        <v>Neets Bay</v>
      </c>
      <c r="R565" s="82" t="str">
        <f t="shared" si="17"/>
        <v>T</v>
      </c>
      <c r="S565" s="70" t="s">
        <v>1682</v>
      </c>
      <c r="T565" s="71">
        <v>45507</v>
      </c>
      <c r="U565" s="73"/>
      <c r="V565" s="69">
        <v>1</v>
      </c>
      <c r="W565" s="71">
        <v>45508</v>
      </c>
      <c r="X565" s="69">
        <v>31</v>
      </c>
      <c r="Y565" s="69">
        <v>6</v>
      </c>
      <c r="Z565" s="70" t="s">
        <v>61</v>
      </c>
      <c r="AA565" s="69">
        <v>1</v>
      </c>
      <c r="AB565" s="72">
        <v>45509</v>
      </c>
      <c r="AC565" s="70" t="s">
        <v>63</v>
      </c>
      <c r="AD565" s="70" t="s">
        <v>163</v>
      </c>
      <c r="AE565" s="70" t="s">
        <v>10</v>
      </c>
      <c r="AF565" s="70" t="s">
        <v>12</v>
      </c>
      <c r="AG565" s="70" t="s">
        <v>65</v>
      </c>
      <c r="AH565" s="70" t="s">
        <v>11</v>
      </c>
      <c r="AI565" s="70" t="s">
        <v>9</v>
      </c>
      <c r="AJ565" s="70" t="s">
        <v>122</v>
      </c>
      <c r="AK565" s="70" t="s">
        <v>163</v>
      </c>
      <c r="AL565" s="70" t="s">
        <v>63</v>
      </c>
      <c r="AM565" s="70" t="s">
        <v>61</v>
      </c>
      <c r="AN565" s="70" t="s">
        <v>61</v>
      </c>
      <c r="AO565" s="70" t="s">
        <v>74</v>
      </c>
      <c r="AP565" s="69">
        <v>5.5</v>
      </c>
    </row>
    <row r="566" spans="1:42" ht="15" hidden="1" customHeight="1" x14ac:dyDescent="0.25">
      <c r="A566" s="69">
        <v>2024</v>
      </c>
      <c r="B566" s="70" t="s">
        <v>54</v>
      </c>
      <c r="C566" s="70" t="s">
        <v>55</v>
      </c>
      <c r="D566" s="70" t="s">
        <v>181</v>
      </c>
      <c r="E566" s="70" t="s">
        <v>176</v>
      </c>
      <c r="F566" s="70" t="s">
        <v>182</v>
      </c>
      <c r="G566" s="70" t="s">
        <v>1665</v>
      </c>
      <c r="H566" s="70" t="s">
        <v>112</v>
      </c>
      <c r="I566" s="70" t="s">
        <v>60</v>
      </c>
      <c r="J566" s="70" t="s">
        <v>180</v>
      </c>
      <c r="K566" s="69" t="b">
        <v>1</v>
      </c>
      <c r="L566" s="70" t="s">
        <v>23</v>
      </c>
      <c r="M566" s="69">
        <v>101</v>
      </c>
      <c r="N566" s="78" t="s">
        <v>62</v>
      </c>
      <c r="O566" s="81" t="str">
        <f t="shared" si="16"/>
        <v>10195</v>
      </c>
      <c r="P566" s="82" t="str">
        <f>IF(L566="EGG", "THA", IF(COUNTIF(Sheet2!B$3:B$187,VALUE('raw Mark ID data'!O566))=0, 0, VLOOKUP(VALUE(O566), Sheet2!B$3:D$987, 3, FALSE)))</f>
        <v>THA</v>
      </c>
      <c r="Q566" s="82" t="str">
        <f>IF(P566="THA",VLOOKUP(VALUE(O566),Sheet2!B$1:C$191,2,FALSE), IF(P566="SHA",VLOOKUP(VALUE(O566),Sheet2!B$1:C$191,2,FALSE), 0))</f>
        <v>Neets Bay</v>
      </c>
      <c r="R566" s="82" t="str">
        <f t="shared" si="17"/>
        <v>T</v>
      </c>
      <c r="S566" s="70" t="s">
        <v>1683</v>
      </c>
      <c r="T566" s="71">
        <v>45507</v>
      </c>
      <c r="U566" s="73"/>
      <c r="V566" s="69">
        <v>1</v>
      </c>
      <c r="W566" s="71">
        <v>45508</v>
      </c>
      <c r="X566" s="69">
        <v>31</v>
      </c>
      <c r="Y566" s="69">
        <v>6</v>
      </c>
      <c r="Z566" s="70" t="s">
        <v>61</v>
      </c>
      <c r="AA566" s="69">
        <v>1</v>
      </c>
      <c r="AB566" s="72">
        <v>45509</v>
      </c>
      <c r="AC566" s="70" t="s">
        <v>63</v>
      </c>
      <c r="AD566" s="70" t="s">
        <v>139</v>
      </c>
      <c r="AE566" s="70" t="s">
        <v>13</v>
      </c>
      <c r="AF566" s="70" t="s">
        <v>12</v>
      </c>
      <c r="AG566" s="70" t="s">
        <v>65</v>
      </c>
      <c r="AH566" s="70" t="s">
        <v>11</v>
      </c>
      <c r="AI566" s="70" t="s">
        <v>9</v>
      </c>
      <c r="AJ566" s="70" t="s">
        <v>122</v>
      </c>
      <c r="AK566" s="70" t="s">
        <v>139</v>
      </c>
      <c r="AL566" s="70" t="s">
        <v>63</v>
      </c>
      <c r="AM566" s="70" t="s">
        <v>61</v>
      </c>
      <c r="AN566" s="70" t="s">
        <v>61</v>
      </c>
      <c r="AO566" s="70" t="s">
        <v>74</v>
      </c>
      <c r="AP566" s="69">
        <v>4.7</v>
      </c>
    </row>
    <row r="567" spans="1:42" ht="15" hidden="1" customHeight="1" x14ac:dyDescent="0.25">
      <c r="A567" s="69">
        <v>2024</v>
      </c>
      <c r="B567" s="70" t="s">
        <v>54</v>
      </c>
      <c r="C567" s="70" t="s">
        <v>55</v>
      </c>
      <c r="D567" s="70" t="s">
        <v>181</v>
      </c>
      <c r="E567" s="70" t="s">
        <v>176</v>
      </c>
      <c r="F567" s="70" t="s">
        <v>182</v>
      </c>
      <c r="G567" s="70" t="s">
        <v>1665</v>
      </c>
      <c r="H567" s="70" t="s">
        <v>113</v>
      </c>
      <c r="I567" s="70" t="s">
        <v>60</v>
      </c>
      <c r="J567" s="70" t="s">
        <v>180</v>
      </c>
      <c r="K567" s="69" t="b">
        <v>1</v>
      </c>
      <c r="L567" s="70" t="s">
        <v>23</v>
      </c>
      <c r="M567" s="69">
        <v>101</v>
      </c>
      <c r="N567" s="78" t="s">
        <v>62</v>
      </c>
      <c r="O567" s="81" t="str">
        <f t="shared" si="16"/>
        <v>10195</v>
      </c>
      <c r="P567" s="82" t="str">
        <f>IF(L567="EGG", "THA", IF(COUNTIF(Sheet2!B$3:B$187,VALUE('raw Mark ID data'!O567))=0, 0, VLOOKUP(VALUE(O567), Sheet2!B$3:D$987, 3, FALSE)))</f>
        <v>THA</v>
      </c>
      <c r="Q567" s="82" t="str">
        <f>IF(P567="THA",VLOOKUP(VALUE(O567),Sheet2!B$1:C$191,2,FALSE), IF(P567="SHA",VLOOKUP(VALUE(O567),Sheet2!B$1:C$191,2,FALSE), 0))</f>
        <v>Neets Bay</v>
      </c>
      <c r="R567" s="82" t="str">
        <f t="shared" si="17"/>
        <v>T</v>
      </c>
      <c r="S567" s="70" t="s">
        <v>1684</v>
      </c>
      <c r="T567" s="71">
        <v>45507</v>
      </c>
      <c r="U567" s="73"/>
      <c r="V567" s="69">
        <v>1</v>
      </c>
      <c r="W567" s="71">
        <v>45508</v>
      </c>
      <c r="X567" s="69">
        <v>31</v>
      </c>
      <c r="Y567" s="69">
        <v>6</v>
      </c>
      <c r="Z567" s="70" t="s">
        <v>61</v>
      </c>
      <c r="AA567" s="69">
        <v>1</v>
      </c>
      <c r="AB567" s="72">
        <v>45509</v>
      </c>
      <c r="AC567" s="70" t="s">
        <v>63</v>
      </c>
      <c r="AD567" s="70" t="s">
        <v>139</v>
      </c>
      <c r="AE567" s="70" t="s">
        <v>13</v>
      </c>
      <c r="AF567" s="70" t="s">
        <v>12</v>
      </c>
      <c r="AG567" s="70" t="s">
        <v>65</v>
      </c>
      <c r="AH567" s="70" t="s">
        <v>11</v>
      </c>
      <c r="AI567" s="70" t="s">
        <v>9</v>
      </c>
      <c r="AJ567" s="70" t="s">
        <v>122</v>
      </c>
      <c r="AK567" s="70" t="s">
        <v>139</v>
      </c>
      <c r="AL567" s="70" t="s">
        <v>63</v>
      </c>
      <c r="AM567" s="70" t="s">
        <v>61</v>
      </c>
      <c r="AN567" s="70" t="s">
        <v>61</v>
      </c>
      <c r="AO567" s="70" t="s">
        <v>74</v>
      </c>
      <c r="AP567" s="69">
        <v>5.3</v>
      </c>
    </row>
    <row r="568" spans="1:42" ht="15" hidden="1" customHeight="1" x14ac:dyDescent="0.25">
      <c r="A568" s="69">
        <v>2024</v>
      </c>
      <c r="B568" s="70" t="s">
        <v>54</v>
      </c>
      <c r="C568" s="70" t="s">
        <v>55</v>
      </c>
      <c r="D568" s="70" t="s">
        <v>181</v>
      </c>
      <c r="E568" s="70" t="s">
        <v>176</v>
      </c>
      <c r="F568" s="70" t="s">
        <v>182</v>
      </c>
      <c r="G568" s="70" t="s">
        <v>1665</v>
      </c>
      <c r="H568" s="70" t="s">
        <v>114</v>
      </c>
      <c r="I568" s="70" t="s">
        <v>60</v>
      </c>
      <c r="J568" s="70" t="s">
        <v>180</v>
      </c>
      <c r="K568" s="69" t="b">
        <v>1</v>
      </c>
      <c r="L568" s="70" t="s">
        <v>23</v>
      </c>
      <c r="M568" s="69">
        <v>101</v>
      </c>
      <c r="N568" s="78" t="s">
        <v>62</v>
      </c>
      <c r="O568" s="81" t="str">
        <f t="shared" si="16"/>
        <v>10195</v>
      </c>
      <c r="P568" s="82" t="str">
        <f>IF(L568="EGG", "THA", IF(COUNTIF(Sheet2!B$3:B$187,VALUE('raw Mark ID data'!O568))=0, 0, VLOOKUP(VALUE(O568), Sheet2!B$3:D$987, 3, FALSE)))</f>
        <v>THA</v>
      </c>
      <c r="Q568" s="82" t="str">
        <f>IF(P568="THA",VLOOKUP(VALUE(O568),Sheet2!B$1:C$191,2,FALSE), IF(P568="SHA",VLOOKUP(VALUE(O568),Sheet2!B$1:C$191,2,FALSE), 0))</f>
        <v>Neets Bay</v>
      </c>
      <c r="R568" s="82" t="str">
        <f t="shared" si="17"/>
        <v>T</v>
      </c>
      <c r="S568" s="70" t="s">
        <v>1685</v>
      </c>
      <c r="T568" s="71">
        <v>45507</v>
      </c>
      <c r="U568" s="73"/>
      <c r="V568" s="69">
        <v>1</v>
      </c>
      <c r="W568" s="71">
        <v>45508</v>
      </c>
      <c r="X568" s="69">
        <v>31</v>
      </c>
      <c r="Y568" s="69">
        <v>6</v>
      </c>
      <c r="Z568" s="70" t="s">
        <v>61</v>
      </c>
      <c r="AA568" s="69">
        <v>1</v>
      </c>
      <c r="AB568" s="72">
        <v>45509</v>
      </c>
      <c r="AC568" s="70" t="s">
        <v>63</v>
      </c>
      <c r="AD568" s="70" t="s">
        <v>139</v>
      </c>
      <c r="AE568" s="70" t="s">
        <v>13</v>
      </c>
      <c r="AF568" s="70" t="s">
        <v>12</v>
      </c>
      <c r="AG568" s="70" t="s">
        <v>65</v>
      </c>
      <c r="AH568" s="70" t="s">
        <v>11</v>
      </c>
      <c r="AI568" s="70" t="s">
        <v>9</v>
      </c>
      <c r="AJ568" s="70" t="s">
        <v>84</v>
      </c>
      <c r="AK568" s="70" t="s">
        <v>139</v>
      </c>
      <c r="AL568" s="70" t="s">
        <v>63</v>
      </c>
      <c r="AM568" s="70" t="s">
        <v>61</v>
      </c>
      <c r="AN568" s="70" t="s">
        <v>61</v>
      </c>
      <c r="AO568" s="70" t="s">
        <v>74</v>
      </c>
      <c r="AP568" s="69">
        <v>3.5</v>
      </c>
    </row>
    <row r="569" spans="1:42" ht="15" hidden="1" customHeight="1" x14ac:dyDescent="0.25">
      <c r="A569" s="69">
        <v>2024</v>
      </c>
      <c r="B569" s="70" t="s">
        <v>54</v>
      </c>
      <c r="C569" s="70" t="s">
        <v>55</v>
      </c>
      <c r="D569" s="70" t="s">
        <v>181</v>
      </c>
      <c r="E569" s="70" t="s">
        <v>176</v>
      </c>
      <c r="F569" s="70" t="s">
        <v>182</v>
      </c>
      <c r="G569" s="70" t="s">
        <v>1665</v>
      </c>
      <c r="H569" s="70" t="s">
        <v>118</v>
      </c>
      <c r="I569" s="70" t="s">
        <v>60</v>
      </c>
      <c r="J569" s="70" t="s">
        <v>180</v>
      </c>
      <c r="K569" s="69" t="b">
        <v>1</v>
      </c>
      <c r="L569" s="70" t="s">
        <v>23</v>
      </c>
      <c r="M569" s="69">
        <v>101</v>
      </c>
      <c r="N569" s="78" t="s">
        <v>62</v>
      </c>
      <c r="O569" s="81" t="str">
        <f t="shared" si="16"/>
        <v>10195</v>
      </c>
      <c r="P569" s="82" t="str">
        <f>IF(L569="EGG", "THA", IF(COUNTIF(Sheet2!B$3:B$187,VALUE('raw Mark ID data'!O569))=0, 0, VLOOKUP(VALUE(O569), Sheet2!B$3:D$987, 3, FALSE)))</f>
        <v>THA</v>
      </c>
      <c r="Q569" s="82" t="str">
        <f>IF(P569="THA",VLOOKUP(VALUE(O569),Sheet2!B$1:C$191,2,FALSE), IF(P569="SHA",VLOOKUP(VALUE(O569),Sheet2!B$1:C$191,2,FALSE), 0))</f>
        <v>Neets Bay</v>
      </c>
      <c r="R569" s="82" t="str">
        <f t="shared" si="17"/>
        <v>T</v>
      </c>
      <c r="S569" s="70" t="s">
        <v>1686</v>
      </c>
      <c r="T569" s="71">
        <v>45507</v>
      </c>
      <c r="U569" s="73"/>
      <c r="V569" s="69">
        <v>1</v>
      </c>
      <c r="W569" s="71">
        <v>45508</v>
      </c>
      <c r="X569" s="69">
        <v>31</v>
      </c>
      <c r="Y569" s="69">
        <v>6</v>
      </c>
      <c r="Z569" s="70" t="s">
        <v>61</v>
      </c>
      <c r="AA569" s="69">
        <v>1</v>
      </c>
      <c r="AB569" s="72">
        <v>45509</v>
      </c>
      <c r="AC569" s="70" t="s">
        <v>63</v>
      </c>
      <c r="AD569" s="70" t="s">
        <v>139</v>
      </c>
      <c r="AE569" s="70" t="s">
        <v>13</v>
      </c>
      <c r="AF569" s="70" t="s">
        <v>12</v>
      </c>
      <c r="AG569" s="70" t="s">
        <v>65</v>
      </c>
      <c r="AH569" s="70" t="s">
        <v>11</v>
      </c>
      <c r="AI569" s="70" t="s">
        <v>9</v>
      </c>
      <c r="AJ569" s="70" t="s">
        <v>122</v>
      </c>
      <c r="AK569" s="70" t="s">
        <v>139</v>
      </c>
      <c r="AL569" s="70" t="s">
        <v>63</v>
      </c>
      <c r="AM569" s="70" t="s">
        <v>61</v>
      </c>
      <c r="AN569" s="70" t="s">
        <v>61</v>
      </c>
      <c r="AO569" s="70" t="s">
        <v>74</v>
      </c>
      <c r="AP569" s="69">
        <v>4.8</v>
      </c>
    </row>
    <row r="570" spans="1:42" ht="15" hidden="1" customHeight="1" x14ac:dyDescent="0.25">
      <c r="A570" s="69">
        <v>2024</v>
      </c>
      <c r="B570" s="70" t="s">
        <v>54</v>
      </c>
      <c r="C570" s="70" t="s">
        <v>55</v>
      </c>
      <c r="D570" s="70" t="s">
        <v>181</v>
      </c>
      <c r="E570" s="70" t="s">
        <v>176</v>
      </c>
      <c r="F570" s="70" t="s">
        <v>182</v>
      </c>
      <c r="G570" s="70" t="s">
        <v>1665</v>
      </c>
      <c r="H570" s="70" t="s">
        <v>120</v>
      </c>
      <c r="I570" s="70" t="s">
        <v>60</v>
      </c>
      <c r="J570" s="70" t="s">
        <v>180</v>
      </c>
      <c r="K570" s="69" t="b">
        <v>1</v>
      </c>
      <c r="L570" s="70" t="s">
        <v>23</v>
      </c>
      <c r="M570" s="69">
        <v>101</v>
      </c>
      <c r="N570" s="78" t="s">
        <v>62</v>
      </c>
      <c r="O570" s="81" t="str">
        <f t="shared" si="16"/>
        <v>10195</v>
      </c>
      <c r="P570" s="82" t="str">
        <f>IF(L570="EGG", "THA", IF(COUNTIF(Sheet2!B$3:B$187,VALUE('raw Mark ID data'!O570))=0, 0, VLOOKUP(VALUE(O570), Sheet2!B$3:D$987, 3, FALSE)))</f>
        <v>THA</v>
      </c>
      <c r="Q570" s="82" t="str">
        <f>IF(P570="THA",VLOOKUP(VALUE(O570),Sheet2!B$1:C$191,2,FALSE), IF(P570="SHA",VLOOKUP(VALUE(O570),Sheet2!B$1:C$191,2,FALSE), 0))</f>
        <v>Neets Bay</v>
      </c>
      <c r="R570" s="82" t="str">
        <f t="shared" si="17"/>
        <v>T</v>
      </c>
      <c r="S570" s="70" t="s">
        <v>1687</v>
      </c>
      <c r="T570" s="71">
        <v>45507</v>
      </c>
      <c r="U570" s="73"/>
      <c r="V570" s="69">
        <v>1</v>
      </c>
      <c r="W570" s="71">
        <v>45508</v>
      </c>
      <c r="X570" s="69">
        <v>31</v>
      </c>
      <c r="Y570" s="69">
        <v>6</v>
      </c>
      <c r="Z570" s="70" t="s">
        <v>61</v>
      </c>
      <c r="AA570" s="69">
        <v>1</v>
      </c>
      <c r="AB570" s="72">
        <v>45509</v>
      </c>
      <c r="AC570" s="70" t="s">
        <v>63</v>
      </c>
      <c r="AD570" s="70" t="s">
        <v>139</v>
      </c>
      <c r="AE570" s="70" t="s">
        <v>13</v>
      </c>
      <c r="AF570" s="70" t="s">
        <v>12</v>
      </c>
      <c r="AG570" s="70" t="s">
        <v>65</v>
      </c>
      <c r="AH570" s="70" t="s">
        <v>11</v>
      </c>
      <c r="AI570" s="70" t="s">
        <v>9</v>
      </c>
      <c r="AJ570" s="70" t="s">
        <v>122</v>
      </c>
      <c r="AK570" s="70" t="s">
        <v>139</v>
      </c>
      <c r="AL570" s="70" t="s">
        <v>63</v>
      </c>
      <c r="AM570" s="70" t="s">
        <v>61</v>
      </c>
      <c r="AN570" s="70" t="s">
        <v>61</v>
      </c>
      <c r="AO570" s="70" t="s">
        <v>74</v>
      </c>
      <c r="AP570" s="69">
        <v>7.4</v>
      </c>
    </row>
    <row r="571" spans="1:42" ht="15" hidden="1" customHeight="1" x14ac:dyDescent="0.25">
      <c r="A571" s="69">
        <v>2024</v>
      </c>
      <c r="B571" s="70" t="s">
        <v>54</v>
      </c>
      <c r="C571" s="70" t="s">
        <v>55</v>
      </c>
      <c r="D571" s="70" t="s">
        <v>181</v>
      </c>
      <c r="E571" s="70" t="s">
        <v>176</v>
      </c>
      <c r="F571" s="70" t="s">
        <v>182</v>
      </c>
      <c r="G571" s="70" t="s">
        <v>1665</v>
      </c>
      <c r="H571" s="70" t="s">
        <v>124</v>
      </c>
      <c r="I571" s="70" t="s">
        <v>60</v>
      </c>
      <c r="J571" s="70" t="s">
        <v>180</v>
      </c>
      <c r="K571" s="69" t="b">
        <v>1</v>
      </c>
      <c r="L571" s="70" t="s">
        <v>23</v>
      </c>
      <c r="M571" s="69">
        <v>101</v>
      </c>
      <c r="N571" s="78" t="s">
        <v>62</v>
      </c>
      <c r="O571" s="81" t="str">
        <f t="shared" si="16"/>
        <v>10195</v>
      </c>
      <c r="P571" s="82" t="str">
        <f>IF(L571="EGG", "THA", IF(COUNTIF(Sheet2!B$3:B$187,VALUE('raw Mark ID data'!O571))=0, 0, VLOOKUP(VALUE(O571), Sheet2!B$3:D$987, 3, FALSE)))</f>
        <v>THA</v>
      </c>
      <c r="Q571" s="82" t="str">
        <f>IF(P571="THA",VLOOKUP(VALUE(O571),Sheet2!B$1:C$191,2,FALSE), IF(P571="SHA",VLOOKUP(VALUE(O571),Sheet2!B$1:C$191,2,FALSE), 0))</f>
        <v>Neets Bay</v>
      </c>
      <c r="R571" s="82" t="str">
        <f t="shared" si="17"/>
        <v>T</v>
      </c>
      <c r="S571" s="70" t="s">
        <v>1688</v>
      </c>
      <c r="T571" s="71">
        <v>45507</v>
      </c>
      <c r="U571" s="73"/>
      <c r="V571" s="69">
        <v>1</v>
      </c>
      <c r="W571" s="71">
        <v>45508</v>
      </c>
      <c r="X571" s="69">
        <v>31</v>
      </c>
      <c r="Y571" s="69">
        <v>6</v>
      </c>
      <c r="Z571" s="70" t="s">
        <v>61</v>
      </c>
      <c r="AA571" s="69">
        <v>1</v>
      </c>
      <c r="AB571" s="72">
        <v>45509</v>
      </c>
      <c r="AC571" s="70" t="s">
        <v>63</v>
      </c>
      <c r="AD571" s="70" t="s">
        <v>139</v>
      </c>
      <c r="AE571" s="70" t="s">
        <v>13</v>
      </c>
      <c r="AF571" s="70" t="s">
        <v>12</v>
      </c>
      <c r="AG571" s="70" t="s">
        <v>65</v>
      </c>
      <c r="AH571" s="70" t="s">
        <v>11</v>
      </c>
      <c r="AI571" s="70" t="s">
        <v>9</v>
      </c>
      <c r="AJ571" s="70" t="s">
        <v>122</v>
      </c>
      <c r="AK571" s="70" t="s">
        <v>139</v>
      </c>
      <c r="AL571" s="70" t="s">
        <v>63</v>
      </c>
      <c r="AM571" s="70" t="s">
        <v>61</v>
      </c>
      <c r="AN571" s="70" t="s">
        <v>61</v>
      </c>
      <c r="AO571" s="70" t="s">
        <v>74</v>
      </c>
      <c r="AP571" s="69">
        <v>6.1</v>
      </c>
    </row>
    <row r="572" spans="1:42" ht="15" hidden="1" customHeight="1" x14ac:dyDescent="0.25">
      <c r="A572" s="69">
        <v>2024</v>
      </c>
      <c r="B572" s="70" t="s">
        <v>54</v>
      </c>
      <c r="C572" s="70" t="s">
        <v>55</v>
      </c>
      <c r="D572" s="70" t="s">
        <v>181</v>
      </c>
      <c r="E572" s="70" t="s">
        <v>176</v>
      </c>
      <c r="F572" s="70" t="s">
        <v>182</v>
      </c>
      <c r="G572" s="70" t="s">
        <v>1665</v>
      </c>
      <c r="H572" s="70" t="s">
        <v>125</v>
      </c>
      <c r="I572" s="70" t="s">
        <v>60</v>
      </c>
      <c r="J572" s="70" t="s">
        <v>180</v>
      </c>
      <c r="K572" s="69" t="b">
        <v>1</v>
      </c>
      <c r="L572" s="70" t="s">
        <v>23</v>
      </c>
      <c r="M572" s="69">
        <v>101</v>
      </c>
      <c r="N572" s="78" t="s">
        <v>62</v>
      </c>
      <c r="O572" s="81" t="str">
        <f t="shared" si="16"/>
        <v>10195</v>
      </c>
      <c r="P572" s="82" t="str">
        <f>IF(L572="EGG", "THA", IF(COUNTIF(Sheet2!B$3:B$187,VALUE('raw Mark ID data'!O572))=0, 0, VLOOKUP(VALUE(O572), Sheet2!B$3:D$987, 3, FALSE)))</f>
        <v>THA</v>
      </c>
      <c r="Q572" s="82" t="str">
        <f>IF(P572="THA",VLOOKUP(VALUE(O572),Sheet2!B$1:C$191,2,FALSE), IF(P572="SHA",VLOOKUP(VALUE(O572),Sheet2!B$1:C$191,2,FALSE), 0))</f>
        <v>Neets Bay</v>
      </c>
      <c r="R572" s="82" t="str">
        <f t="shared" si="17"/>
        <v>T</v>
      </c>
      <c r="S572" s="70" t="s">
        <v>1689</v>
      </c>
      <c r="T572" s="71">
        <v>45507</v>
      </c>
      <c r="U572" s="73"/>
      <c r="V572" s="69">
        <v>1</v>
      </c>
      <c r="W572" s="71">
        <v>45508</v>
      </c>
      <c r="X572" s="69">
        <v>31</v>
      </c>
      <c r="Y572" s="69">
        <v>6</v>
      </c>
      <c r="Z572" s="70" t="s">
        <v>61</v>
      </c>
      <c r="AA572" s="69">
        <v>1</v>
      </c>
      <c r="AB572" s="72">
        <v>45509</v>
      </c>
      <c r="AC572" s="70" t="s">
        <v>63</v>
      </c>
      <c r="AD572" s="70" t="s">
        <v>947</v>
      </c>
      <c r="AE572" s="70" t="s">
        <v>14</v>
      </c>
      <c r="AF572" s="70" t="s">
        <v>12</v>
      </c>
      <c r="AG572" s="70" t="s">
        <v>65</v>
      </c>
      <c r="AH572" s="70" t="s">
        <v>11</v>
      </c>
      <c r="AI572" s="70" t="s">
        <v>9</v>
      </c>
      <c r="AJ572" s="70" t="s">
        <v>84</v>
      </c>
      <c r="AK572" s="70" t="s">
        <v>947</v>
      </c>
      <c r="AL572" s="70" t="s">
        <v>63</v>
      </c>
      <c r="AM572" s="70" t="s">
        <v>61</v>
      </c>
      <c r="AN572" s="70" t="s">
        <v>61</v>
      </c>
      <c r="AO572" s="70" t="s">
        <v>74</v>
      </c>
      <c r="AP572" s="69">
        <v>4.9000000000000004</v>
      </c>
    </row>
    <row r="573" spans="1:42" ht="15" hidden="1" customHeight="1" x14ac:dyDescent="0.25">
      <c r="A573" s="69">
        <v>2024</v>
      </c>
      <c r="B573" s="70" t="s">
        <v>54</v>
      </c>
      <c r="C573" s="70" t="s">
        <v>55</v>
      </c>
      <c r="D573" s="70" t="s">
        <v>181</v>
      </c>
      <c r="E573" s="70" t="s">
        <v>176</v>
      </c>
      <c r="F573" s="70" t="s">
        <v>182</v>
      </c>
      <c r="G573" s="70" t="s">
        <v>1665</v>
      </c>
      <c r="H573" s="70" t="s">
        <v>127</v>
      </c>
      <c r="I573" s="70" t="s">
        <v>60</v>
      </c>
      <c r="J573" s="70" t="s">
        <v>180</v>
      </c>
      <c r="K573" s="69" t="b">
        <v>1</v>
      </c>
      <c r="L573" s="70" t="s">
        <v>23</v>
      </c>
      <c r="M573" s="69">
        <v>101</v>
      </c>
      <c r="N573" s="78" t="s">
        <v>62</v>
      </c>
      <c r="O573" s="81" t="str">
        <f t="shared" si="16"/>
        <v>10195</v>
      </c>
      <c r="P573" s="82" t="str">
        <f>IF(L573="EGG", "THA", IF(COUNTIF(Sheet2!B$3:B$187,VALUE('raw Mark ID data'!O573))=0, 0, VLOOKUP(VALUE(O573), Sheet2!B$3:D$987, 3, FALSE)))</f>
        <v>THA</v>
      </c>
      <c r="Q573" s="82" t="str">
        <f>IF(P573="THA",VLOOKUP(VALUE(O573),Sheet2!B$1:C$191,2,FALSE), IF(P573="SHA",VLOOKUP(VALUE(O573),Sheet2!B$1:C$191,2,FALSE), 0))</f>
        <v>Neets Bay</v>
      </c>
      <c r="R573" s="82" t="str">
        <f t="shared" si="17"/>
        <v>T</v>
      </c>
      <c r="S573" s="70" t="s">
        <v>1690</v>
      </c>
      <c r="T573" s="71">
        <v>45507</v>
      </c>
      <c r="U573" s="73"/>
      <c r="V573" s="69">
        <v>1</v>
      </c>
      <c r="W573" s="71">
        <v>45508</v>
      </c>
      <c r="X573" s="69">
        <v>31</v>
      </c>
      <c r="Y573" s="69">
        <v>6</v>
      </c>
      <c r="Z573" s="70" t="s">
        <v>61</v>
      </c>
      <c r="AA573" s="69">
        <v>1</v>
      </c>
      <c r="AB573" s="72">
        <v>45509</v>
      </c>
      <c r="AC573" s="70" t="s">
        <v>63</v>
      </c>
      <c r="AD573" s="70" t="s">
        <v>947</v>
      </c>
      <c r="AE573" s="70" t="s">
        <v>14</v>
      </c>
      <c r="AF573" s="70" t="s">
        <v>12</v>
      </c>
      <c r="AG573" s="70" t="s">
        <v>65</v>
      </c>
      <c r="AH573" s="70" t="s">
        <v>11</v>
      </c>
      <c r="AI573" s="70" t="s">
        <v>9</v>
      </c>
      <c r="AJ573" s="70" t="s">
        <v>122</v>
      </c>
      <c r="AK573" s="70" t="s">
        <v>947</v>
      </c>
      <c r="AL573" s="70" t="s">
        <v>63</v>
      </c>
      <c r="AM573" s="70" t="s">
        <v>61</v>
      </c>
      <c r="AN573" s="70" t="s">
        <v>61</v>
      </c>
      <c r="AO573" s="70" t="s">
        <v>74</v>
      </c>
      <c r="AP573" s="69">
        <v>7.3</v>
      </c>
    </row>
    <row r="574" spans="1:42" ht="15" hidden="1" customHeight="1" x14ac:dyDescent="0.25">
      <c r="A574" s="69">
        <v>2024</v>
      </c>
      <c r="B574" s="70" t="s">
        <v>54</v>
      </c>
      <c r="C574" s="70" t="s">
        <v>55</v>
      </c>
      <c r="D574" s="70" t="s">
        <v>181</v>
      </c>
      <c r="E574" s="70" t="s">
        <v>176</v>
      </c>
      <c r="F574" s="70" t="s">
        <v>182</v>
      </c>
      <c r="G574" s="70" t="s">
        <v>1665</v>
      </c>
      <c r="H574" s="70" t="s">
        <v>129</v>
      </c>
      <c r="I574" s="70" t="s">
        <v>60</v>
      </c>
      <c r="J574" s="70" t="s">
        <v>180</v>
      </c>
      <c r="K574" s="69" t="b">
        <v>1</v>
      </c>
      <c r="L574" s="70" t="s">
        <v>23</v>
      </c>
      <c r="M574" s="69">
        <v>101</v>
      </c>
      <c r="N574" s="78" t="s">
        <v>62</v>
      </c>
      <c r="O574" s="81" t="str">
        <f t="shared" si="16"/>
        <v>10195</v>
      </c>
      <c r="P574" s="82" t="str">
        <f>IF(L574="EGG", "THA", IF(COUNTIF(Sheet2!B$3:B$187,VALUE('raw Mark ID data'!O574))=0, 0, VLOOKUP(VALUE(O574), Sheet2!B$3:D$987, 3, FALSE)))</f>
        <v>THA</v>
      </c>
      <c r="Q574" s="82" t="str">
        <f>IF(P574="THA",VLOOKUP(VALUE(O574),Sheet2!B$1:C$191,2,FALSE), IF(P574="SHA",VLOOKUP(VALUE(O574),Sheet2!B$1:C$191,2,FALSE), 0))</f>
        <v>Neets Bay</v>
      </c>
      <c r="R574" s="82" t="str">
        <f t="shared" si="17"/>
        <v>T</v>
      </c>
      <c r="S574" s="70" t="s">
        <v>1691</v>
      </c>
      <c r="T574" s="71">
        <v>45507</v>
      </c>
      <c r="U574" s="73"/>
      <c r="V574" s="69">
        <v>1</v>
      </c>
      <c r="W574" s="71">
        <v>45508</v>
      </c>
      <c r="X574" s="69">
        <v>31</v>
      </c>
      <c r="Y574" s="69">
        <v>6</v>
      </c>
      <c r="Z574" s="70" t="s">
        <v>61</v>
      </c>
      <c r="AA574" s="69">
        <v>1</v>
      </c>
      <c r="AB574" s="72">
        <v>45509</v>
      </c>
      <c r="AC574" s="70" t="s">
        <v>63</v>
      </c>
      <c r="AD574" s="70" t="s">
        <v>163</v>
      </c>
      <c r="AE574" s="70" t="s">
        <v>10</v>
      </c>
      <c r="AF574" s="70" t="s">
        <v>12</v>
      </c>
      <c r="AG574" s="70" t="s">
        <v>65</v>
      </c>
      <c r="AH574" s="70" t="s">
        <v>11</v>
      </c>
      <c r="AI574" s="70" t="s">
        <v>9</v>
      </c>
      <c r="AJ574" s="70" t="s">
        <v>84</v>
      </c>
      <c r="AK574" s="70" t="s">
        <v>163</v>
      </c>
      <c r="AL574" s="70" t="s">
        <v>63</v>
      </c>
      <c r="AM574" s="70" t="s">
        <v>61</v>
      </c>
      <c r="AN574" s="70" t="s">
        <v>61</v>
      </c>
      <c r="AO574" s="70" t="s">
        <v>74</v>
      </c>
      <c r="AP574" s="69">
        <v>6.1</v>
      </c>
    </row>
    <row r="575" spans="1:42" ht="15" hidden="1" customHeight="1" x14ac:dyDescent="0.25">
      <c r="A575" s="69">
        <v>2024</v>
      </c>
      <c r="B575" s="70" t="s">
        <v>54</v>
      </c>
      <c r="C575" s="70" t="s">
        <v>55</v>
      </c>
      <c r="D575" s="70" t="s">
        <v>181</v>
      </c>
      <c r="E575" s="70" t="s">
        <v>176</v>
      </c>
      <c r="F575" s="70" t="s">
        <v>182</v>
      </c>
      <c r="G575" s="70" t="s">
        <v>1665</v>
      </c>
      <c r="H575" s="70" t="s">
        <v>133</v>
      </c>
      <c r="I575" s="70" t="s">
        <v>60</v>
      </c>
      <c r="J575" s="70" t="s">
        <v>180</v>
      </c>
      <c r="K575" s="69" t="b">
        <v>1</v>
      </c>
      <c r="L575" s="70" t="s">
        <v>23</v>
      </c>
      <c r="M575" s="69">
        <v>101</v>
      </c>
      <c r="N575" s="78" t="s">
        <v>62</v>
      </c>
      <c r="O575" s="81" t="str">
        <f t="shared" si="16"/>
        <v>10195</v>
      </c>
      <c r="P575" s="82" t="str">
        <f>IF(L575="EGG", "THA", IF(COUNTIF(Sheet2!B$3:B$187,VALUE('raw Mark ID data'!O575))=0, 0, VLOOKUP(VALUE(O575), Sheet2!B$3:D$987, 3, FALSE)))</f>
        <v>THA</v>
      </c>
      <c r="Q575" s="82" t="str">
        <f>IF(P575="THA",VLOOKUP(VALUE(O575),Sheet2!B$1:C$191,2,FALSE), IF(P575="SHA",VLOOKUP(VALUE(O575),Sheet2!B$1:C$191,2,FALSE), 0))</f>
        <v>Neets Bay</v>
      </c>
      <c r="R575" s="82" t="str">
        <f t="shared" si="17"/>
        <v>T</v>
      </c>
      <c r="S575" s="70" t="s">
        <v>1692</v>
      </c>
      <c r="T575" s="71">
        <v>45507</v>
      </c>
      <c r="U575" s="73"/>
      <c r="V575" s="69">
        <v>1</v>
      </c>
      <c r="W575" s="71">
        <v>45508</v>
      </c>
      <c r="X575" s="69">
        <v>31</v>
      </c>
      <c r="Y575" s="69">
        <v>6</v>
      </c>
      <c r="Z575" s="70" t="s">
        <v>61</v>
      </c>
      <c r="AA575" s="69">
        <v>1</v>
      </c>
      <c r="AB575" s="72">
        <v>45509</v>
      </c>
      <c r="AC575" s="70" t="s">
        <v>63</v>
      </c>
      <c r="AD575" s="70" t="s">
        <v>163</v>
      </c>
      <c r="AE575" s="70" t="s">
        <v>10</v>
      </c>
      <c r="AF575" s="70" t="s">
        <v>12</v>
      </c>
      <c r="AG575" s="70" t="s">
        <v>65</v>
      </c>
      <c r="AH575" s="70" t="s">
        <v>11</v>
      </c>
      <c r="AI575" s="70" t="s">
        <v>9</v>
      </c>
      <c r="AJ575" s="70" t="s">
        <v>122</v>
      </c>
      <c r="AK575" s="70" t="s">
        <v>163</v>
      </c>
      <c r="AL575" s="70" t="s">
        <v>63</v>
      </c>
      <c r="AM575" s="70" t="s">
        <v>61</v>
      </c>
      <c r="AN575" s="70" t="s">
        <v>61</v>
      </c>
      <c r="AO575" s="70" t="s">
        <v>74</v>
      </c>
      <c r="AP575" s="69">
        <v>9.3000000000000007</v>
      </c>
    </row>
    <row r="576" spans="1:42" ht="15" hidden="1" customHeight="1" x14ac:dyDescent="0.25">
      <c r="A576" s="69">
        <v>2024</v>
      </c>
      <c r="B576" s="70" t="s">
        <v>54</v>
      </c>
      <c r="C576" s="70" t="s">
        <v>55</v>
      </c>
      <c r="D576" s="70" t="s">
        <v>181</v>
      </c>
      <c r="E576" s="70" t="s">
        <v>176</v>
      </c>
      <c r="F576" s="70" t="s">
        <v>182</v>
      </c>
      <c r="G576" s="70" t="s">
        <v>1665</v>
      </c>
      <c r="H576" s="70" t="s">
        <v>135</v>
      </c>
      <c r="I576" s="70" t="s">
        <v>60</v>
      </c>
      <c r="J576" s="70" t="s">
        <v>180</v>
      </c>
      <c r="K576" s="69" t="b">
        <v>1</v>
      </c>
      <c r="L576" s="70" t="s">
        <v>23</v>
      </c>
      <c r="M576" s="69">
        <v>101</v>
      </c>
      <c r="N576" s="78" t="s">
        <v>62</v>
      </c>
      <c r="O576" s="81" t="str">
        <f t="shared" si="16"/>
        <v>10195</v>
      </c>
      <c r="P576" s="82" t="str">
        <f>IF(L576="EGG", "THA", IF(COUNTIF(Sheet2!B$3:B$187,VALUE('raw Mark ID data'!O576))=0, 0, VLOOKUP(VALUE(O576), Sheet2!B$3:D$987, 3, FALSE)))</f>
        <v>THA</v>
      </c>
      <c r="Q576" s="82" t="str">
        <f>IF(P576="THA",VLOOKUP(VALUE(O576),Sheet2!B$1:C$191,2,FALSE), IF(P576="SHA",VLOOKUP(VALUE(O576),Sheet2!B$1:C$191,2,FALSE), 0))</f>
        <v>Neets Bay</v>
      </c>
      <c r="R576" s="82" t="str">
        <f t="shared" si="17"/>
        <v>T</v>
      </c>
      <c r="S576" s="70" t="s">
        <v>1693</v>
      </c>
      <c r="T576" s="71">
        <v>45507</v>
      </c>
      <c r="U576" s="73"/>
      <c r="V576" s="69">
        <v>1</v>
      </c>
      <c r="W576" s="71">
        <v>45508</v>
      </c>
      <c r="X576" s="69">
        <v>31</v>
      </c>
      <c r="Y576" s="69">
        <v>6</v>
      </c>
      <c r="Z576" s="70" t="s">
        <v>61</v>
      </c>
      <c r="AA576" s="69">
        <v>1</v>
      </c>
      <c r="AB576" s="72">
        <v>45509</v>
      </c>
      <c r="AC576" s="70" t="s">
        <v>63</v>
      </c>
      <c r="AD576" s="70" t="s">
        <v>163</v>
      </c>
      <c r="AE576" s="70" t="s">
        <v>10</v>
      </c>
      <c r="AF576" s="70" t="s">
        <v>12</v>
      </c>
      <c r="AG576" s="70" t="s">
        <v>65</v>
      </c>
      <c r="AH576" s="70" t="s">
        <v>11</v>
      </c>
      <c r="AI576" s="70" t="s">
        <v>9</v>
      </c>
      <c r="AJ576" s="70" t="s">
        <v>122</v>
      </c>
      <c r="AK576" s="70" t="s">
        <v>163</v>
      </c>
      <c r="AL576" s="70" t="s">
        <v>63</v>
      </c>
      <c r="AM576" s="70" t="s">
        <v>61</v>
      </c>
      <c r="AN576" s="70" t="s">
        <v>61</v>
      </c>
      <c r="AO576" s="70" t="s">
        <v>74</v>
      </c>
      <c r="AP576" s="69">
        <v>8.1999999999999993</v>
      </c>
    </row>
    <row r="577" spans="1:42" ht="15" hidden="1" customHeight="1" x14ac:dyDescent="0.25">
      <c r="A577" s="69">
        <v>2024</v>
      </c>
      <c r="B577" s="70" t="s">
        <v>54</v>
      </c>
      <c r="C577" s="70" t="s">
        <v>55</v>
      </c>
      <c r="D577" s="70" t="s">
        <v>181</v>
      </c>
      <c r="E577" s="70" t="s">
        <v>176</v>
      </c>
      <c r="F577" s="70" t="s">
        <v>182</v>
      </c>
      <c r="G577" s="70" t="s">
        <v>1665</v>
      </c>
      <c r="H577" s="70" t="s">
        <v>136</v>
      </c>
      <c r="I577" s="70" t="s">
        <v>60</v>
      </c>
      <c r="J577" s="70" t="s">
        <v>180</v>
      </c>
      <c r="K577" s="69" t="b">
        <v>1</v>
      </c>
      <c r="L577" s="70" t="s">
        <v>23</v>
      </c>
      <c r="M577" s="69">
        <v>101</v>
      </c>
      <c r="N577" s="78" t="s">
        <v>62</v>
      </c>
      <c r="O577" s="81" t="str">
        <f t="shared" si="16"/>
        <v>10195</v>
      </c>
      <c r="P577" s="82" t="str">
        <f>IF(L577="EGG", "THA", IF(COUNTIF(Sheet2!B$3:B$187,VALUE('raw Mark ID data'!O577))=0, 0, VLOOKUP(VALUE(O577), Sheet2!B$3:D$987, 3, FALSE)))</f>
        <v>THA</v>
      </c>
      <c r="Q577" s="82" t="str">
        <f>IF(P577="THA",VLOOKUP(VALUE(O577),Sheet2!B$1:C$191,2,FALSE), IF(P577="SHA",VLOOKUP(VALUE(O577),Sheet2!B$1:C$191,2,FALSE), 0))</f>
        <v>Neets Bay</v>
      </c>
      <c r="R577" s="82" t="str">
        <f t="shared" si="17"/>
        <v>T</v>
      </c>
      <c r="S577" s="70" t="s">
        <v>1694</v>
      </c>
      <c r="T577" s="71">
        <v>45507</v>
      </c>
      <c r="U577" s="73"/>
      <c r="V577" s="69">
        <v>1</v>
      </c>
      <c r="W577" s="71">
        <v>45508</v>
      </c>
      <c r="X577" s="69">
        <v>31</v>
      </c>
      <c r="Y577" s="69">
        <v>6</v>
      </c>
      <c r="Z577" s="70" t="s">
        <v>61</v>
      </c>
      <c r="AA577" s="69">
        <v>1</v>
      </c>
      <c r="AB577" s="72">
        <v>45509</v>
      </c>
      <c r="AC577" s="70" t="s">
        <v>63</v>
      </c>
      <c r="AD577" s="70" t="s">
        <v>163</v>
      </c>
      <c r="AE577" s="70" t="s">
        <v>10</v>
      </c>
      <c r="AF577" s="70" t="s">
        <v>12</v>
      </c>
      <c r="AG577" s="70" t="s">
        <v>65</v>
      </c>
      <c r="AH577" s="70" t="s">
        <v>11</v>
      </c>
      <c r="AI577" s="70" t="s">
        <v>9</v>
      </c>
      <c r="AJ577" s="70" t="s">
        <v>122</v>
      </c>
      <c r="AK577" s="70" t="s">
        <v>163</v>
      </c>
      <c r="AL577" s="70" t="s">
        <v>63</v>
      </c>
      <c r="AM577" s="70" t="s">
        <v>61</v>
      </c>
      <c r="AN577" s="70" t="s">
        <v>61</v>
      </c>
      <c r="AO577" s="70" t="s">
        <v>74</v>
      </c>
      <c r="AP577" s="69">
        <v>12.1</v>
      </c>
    </row>
    <row r="578" spans="1:42" ht="15" hidden="1" customHeight="1" x14ac:dyDescent="0.25">
      <c r="A578" s="69">
        <v>2024</v>
      </c>
      <c r="B578" s="70" t="s">
        <v>54</v>
      </c>
      <c r="C578" s="70" t="s">
        <v>55</v>
      </c>
      <c r="D578" s="70" t="s">
        <v>181</v>
      </c>
      <c r="E578" s="70" t="s">
        <v>176</v>
      </c>
      <c r="F578" s="70" t="s">
        <v>182</v>
      </c>
      <c r="G578" s="70" t="s">
        <v>1665</v>
      </c>
      <c r="H578" s="70" t="s">
        <v>138</v>
      </c>
      <c r="I578" s="70" t="s">
        <v>60</v>
      </c>
      <c r="J578" s="70" t="s">
        <v>180</v>
      </c>
      <c r="K578" s="69" t="b">
        <v>1</v>
      </c>
      <c r="L578" s="70" t="s">
        <v>23</v>
      </c>
      <c r="M578" s="69">
        <v>101</v>
      </c>
      <c r="N578" s="78" t="s">
        <v>62</v>
      </c>
      <c r="O578" s="81" t="str">
        <f t="shared" si="16"/>
        <v>10195</v>
      </c>
      <c r="P578" s="82" t="str">
        <f>IF(L578="EGG", "THA", IF(COUNTIF(Sheet2!B$3:B$187,VALUE('raw Mark ID data'!O578))=0, 0, VLOOKUP(VALUE(O578), Sheet2!B$3:D$987, 3, FALSE)))</f>
        <v>THA</v>
      </c>
      <c r="Q578" s="82" t="str">
        <f>IF(P578="THA",VLOOKUP(VALUE(O578),Sheet2!B$1:C$191,2,FALSE), IF(P578="SHA",VLOOKUP(VALUE(O578),Sheet2!B$1:C$191,2,FALSE), 0))</f>
        <v>Neets Bay</v>
      </c>
      <c r="R578" s="82" t="str">
        <f t="shared" si="17"/>
        <v>T</v>
      </c>
      <c r="S578" s="70" t="s">
        <v>1695</v>
      </c>
      <c r="T578" s="71">
        <v>45507</v>
      </c>
      <c r="U578" s="73"/>
      <c r="V578" s="69">
        <v>1</v>
      </c>
      <c r="W578" s="71">
        <v>45508</v>
      </c>
      <c r="X578" s="69">
        <v>31</v>
      </c>
      <c r="Y578" s="69">
        <v>6</v>
      </c>
      <c r="Z578" s="70" t="s">
        <v>61</v>
      </c>
      <c r="AA578" s="69">
        <v>1</v>
      </c>
      <c r="AB578" s="72">
        <v>45509</v>
      </c>
      <c r="AC578" s="70" t="s">
        <v>63</v>
      </c>
      <c r="AD578" s="70" t="s">
        <v>163</v>
      </c>
      <c r="AE578" s="70" t="s">
        <v>10</v>
      </c>
      <c r="AF578" s="70" t="s">
        <v>12</v>
      </c>
      <c r="AG578" s="70" t="s">
        <v>65</v>
      </c>
      <c r="AH578" s="70" t="s">
        <v>11</v>
      </c>
      <c r="AI578" s="70" t="s">
        <v>9</v>
      </c>
      <c r="AJ578" s="70" t="s">
        <v>122</v>
      </c>
      <c r="AK578" s="70" t="s">
        <v>163</v>
      </c>
      <c r="AL578" s="70" t="s">
        <v>63</v>
      </c>
      <c r="AM578" s="70" t="s">
        <v>61</v>
      </c>
      <c r="AN578" s="70" t="s">
        <v>61</v>
      </c>
      <c r="AO578" s="70" t="s">
        <v>74</v>
      </c>
      <c r="AP578" s="69">
        <v>7.6</v>
      </c>
    </row>
    <row r="579" spans="1:42" ht="15" hidden="1" customHeight="1" x14ac:dyDescent="0.25">
      <c r="A579" s="69">
        <v>2024</v>
      </c>
      <c r="B579" s="70" t="s">
        <v>54</v>
      </c>
      <c r="C579" s="70" t="s">
        <v>55</v>
      </c>
      <c r="D579" s="70" t="s">
        <v>181</v>
      </c>
      <c r="E579" s="70" t="s">
        <v>176</v>
      </c>
      <c r="F579" s="70" t="s">
        <v>182</v>
      </c>
      <c r="G579" s="70" t="s">
        <v>1665</v>
      </c>
      <c r="H579" s="70" t="s">
        <v>140</v>
      </c>
      <c r="I579" s="70" t="s">
        <v>60</v>
      </c>
      <c r="J579" s="70" t="s">
        <v>180</v>
      </c>
      <c r="K579" s="69" t="b">
        <v>1</v>
      </c>
      <c r="L579" s="70" t="s">
        <v>23</v>
      </c>
      <c r="M579" s="69">
        <v>101</v>
      </c>
      <c r="N579" s="78" t="s">
        <v>62</v>
      </c>
      <c r="O579" s="81" t="str">
        <f t="shared" ref="O579:O642" si="18">CONCATENATE(M579,N579)</f>
        <v>10195</v>
      </c>
      <c r="P579" s="82" t="str">
        <f>IF(L579="EGG", "THA", IF(COUNTIF(Sheet2!B$3:B$187,VALUE('raw Mark ID data'!O579))=0, 0, VLOOKUP(VALUE(O579), Sheet2!B$3:D$987, 3, FALSE)))</f>
        <v>THA</v>
      </c>
      <c r="Q579" s="82" t="str">
        <f>IF(P579="THA",VLOOKUP(VALUE(O579),Sheet2!B$1:C$191,2,FALSE), IF(P579="SHA",VLOOKUP(VALUE(O579),Sheet2!B$1:C$191,2,FALSE), 0))</f>
        <v>Neets Bay</v>
      </c>
      <c r="R579" s="82" t="str">
        <f t="shared" ref="R579:R642" si="19">IF(L579="EGG",IF(C579="NB","T","????"),IF(OR(P579="SHA", P579="THA")=TRUE, IF(Q579="Neets Bay", "T", "NT"), "NT"))</f>
        <v>T</v>
      </c>
      <c r="S579" s="70" t="s">
        <v>1696</v>
      </c>
      <c r="T579" s="71">
        <v>45507</v>
      </c>
      <c r="U579" s="73"/>
      <c r="V579" s="69">
        <v>1</v>
      </c>
      <c r="W579" s="71">
        <v>45508</v>
      </c>
      <c r="X579" s="69">
        <v>31</v>
      </c>
      <c r="Y579" s="69">
        <v>6</v>
      </c>
      <c r="Z579" s="70" t="s">
        <v>61</v>
      </c>
      <c r="AA579" s="69">
        <v>1</v>
      </c>
      <c r="AB579" s="72">
        <v>45509</v>
      </c>
      <c r="AC579" s="70" t="s">
        <v>63</v>
      </c>
      <c r="AD579" s="70" t="s">
        <v>163</v>
      </c>
      <c r="AE579" s="70" t="s">
        <v>10</v>
      </c>
      <c r="AF579" s="70" t="s">
        <v>12</v>
      </c>
      <c r="AG579" s="70" t="s">
        <v>65</v>
      </c>
      <c r="AH579" s="70" t="s">
        <v>11</v>
      </c>
      <c r="AI579" s="70" t="s">
        <v>9</v>
      </c>
      <c r="AJ579" s="70" t="s">
        <v>84</v>
      </c>
      <c r="AK579" s="70" t="s">
        <v>163</v>
      </c>
      <c r="AL579" s="70" t="s">
        <v>63</v>
      </c>
      <c r="AM579" s="70" t="s">
        <v>61</v>
      </c>
      <c r="AN579" s="70" t="s">
        <v>61</v>
      </c>
      <c r="AO579" s="70" t="s">
        <v>74</v>
      </c>
      <c r="AP579" s="69">
        <v>10.3</v>
      </c>
    </row>
    <row r="580" spans="1:42" ht="15" hidden="1" customHeight="1" x14ac:dyDescent="0.25">
      <c r="A580" s="69">
        <v>2024</v>
      </c>
      <c r="B580" s="70" t="s">
        <v>54</v>
      </c>
      <c r="C580" s="70" t="s">
        <v>55</v>
      </c>
      <c r="D580" s="70" t="s">
        <v>181</v>
      </c>
      <c r="E580" s="70" t="s">
        <v>176</v>
      </c>
      <c r="F580" s="70" t="s">
        <v>182</v>
      </c>
      <c r="G580" s="70" t="s">
        <v>1665</v>
      </c>
      <c r="H580" s="70" t="s">
        <v>142</v>
      </c>
      <c r="I580" s="70" t="s">
        <v>60</v>
      </c>
      <c r="J580" s="70" t="s">
        <v>180</v>
      </c>
      <c r="K580" s="69" t="b">
        <v>1</v>
      </c>
      <c r="L580" s="70" t="s">
        <v>23</v>
      </c>
      <c r="M580" s="69">
        <v>101</v>
      </c>
      <c r="N580" s="78" t="s">
        <v>62</v>
      </c>
      <c r="O580" s="81" t="str">
        <f t="shared" si="18"/>
        <v>10195</v>
      </c>
      <c r="P580" s="82" t="str">
        <f>IF(L580="EGG", "THA", IF(COUNTIF(Sheet2!B$3:B$187,VALUE('raw Mark ID data'!O580))=0, 0, VLOOKUP(VALUE(O580), Sheet2!B$3:D$987, 3, FALSE)))</f>
        <v>THA</v>
      </c>
      <c r="Q580" s="82" t="str">
        <f>IF(P580="THA",VLOOKUP(VALUE(O580),Sheet2!B$1:C$191,2,FALSE), IF(P580="SHA",VLOOKUP(VALUE(O580),Sheet2!B$1:C$191,2,FALSE), 0))</f>
        <v>Neets Bay</v>
      </c>
      <c r="R580" s="82" t="str">
        <f t="shared" si="19"/>
        <v>T</v>
      </c>
      <c r="S580" s="70" t="s">
        <v>1697</v>
      </c>
      <c r="T580" s="71">
        <v>45507</v>
      </c>
      <c r="U580" s="73"/>
      <c r="V580" s="69">
        <v>1</v>
      </c>
      <c r="W580" s="71">
        <v>45508</v>
      </c>
      <c r="X580" s="69">
        <v>31</v>
      </c>
      <c r="Y580" s="69">
        <v>6</v>
      </c>
      <c r="Z580" s="70" t="s">
        <v>61</v>
      </c>
      <c r="AA580" s="69">
        <v>1</v>
      </c>
      <c r="AB580" s="72">
        <v>45509</v>
      </c>
      <c r="AC580" s="70" t="s">
        <v>63</v>
      </c>
      <c r="AD580" s="70" t="s">
        <v>163</v>
      </c>
      <c r="AE580" s="70" t="s">
        <v>10</v>
      </c>
      <c r="AF580" s="70" t="s">
        <v>12</v>
      </c>
      <c r="AG580" s="70" t="s">
        <v>65</v>
      </c>
      <c r="AH580" s="70" t="s">
        <v>11</v>
      </c>
      <c r="AI580" s="70" t="s">
        <v>9</v>
      </c>
      <c r="AJ580" s="70" t="s">
        <v>122</v>
      </c>
      <c r="AK580" s="70" t="s">
        <v>163</v>
      </c>
      <c r="AL580" s="70" t="s">
        <v>63</v>
      </c>
      <c r="AM580" s="70" t="s">
        <v>61</v>
      </c>
      <c r="AN580" s="70" t="s">
        <v>61</v>
      </c>
      <c r="AO580" s="70" t="s">
        <v>74</v>
      </c>
      <c r="AP580" s="69">
        <v>7.4</v>
      </c>
    </row>
    <row r="581" spans="1:42" ht="15" hidden="1" customHeight="1" x14ac:dyDescent="0.25">
      <c r="A581" s="69">
        <v>2024</v>
      </c>
      <c r="B581" s="70" t="s">
        <v>54</v>
      </c>
      <c r="C581" s="70" t="s">
        <v>55</v>
      </c>
      <c r="D581" s="70" t="s">
        <v>181</v>
      </c>
      <c r="E581" s="70" t="s">
        <v>176</v>
      </c>
      <c r="F581" s="70" t="s">
        <v>182</v>
      </c>
      <c r="G581" s="70" t="s">
        <v>1665</v>
      </c>
      <c r="H581" s="70" t="s">
        <v>149</v>
      </c>
      <c r="I581" s="70" t="s">
        <v>60</v>
      </c>
      <c r="J581" s="70" t="s">
        <v>180</v>
      </c>
      <c r="K581" s="69" t="b">
        <v>1</v>
      </c>
      <c r="L581" s="70" t="s">
        <v>23</v>
      </c>
      <c r="M581" s="69">
        <v>101</v>
      </c>
      <c r="N581" s="78" t="s">
        <v>62</v>
      </c>
      <c r="O581" s="81" t="str">
        <f t="shared" si="18"/>
        <v>10195</v>
      </c>
      <c r="P581" s="82" t="str">
        <f>IF(L581="EGG", "THA", IF(COUNTIF(Sheet2!B$3:B$187,VALUE('raw Mark ID data'!O581))=0, 0, VLOOKUP(VALUE(O581), Sheet2!B$3:D$987, 3, FALSE)))</f>
        <v>THA</v>
      </c>
      <c r="Q581" s="82" t="str">
        <f>IF(P581="THA",VLOOKUP(VALUE(O581),Sheet2!B$1:C$191,2,FALSE), IF(P581="SHA",VLOOKUP(VALUE(O581),Sheet2!B$1:C$191,2,FALSE), 0))</f>
        <v>Neets Bay</v>
      </c>
      <c r="R581" s="82" t="str">
        <f t="shared" si="19"/>
        <v>T</v>
      </c>
      <c r="S581" s="70" t="s">
        <v>1698</v>
      </c>
      <c r="T581" s="71">
        <v>45507</v>
      </c>
      <c r="U581" s="73"/>
      <c r="V581" s="69">
        <v>1</v>
      </c>
      <c r="W581" s="71">
        <v>45508</v>
      </c>
      <c r="X581" s="69">
        <v>31</v>
      </c>
      <c r="Y581" s="69">
        <v>6</v>
      </c>
      <c r="Z581" s="70" t="s">
        <v>61</v>
      </c>
      <c r="AA581" s="69">
        <v>1</v>
      </c>
      <c r="AB581" s="72">
        <v>45509</v>
      </c>
      <c r="AC581" s="70" t="s">
        <v>63</v>
      </c>
      <c r="AD581" s="70" t="s">
        <v>163</v>
      </c>
      <c r="AE581" s="70" t="s">
        <v>10</v>
      </c>
      <c r="AF581" s="70" t="s">
        <v>12</v>
      </c>
      <c r="AG581" s="70" t="s">
        <v>65</v>
      </c>
      <c r="AH581" s="70" t="s">
        <v>11</v>
      </c>
      <c r="AI581" s="70" t="s">
        <v>9</v>
      </c>
      <c r="AJ581" s="70" t="s">
        <v>122</v>
      </c>
      <c r="AK581" s="70" t="s">
        <v>163</v>
      </c>
      <c r="AL581" s="70" t="s">
        <v>63</v>
      </c>
      <c r="AM581" s="70" t="s">
        <v>61</v>
      </c>
      <c r="AN581" s="70" t="s">
        <v>61</v>
      </c>
      <c r="AO581" s="70" t="s">
        <v>74</v>
      </c>
      <c r="AP581" s="69">
        <v>6.9</v>
      </c>
    </row>
    <row r="582" spans="1:42" ht="15" customHeight="1" x14ac:dyDescent="0.25">
      <c r="A582" s="69">
        <v>2024</v>
      </c>
      <c r="B582" s="70" t="s">
        <v>54</v>
      </c>
      <c r="C582" s="70" t="s">
        <v>55</v>
      </c>
      <c r="D582" s="70" t="s">
        <v>175</v>
      </c>
      <c r="E582" s="70" t="s">
        <v>969</v>
      </c>
      <c r="F582" s="70" t="s">
        <v>182</v>
      </c>
      <c r="G582" s="70" t="s">
        <v>1699</v>
      </c>
      <c r="H582" s="70" t="s">
        <v>87</v>
      </c>
      <c r="I582" s="70" t="s">
        <v>60</v>
      </c>
      <c r="J582" s="70" t="s">
        <v>61</v>
      </c>
      <c r="K582" s="69" t="b">
        <v>1</v>
      </c>
      <c r="L582" s="70" t="s">
        <v>8</v>
      </c>
      <c r="M582" s="69">
        <v>101</v>
      </c>
      <c r="N582" s="78" t="s">
        <v>1128</v>
      </c>
      <c r="O582" s="81" t="str">
        <f t="shared" si="18"/>
        <v>10110</v>
      </c>
      <c r="P582" s="82" t="str">
        <f>IF(L582="EGG", "THA", IF(COUNTIF(Sheet2!B$3:B$187,VALUE('raw Mark ID data'!O582))=0, 0, VLOOKUP(VALUE(O582), Sheet2!B$3:D$987, 3, FALSE)))</f>
        <v>THA</v>
      </c>
      <c r="Q582" s="82" t="str">
        <f>IF(P582="THA",VLOOKUP(VALUE(O582),Sheet2!B$1:C$191,2,FALSE), IF(P582="SHA",VLOOKUP(VALUE(O582),Sheet2!B$1:C$191,2,FALSE), 0))</f>
        <v>Nakat Inlet</v>
      </c>
      <c r="R582" s="82" t="str">
        <f t="shared" si="19"/>
        <v>NT</v>
      </c>
      <c r="S582" s="70" t="s">
        <v>1700</v>
      </c>
      <c r="T582" s="71">
        <v>45507</v>
      </c>
      <c r="U582" s="72">
        <v>45508</v>
      </c>
      <c r="V582" s="69">
        <v>2</v>
      </c>
      <c r="W582" s="71">
        <v>45509</v>
      </c>
      <c r="X582" s="69">
        <v>32</v>
      </c>
      <c r="Y582" s="73"/>
      <c r="Z582" s="70" t="s">
        <v>61</v>
      </c>
      <c r="AA582" s="69">
        <v>1</v>
      </c>
      <c r="AB582" s="72">
        <v>45509</v>
      </c>
      <c r="AC582" s="70" t="s">
        <v>63</v>
      </c>
      <c r="AD582" s="70" t="s">
        <v>163</v>
      </c>
      <c r="AE582" s="70" t="s">
        <v>10</v>
      </c>
      <c r="AF582" s="70" t="s">
        <v>12</v>
      </c>
      <c r="AG582" s="70" t="s">
        <v>65</v>
      </c>
      <c r="AH582" s="70" t="s">
        <v>11</v>
      </c>
      <c r="AI582" s="70" t="s">
        <v>9</v>
      </c>
      <c r="AJ582" s="70" t="s">
        <v>122</v>
      </c>
      <c r="AK582" s="70" t="s">
        <v>163</v>
      </c>
      <c r="AL582" s="70" t="s">
        <v>63</v>
      </c>
      <c r="AM582" s="70" t="s">
        <v>61</v>
      </c>
      <c r="AN582" s="70" t="s">
        <v>61</v>
      </c>
      <c r="AO582" s="70" t="s">
        <v>74</v>
      </c>
      <c r="AP582" s="69">
        <v>4.8</v>
      </c>
    </row>
    <row r="583" spans="1:42" ht="15" customHeight="1" x14ac:dyDescent="0.25">
      <c r="A583" s="69">
        <v>2024</v>
      </c>
      <c r="B583" s="70" t="s">
        <v>54</v>
      </c>
      <c r="C583" s="70" t="s">
        <v>55</v>
      </c>
      <c r="D583" s="70" t="s">
        <v>175</v>
      </c>
      <c r="E583" s="70" t="s">
        <v>969</v>
      </c>
      <c r="F583" s="70" t="s">
        <v>182</v>
      </c>
      <c r="G583" s="70" t="s">
        <v>1699</v>
      </c>
      <c r="H583" s="70" t="s">
        <v>109</v>
      </c>
      <c r="I583" s="70" t="s">
        <v>60</v>
      </c>
      <c r="J583" s="70" t="s">
        <v>61</v>
      </c>
      <c r="K583" s="69" t="b">
        <v>1</v>
      </c>
      <c r="L583" s="70" t="s">
        <v>8</v>
      </c>
      <c r="M583" s="69">
        <v>101</v>
      </c>
      <c r="N583" s="78" t="s">
        <v>1128</v>
      </c>
      <c r="O583" s="81" t="str">
        <f t="shared" si="18"/>
        <v>10110</v>
      </c>
      <c r="P583" s="82" t="str">
        <f>IF(L583="EGG", "THA", IF(COUNTIF(Sheet2!B$3:B$187,VALUE('raw Mark ID data'!O583))=0, 0, VLOOKUP(VALUE(O583), Sheet2!B$3:D$987, 3, FALSE)))</f>
        <v>THA</v>
      </c>
      <c r="Q583" s="82" t="str">
        <f>IF(P583="THA",VLOOKUP(VALUE(O583),Sheet2!B$1:C$191,2,FALSE), IF(P583="SHA",VLOOKUP(VALUE(O583),Sheet2!B$1:C$191,2,FALSE), 0))</f>
        <v>Nakat Inlet</v>
      </c>
      <c r="R583" s="82" t="str">
        <f t="shared" si="19"/>
        <v>NT</v>
      </c>
      <c r="S583" s="70" t="s">
        <v>1701</v>
      </c>
      <c r="T583" s="71">
        <v>45507</v>
      </c>
      <c r="U583" s="72">
        <v>45508</v>
      </c>
      <c r="V583" s="69">
        <v>2</v>
      </c>
      <c r="W583" s="71">
        <v>45509</v>
      </c>
      <c r="X583" s="69">
        <v>32</v>
      </c>
      <c r="Y583" s="73"/>
      <c r="Z583" s="70" t="s">
        <v>61</v>
      </c>
      <c r="AA583" s="69">
        <v>1</v>
      </c>
      <c r="AB583" s="72">
        <v>45509</v>
      </c>
      <c r="AC583" s="70" t="s">
        <v>992</v>
      </c>
      <c r="AD583" s="70" t="s">
        <v>947</v>
      </c>
      <c r="AE583" s="70" t="s">
        <v>14</v>
      </c>
      <c r="AF583" s="70" t="s">
        <v>12</v>
      </c>
      <c r="AG583" s="70" t="s">
        <v>65</v>
      </c>
      <c r="AH583" s="70" t="s">
        <v>11</v>
      </c>
      <c r="AI583" s="70" t="s">
        <v>9</v>
      </c>
      <c r="AJ583" s="70" t="s">
        <v>122</v>
      </c>
      <c r="AK583" s="70" t="s">
        <v>947</v>
      </c>
      <c r="AL583" s="70" t="s">
        <v>992</v>
      </c>
      <c r="AM583" s="70" t="s">
        <v>61</v>
      </c>
      <c r="AN583" s="70" t="s">
        <v>61</v>
      </c>
      <c r="AO583" s="70" t="s">
        <v>74</v>
      </c>
      <c r="AP583" s="69">
        <v>7.6</v>
      </c>
    </row>
    <row r="584" spans="1:42" ht="15" hidden="1" customHeight="1" x14ac:dyDescent="0.25">
      <c r="A584" s="69">
        <v>2024</v>
      </c>
      <c r="B584" s="70" t="s">
        <v>54</v>
      </c>
      <c r="C584" s="70" t="s">
        <v>55</v>
      </c>
      <c r="D584" s="70" t="s">
        <v>175</v>
      </c>
      <c r="E584" s="70" t="s">
        <v>969</v>
      </c>
      <c r="F584" s="70" t="s">
        <v>58</v>
      </c>
      <c r="G584" s="70" t="s">
        <v>1702</v>
      </c>
      <c r="H584" s="70" t="s">
        <v>75</v>
      </c>
      <c r="I584" s="70" t="s">
        <v>855</v>
      </c>
      <c r="J584" s="70" t="s">
        <v>61</v>
      </c>
      <c r="K584" s="69" t="b">
        <v>1</v>
      </c>
      <c r="L584" s="70" t="s">
        <v>24</v>
      </c>
      <c r="M584" s="69">
        <v>101</v>
      </c>
      <c r="N584" s="78" t="s">
        <v>971</v>
      </c>
      <c r="O584" s="81" t="str">
        <f t="shared" si="18"/>
        <v>10190</v>
      </c>
      <c r="P584" s="82">
        <f>IF(COUNTIF(Sheet2!B$3:B$187,VALUE('raw Mark ID data'!O584))=0, 0, VLOOKUP(VALUE(O584), Sheet2!B$3:D$987, 3, FALSE))</f>
        <v>0</v>
      </c>
      <c r="Q584" s="82">
        <f>IF(P584="THA",VLOOKUP(VALUE(O584),Sheet2!B$1:C$191,2,FALSE), IF(P584="SHA",VLOOKUP(VALUE(O584),Sheet2!B$1:C$191,2,FALSE), 0))</f>
        <v>0</v>
      </c>
      <c r="R584" s="82" t="str">
        <f t="shared" si="19"/>
        <v>NT</v>
      </c>
      <c r="S584" s="70" t="s">
        <v>1703</v>
      </c>
      <c r="T584" s="71">
        <v>45507</v>
      </c>
      <c r="U584" s="72">
        <v>45508</v>
      </c>
      <c r="V584" s="69">
        <v>2</v>
      </c>
      <c r="W584" s="71">
        <v>45509</v>
      </c>
      <c r="X584" s="69">
        <v>32</v>
      </c>
      <c r="Y584" s="73"/>
      <c r="Z584" s="70" t="s">
        <v>61</v>
      </c>
      <c r="AA584" s="69">
        <v>1</v>
      </c>
      <c r="AB584" s="72">
        <v>45510</v>
      </c>
      <c r="AC584" s="70" t="s">
        <v>63</v>
      </c>
      <c r="AD584" s="70" t="s">
        <v>163</v>
      </c>
      <c r="AE584" s="70" t="s">
        <v>10</v>
      </c>
      <c r="AF584" s="70" t="s">
        <v>12</v>
      </c>
      <c r="AG584" s="70" t="s">
        <v>65</v>
      </c>
      <c r="AH584" s="70" t="s">
        <v>11</v>
      </c>
      <c r="AI584" s="70" t="s">
        <v>9</v>
      </c>
      <c r="AJ584" s="70" t="s">
        <v>122</v>
      </c>
      <c r="AK584" s="70" t="s">
        <v>163</v>
      </c>
      <c r="AL584" s="70" t="s">
        <v>63</v>
      </c>
      <c r="AM584" s="70" t="s">
        <v>61</v>
      </c>
      <c r="AN584" s="70" t="s">
        <v>61</v>
      </c>
      <c r="AO584" s="70" t="s">
        <v>74</v>
      </c>
      <c r="AP584" s="69">
        <v>5.2</v>
      </c>
    </row>
    <row r="585" spans="1:42" ht="15" hidden="1" customHeight="1" x14ac:dyDescent="0.25">
      <c r="A585" s="69">
        <v>2024</v>
      </c>
      <c r="B585" s="70" t="s">
        <v>54</v>
      </c>
      <c r="C585" s="70" t="s">
        <v>55</v>
      </c>
      <c r="D585" s="70" t="s">
        <v>175</v>
      </c>
      <c r="E585" s="70" t="s">
        <v>969</v>
      </c>
      <c r="F585" s="70" t="s">
        <v>58</v>
      </c>
      <c r="G585" s="70" t="s">
        <v>1702</v>
      </c>
      <c r="H585" s="70" t="s">
        <v>78</v>
      </c>
      <c r="I585" s="70" t="s">
        <v>855</v>
      </c>
      <c r="J585" s="70" t="s">
        <v>61</v>
      </c>
      <c r="K585" s="69" t="b">
        <v>1</v>
      </c>
      <c r="L585" s="70" t="s">
        <v>24</v>
      </c>
      <c r="M585" s="69">
        <v>101</v>
      </c>
      <c r="N585" s="78" t="s">
        <v>971</v>
      </c>
      <c r="O585" s="81" t="str">
        <f t="shared" si="18"/>
        <v>10190</v>
      </c>
      <c r="P585" s="82">
        <f>IF(COUNTIF(Sheet2!B$3:B$187,VALUE('raw Mark ID data'!O585))=0, 0, VLOOKUP(VALUE(O585), Sheet2!B$3:D$987, 3, FALSE))</f>
        <v>0</v>
      </c>
      <c r="Q585" s="82">
        <f>IF(P585="THA",VLOOKUP(VALUE(O585),Sheet2!B$1:C$191,2,FALSE), IF(P585="SHA",VLOOKUP(VALUE(O585),Sheet2!B$1:C$191,2,FALSE), 0))</f>
        <v>0</v>
      </c>
      <c r="R585" s="82" t="str">
        <f t="shared" si="19"/>
        <v>NT</v>
      </c>
      <c r="S585" s="70" t="s">
        <v>1704</v>
      </c>
      <c r="T585" s="71">
        <v>45507</v>
      </c>
      <c r="U585" s="72">
        <v>45508</v>
      </c>
      <c r="V585" s="69">
        <v>2</v>
      </c>
      <c r="W585" s="71">
        <v>45509</v>
      </c>
      <c r="X585" s="69">
        <v>32</v>
      </c>
      <c r="Y585" s="73"/>
      <c r="Z585" s="70" t="s">
        <v>61</v>
      </c>
      <c r="AA585" s="69">
        <v>1</v>
      </c>
      <c r="AB585" s="72">
        <v>45510</v>
      </c>
      <c r="AC585" s="70" t="s">
        <v>63</v>
      </c>
      <c r="AD585" s="70" t="s">
        <v>163</v>
      </c>
      <c r="AE585" s="70" t="s">
        <v>10</v>
      </c>
      <c r="AF585" s="70" t="s">
        <v>12</v>
      </c>
      <c r="AG585" s="70" t="s">
        <v>65</v>
      </c>
      <c r="AH585" s="70" t="s">
        <v>11</v>
      </c>
      <c r="AI585" s="70" t="s">
        <v>9</v>
      </c>
      <c r="AJ585" s="70" t="s">
        <v>84</v>
      </c>
      <c r="AK585" s="70" t="s">
        <v>163</v>
      </c>
      <c r="AL585" s="70" t="s">
        <v>63</v>
      </c>
      <c r="AM585" s="70" t="s">
        <v>61</v>
      </c>
      <c r="AN585" s="70" t="s">
        <v>61</v>
      </c>
      <c r="AO585" s="70" t="s">
        <v>74</v>
      </c>
      <c r="AP585" s="69">
        <v>6.7</v>
      </c>
    </row>
    <row r="586" spans="1:42" ht="15" hidden="1" customHeight="1" x14ac:dyDescent="0.25">
      <c r="A586" s="69">
        <v>2024</v>
      </c>
      <c r="B586" s="70" t="s">
        <v>54</v>
      </c>
      <c r="C586" s="70" t="s">
        <v>55</v>
      </c>
      <c r="D586" s="70" t="s">
        <v>175</v>
      </c>
      <c r="E586" s="70" t="s">
        <v>969</v>
      </c>
      <c r="F586" s="70" t="s">
        <v>58</v>
      </c>
      <c r="G586" s="70" t="s">
        <v>1702</v>
      </c>
      <c r="H586" s="70" t="s">
        <v>79</v>
      </c>
      <c r="I586" s="70" t="s">
        <v>855</v>
      </c>
      <c r="J586" s="70" t="s">
        <v>61</v>
      </c>
      <c r="K586" s="69" t="b">
        <v>1</v>
      </c>
      <c r="L586" s="70" t="s">
        <v>24</v>
      </c>
      <c r="M586" s="69">
        <v>101</v>
      </c>
      <c r="N586" s="78" t="s">
        <v>971</v>
      </c>
      <c r="O586" s="81" t="str">
        <f t="shared" si="18"/>
        <v>10190</v>
      </c>
      <c r="P586" s="82">
        <f>IF(COUNTIF(Sheet2!B$3:B$187,VALUE('raw Mark ID data'!O586))=0, 0, VLOOKUP(VALUE(O586), Sheet2!B$3:D$987, 3, FALSE))</f>
        <v>0</v>
      </c>
      <c r="Q586" s="82">
        <f>IF(P586="THA",VLOOKUP(VALUE(O586),Sheet2!B$1:C$191,2,FALSE), IF(P586="SHA",VLOOKUP(VALUE(O586),Sheet2!B$1:C$191,2,FALSE), 0))</f>
        <v>0</v>
      </c>
      <c r="R586" s="82" t="str">
        <f t="shared" si="19"/>
        <v>NT</v>
      </c>
      <c r="S586" s="70" t="s">
        <v>1705</v>
      </c>
      <c r="T586" s="71">
        <v>45507</v>
      </c>
      <c r="U586" s="72">
        <v>45508</v>
      </c>
      <c r="V586" s="69">
        <v>2</v>
      </c>
      <c r="W586" s="71">
        <v>45509</v>
      </c>
      <c r="X586" s="69">
        <v>32</v>
      </c>
      <c r="Y586" s="73"/>
      <c r="Z586" s="70" t="s">
        <v>61</v>
      </c>
      <c r="AA586" s="69">
        <v>1</v>
      </c>
      <c r="AB586" s="72">
        <v>45510</v>
      </c>
      <c r="AC586" s="70" t="s">
        <v>63</v>
      </c>
      <c r="AD586" s="70" t="s">
        <v>139</v>
      </c>
      <c r="AE586" s="70" t="s">
        <v>13</v>
      </c>
      <c r="AF586" s="70" t="s">
        <v>12</v>
      </c>
      <c r="AG586" s="70" t="s">
        <v>65</v>
      </c>
      <c r="AH586" s="70" t="s">
        <v>11</v>
      </c>
      <c r="AI586" s="70" t="s">
        <v>9</v>
      </c>
      <c r="AJ586" s="70" t="s">
        <v>122</v>
      </c>
      <c r="AK586" s="70" t="s">
        <v>139</v>
      </c>
      <c r="AL586" s="70" t="s">
        <v>63</v>
      </c>
      <c r="AM586" s="70" t="s">
        <v>61</v>
      </c>
      <c r="AN586" s="70" t="s">
        <v>61</v>
      </c>
      <c r="AO586" s="70" t="s">
        <v>74</v>
      </c>
      <c r="AP586" s="69">
        <v>6.7</v>
      </c>
    </row>
    <row r="587" spans="1:42" ht="15" hidden="1" customHeight="1" x14ac:dyDescent="0.25">
      <c r="A587" s="69">
        <v>2024</v>
      </c>
      <c r="B587" s="70" t="s">
        <v>54</v>
      </c>
      <c r="C587" s="70" t="s">
        <v>55</v>
      </c>
      <c r="D587" s="70" t="s">
        <v>175</v>
      </c>
      <c r="E587" s="70" t="s">
        <v>969</v>
      </c>
      <c r="F587" s="70" t="s">
        <v>58</v>
      </c>
      <c r="G587" s="70" t="s">
        <v>1702</v>
      </c>
      <c r="H587" s="70" t="s">
        <v>81</v>
      </c>
      <c r="I587" s="70" t="s">
        <v>855</v>
      </c>
      <c r="J587" s="70" t="s">
        <v>61</v>
      </c>
      <c r="K587" s="69" t="b">
        <v>1</v>
      </c>
      <c r="L587" s="70" t="s">
        <v>24</v>
      </c>
      <c r="M587" s="69">
        <v>101</v>
      </c>
      <c r="N587" s="78" t="s">
        <v>971</v>
      </c>
      <c r="O587" s="81" t="str">
        <f t="shared" si="18"/>
        <v>10190</v>
      </c>
      <c r="P587" s="82">
        <f>IF(COUNTIF(Sheet2!B$3:B$187,VALUE('raw Mark ID data'!O587))=0, 0, VLOOKUP(VALUE(O587), Sheet2!B$3:D$987, 3, FALSE))</f>
        <v>0</v>
      </c>
      <c r="Q587" s="82">
        <f>IF(P587="THA",VLOOKUP(VALUE(O587),Sheet2!B$1:C$191,2,FALSE), IF(P587="SHA",VLOOKUP(VALUE(O587),Sheet2!B$1:C$191,2,FALSE), 0))</f>
        <v>0</v>
      </c>
      <c r="R587" s="82" t="str">
        <f t="shared" si="19"/>
        <v>NT</v>
      </c>
      <c r="S587" s="70" t="s">
        <v>1706</v>
      </c>
      <c r="T587" s="71">
        <v>45507</v>
      </c>
      <c r="U587" s="72">
        <v>45508</v>
      </c>
      <c r="V587" s="69">
        <v>2</v>
      </c>
      <c r="W587" s="71">
        <v>45509</v>
      </c>
      <c r="X587" s="69">
        <v>32</v>
      </c>
      <c r="Y587" s="73"/>
      <c r="Z587" s="70" t="s">
        <v>61</v>
      </c>
      <c r="AA587" s="69">
        <v>1</v>
      </c>
      <c r="AB587" s="72">
        <v>45510</v>
      </c>
      <c r="AC587" s="70" t="s">
        <v>63</v>
      </c>
      <c r="AD587" s="70" t="s">
        <v>163</v>
      </c>
      <c r="AE587" s="70" t="s">
        <v>10</v>
      </c>
      <c r="AF587" s="70" t="s">
        <v>12</v>
      </c>
      <c r="AG587" s="70" t="s">
        <v>65</v>
      </c>
      <c r="AH587" s="70" t="s">
        <v>11</v>
      </c>
      <c r="AI587" s="70" t="s">
        <v>9</v>
      </c>
      <c r="AJ587" s="70" t="s">
        <v>84</v>
      </c>
      <c r="AK587" s="70" t="s">
        <v>163</v>
      </c>
      <c r="AL587" s="70" t="s">
        <v>63</v>
      </c>
      <c r="AM587" s="70" t="s">
        <v>61</v>
      </c>
      <c r="AN587" s="70" t="s">
        <v>61</v>
      </c>
      <c r="AO587" s="70" t="s">
        <v>74</v>
      </c>
      <c r="AP587" s="69">
        <v>5.3</v>
      </c>
    </row>
    <row r="588" spans="1:42" ht="15" hidden="1" customHeight="1" x14ac:dyDescent="0.25">
      <c r="A588" s="69">
        <v>2024</v>
      </c>
      <c r="B588" s="70" t="s">
        <v>54</v>
      </c>
      <c r="C588" s="70" t="s">
        <v>55</v>
      </c>
      <c r="D588" s="70" t="s">
        <v>175</v>
      </c>
      <c r="E588" s="70" t="s">
        <v>969</v>
      </c>
      <c r="F588" s="70" t="s">
        <v>58</v>
      </c>
      <c r="G588" s="70" t="s">
        <v>1702</v>
      </c>
      <c r="H588" s="70" t="s">
        <v>82</v>
      </c>
      <c r="I588" s="70" t="s">
        <v>855</v>
      </c>
      <c r="J588" s="70" t="s">
        <v>61</v>
      </c>
      <c r="K588" s="69" t="b">
        <v>1</v>
      </c>
      <c r="L588" s="70" t="s">
        <v>24</v>
      </c>
      <c r="M588" s="69">
        <v>101</v>
      </c>
      <c r="N588" s="78" t="s">
        <v>971</v>
      </c>
      <c r="O588" s="81" t="str">
        <f t="shared" si="18"/>
        <v>10190</v>
      </c>
      <c r="P588" s="82">
        <f>IF(COUNTIF(Sheet2!B$3:B$187,VALUE('raw Mark ID data'!O588))=0, 0, VLOOKUP(VALUE(O588), Sheet2!B$3:D$987, 3, FALSE))</f>
        <v>0</v>
      </c>
      <c r="Q588" s="82">
        <f>IF(P588="THA",VLOOKUP(VALUE(O588),Sheet2!B$1:C$191,2,FALSE), IF(P588="SHA",VLOOKUP(VALUE(O588),Sheet2!B$1:C$191,2,FALSE), 0))</f>
        <v>0</v>
      </c>
      <c r="R588" s="82" t="str">
        <f t="shared" si="19"/>
        <v>NT</v>
      </c>
      <c r="S588" s="70" t="s">
        <v>1707</v>
      </c>
      <c r="T588" s="71">
        <v>45507</v>
      </c>
      <c r="U588" s="72">
        <v>45508</v>
      </c>
      <c r="V588" s="69">
        <v>2</v>
      </c>
      <c r="W588" s="71">
        <v>45509</v>
      </c>
      <c r="X588" s="69">
        <v>32</v>
      </c>
      <c r="Y588" s="73"/>
      <c r="Z588" s="70" t="s">
        <v>61</v>
      </c>
      <c r="AA588" s="69">
        <v>1</v>
      </c>
      <c r="AB588" s="72">
        <v>45510</v>
      </c>
      <c r="AC588" s="70" t="s">
        <v>63</v>
      </c>
      <c r="AD588" s="70" t="s">
        <v>139</v>
      </c>
      <c r="AE588" s="70" t="s">
        <v>13</v>
      </c>
      <c r="AF588" s="70" t="s">
        <v>12</v>
      </c>
      <c r="AG588" s="70" t="s">
        <v>65</v>
      </c>
      <c r="AH588" s="70" t="s">
        <v>11</v>
      </c>
      <c r="AI588" s="70" t="s">
        <v>9</v>
      </c>
      <c r="AJ588" s="70" t="s">
        <v>122</v>
      </c>
      <c r="AK588" s="70" t="s">
        <v>139</v>
      </c>
      <c r="AL588" s="70" t="s">
        <v>63</v>
      </c>
      <c r="AM588" s="70" t="s">
        <v>61</v>
      </c>
      <c r="AN588" s="70" t="s">
        <v>61</v>
      </c>
      <c r="AO588" s="70" t="s">
        <v>74</v>
      </c>
      <c r="AP588" s="69">
        <v>6.8</v>
      </c>
    </row>
    <row r="589" spans="1:42" ht="15" hidden="1" customHeight="1" x14ac:dyDescent="0.25">
      <c r="A589" s="69">
        <v>2024</v>
      </c>
      <c r="B589" s="70" t="s">
        <v>54</v>
      </c>
      <c r="C589" s="70" t="s">
        <v>55</v>
      </c>
      <c r="D589" s="70" t="s">
        <v>175</v>
      </c>
      <c r="E589" s="70" t="s">
        <v>969</v>
      </c>
      <c r="F589" s="70" t="s">
        <v>58</v>
      </c>
      <c r="G589" s="70" t="s">
        <v>1702</v>
      </c>
      <c r="H589" s="70" t="s">
        <v>83</v>
      </c>
      <c r="I589" s="70" t="s">
        <v>855</v>
      </c>
      <c r="J589" s="70" t="s">
        <v>61</v>
      </c>
      <c r="K589" s="69" t="b">
        <v>1</v>
      </c>
      <c r="L589" s="70" t="s">
        <v>24</v>
      </c>
      <c r="M589" s="69">
        <v>101</v>
      </c>
      <c r="N589" s="78" t="s">
        <v>971</v>
      </c>
      <c r="O589" s="81" t="str">
        <f t="shared" si="18"/>
        <v>10190</v>
      </c>
      <c r="P589" s="82">
        <f>IF(COUNTIF(Sheet2!B$3:B$187,VALUE('raw Mark ID data'!O589))=0, 0, VLOOKUP(VALUE(O589), Sheet2!B$3:D$987, 3, FALSE))</f>
        <v>0</v>
      </c>
      <c r="Q589" s="82">
        <f>IF(P589="THA",VLOOKUP(VALUE(O589),Sheet2!B$1:C$191,2,FALSE), IF(P589="SHA",VLOOKUP(VALUE(O589),Sheet2!B$1:C$191,2,FALSE), 0))</f>
        <v>0</v>
      </c>
      <c r="R589" s="82" t="str">
        <f t="shared" si="19"/>
        <v>NT</v>
      </c>
      <c r="S589" s="70" t="s">
        <v>1708</v>
      </c>
      <c r="T589" s="71">
        <v>45507</v>
      </c>
      <c r="U589" s="72">
        <v>45508</v>
      </c>
      <c r="V589" s="69">
        <v>2</v>
      </c>
      <c r="W589" s="71">
        <v>45509</v>
      </c>
      <c r="X589" s="69">
        <v>32</v>
      </c>
      <c r="Y589" s="73"/>
      <c r="Z589" s="70" t="s">
        <v>61</v>
      </c>
      <c r="AA589" s="69">
        <v>1</v>
      </c>
      <c r="AB589" s="72">
        <v>45510</v>
      </c>
      <c r="AC589" s="70" t="s">
        <v>63</v>
      </c>
      <c r="AD589" s="70" t="s">
        <v>189</v>
      </c>
      <c r="AE589" s="70" t="s">
        <v>21</v>
      </c>
      <c r="AF589" s="70" t="s">
        <v>12</v>
      </c>
      <c r="AG589" s="70" t="s">
        <v>65</v>
      </c>
      <c r="AH589" s="70" t="s">
        <v>11</v>
      </c>
      <c r="AI589" s="70" t="s">
        <v>9</v>
      </c>
      <c r="AJ589" s="70" t="s">
        <v>122</v>
      </c>
      <c r="AK589" s="70" t="s">
        <v>189</v>
      </c>
      <c r="AL589" s="70" t="s">
        <v>63</v>
      </c>
      <c r="AM589" s="70" t="s">
        <v>61</v>
      </c>
      <c r="AN589" s="70" t="s">
        <v>61</v>
      </c>
      <c r="AO589" s="70" t="s">
        <v>74</v>
      </c>
      <c r="AP589" s="69">
        <v>5.8</v>
      </c>
    </row>
    <row r="590" spans="1:42" ht="15" hidden="1" customHeight="1" x14ac:dyDescent="0.25">
      <c r="A590" s="69">
        <v>2024</v>
      </c>
      <c r="B590" s="70" t="s">
        <v>54</v>
      </c>
      <c r="C590" s="70" t="s">
        <v>55</v>
      </c>
      <c r="D590" s="70" t="s">
        <v>181</v>
      </c>
      <c r="E590" s="70" t="s">
        <v>57</v>
      </c>
      <c r="F590" s="70" t="s">
        <v>182</v>
      </c>
      <c r="G590" s="70" t="s">
        <v>1709</v>
      </c>
      <c r="H590" s="70" t="s">
        <v>95</v>
      </c>
      <c r="I590" s="70" t="s">
        <v>855</v>
      </c>
      <c r="J590" s="70" t="s">
        <v>61</v>
      </c>
      <c r="K590" s="69" t="b">
        <v>1</v>
      </c>
      <c r="L590" s="70" t="s">
        <v>23</v>
      </c>
      <c r="M590" s="69">
        <v>101</v>
      </c>
      <c r="N590" s="78" t="s">
        <v>1710</v>
      </c>
      <c r="O590" s="81" t="str">
        <f t="shared" si="18"/>
        <v>1014546</v>
      </c>
      <c r="P590" s="82">
        <f>IF(COUNTIF(Sheet2!B$3:B$187,VALUE('raw Mark ID data'!O590))=0, 0, VLOOKUP(VALUE(O590), Sheet2!B$3:D$987, 3, FALSE))</f>
        <v>0</v>
      </c>
      <c r="Q590" s="82">
        <f>IF(P590="THA",VLOOKUP(VALUE(O590),Sheet2!B$1:C$191,2,FALSE), IF(P590="SHA",VLOOKUP(VALUE(O590),Sheet2!B$1:C$191,2,FALSE), 0))</f>
        <v>0</v>
      </c>
      <c r="R590" s="82" t="str">
        <f t="shared" si="19"/>
        <v>NT</v>
      </c>
      <c r="S590" s="70" t="s">
        <v>1711</v>
      </c>
      <c r="T590" s="71">
        <v>45508</v>
      </c>
      <c r="U590" s="73"/>
      <c r="V590" s="69">
        <v>1</v>
      </c>
      <c r="W590" s="71">
        <v>45509</v>
      </c>
      <c r="X590" s="69">
        <v>32</v>
      </c>
      <c r="Y590" s="73"/>
      <c r="Z590" s="70" t="s">
        <v>61</v>
      </c>
      <c r="AA590" s="69">
        <v>1</v>
      </c>
      <c r="AB590" s="72">
        <v>45510</v>
      </c>
      <c r="AC590" s="70" t="s">
        <v>63</v>
      </c>
      <c r="AD590" s="70" t="s">
        <v>947</v>
      </c>
      <c r="AE590" s="70" t="s">
        <v>14</v>
      </c>
      <c r="AF590" s="70" t="s">
        <v>12</v>
      </c>
      <c r="AG590" s="70" t="s">
        <v>65</v>
      </c>
      <c r="AH590" s="70" t="s">
        <v>11</v>
      </c>
      <c r="AI590" s="70" t="s">
        <v>9</v>
      </c>
      <c r="AJ590" s="70" t="s">
        <v>122</v>
      </c>
      <c r="AK590" s="70" t="s">
        <v>947</v>
      </c>
      <c r="AL590" s="70" t="s">
        <v>63</v>
      </c>
      <c r="AM590" s="70" t="s">
        <v>61</v>
      </c>
      <c r="AN590" s="70" t="s">
        <v>61</v>
      </c>
      <c r="AO590" s="70" t="s">
        <v>74</v>
      </c>
      <c r="AP590" s="69">
        <v>5.2</v>
      </c>
    </row>
    <row r="591" spans="1:42" ht="15" hidden="1" customHeight="1" x14ac:dyDescent="0.25">
      <c r="A591" s="69">
        <v>2024</v>
      </c>
      <c r="B591" s="70" t="s">
        <v>54</v>
      </c>
      <c r="C591" s="70" t="s">
        <v>55</v>
      </c>
      <c r="D591" s="70" t="s">
        <v>56</v>
      </c>
      <c r="E591" s="70" t="s">
        <v>57</v>
      </c>
      <c r="F591" s="70" t="s">
        <v>182</v>
      </c>
      <c r="G591" s="70" t="s">
        <v>1709</v>
      </c>
      <c r="H591" s="70" t="s">
        <v>107</v>
      </c>
      <c r="I591" s="70" t="s">
        <v>855</v>
      </c>
      <c r="J591" s="70" t="s">
        <v>61</v>
      </c>
      <c r="K591" s="69" t="b">
        <v>1</v>
      </c>
      <c r="L591" s="70" t="s">
        <v>23</v>
      </c>
      <c r="M591" s="69">
        <v>101</v>
      </c>
      <c r="N591" s="78" t="s">
        <v>61</v>
      </c>
      <c r="O591" s="81" t="str">
        <f t="shared" si="18"/>
        <v>101</v>
      </c>
      <c r="P591" s="82">
        <f>IF(COUNTIF(Sheet2!B$3:B$187,VALUE('raw Mark ID data'!O591))=0, 0, VLOOKUP(VALUE(O591), Sheet2!B$3:D$987, 3, FALSE))</f>
        <v>0</v>
      </c>
      <c r="Q591" s="82">
        <f>IF(P591="THA",VLOOKUP(VALUE(O591),Sheet2!B$1:C$191,2,FALSE), IF(P591="SHA",VLOOKUP(VALUE(O591),Sheet2!B$1:C$191,2,FALSE), 0))</f>
        <v>0</v>
      </c>
      <c r="R591" s="82" t="str">
        <f t="shared" si="19"/>
        <v>NT</v>
      </c>
      <c r="S591" s="70" t="s">
        <v>1712</v>
      </c>
      <c r="T591" s="71">
        <v>45508</v>
      </c>
      <c r="U591" s="73"/>
      <c r="V591" s="69">
        <v>1</v>
      </c>
      <c r="W591" s="71">
        <v>45509</v>
      </c>
      <c r="X591" s="69">
        <v>32</v>
      </c>
      <c r="Y591" s="73"/>
      <c r="Z591" s="70" t="s">
        <v>61</v>
      </c>
      <c r="AA591" s="69">
        <v>1</v>
      </c>
      <c r="AB591" s="72">
        <v>45510</v>
      </c>
      <c r="AC591" s="70" t="s">
        <v>63</v>
      </c>
      <c r="AD591" s="70" t="s">
        <v>189</v>
      </c>
      <c r="AE591" s="70" t="s">
        <v>21</v>
      </c>
      <c r="AF591" s="70" t="s">
        <v>12</v>
      </c>
      <c r="AG591" s="70" t="s">
        <v>65</v>
      </c>
      <c r="AH591" s="70" t="s">
        <v>11</v>
      </c>
      <c r="AI591" s="70" t="s">
        <v>9</v>
      </c>
      <c r="AJ591" s="70" t="s">
        <v>122</v>
      </c>
      <c r="AK591" s="70" t="s">
        <v>189</v>
      </c>
      <c r="AL591" s="70" t="s">
        <v>63</v>
      </c>
      <c r="AM591" s="70" t="s">
        <v>61</v>
      </c>
      <c r="AN591" s="70" t="s">
        <v>61</v>
      </c>
      <c r="AO591" s="70" t="s">
        <v>74</v>
      </c>
      <c r="AP591" s="69">
        <v>6</v>
      </c>
    </row>
    <row r="592" spans="1:42" ht="15" hidden="1" customHeight="1" x14ac:dyDescent="0.25">
      <c r="A592" s="69">
        <v>2024</v>
      </c>
      <c r="B592" s="70" t="s">
        <v>54</v>
      </c>
      <c r="C592" s="70" t="s">
        <v>55</v>
      </c>
      <c r="D592" s="70" t="s">
        <v>56</v>
      </c>
      <c r="E592" s="70" t="s">
        <v>176</v>
      </c>
      <c r="F592" s="70" t="s">
        <v>182</v>
      </c>
      <c r="G592" s="70" t="s">
        <v>1709</v>
      </c>
      <c r="H592" s="70" t="s">
        <v>109</v>
      </c>
      <c r="I592" s="70" t="s">
        <v>855</v>
      </c>
      <c r="J592" s="70" t="s">
        <v>61</v>
      </c>
      <c r="K592" s="69" t="b">
        <v>1</v>
      </c>
      <c r="L592" s="70" t="s">
        <v>23</v>
      </c>
      <c r="M592" s="69">
        <v>101</v>
      </c>
      <c r="N592" s="78" t="s">
        <v>1713</v>
      </c>
      <c r="O592" s="81" t="str">
        <f t="shared" si="18"/>
        <v>1012529</v>
      </c>
      <c r="P592" s="82">
        <f>IF(COUNTIF(Sheet2!B$3:B$187,VALUE('raw Mark ID data'!O592))=0, 0, VLOOKUP(VALUE(O592), Sheet2!B$3:D$987, 3, FALSE))</f>
        <v>0</v>
      </c>
      <c r="Q592" s="82">
        <f>IF(P592="THA",VLOOKUP(VALUE(O592),Sheet2!B$1:C$191,2,FALSE), IF(P592="SHA",VLOOKUP(VALUE(O592),Sheet2!B$1:C$191,2,FALSE), 0))</f>
        <v>0</v>
      </c>
      <c r="R592" s="82" t="str">
        <f t="shared" si="19"/>
        <v>NT</v>
      </c>
      <c r="S592" s="70" t="s">
        <v>1714</v>
      </c>
      <c r="T592" s="71">
        <v>45508</v>
      </c>
      <c r="U592" s="73"/>
      <c r="V592" s="69">
        <v>1</v>
      </c>
      <c r="W592" s="71">
        <v>45509</v>
      </c>
      <c r="X592" s="69">
        <v>32</v>
      </c>
      <c r="Y592" s="73"/>
      <c r="Z592" s="70" t="s">
        <v>61</v>
      </c>
      <c r="AA592" s="69">
        <v>1</v>
      </c>
      <c r="AB592" s="72">
        <v>45510</v>
      </c>
      <c r="AC592" s="70" t="s">
        <v>63</v>
      </c>
      <c r="AD592" s="70" t="s">
        <v>139</v>
      </c>
      <c r="AE592" s="70" t="s">
        <v>13</v>
      </c>
      <c r="AF592" s="70" t="s">
        <v>12</v>
      </c>
      <c r="AG592" s="70" t="s">
        <v>65</v>
      </c>
      <c r="AH592" s="70" t="s">
        <v>11</v>
      </c>
      <c r="AI592" s="70" t="s">
        <v>9</v>
      </c>
      <c r="AJ592" s="70" t="s">
        <v>122</v>
      </c>
      <c r="AK592" s="70" t="s">
        <v>139</v>
      </c>
      <c r="AL592" s="70" t="s">
        <v>63</v>
      </c>
      <c r="AM592" s="70" t="s">
        <v>61</v>
      </c>
      <c r="AN592" s="70" t="s">
        <v>61</v>
      </c>
      <c r="AO592" s="70" t="s">
        <v>74</v>
      </c>
      <c r="AP592" s="69">
        <v>5.4</v>
      </c>
    </row>
    <row r="593" spans="1:42" ht="15" hidden="1" customHeight="1" x14ac:dyDescent="0.25">
      <c r="A593" s="69">
        <v>2024</v>
      </c>
      <c r="B593" s="70" t="s">
        <v>54</v>
      </c>
      <c r="C593" s="70" t="s">
        <v>55</v>
      </c>
      <c r="D593" s="70" t="s">
        <v>56</v>
      </c>
      <c r="E593" s="70" t="s">
        <v>176</v>
      </c>
      <c r="F593" s="70" t="s">
        <v>182</v>
      </c>
      <c r="G593" s="70" t="s">
        <v>1709</v>
      </c>
      <c r="H593" s="70" t="s">
        <v>110</v>
      </c>
      <c r="I593" s="70" t="s">
        <v>855</v>
      </c>
      <c r="J593" s="70" t="s">
        <v>61</v>
      </c>
      <c r="K593" s="69" t="b">
        <v>1</v>
      </c>
      <c r="L593" s="70" t="s">
        <v>23</v>
      </c>
      <c r="M593" s="69">
        <v>101</v>
      </c>
      <c r="N593" s="78" t="s">
        <v>1713</v>
      </c>
      <c r="O593" s="81" t="str">
        <f t="shared" si="18"/>
        <v>1012529</v>
      </c>
      <c r="P593" s="82">
        <f>IF(COUNTIF(Sheet2!B$3:B$187,VALUE('raw Mark ID data'!O593))=0, 0, VLOOKUP(VALUE(O593), Sheet2!B$3:D$987, 3, FALSE))</f>
        <v>0</v>
      </c>
      <c r="Q593" s="82">
        <f>IF(P593="THA",VLOOKUP(VALUE(O593),Sheet2!B$1:C$191,2,FALSE), IF(P593="SHA",VLOOKUP(VALUE(O593),Sheet2!B$1:C$191,2,FALSE), 0))</f>
        <v>0</v>
      </c>
      <c r="R593" s="82" t="str">
        <f t="shared" si="19"/>
        <v>NT</v>
      </c>
      <c r="S593" s="70" t="s">
        <v>1715</v>
      </c>
      <c r="T593" s="71">
        <v>45508</v>
      </c>
      <c r="U593" s="73"/>
      <c r="V593" s="69">
        <v>1</v>
      </c>
      <c r="W593" s="71">
        <v>45509</v>
      </c>
      <c r="X593" s="69">
        <v>32</v>
      </c>
      <c r="Y593" s="73"/>
      <c r="Z593" s="70" t="s">
        <v>61</v>
      </c>
      <c r="AA593" s="69">
        <v>1</v>
      </c>
      <c r="AB593" s="72">
        <v>45510</v>
      </c>
      <c r="AC593" s="70" t="s">
        <v>63</v>
      </c>
      <c r="AD593" s="70" t="s">
        <v>947</v>
      </c>
      <c r="AE593" s="70" t="s">
        <v>14</v>
      </c>
      <c r="AF593" s="70" t="s">
        <v>12</v>
      </c>
      <c r="AG593" s="70" t="s">
        <v>65</v>
      </c>
      <c r="AH593" s="70" t="s">
        <v>11</v>
      </c>
      <c r="AI593" s="70" t="s">
        <v>9</v>
      </c>
      <c r="AJ593" s="70" t="s">
        <v>84</v>
      </c>
      <c r="AK593" s="70" t="s">
        <v>947</v>
      </c>
      <c r="AL593" s="70" t="s">
        <v>63</v>
      </c>
      <c r="AM593" s="70" t="s">
        <v>61</v>
      </c>
      <c r="AN593" s="70" t="s">
        <v>61</v>
      </c>
      <c r="AO593" s="70" t="s">
        <v>74</v>
      </c>
      <c r="AP593" s="69">
        <v>7.4</v>
      </c>
    </row>
    <row r="594" spans="1:42" ht="15" hidden="1" customHeight="1" x14ac:dyDescent="0.25">
      <c r="A594" s="69">
        <v>2024</v>
      </c>
      <c r="B594" s="70" t="s">
        <v>54</v>
      </c>
      <c r="C594" s="70" t="s">
        <v>55</v>
      </c>
      <c r="D594" s="70" t="s">
        <v>56</v>
      </c>
      <c r="E594" s="70" t="s">
        <v>176</v>
      </c>
      <c r="F594" s="70" t="s">
        <v>182</v>
      </c>
      <c r="G594" s="70" t="s">
        <v>1709</v>
      </c>
      <c r="H594" s="70" t="s">
        <v>116</v>
      </c>
      <c r="I594" s="70" t="s">
        <v>855</v>
      </c>
      <c r="J594" s="70" t="s">
        <v>61</v>
      </c>
      <c r="K594" s="69" t="b">
        <v>1</v>
      </c>
      <c r="L594" s="70" t="s">
        <v>23</v>
      </c>
      <c r="M594" s="69">
        <v>101</v>
      </c>
      <c r="N594" s="78" t="s">
        <v>1713</v>
      </c>
      <c r="O594" s="81" t="str">
        <f t="shared" si="18"/>
        <v>1012529</v>
      </c>
      <c r="P594" s="82">
        <f>IF(COUNTIF(Sheet2!B$3:B$187,VALUE('raw Mark ID data'!O594))=0, 0, VLOOKUP(VALUE(O594), Sheet2!B$3:D$987, 3, FALSE))</f>
        <v>0</v>
      </c>
      <c r="Q594" s="82">
        <f>IF(P594="THA",VLOOKUP(VALUE(O594),Sheet2!B$1:C$191,2,FALSE), IF(P594="SHA",VLOOKUP(VALUE(O594),Sheet2!B$1:C$191,2,FALSE), 0))</f>
        <v>0</v>
      </c>
      <c r="R594" s="82" t="str">
        <f t="shared" si="19"/>
        <v>NT</v>
      </c>
      <c r="S594" s="70" t="s">
        <v>1716</v>
      </c>
      <c r="T594" s="71">
        <v>45508</v>
      </c>
      <c r="U594" s="73"/>
      <c r="V594" s="69">
        <v>1</v>
      </c>
      <c r="W594" s="71">
        <v>45509</v>
      </c>
      <c r="X594" s="69">
        <v>32</v>
      </c>
      <c r="Y594" s="73"/>
      <c r="Z594" s="70" t="s">
        <v>61</v>
      </c>
      <c r="AA594" s="69">
        <v>1</v>
      </c>
      <c r="AB594" s="72">
        <v>45510</v>
      </c>
      <c r="AC594" s="70" t="s">
        <v>63</v>
      </c>
      <c r="AD594" s="70" t="s">
        <v>947</v>
      </c>
      <c r="AE594" s="70" t="s">
        <v>14</v>
      </c>
      <c r="AF594" s="70" t="s">
        <v>12</v>
      </c>
      <c r="AG594" s="70" t="s">
        <v>65</v>
      </c>
      <c r="AH594" s="70" t="s">
        <v>11</v>
      </c>
      <c r="AI594" s="70" t="s">
        <v>9</v>
      </c>
      <c r="AJ594" s="70" t="s">
        <v>122</v>
      </c>
      <c r="AK594" s="70" t="s">
        <v>947</v>
      </c>
      <c r="AL594" s="70" t="s">
        <v>63</v>
      </c>
      <c r="AM594" s="70" t="s">
        <v>61</v>
      </c>
      <c r="AN594" s="70" t="s">
        <v>61</v>
      </c>
      <c r="AO594" s="70" t="s">
        <v>74</v>
      </c>
      <c r="AP594" s="69">
        <v>4.8</v>
      </c>
    </row>
    <row r="595" spans="1:42" ht="15" hidden="1" customHeight="1" x14ac:dyDescent="0.25">
      <c r="A595" s="69">
        <v>2024</v>
      </c>
      <c r="B595" s="70" t="s">
        <v>54</v>
      </c>
      <c r="C595" s="70" t="s">
        <v>55</v>
      </c>
      <c r="D595" s="70" t="s">
        <v>56</v>
      </c>
      <c r="E595" s="70" t="s">
        <v>176</v>
      </c>
      <c r="F595" s="70" t="s">
        <v>182</v>
      </c>
      <c r="G595" s="70" t="s">
        <v>1709</v>
      </c>
      <c r="H595" s="70" t="s">
        <v>120</v>
      </c>
      <c r="I595" s="70" t="s">
        <v>855</v>
      </c>
      <c r="J595" s="70" t="s">
        <v>61</v>
      </c>
      <c r="K595" s="69" t="b">
        <v>1</v>
      </c>
      <c r="L595" s="70" t="s">
        <v>23</v>
      </c>
      <c r="M595" s="69">
        <v>101</v>
      </c>
      <c r="N595" s="78" t="s">
        <v>1713</v>
      </c>
      <c r="O595" s="81" t="str">
        <f t="shared" si="18"/>
        <v>1012529</v>
      </c>
      <c r="P595" s="82">
        <f>IF(COUNTIF(Sheet2!B$3:B$187,VALUE('raw Mark ID data'!O595))=0, 0, VLOOKUP(VALUE(O595), Sheet2!B$3:D$987, 3, FALSE))</f>
        <v>0</v>
      </c>
      <c r="Q595" s="82">
        <f>IF(P595="THA",VLOOKUP(VALUE(O595),Sheet2!B$1:C$191,2,FALSE), IF(P595="SHA",VLOOKUP(VALUE(O595),Sheet2!B$1:C$191,2,FALSE), 0))</f>
        <v>0</v>
      </c>
      <c r="R595" s="82" t="str">
        <f t="shared" si="19"/>
        <v>NT</v>
      </c>
      <c r="S595" s="70" t="s">
        <v>1717</v>
      </c>
      <c r="T595" s="71">
        <v>45508</v>
      </c>
      <c r="U595" s="73"/>
      <c r="V595" s="69">
        <v>1</v>
      </c>
      <c r="W595" s="71">
        <v>45509</v>
      </c>
      <c r="X595" s="69">
        <v>32</v>
      </c>
      <c r="Y595" s="73"/>
      <c r="Z595" s="70" t="s">
        <v>61</v>
      </c>
      <c r="AA595" s="69">
        <v>1</v>
      </c>
      <c r="AB595" s="72">
        <v>45510</v>
      </c>
      <c r="AC595" s="70" t="s">
        <v>63</v>
      </c>
      <c r="AD595" s="70" t="s">
        <v>163</v>
      </c>
      <c r="AE595" s="70" t="s">
        <v>10</v>
      </c>
      <c r="AF595" s="70" t="s">
        <v>12</v>
      </c>
      <c r="AG595" s="70" t="s">
        <v>65</v>
      </c>
      <c r="AH595" s="70" t="s">
        <v>11</v>
      </c>
      <c r="AI595" s="70" t="s">
        <v>9</v>
      </c>
      <c r="AJ595" s="70" t="s">
        <v>122</v>
      </c>
      <c r="AK595" s="70" t="s">
        <v>163</v>
      </c>
      <c r="AL595" s="70" t="s">
        <v>63</v>
      </c>
      <c r="AM595" s="70" t="s">
        <v>61</v>
      </c>
      <c r="AN595" s="70" t="s">
        <v>61</v>
      </c>
      <c r="AO595" s="70" t="s">
        <v>74</v>
      </c>
      <c r="AP595" s="69">
        <v>4.9000000000000004</v>
      </c>
    </row>
    <row r="596" spans="1:42" ht="15" hidden="1" customHeight="1" x14ac:dyDescent="0.25">
      <c r="A596" s="69">
        <v>2024</v>
      </c>
      <c r="B596" s="70" t="s">
        <v>54</v>
      </c>
      <c r="C596" s="70" t="s">
        <v>55</v>
      </c>
      <c r="D596" s="70" t="s">
        <v>56</v>
      </c>
      <c r="E596" s="70" t="s">
        <v>176</v>
      </c>
      <c r="F596" s="70" t="s">
        <v>182</v>
      </c>
      <c r="G596" s="70" t="s">
        <v>1709</v>
      </c>
      <c r="H596" s="70" t="s">
        <v>123</v>
      </c>
      <c r="I596" s="70" t="s">
        <v>855</v>
      </c>
      <c r="J596" s="70" t="s">
        <v>61</v>
      </c>
      <c r="K596" s="69" t="b">
        <v>1</v>
      </c>
      <c r="L596" s="70" t="s">
        <v>23</v>
      </c>
      <c r="M596" s="69">
        <v>101</v>
      </c>
      <c r="N596" s="78" t="s">
        <v>1713</v>
      </c>
      <c r="O596" s="81" t="str">
        <f t="shared" si="18"/>
        <v>1012529</v>
      </c>
      <c r="P596" s="82">
        <f>IF(COUNTIF(Sheet2!B$3:B$187,VALUE('raw Mark ID data'!O596))=0, 0, VLOOKUP(VALUE(O596), Sheet2!B$3:D$987, 3, FALSE))</f>
        <v>0</v>
      </c>
      <c r="Q596" s="82">
        <f>IF(P596="THA",VLOOKUP(VALUE(O596),Sheet2!B$1:C$191,2,FALSE), IF(P596="SHA",VLOOKUP(VALUE(O596),Sheet2!B$1:C$191,2,FALSE), 0))</f>
        <v>0</v>
      </c>
      <c r="R596" s="82" t="str">
        <f t="shared" si="19"/>
        <v>NT</v>
      </c>
      <c r="S596" s="70" t="s">
        <v>1718</v>
      </c>
      <c r="T596" s="71">
        <v>45508</v>
      </c>
      <c r="U596" s="73"/>
      <c r="V596" s="69">
        <v>1</v>
      </c>
      <c r="W596" s="71">
        <v>45509</v>
      </c>
      <c r="X596" s="69">
        <v>32</v>
      </c>
      <c r="Y596" s="73"/>
      <c r="Z596" s="70" t="s">
        <v>61</v>
      </c>
      <c r="AA596" s="69">
        <v>1</v>
      </c>
      <c r="AB596" s="72">
        <v>45510</v>
      </c>
      <c r="AC596" s="70" t="s">
        <v>63</v>
      </c>
      <c r="AD596" s="70" t="s">
        <v>139</v>
      </c>
      <c r="AE596" s="70" t="s">
        <v>13</v>
      </c>
      <c r="AF596" s="70" t="s">
        <v>12</v>
      </c>
      <c r="AG596" s="70" t="s">
        <v>65</v>
      </c>
      <c r="AH596" s="70" t="s">
        <v>11</v>
      </c>
      <c r="AI596" s="70" t="s">
        <v>9</v>
      </c>
      <c r="AJ596" s="70" t="s">
        <v>122</v>
      </c>
      <c r="AK596" s="70" t="s">
        <v>139</v>
      </c>
      <c r="AL596" s="70" t="s">
        <v>63</v>
      </c>
      <c r="AM596" s="70" t="s">
        <v>61</v>
      </c>
      <c r="AN596" s="70" t="s">
        <v>61</v>
      </c>
      <c r="AO596" s="70" t="s">
        <v>74</v>
      </c>
      <c r="AP596" s="69">
        <v>6.7</v>
      </c>
    </row>
    <row r="597" spans="1:42" ht="15" hidden="1" customHeight="1" x14ac:dyDescent="0.25">
      <c r="A597" s="69">
        <v>2024</v>
      </c>
      <c r="B597" s="70" t="s">
        <v>54</v>
      </c>
      <c r="C597" s="70" t="s">
        <v>55</v>
      </c>
      <c r="D597" s="70" t="s">
        <v>56</v>
      </c>
      <c r="E597" s="70" t="s">
        <v>176</v>
      </c>
      <c r="F597" s="70" t="s">
        <v>182</v>
      </c>
      <c r="G597" s="70" t="s">
        <v>1709</v>
      </c>
      <c r="H597" s="70" t="s">
        <v>125</v>
      </c>
      <c r="I597" s="70" t="s">
        <v>855</v>
      </c>
      <c r="J597" s="70" t="s">
        <v>61</v>
      </c>
      <c r="K597" s="69" t="b">
        <v>1</v>
      </c>
      <c r="L597" s="70" t="s">
        <v>23</v>
      </c>
      <c r="M597" s="69">
        <v>101</v>
      </c>
      <c r="N597" s="78" t="s">
        <v>1713</v>
      </c>
      <c r="O597" s="81" t="str">
        <f t="shared" si="18"/>
        <v>1012529</v>
      </c>
      <c r="P597" s="82">
        <f>IF(COUNTIF(Sheet2!B$3:B$187,VALUE('raw Mark ID data'!O597))=0, 0, VLOOKUP(VALUE(O597), Sheet2!B$3:D$987, 3, FALSE))</f>
        <v>0</v>
      </c>
      <c r="Q597" s="82">
        <f>IF(P597="THA",VLOOKUP(VALUE(O597),Sheet2!B$1:C$191,2,FALSE), IF(P597="SHA",VLOOKUP(VALUE(O597),Sheet2!B$1:C$191,2,FALSE), 0))</f>
        <v>0</v>
      </c>
      <c r="R597" s="82" t="str">
        <f t="shared" si="19"/>
        <v>NT</v>
      </c>
      <c r="S597" s="70" t="s">
        <v>1719</v>
      </c>
      <c r="T597" s="71">
        <v>45508</v>
      </c>
      <c r="U597" s="73"/>
      <c r="V597" s="69">
        <v>1</v>
      </c>
      <c r="W597" s="71">
        <v>45509</v>
      </c>
      <c r="X597" s="69">
        <v>32</v>
      </c>
      <c r="Y597" s="73"/>
      <c r="Z597" s="70" t="s">
        <v>61</v>
      </c>
      <c r="AA597" s="69">
        <v>1</v>
      </c>
      <c r="AB597" s="72">
        <v>45510</v>
      </c>
      <c r="AC597" s="70" t="s">
        <v>63</v>
      </c>
      <c r="AD597" s="70" t="s">
        <v>139</v>
      </c>
      <c r="AE597" s="70" t="s">
        <v>13</v>
      </c>
      <c r="AF597" s="70" t="s">
        <v>12</v>
      </c>
      <c r="AG597" s="70" t="s">
        <v>65</v>
      </c>
      <c r="AH597" s="70" t="s">
        <v>11</v>
      </c>
      <c r="AI597" s="70" t="s">
        <v>9</v>
      </c>
      <c r="AJ597" s="70" t="s">
        <v>122</v>
      </c>
      <c r="AK597" s="70" t="s">
        <v>139</v>
      </c>
      <c r="AL597" s="70" t="s">
        <v>63</v>
      </c>
      <c r="AM597" s="70" t="s">
        <v>61</v>
      </c>
      <c r="AN597" s="70" t="s">
        <v>61</v>
      </c>
      <c r="AO597" s="70" t="s">
        <v>74</v>
      </c>
      <c r="AP597" s="69">
        <v>5.9</v>
      </c>
    </row>
    <row r="598" spans="1:42" ht="15" hidden="1" customHeight="1" x14ac:dyDescent="0.25">
      <c r="A598" s="69">
        <v>2024</v>
      </c>
      <c r="B598" s="70" t="s">
        <v>54</v>
      </c>
      <c r="C598" s="70" t="s">
        <v>55</v>
      </c>
      <c r="D598" s="70" t="s">
        <v>56</v>
      </c>
      <c r="E598" s="70" t="s">
        <v>176</v>
      </c>
      <c r="F598" s="70" t="s">
        <v>182</v>
      </c>
      <c r="G598" s="70" t="s">
        <v>1709</v>
      </c>
      <c r="H598" s="70" t="s">
        <v>126</v>
      </c>
      <c r="I598" s="70" t="s">
        <v>855</v>
      </c>
      <c r="J598" s="70" t="s">
        <v>61</v>
      </c>
      <c r="K598" s="69" t="b">
        <v>1</v>
      </c>
      <c r="L598" s="70" t="s">
        <v>23</v>
      </c>
      <c r="M598" s="69">
        <v>101</v>
      </c>
      <c r="N598" s="78" t="s">
        <v>1713</v>
      </c>
      <c r="O598" s="81" t="str">
        <f t="shared" si="18"/>
        <v>1012529</v>
      </c>
      <c r="P598" s="82">
        <f>IF(COUNTIF(Sheet2!B$3:B$187,VALUE('raw Mark ID data'!O598))=0, 0, VLOOKUP(VALUE(O598), Sheet2!B$3:D$987, 3, FALSE))</f>
        <v>0</v>
      </c>
      <c r="Q598" s="82">
        <f>IF(P598="THA",VLOOKUP(VALUE(O598),Sheet2!B$1:C$191,2,FALSE), IF(P598="SHA",VLOOKUP(VALUE(O598),Sheet2!B$1:C$191,2,FALSE), 0))</f>
        <v>0</v>
      </c>
      <c r="R598" s="82" t="str">
        <f t="shared" si="19"/>
        <v>NT</v>
      </c>
      <c r="S598" s="70" t="s">
        <v>1720</v>
      </c>
      <c r="T598" s="71">
        <v>45508</v>
      </c>
      <c r="U598" s="73"/>
      <c r="V598" s="69">
        <v>1</v>
      </c>
      <c r="W598" s="71">
        <v>45509</v>
      </c>
      <c r="X598" s="69">
        <v>32</v>
      </c>
      <c r="Y598" s="73"/>
      <c r="Z598" s="70" t="s">
        <v>61</v>
      </c>
      <c r="AA598" s="69">
        <v>1</v>
      </c>
      <c r="AB598" s="72">
        <v>45510</v>
      </c>
      <c r="AC598" s="70" t="s">
        <v>63</v>
      </c>
      <c r="AD598" s="70" t="s">
        <v>163</v>
      </c>
      <c r="AE598" s="70" t="s">
        <v>10</v>
      </c>
      <c r="AF598" s="70" t="s">
        <v>12</v>
      </c>
      <c r="AG598" s="70" t="s">
        <v>65</v>
      </c>
      <c r="AH598" s="70" t="s">
        <v>11</v>
      </c>
      <c r="AI598" s="70" t="s">
        <v>9</v>
      </c>
      <c r="AJ598" s="70" t="s">
        <v>122</v>
      </c>
      <c r="AK598" s="70" t="s">
        <v>163</v>
      </c>
      <c r="AL598" s="70" t="s">
        <v>63</v>
      </c>
      <c r="AM598" s="70" t="s">
        <v>61</v>
      </c>
      <c r="AN598" s="70" t="s">
        <v>61</v>
      </c>
      <c r="AO598" s="70" t="s">
        <v>74</v>
      </c>
      <c r="AP598" s="69">
        <v>10</v>
      </c>
    </row>
    <row r="599" spans="1:42" ht="15" hidden="1" customHeight="1" x14ac:dyDescent="0.25">
      <c r="A599" s="69">
        <v>2024</v>
      </c>
      <c r="B599" s="70" t="s">
        <v>54</v>
      </c>
      <c r="C599" s="70" t="s">
        <v>55</v>
      </c>
      <c r="D599" s="70" t="s">
        <v>56</v>
      </c>
      <c r="E599" s="70" t="s">
        <v>176</v>
      </c>
      <c r="F599" s="70" t="s">
        <v>182</v>
      </c>
      <c r="G599" s="70" t="s">
        <v>1709</v>
      </c>
      <c r="H599" s="70" t="s">
        <v>129</v>
      </c>
      <c r="I599" s="70" t="s">
        <v>855</v>
      </c>
      <c r="J599" s="70" t="s">
        <v>61</v>
      </c>
      <c r="K599" s="69" t="b">
        <v>1</v>
      </c>
      <c r="L599" s="70" t="s">
        <v>23</v>
      </c>
      <c r="M599" s="69">
        <v>101</v>
      </c>
      <c r="N599" s="78" t="s">
        <v>1713</v>
      </c>
      <c r="O599" s="81" t="str">
        <f t="shared" si="18"/>
        <v>1012529</v>
      </c>
      <c r="P599" s="82">
        <f>IF(COUNTIF(Sheet2!B$3:B$187,VALUE('raw Mark ID data'!O599))=0, 0, VLOOKUP(VALUE(O599), Sheet2!B$3:D$987, 3, FALSE))</f>
        <v>0</v>
      </c>
      <c r="Q599" s="82">
        <f>IF(P599="THA",VLOOKUP(VALUE(O599),Sheet2!B$1:C$191,2,FALSE), IF(P599="SHA",VLOOKUP(VALUE(O599),Sheet2!B$1:C$191,2,FALSE), 0))</f>
        <v>0</v>
      </c>
      <c r="R599" s="82" t="str">
        <f t="shared" si="19"/>
        <v>NT</v>
      </c>
      <c r="S599" s="70" t="s">
        <v>1721</v>
      </c>
      <c r="T599" s="71">
        <v>45508</v>
      </c>
      <c r="U599" s="73"/>
      <c r="V599" s="69">
        <v>1</v>
      </c>
      <c r="W599" s="71">
        <v>45509</v>
      </c>
      <c r="X599" s="69">
        <v>32</v>
      </c>
      <c r="Y599" s="73"/>
      <c r="Z599" s="70" t="s">
        <v>61</v>
      </c>
      <c r="AA599" s="69">
        <v>1</v>
      </c>
      <c r="AB599" s="72">
        <v>45510</v>
      </c>
      <c r="AC599" s="70" t="s">
        <v>63</v>
      </c>
      <c r="AD599" s="70" t="s">
        <v>947</v>
      </c>
      <c r="AE599" s="70" t="s">
        <v>14</v>
      </c>
      <c r="AF599" s="70" t="s">
        <v>12</v>
      </c>
      <c r="AG599" s="70" t="s">
        <v>65</v>
      </c>
      <c r="AH599" s="70" t="s">
        <v>11</v>
      </c>
      <c r="AI599" s="70" t="s">
        <v>9</v>
      </c>
      <c r="AJ599" s="70" t="s">
        <v>122</v>
      </c>
      <c r="AK599" s="70" t="s">
        <v>947</v>
      </c>
      <c r="AL599" s="70" t="s">
        <v>63</v>
      </c>
      <c r="AM599" s="70" t="s">
        <v>61</v>
      </c>
      <c r="AN599" s="70" t="s">
        <v>61</v>
      </c>
      <c r="AO599" s="70" t="s">
        <v>74</v>
      </c>
      <c r="AP599" s="69">
        <v>5.2</v>
      </c>
    </row>
    <row r="600" spans="1:42" ht="15" hidden="1" customHeight="1" x14ac:dyDescent="0.25">
      <c r="A600" s="69">
        <v>2024</v>
      </c>
      <c r="B600" s="70" t="s">
        <v>54</v>
      </c>
      <c r="C600" s="70" t="s">
        <v>55</v>
      </c>
      <c r="D600" s="70" t="s">
        <v>56</v>
      </c>
      <c r="E600" s="70" t="s">
        <v>176</v>
      </c>
      <c r="F600" s="70" t="s">
        <v>182</v>
      </c>
      <c r="G600" s="70" t="s">
        <v>1709</v>
      </c>
      <c r="H600" s="70" t="s">
        <v>135</v>
      </c>
      <c r="I600" s="70" t="s">
        <v>855</v>
      </c>
      <c r="J600" s="70" t="s">
        <v>61</v>
      </c>
      <c r="K600" s="69" t="b">
        <v>1</v>
      </c>
      <c r="L600" s="70" t="s">
        <v>23</v>
      </c>
      <c r="M600" s="69">
        <v>101</v>
      </c>
      <c r="N600" s="78" t="s">
        <v>1713</v>
      </c>
      <c r="O600" s="81" t="str">
        <f t="shared" si="18"/>
        <v>1012529</v>
      </c>
      <c r="P600" s="82">
        <f>IF(COUNTIF(Sheet2!B$3:B$187,VALUE('raw Mark ID data'!O600))=0, 0, VLOOKUP(VALUE(O600), Sheet2!B$3:D$987, 3, FALSE))</f>
        <v>0</v>
      </c>
      <c r="Q600" s="82">
        <f>IF(P600="THA",VLOOKUP(VALUE(O600),Sheet2!B$1:C$191,2,FALSE), IF(P600="SHA",VLOOKUP(VALUE(O600),Sheet2!B$1:C$191,2,FALSE), 0))</f>
        <v>0</v>
      </c>
      <c r="R600" s="82" t="str">
        <f t="shared" si="19"/>
        <v>NT</v>
      </c>
      <c r="S600" s="70" t="s">
        <v>1722</v>
      </c>
      <c r="T600" s="71">
        <v>45508</v>
      </c>
      <c r="U600" s="73"/>
      <c r="V600" s="69">
        <v>1</v>
      </c>
      <c r="W600" s="71">
        <v>45509</v>
      </c>
      <c r="X600" s="69">
        <v>32</v>
      </c>
      <c r="Y600" s="73"/>
      <c r="Z600" s="70" t="s">
        <v>61</v>
      </c>
      <c r="AA600" s="69">
        <v>1</v>
      </c>
      <c r="AB600" s="72">
        <v>45510</v>
      </c>
      <c r="AC600" s="70" t="s">
        <v>63</v>
      </c>
      <c r="AD600" s="70" t="s">
        <v>139</v>
      </c>
      <c r="AE600" s="70" t="s">
        <v>13</v>
      </c>
      <c r="AF600" s="70" t="s">
        <v>12</v>
      </c>
      <c r="AG600" s="70" t="s">
        <v>65</v>
      </c>
      <c r="AH600" s="70" t="s">
        <v>11</v>
      </c>
      <c r="AI600" s="70" t="s">
        <v>9</v>
      </c>
      <c r="AJ600" s="70" t="s">
        <v>122</v>
      </c>
      <c r="AK600" s="70" t="s">
        <v>139</v>
      </c>
      <c r="AL600" s="70" t="s">
        <v>63</v>
      </c>
      <c r="AM600" s="70" t="s">
        <v>61</v>
      </c>
      <c r="AN600" s="70" t="s">
        <v>61</v>
      </c>
      <c r="AO600" s="70" t="s">
        <v>74</v>
      </c>
      <c r="AP600" s="69">
        <v>7.4</v>
      </c>
    </row>
    <row r="601" spans="1:42" ht="15" hidden="1" customHeight="1" x14ac:dyDescent="0.25">
      <c r="A601" s="69">
        <v>2024</v>
      </c>
      <c r="B601" s="70" t="s">
        <v>54</v>
      </c>
      <c r="C601" s="70" t="s">
        <v>55</v>
      </c>
      <c r="D601" s="70" t="s">
        <v>175</v>
      </c>
      <c r="E601" s="70" t="s">
        <v>176</v>
      </c>
      <c r="F601" s="70" t="s">
        <v>182</v>
      </c>
      <c r="G601" s="70" t="s">
        <v>1723</v>
      </c>
      <c r="H601" s="70" t="s">
        <v>67</v>
      </c>
      <c r="I601" s="70" t="s">
        <v>855</v>
      </c>
      <c r="J601" s="70" t="s">
        <v>61</v>
      </c>
      <c r="K601" s="69" t="b">
        <v>1</v>
      </c>
      <c r="L601" s="70" t="s">
        <v>8</v>
      </c>
      <c r="M601" s="69">
        <v>106</v>
      </c>
      <c r="N601" s="78" t="s">
        <v>984</v>
      </c>
      <c r="O601" s="81" t="str">
        <f t="shared" si="18"/>
        <v>10630</v>
      </c>
      <c r="P601" s="82">
        <f>IF(COUNTIF(Sheet2!B$3:B$187,VALUE('raw Mark ID data'!O601))=0, 0, VLOOKUP(VALUE(O601), Sheet2!B$3:D$987, 3, FALSE))</f>
        <v>0</v>
      </c>
      <c r="Q601" s="82">
        <f>IF(P601="THA",VLOOKUP(VALUE(O601),Sheet2!B$1:C$191,2,FALSE), IF(P601="SHA",VLOOKUP(VALUE(O601),Sheet2!B$1:C$191,2,FALSE), 0))</f>
        <v>0</v>
      </c>
      <c r="R601" s="82" t="str">
        <f t="shared" si="19"/>
        <v>NT</v>
      </c>
      <c r="S601" s="70" t="s">
        <v>1724</v>
      </c>
      <c r="T601" s="71">
        <v>45508</v>
      </c>
      <c r="U601" s="72">
        <v>45509</v>
      </c>
      <c r="V601" s="69">
        <v>2</v>
      </c>
      <c r="W601" s="71">
        <v>45510</v>
      </c>
      <c r="X601" s="69">
        <v>32</v>
      </c>
      <c r="Y601" s="73"/>
      <c r="Z601" s="70" t="s">
        <v>61</v>
      </c>
      <c r="AA601" s="69">
        <v>1</v>
      </c>
      <c r="AB601" s="72">
        <v>45510</v>
      </c>
      <c r="AC601" s="70" t="s">
        <v>63</v>
      </c>
      <c r="AD601" s="70" t="s">
        <v>139</v>
      </c>
      <c r="AE601" s="70" t="s">
        <v>13</v>
      </c>
      <c r="AF601" s="70" t="s">
        <v>12</v>
      </c>
      <c r="AG601" s="70" t="s">
        <v>65</v>
      </c>
      <c r="AH601" s="70" t="s">
        <v>11</v>
      </c>
      <c r="AI601" s="70" t="s">
        <v>9</v>
      </c>
      <c r="AJ601" s="70" t="s">
        <v>122</v>
      </c>
      <c r="AK601" s="70" t="s">
        <v>139</v>
      </c>
      <c r="AL601" s="70" t="s">
        <v>63</v>
      </c>
      <c r="AM601" s="70" t="s">
        <v>61</v>
      </c>
      <c r="AN601" s="70" t="s">
        <v>61</v>
      </c>
      <c r="AO601" s="70" t="s">
        <v>74</v>
      </c>
      <c r="AP601" s="69">
        <v>8.9</v>
      </c>
    </row>
    <row r="602" spans="1:42" ht="15" hidden="1" customHeight="1" x14ac:dyDescent="0.25">
      <c r="A602" s="69">
        <v>2024</v>
      </c>
      <c r="B602" s="70" t="s">
        <v>54</v>
      </c>
      <c r="C602" s="70" t="s">
        <v>55</v>
      </c>
      <c r="D602" s="70" t="s">
        <v>175</v>
      </c>
      <c r="E602" s="70" t="s">
        <v>176</v>
      </c>
      <c r="F602" s="70" t="s">
        <v>182</v>
      </c>
      <c r="G602" s="70" t="s">
        <v>1723</v>
      </c>
      <c r="H602" s="70" t="s">
        <v>68</v>
      </c>
      <c r="I602" s="70" t="s">
        <v>855</v>
      </c>
      <c r="J602" s="70" t="s">
        <v>61</v>
      </c>
      <c r="K602" s="69" t="b">
        <v>1</v>
      </c>
      <c r="L602" s="70" t="s">
        <v>8</v>
      </c>
      <c r="M602" s="69">
        <v>106</v>
      </c>
      <c r="N602" s="78" t="s">
        <v>984</v>
      </c>
      <c r="O602" s="81" t="str">
        <f t="shared" si="18"/>
        <v>10630</v>
      </c>
      <c r="P602" s="82">
        <f>IF(COUNTIF(Sheet2!B$3:B$187,VALUE('raw Mark ID data'!O602))=0, 0, VLOOKUP(VALUE(O602), Sheet2!B$3:D$987, 3, FALSE))</f>
        <v>0</v>
      </c>
      <c r="Q602" s="82">
        <f>IF(P602="THA",VLOOKUP(VALUE(O602),Sheet2!B$1:C$191,2,FALSE), IF(P602="SHA",VLOOKUP(VALUE(O602),Sheet2!B$1:C$191,2,FALSE), 0))</f>
        <v>0</v>
      </c>
      <c r="R602" s="82" t="str">
        <f t="shared" si="19"/>
        <v>NT</v>
      </c>
      <c r="S602" s="70" t="s">
        <v>1725</v>
      </c>
      <c r="T602" s="71">
        <v>45508</v>
      </c>
      <c r="U602" s="72">
        <v>45509</v>
      </c>
      <c r="V602" s="69">
        <v>2</v>
      </c>
      <c r="W602" s="71">
        <v>45510</v>
      </c>
      <c r="X602" s="69">
        <v>32</v>
      </c>
      <c r="Y602" s="73"/>
      <c r="Z602" s="70" t="s">
        <v>61</v>
      </c>
      <c r="AA602" s="69">
        <v>1</v>
      </c>
      <c r="AB602" s="72">
        <v>45510</v>
      </c>
      <c r="AC602" s="70" t="s">
        <v>63</v>
      </c>
      <c r="AD602" s="70" t="s">
        <v>163</v>
      </c>
      <c r="AE602" s="70" t="s">
        <v>10</v>
      </c>
      <c r="AF602" s="70" t="s">
        <v>12</v>
      </c>
      <c r="AG602" s="70" t="s">
        <v>65</v>
      </c>
      <c r="AH602" s="70" t="s">
        <v>11</v>
      </c>
      <c r="AI602" s="70" t="s">
        <v>9</v>
      </c>
      <c r="AJ602" s="70" t="s">
        <v>122</v>
      </c>
      <c r="AK602" s="70" t="s">
        <v>163</v>
      </c>
      <c r="AL602" s="70" t="s">
        <v>63</v>
      </c>
      <c r="AM602" s="70" t="s">
        <v>61</v>
      </c>
      <c r="AN602" s="70" t="s">
        <v>61</v>
      </c>
      <c r="AO602" s="70" t="s">
        <v>74</v>
      </c>
      <c r="AP602" s="69">
        <v>6.9</v>
      </c>
    </row>
    <row r="603" spans="1:42" ht="15" hidden="1" customHeight="1" x14ac:dyDescent="0.25">
      <c r="A603" s="69">
        <v>2024</v>
      </c>
      <c r="B603" s="70" t="s">
        <v>54</v>
      </c>
      <c r="C603" s="70" t="s">
        <v>55</v>
      </c>
      <c r="D603" s="70" t="s">
        <v>175</v>
      </c>
      <c r="E603" s="70" t="s">
        <v>176</v>
      </c>
      <c r="F603" s="70" t="s">
        <v>182</v>
      </c>
      <c r="G603" s="70" t="s">
        <v>1723</v>
      </c>
      <c r="H603" s="70" t="s">
        <v>89</v>
      </c>
      <c r="I603" s="70" t="s">
        <v>855</v>
      </c>
      <c r="J603" s="70" t="s">
        <v>61</v>
      </c>
      <c r="K603" s="69" t="b">
        <v>1</v>
      </c>
      <c r="L603" s="70" t="s">
        <v>8</v>
      </c>
      <c r="M603" s="69">
        <v>106</v>
      </c>
      <c r="N603" s="78" t="s">
        <v>984</v>
      </c>
      <c r="O603" s="81" t="str">
        <f t="shared" si="18"/>
        <v>10630</v>
      </c>
      <c r="P603" s="82">
        <f>IF(COUNTIF(Sheet2!B$3:B$187,VALUE('raw Mark ID data'!O603))=0, 0, VLOOKUP(VALUE(O603), Sheet2!B$3:D$987, 3, FALSE))</f>
        <v>0</v>
      </c>
      <c r="Q603" s="82">
        <f>IF(P603="THA",VLOOKUP(VALUE(O603),Sheet2!B$1:C$191,2,FALSE), IF(P603="SHA",VLOOKUP(VALUE(O603),Sheet2!B$1:C$191,2,FALSE), 0))</f>
        <v>0</v>
      </c>
      <c r="R603" s="82" t="str">
        <f t="shared" si="19"/>
        <v>NT</v>
      </c>
      <c r="S603" s="70" t="s">
        <v>1726</v>
      </c>
      <c r="T603" s="71">
        <v>45508</v>
      </c>
      <c r="U603" s="72">
        <v>45509</v>
      </c>
      <c r="V603" s="69">
        <v>2</v>
      </c>
      <c r="W603" s="71">
        <v>45510</v>
      </c>
      <c r="X603" s="69">
        <v>32</v>
      </c>
      <c r="Y603" s="73"/>
      <c r="Z603" s="70" t="s">
        <v>61</v>
      </c>
      <c r="AA603" s="69">
        <v>1</v>
      </c>
      <c r="AB603" s="72">
        <v>45510</v>
      </c>
      <c r="AC603" s="70" t="s">
        <v>63</v>
      </c>
      <c r="AD603" s="70" t="s">
        <v>139</v>
      </c>
      <c r="AE603" s="70" t="s">
        <v>13</v>
      </c>
      <c r="AF603" s="70" t="s">
        <v>12</v>
      </c>
      <c r="AG603" s="70" t="s">
        <v>65</v>
      </c>
      <c r="AH603" s="70" t="s">
        <v>11</v>
      </c>
      <c r="AI603" s="70" t="s">
        <v>9</v>
      </c>
      <c r="AJ603" s="70" t="s">
        <v>122</v>
      </c>
      <c r="AK603" s="70" t="s">
        <v>139</v>
      </c>
      <c r="AL603" s="70" t="s">
        <v>63</v>
      </c>
      <c r="AM603" s="70" t="s">
        <v>61</v>
      </c>
      <c r="AN603" s="70" t="s">
        <v>61</v>
      </c>
      <c r="AO603" s="70" t="s">
        <v>74</v>
      </c>
      <c r="AP603" s="69">
        <v>6.1</v>
      </c>
    </row>
    <row r="604" spans="1:42" ht="15" hidden="1" customHeight="1" x14ac:dyDescent="0.25">
      <c r="A604" s="69">
        <v>2024</v>
      </c>
      <c r="B604" s="70" t="s">
        <v>54</v>
      </c>
      <c r="C604" s="70" t="s">
        <v>55</v>
      </c>
      <c r="D604" s="70" t="s">
        <v>175</v>
      </c>
      <c r="E604" s="70" t="s">
        <v>176</v>
      </c>
      <c r="F604" s="70" t="s">
        <v>182</v>
      </c>
      <c r="G604" s="70" t="s">
        <v>1723</v>
      </c>
      <c r="H604" s="70" t="s">
        <v>107</v>
      </c>
      <c r="I604" s="70" t="s">
        <v>855</v>
      </c>
      <c r="J604" s="70" t="s">
        <v>61</v>
      </c>
      <c r="K604" s="69" t="b">
        <v>1</v>
      </c>
      <c r="L604" s="70" t="s">
        <v>8</v>
      </c>
      <c r="M604" s="69">
        <v>106</v>
      </c>
      <c r="N604" s="78" t="s">
        <v>984</v>
      </c>
      <c r="O604" s="81" t="str">
        <f t="shared" si="18"/>
        <v>10630</v>
      </c>
      <c r="P604" s="82">
        <f>IF(COUNTIF(Sheet2!B$3:B$187,VALUE('raw Mark ID data'!O604))=0, 0, VLOOKUP(VALUE(O604), Sheet2!B$3:D$987, 3, FALSE))</f>
        <v>0</v>
      </c>
      <c r="Q604" s="82">
        <f>IF(P604="THA",VLOOKUP(VALUE(O604),Sheet2!B$1:C$191,2,FALSE), IF(P604="SHA",VLOOKUP(VALUE(O604),Sheet2!B$1:C$191,2,FALSE), 0))</f>
        <v>0</v>
      </c>
      <c r="R604" s="82" t="str">
        <f t="shared" si="19"/>
        <v>NT</v>
      </c>
      <c r="S604" s="70" t="s">
        <v>1727</v>
      </c>
      <c r="T604" s="71">
        <v>45508</v>
      </c>
      <c r="U604" s="72">
        <v>45509</v>
      </c>
      <c r="V604" s="69">
        <v>2</v>
      </c>
      <c r="W604" s="71">
        <v>45510</v>
      </c>
      <c r="X604" s="69">
        <v>32</v>
      </c>
      <c r="Y604" s="73"/>
      <c r="Z604" s="70" t="s">
        <v>61</v>
      </c>
      <c r="AA604" s="69">
        <v>1</v>
      </c>
      <c r="AB604" s="72">
        <v>45510</v>
      </c>
      <c r="AC604" s="70" t="s">
        <v>63</v>
      </c>
      <c r="AD604" s="70" t="s">
        <v>163</v>
      </c>
      <c r="AE604" s="70" t="s">
        <v>10</v>
      </c>
      <c r="AF604" s="70" t="s">
        <v>12</v>
      </c>
      <c r="AG604" s="70" t="s">
        <v>65</v>
      </c>
      <c r="AH604" s="70" t="s">
        <v>11</v>
      </c>
      <c r="AI604" s="70" t="s">
        <v>9</v>
      </c>
      <c r="AJ604" s="70" t="s">
        <v>84</v>
      </c>
      <c r="AK604" s="70" t="s">
        <v>163</v>
      </c>
      <c r="AL604" s="70" t="s">
        <v>63</v>
      </c>
      <c r="AM604" s="70" t="s">
        <v>61</v>
      </c>
      <c r="AN604" s="70" t="s">
        <v>61</v>
      </c>
      <c r="AO604" s="70" t="s">
        <v>74</v>
      </c>
      <c r="AP604" s="69">
        <v>6.1</v>
      </c>
    </row>
    <row r="605" spans="1:42" ht="15" hidden="1" customHeight="1" x14ac:dyDescent="0.25">
      <c r="A605" s="69">
        <v>2024</v>
      </c>
      <c r="B605" s="70" t="s">
        <v>54</v>
      </c>
      <c r="C605" s="70" t="s">
        <v>55</v>
      </c>
      <c r="D605" s="70" t="s">
        <v>175</v>
      </c>
      <c r="E605" s="70" t="s">
        <v>176</v>
      </c>
      <c r="F605" s="70" t="s">
        <v>182</v>
      </c>
      <c r="G605" s="70" t="s">
        <v>1723</v>
      </c>
      <c r="H605" s="70" t="s">
        <v>129</v>
      </c>
      <c r="I605" s="70" t="s">
        <v>855</v>
      </c>
      <c r="J605" s="70" t="s">
        <v>61</v>
      </c>
      <c r="K605" s="69" t="b">
        <v>1</v>
      </c>
      <c r="L605" s="70" t="s">
        <v>8</v>
      </c>
      <c r="M605" s="69">
        <v>106</v>
      </c>
      <c r="N605" s="78" t="s">
        <v>984</v>
      </c>
      <c r="O605" s="81" t="str">
        <f t="shared" si="18"/>
        <v>10630</v>
      </c>
      <c r="P605" s="82">
        <f>IF(COUNTIF(Sheet2!B$3:B$187,VALUE('raw Mark ID data'!O605))=0, 0, VLOOKUP(VALUE(O605), Sheet2!B$3:D$987, 3, FALSE))</f>
        <v>0</v>
      </c>
      <c r="Q605" s="82">
        <f>IF(P605="THA",VLOOKUP(VALUE(O605),Sheet2!B$1:C$191,2,FALSE), IF(P605="SHA",VLOOKUP(VALUE(O605),Sheet2!B$1:C$191,2,FALSE), 0))</f>
        <v>0</v>
      </c>
      <c r="R605" s="82" t="str">
        <f t="shared" si="19"/>
        <v>NT</v>
      </c>
      <c r="S605" s="70" t="s">
        <v>1728</v>
      </c>
      <c r="T605" s="71">
        <v>45508</v>
      </c>
      <c r="U605" s="72">
        <v>45509</v>
      </c>
      <c r="V605" s="69">
        <v>2</v>
      </c>
      <c r="W605" s="71">
        <v>45510</v>
      </c>
      <c r="X605" s="69">
        <v>32</v>
      </c>
      <c r="Y605" s="73"/>
      <c r="Z605" s="70" t="s">
        <v>61</v>
      </c>
      <c r="AA605" s="69">
        <v>1</v>
      </c>
      <c r="AB605" s="72">
        <v>45510</v>
      </c>
      <c r="AC605" s="70" t="s">
        <v>63</v>
      </c>
      <c r="AD605" s="70" t="s">
        <v>189</v>
      </c>
      <c r="AE605" s="70" t="s">
        <v>21</v>
      </c>
      <c r="AF605" s="70" t="s">
        <v>12</v>
      </c>
      <c r="AG605" s="70" t="s">
        <v>65</v>
      </c>
      <c r="AH605" s="70" t="s">
        <v>11</v>
      </c>
      <c r="AI605" s="70" t="s">
        <v>9</v>
      </c>
      <c r="AJ605" s="70" t="s">
        <v>122</v>
      </c>
      <c r="AK605" s="70" t="s">
        <v>189</v>
      </c>
      <c r="AL605" s="70" t="s">
        <v>63</v>
      </c>
      <c r="AM605" s="70" t="s">
        <v>61</v>
      </c>
      <c r="AN605" s="70" t="s">
        <v>61</v>
      </c>
      <c r="AO605" s="70" t="s">
        <v>74</v>
      </c>
      <c r="AP605" s="69">
        <v>5.0999999999999996</v>
      </c>
    </row>
    <row r="606" spans="1:42" ht="15" hidden="1" customHeight="1" x14ac:dyDescent="0.25">
      <c r="A606" s="69">
        <v>2024</v>
      </c>
      <c r="B606" s="70" t="s">
        <v>54</v>
      </c>
      <c r="C606" s="70" t="s">
        <v>55</v>
      </c>
      <c r="D606" s="70" t="s">
        <v>175</v>
      </c>
      <c r="E606" s="70" t="s">
        <v>176</v>
      </c>
      <c r="F606" s="70" t="s">
        <v>182</v>
      </c>
      <c r="G606" s="70" t="s">
        <v>1723</v>
      </c>
      <c r="H606" s="70" t="s">
        <v>143</v>
      </c>
      <c r="I606" s="70" t="s">
        <v>855</v>
      </c>
      <c r="J606" s="70" t="s">
        <v>61</v>
      </c>
      <c r="K606" s="69" t="b">
        <v>1</v>
      </c>
      <c r="L606" s="70" t="s">
        <v>8</v>
      </c>
      <c r="M606" s="69">
        <v>106</v>
      </c>
      <c r="N606" s="78" t="s">
        <v>984</v>
      </c>
      <c r="O606" s="81" t="str">
        <f t="shared" si="18"/>
        <v>10630</v>
      </c>
      <c r="P606" s="82">
        <f>IF(COUNTIF(Sheet2!B$3:B$187,VALUE('raw Mark ID data'!O606))=0, 0, VLOOKUP(VALUE(O606), Sheet2!B$3:D$987, 3, FALSE))</f>
        <v>0</v>
      </c>
      <c r="Q606" s="82">
        <f>IF(P606="THA",VLOOKUP(VALUE(O606),Sheet2!B$1:C$191,2,FALSE), IF(P606="SHA",VLOOKUP(VALUE(O606),Sheet2!B$1:C$191,2,FALSE), 0))</f>
        <v>0</v>
      </c>
      <c r="R606" s="82" t="str">
        <f t="shared" si="19"/>
        <v>NT</v>
      </c>
      <c r="S606" s="70" t="s">
        <v>1729</v>
      </c>
      <c r="T606" s="71">
        <v>45508</v>
      </c>
      <c r="U606" s="72">
        <v>45509</v>
      </c>
      <c r="V606" s="69">
        <v>2</v>
      </c>
      <c r="W606" s="71">
        <v>45510</v>
      </c>
      <c r="X606" s="69">
        <v>32</v>
      </c>
      <c r="Y606" s="73"/>
      <c r="Z606" s="70" t="s">
        <v>61</v>
      </c>
      <c r="AA606" s="69">
        <v>1</v>
      </c>
      <c r="AB606" s="72">
        <v>45510</v>
      </c>
      <c r="AC606" s="70" t="s">
        <v>63</v>
      </c>
      <c r="AD606" s="70" t="s">
        <v>163</v>
      </c>
      <c r="AE606" s="70" t="s">
        <v>10</v>
      </c>
      <c r="AF606" s="70" t="s">
        <v>12</v>
      </c>
      <c r="AG606" s="70" t="s">
        <v>65</v>
      </c>
      <c r="AH606" s="70" t="s">
        <v>11</v>
      </c>
      <c r="AI606" s="70" t="s">
        <v>9</v>
      </c>
      <c r="AJ606" s="70" t="s">
        <v>122</v>
      </c>
      <c r="AK606" s="70" t="s">
        <v>163</v>
      </c>
      <c r="AL606" s="70" t="s">
        <v>63</v>
      </c>
      <c r="AM606" s="70" t="s">
        <v>61</v>
      </c>
      <c r="AN606" s="70" t="s">
        <v>61</v>
      </c>
      <c r="AO606" s="70" t="s">
        <v>74</v>
      </c>
      <c r="AP606" s="69">
        <v>7.1</v>
      </c>
    </row>
    <row r="607" spans="1:42" ht="15" hidden="1" customHeight="1" x14ac:dyDescent="0.25">
      <c r="A607" s="69">
        <v>2024</v>
      </c>
      <c r="B607" s="70" t="s">
        <v>54</v>
      </c>
      <c r="C607" s="70" t="s">
        <v>55</v>
      </c>
      <c r="D607" s="70" t="s">
        <v>175</v>
      </c>
      <c r="E607" s="70" t="s">
        <v>176</v>
      </c>
      <c r="F607" s="70" t="s">
        <v>182</v>
      </c>
      <c r="G607" s="70" t="s">
        <v>1723</v>
      </c>
      <c r="H607" s="70" t="s">
        <v>168</v>
      </c>
      <c r="I607" s="70" t="s">
        <v>855</v>
      </c>
      <c r="J607" s="70" t="s">
        <v>61</v>
      </c>
      <c r="K607" s="69" t="b">
        <v>1</v>
      </c>
      <c r="L607" s="70" t="s">
        <v>8</v>
      </c>
      <c r="M607" s="69">
        <v>106</v>
      </c>
      <c r="N607" s="78" t="s">
        <v>984</v>
      </c>
      <c r="O607" s="81" t="str">
        <f t="shared" si="18"/>
        <v>10630</v>
      </c>
      <c r="P607" s="82">
        <f>IF(COUNTIF(Sheet2!B$3:B$187,VALUE('raw Mark ID data'!O607))=0, 0, VLOOKUP(VALUE(O607), Sheet2!B$3:D$987, 3, FALSE))</f>
        <v>0</v>
      </c>
      <c r="Q607" s="82">
        <f>IF(P607="THA",VLOOKUP(VALUE(O607),Sheet2!B$1:C$191,2,FALSE), IF(P607="SHA",VLOOKUP(VALUE(O607),Sheet2!B$1:C$191,2,FALSE), 0))</f>
        <v>0</v>
      </c>
      <c r="R607" s="82" t="str">
        <f t="shared" si="19"/>
        <v>NT</v>
      </c>
      <c r="S607" s="70" t="s">
        <v>1730</v>
      </c>
      <c r="T607" s="71">
        <v>45508</v>
      </c>
      <c r="U607" s="72">
        <v>45509</v>
      </c>
      <c r="V607" s="69">
        <v>2</v>
      </c>
      <c r="W607" s="71">
        <v>45510</v>
      </c>
      <c r="X607" s="69">
        <v>32</v>
      </c>
      <c r="Y607" s="73"/>
      <c r="Z607" s="70" t="s">
        <v>61</v>
      </c>
      <c r="AA607" s="69">
        <v>1</v>
      </c>
      <c r="AB607" s="72">
        <v>45510</v>
      </c>
      <c r="AC607" s="70" t="s">
        <v>63</v>
      </c>
      <c r="AD607" s="70" t="s">
        <v>189</v>
      </c>
      <c r="AE607" s="70" t="s">
        <v>21</v>
      </c>
      <c r="AF607" s="70" t="s">
        <v>12</v>
      </c>
      <c r="AG607" s="70" t="s">
        <v>65</v>
      </c>
      <c r="AH607" s="70" t="s">
        <v>11</v>
      </c>
      <c r="AI607" s="70" t="s">
        <v>9</v>
      </c>
      <c r="AJ607" s="70" t="s">
        <v>122</v>
      </c>
      <c r="AK607" s="70" t="s">
        <v>189</v>
      </c>
      <c r="AL607" s="70" t="s">
        <v>63</v>
      </c>
      <c r="AM607" s="70" t="s">
        <v>61</v>
      </c>
      <c r="AN607" s="70" t="s">
        <v>61</v>
      </c>
      <c r="AO607" s="70" t="s">
        <v>74</v>
      </c>
      <c r="AP607" s="69">
        <v>7.3</v>
      </c>
    </row>
    <row r="608" spans="1:42" ht="15" hidden="1" customHeight="1" x14ac:dyDescent="0.25">
      <c r="A608" s="69">
        <v>2024</v>
      </c>
      <c r="B608" s="70" t="s">
        <v>54</v>
      </c>
      <c r="C608" s="70" t="s">
        <v>55</v>
      </c>
      <c r="D608" s="70" t="s">
        <v>175</v>
      </c>
      <c r="E608" s="70" t="s">
        <v>176</v>
      </c>
      <c r="F608" s="70" t="s">
        <v>182</v>
      </c>
      <c r="G608" s="70" t="s">
        <v>1723</v>
      </c>
      <c r="H608" s="70" t="s">
        <v>174</v>
      </c>
      <c r="I608" s="70" t="s">
        <v>855</v>
      </c>
      <c r="J608" s="70" t="s">
        <v>61</v>
      </c>
      <c r="K608" s="69" t="b">
        <v>1</v>
      </c>
      <c r="L608" s="70" t="s">
        <v>8</v>
      </c>
      <c r="M608" s="69">
        <v>106</v>
      </c>
      <c r="N608" s="78" t="s">
        <v>984</v>
      </c>
      <c r="O608" s="81" t="str">
        <f t="shared" si="18"/>
        <v>10630</v>
      </c>
      <c r="P608" s="82">
        <f>IF(COUNTIF(Sheet2!B$3:B$187,VALUE('raw Mark ID data'!O608))=0, 0, VLOOKUP(VALUE(O608), Sheet2!B$3:D$987, 3, FALSE))</f>
        <v>0</v>
      </c>
      <c r="Q608" s="82">
        <f>IF(P608="THA",VLOOKUP(VALUE(O608),Sheet2!B$1:C$191,2,FALSE), IF(P608="SHA",VLOOKUP(VALUE(O608),Sheet2!B$1:C$191,2,FALSE), 0))</f>
        <v>0</v>
      </c>
      <c r="R608" s="82" t="str">
        <f t="shared" si="19"/>
        <v>NT</v>
      </c>
      <c r="S608" s="70" t="s">
        <v>1731</v>
      </c>
      <c r="T608" s="71">
        <v>45508</v>
      </c>
      <c r="U608" s="72">
        <v>45509</v>
      </c>
      <c r="V608" s="69">
        <v>2</v>
      </c>
      <c r="W608" s="71">
        <v>45510</v>
      </c>
      <c r="X608" s="69">
        <v>32</v>
      </c>
      <c r="Y608" s="73"/>
      <c r="Z608" s="70" t="s">
        <v>61</v>
      </c>
      <c r="AA608" s="69">
        <v>1</v>
      </c>
      <c r="AB608" s="72">
        <v>45510</v>
      </c>
      <c r="AC608" s="70" t="s">
        <v>63</v>
      </c>
      <c r="AD608" s="70" t="s">
        <v>947</v>
      </c>
      <c r="AE608" s="70" t="s">
        <v>14</v>
      </c>
      <c r="AF608" s="70" t="s">
        <v>12</v>
      </c>
      <c r="AG608" s="70" t="s">
        <v>65</v>
      </c>
      <c r="AH608" s="70" t="s">
        <v>11</v>
      </c>
      <c r="AI608" s="70" t="s">
        <v>9</v>
      </c>
      <c r="AJ608" s="70" t="s">
        <v>122</v>
      </c>
      <c r="AK608" s="70" t="s">
        <v>947</v>
      </c>
      <c r="AL608" s="70" t="s">
        <v>63</v>
      </c>
      <c r="AM608" s="70" t="s">
        <v>61</v>
      </c>
      <c r="AN608" s="70" t="s">
        <v>61</v>
      </c>
      <c r="AO608" s="70" t="s">
        <v>74</v>
      </c>
      <c r="AP608" s="69">
        <v>5.2</v>
      </c>
    </row>
    <row r="609" spans="1:42" ht="15" hidden="1" customHeight="1" x14ac:dyDescent="0.25">
      <c r="A609" s="69">
        <v>2024</v>
      </c>
      <c r="B609" s="70" t="s">
        <v>54</v>
      </c>
      <c r="C609" s="70" t="s">
        <v>55</v>
      </c>
      <c r="D609" s="70" t="s">
        <v>175</v>
      </c>
      <c r="E609" s="70" t="s">
        <v>176</v>
      </c>
      <c r="F609" s="70" t="s">
        <v>182</v>
      </c>
      <c r="G609" s="70" t="s">
        <v>1723</v>
      </c>
      <c r="H609" s="70" t="s">
        <v>185</v>
      </c>
      <c r="I609" s="70" t="s">
        <v>855</v>
      </c>
      <c r="J609" s="70" t="s">
        <v>61</v>
      </c>
      <c r="K609" s="69" t="b">
        <v>1</v>
      </c>
      <c r="L609" s="70" t="s">
        <v>8</v>
      </c>
      <c r="M609" s="69">
        <v>106</v>
      </c>
      <c r="N609" s="78" t="s">
        <v>984</v>
      </c>
      <c r="O609" s="81" t="str">
        <f t="shared" si="18"/>
        <v>10630</v>
      </c>
      <c r="P609" s="82">
        <f>IF(COUNTIF(Sheet2!B$3:B$187,VALUE('raw Mark ID data'!O609))=0, 0, VLOOKUP(VALUE(O609), Sheet2!B$3:D$987, 3, FALSE))</f>
        <v>0</v>
      </c>
      <c r="Q609" s="82">
        <f>IF(P609="THA",VLOOKUP(VALUE(O609),Sheet2!B$1:C$191,2,FALSE), IF(P609="SHA",VLOOKUP(VALUE(O609),Sheet2!B$1:C$191,2,FALSE), 0))</f>
        <v>0</v>
      </c>
      <c r="R609" s="82" t="str">
        <f t="shared" si="19"/>
        <v>NT</v>
      </c>
      <c r="S609" s="70" t="s">
        <v>1732</v>
      </c>
      <c r="T609" s="71">
        <v>45508</v>
      </c>
      <c r="U609" s="72">
        <v>45509</v>
      </c>
      <c r="V609" s="69">
        <v>2</v>
      </c>
      <c r="W609" s="71">
        <v>45510</v>
      </c>
      <c r="X609" s="69">
        <v>32</v>
      </c>
      <c r="Y609" s="73"/>
      <c r="Z609" s="70" t="s">
        <v>61</v>
      </c>
      <c r="AA609" s="69">
        <v>1</v>
      </c>
      <c r="AB609" s="72">
        <v>45510</v>
      </c>
      <c r="AC609" s="70" t="s">
        <v>63</v>
      </c>
      <c r="AD609" s="70" t="s">
        <v>189</v>
      </c>
      <c r="AE609" s="70" t="s">
        <v>21</v>
      </c>
      <c r="AF609" s="70" t="s">
        <v>12</v>
      </c>
      <c r="AG609" s="70" t="s">
        <v>65</v>
      </c>
      <c r="AH609" s="70" t="s">
        <v>11</v>
      </c>
      <c r="AI609" s="70" t="s">
        <v>9</v>
      </c>
      <c r="AJ609" s="70" t="s">
        <v>84</v>
      </c>
      <c r="AK609" s="70" t="s">
        <v>189</v>
      </c>
      <c r="AL609" s="70" t="s">
        <v>63</v>
      </c>
      <c r="AM609" s="70" t="s">
        <v>61</v>
      </c>
      <c r="AN609" s="70" t="s">
        <v>61</v>
      </c>
      <c r="AO609" s="70" t="s">
        <v>74</v>
      </c>
      <c r="AP609" s="69">
        <v>4.8</v>
      </c>
    </row>
    <row r="610" spans="1:42" ht="15" hidden="1" customHeight="1" x14ac:dyDescent="0.25">
      <c r="A610" s="69">
        <v>2024</v>
      </c>
      <c r="B610" s="70" t="s">
        <v>54</v>
      </c>
      <c r="C610" s="70" t="s">
        <v>55</v>
      </c>
      <c r="D610" s="70" t="s">
        <v>181</v>
      </c>
      <c r="E610" s="70" t="s">
        <v>57</v>
      </c>
      <c r="F610" s="70" t="s">
        <v>58</v>
      </c>
      <c r="G610" s="70" t="s">
        <v>1733</v>
      </c>
      <c r="H610" s="70" t="s">
        <v>90</v>
      </c>
      <c r="I610" s="70" t="s">
        <v>855</v>
      </c>
      <c r="J610" s="70" t="s">
        <v>61</v>
      </c>
      <c r="K610" s="69" t="b">
        <v>1</v>
      </c>
      <c r="L610" s="70" t="s">
        <v>23</v>
      </c>
      <c r="M610" s="69">
        <v>101</v>
      </c>
      <c r="N610" s="78" t="s">
        <v>1037</v>
      </c>
      <c r="O610" s="81" t="str">
        <f t="shared" si="18"/>
        <v>10123</v>
      </c>
      <c r="P610" s="82">
        <f>IF(COUNTIF(Sheet2!B$3:B$187,VALUE('raw Mark ID data'!O610))=0, 0, VLOOKUP(VALUE(O610), Sheet2!B$3:D$987, 3, FALSE))</f>
        <v>0</v>
      </c>
      <c r="Q610" s="82">
        <f>IF(P610="THA",VLOOKUP(VALUE(O610),Sheet2!B$1:C$191,2,FALSE), IF(P610="SHA",VLOOKUP(VALUE(O610),Sheet2!B$1:C$191,2,FALSE), 0))</f>
        <v>0</v>
      </c>
      <c r="R610" s="82" t="str">
        <f t="shared" si="19"/>
        <v>NT</v>
      </c>
      <c r="S610" s="70" t="s">
        <v>1734</v>
      </c>
      <c r="T610" s="73"/>
      <c r="U610" s="73"/>
      <c r="V610" s="73"/>
      <c r="W610" s="71">
        <v>45510</v>
      </c>
      <c r="X610" s="69">
        <v>32</v>
      </c>
      <c r="Y610" s="73"/>
      <c r="Z610" s="70" t="s">
        <v>61</v>
      </c>
      <c r="AA610" s="69">
        <v>1</v>
      </c>
      <c r="AB610" s="72">
        <v>45512</v>
      </c>
      <c r="AC610" s="70" t="s">
        <v>992</v>
      </c>
      <c r="AD610" s="70" t="s">
        <v>163</v>
      </c>
      <c r="AE610" s="70" t="s">
        <v>10</v>
      </c>
      <c r="AF610" s="70" t="s">
        <v>12</v>
      </c>
      <c r="AG610" s="70" t="s">
        <v>65</v>
      </c>
      <c r="AH610" s="70" t="s">
        <v>11</v>
      </c>
      <c r="AI610" s="70" t="s">
        <v>9</v>
      </c>
      <c r="AJ610" s="70" t="s">
        <v>122</v>
      </c>
      <c r="AK610" s="70" t="s">
        <v>163</v>
      </c>
      <c r="AL610" s="70" t="s">
        <v>992</v>
      </c>
      <c r="AM610" s="70" t="s">
        <v>61</v>
      </c>
      <c r="AN610" s="70" t="s">
        <v>61</v>
      </c>
      <c r="AO610" s="70" t="s">
        <v>74</v>
      </c>
      <c r="AP610" s="69">
        <v>4.5</v>
      </c>
    </row>
    <row r="611" spans="1:42" ht="15" hidden="1" customHeight="1" x14ac:dyDescent="0.25">
      <c r="A611" s="69">
        <v>2024</v>
      </c>
      <c r="B611" s="70" t="s">
        <v>54</v>
      </c>
      <c r="C611" s="70" t="s">
        <v>55</v>
      </c>
      <c r="D611" s="70" t="s">
        <v>181</v>
      </c>
      <c r="E611" s="70" t="s">
        <v>57</v>
      </c>
      <c r="F611" s="70" t="s">
        <v>58</v>
      </c>
      <c r="G611" s="70" t="s">
        <v>1733</v>
      </c>
      <c r="H611" s="70" t="s">
        <v>111</v>
      </c>
      <c r="I611" s="70" t="s">
        <v>855</v>
      </c>
      <c r="J611" s="70" t="s">
        <v>61</v>
      </c>
      <c r="K611" s="69" t="b">
        <v>1</v>
      </c>
      <c r="L611" s="70" t="s">
        <v>23</v>
      </c>
      <c r="M611" s="69">
        <v>101</v>
      </c>
      <c r="N611" s="78" t="s">
        <v>1037</v>
      </c>
      <c r="O611" s="81" t="str">
        <f t="shared" si="18"/>
        <v>10123</v>
      </c>
      <c r="P611" s="82">
        <f>IF(COUNTIF(Sheet2!B$3:B$187,VALUE('raw Mark ID data'!O611))=0, 0, VLOOKUP(VALUE(O611), Sheet2!B$3:D$987, 3, FALSE))</f>
        <v>0</v>
      </c>
      <c r="Q611" s="82">
        <f>IF(P611="THA",VLOOKUP(VALUE(O611),Sheet2!B$1:C$191,2,FALSE), IF(P611="SHA",VLOOKUP(VALUE(O611),Sheet2!B$1:C$191,2,FALSE), 0))</f>
        <v>0</v>
      </c>
      <c r="R611" s="82" t="str">
        <f t="shared" si="19"/>
        <v>NT</v>
      </c>
      <c r="S611" s="70" t="s">
        <v>1735</v>
      </c>
      <c r="T611" s="73"/>
      <c r="U611" s="73"/>
      <c r="V611" s="73"/>
      <c r="W611" s="71">
        <v>45510</v>
      </c>
      <c r="X611" s="69">
        <v>32</v>
      </c>
      <c r="Y611" s="73"/>
      <c r="Z611" s="70" t="s">
        <v>61</v>
      </c>
      <c r="AA611" s="69">
        <v>1</v>
      </c>
      <c r="AB611" s="72">
        <v>45513</v>
      </c>
      <c r="AC611" s="70" t="s">
        <v>992</v>
      </c>
      <c r="AD611" s="70" t="s">
        <v>163</v>
      </c>
      <c r="AE611" s="70" t="s">
        <v>10</v>
      </c>
      <c r="AF611" s="70" t="s">
        <v>12</v>
      </c>
      <c r="AG611" s="70" t="s">
        <v>65</v>
      </c>
      <c r="AH611" s="70" t="s">
        <v>11</v>
      </c>
      <c r="AI611" s="70" t="s">
        <v>9</v>
      </c>
      <c r="AJ611" s="70" t="s">
        <v>122</v>
      </c>
      <c r="AK611" s="70" t="s">
        <v>163</v>
      </c>
      <c r="AL611" s="70" t="s">
        <v>992</v>
      </c>
      <c r="AM611" s="70" t="s">
        <v>61</v>
      </c>
      <c r="AN611" s="70" t="s">
        <v>61</v>
      </c>
      <c r="AO611" s="70" t="s">
        <v>74</v>
      </c>
      <c r="AP611" s="69">
        <v>6.3</v>
      </c>
    </row>
    <row r="612" spans="1:42" ht="15" hidden="1" customHeight="1" x14ac:dyDescent="0.25">
      <c r="A612" s="69">
        <v>2024</v>
      </c>
      <c r="B612" s="70" t="s">
        <v>54</v>
      </c>
      <c r="C612" s="70" t="s">
        <v>55</v>
      </c>
      <c r="D612" s="70" t="s">
        <v>181</v>
      </c>
      <c r="E612" s="70" t="s">
        <v>57</v>
      </c>
      <c r="F612" s="70" t="s">
        <v>58</v>
      </c>
      <c r="G612" s="70" t="s">
        <v>1733</v>
      </c>
      <c r="H612" s="70" t="s">
        <v>123</v>
      </c>
      <c r="I612" s="70" t="s">
        <v>855</v>
      </c>
      <c r="J612" s="70" t="s">
        <v>61</v>
      </c>
      <c r="K612" s="69" t="b">
        <v>1</v>
      </c>
      <c r="L612" s="70" t="s">
        <v>23</v>
      </c>
      <c r="M612" s="69">
        <v>101</v>
      </c>
      <c r="N612" s="78" t="s">
        <v>1015</v>
      </c>
      <c r="O612" s="81" t="str">
        <f t="shared" si="18"/>
        <v>10141</v>
      </c>
      <c r="P612" s="82">
        <f>IF(COUNTIF(Sheet2!B$3:B$187,VALUE('raw Mark ID data'!O612))=0, 0, VLOOKUP(VALUE(O612), Sheet2!B$3:D$987, 3, FALSE))</f>
        <v>0</v>
      </c>
      <c r="Q612" s="82">
        <f>IF(P612="THA",VLOOKUP(VALUE(O612),Sheet2!B$1:C$191,2,FALSE), IF(P612="SHA",VLOOKUP(VALUE(O612),Sheet2!B$1:C$191,2,FALSE), 0))</f>
        <v>0</v>
      </c>
      <c r="R612" s="82" t="str">
        <f t="shared" si="19"/>
        <v>NT</v>
      </c>
      <c r="S612" s="70" t="s">
        <v>1736</v>
      </c>
      <c r="T612" s="73"/>
      <c r="U612" s="73"/>
      <c r="V612" s="73"/>
      <c r="W612" s="71">
        <v>45510</v>
      </c>
      <c r="X612" s="69">
        <v>32</v>
      </c>
      <c r="Y612" s="73"/>
      <c r="Z612" s="70" t="s">
        <v>61</v>
      </c>
      <c r="AA612" s="69">
        <v>1</v>
      </c>
      <c r="AB612" s="72">
        <v>45513</v>
      </c>
      <c r="AC612" s="70" t="s">
        <v>992</v>
      </c>
      <c r="AD612" s="70" t="s">
        <v>139</v>
      </c>
      <c r="AE612" s="70" t="s">
        <v>13</v>
      </c>
      <c r="AF612" s="70" t="s">
        <v>12</v>
      </c>
      <c r="AG612" s="70" t="s">
        <v>65</v>
      </c>
      <c r="AH612" s="70" t="s">
        <v>11</v>
      </c>
      <c r="AI612" s="70" t="s">
        <v>9</v>
      </c>
      <c r="AJ612" s="70" t="s">
        <v>122</v>
      </c>
      <c r="AK612" s="70" t="s">
        <v>139</v>
      </c>
      <c r="AL612" s="70" t="s">
        <v>992</v>
      </c>
      <c r="AM612" s="70" t="s">
        <v>61</v>
      </c>
      <c r="AN612" s="70" t="s">
        <v>61</v>
      </c>
      <c r="AO612" s="70" t="s">
        <v>74</v>
      </c>
      <c r="AP612" s="69">
        <v>8.1999999999999993</v>
      </c>
    </row>
    <row r="613" spans="1:42" ht="15" hidden="1" customHeight="1" x14ac:dyDescent="0.25">
      <c r="A613" s="69">
        <v>2024</v>
      </c>
      <c r="B613" s="70" t="s">
        <v>54</v>
      </c>
      <c r="C613" s="70" t="s">
        <v>55</v>
      </c>
      <c r="D613" s="70" t="s">
        <v>56</v>
      </c>
      <c r="E613" s="70" t="s">
        <v>219</v>
      </c>
      <c r="F613" s="70" t="s">
        <v>58</v>
      </c>
      <c r="G613" s="70" t="s">
        <v>1737</v>
      </c>
      <c r="H613" s="70" t="s">
        <v>70</v>
      </c>
      <c r="I613" s="70" t="s">
        <v>855</v>
      </c>
      <c r="J613" s="70" t="s">
        <v>61</v>
      </c>
      <c r="K613" s="69" t="b">
        <v>1</v>
      </c>
      <c r="L613" s="70" t="s">
        <v>23</v>
      </c>
      <c r="M613" s="69">
        <v>102</v>
      </c>
      <c r="N613" s="78" t="s">
        <v>1184</v>
      </c>
      <c r="O613" s="81" t="str">
        <f t="shared" si="18"/>
        <v>10220</v>
      </c>
      <c r="P613" s="82">
        <f>IF(COUNTIF(Sheet2!B$3:B$187,VALUE('raw Mark ID data'!O613))=0, 0, VLOOKUP(VALUE(O613), Sheet2!B$3:D$987, 3, FALSE))</f>
        <v>0</v>
      </c>
      <c r="Q613" s="82">
        <f>IF(P613="THA",VLOOKUP(VALUE(O613),Sheet2!B$1:C$191,2,FALSE), IF(P613="SHA",VLOOKUP(VALUE(O613),Sheet2!B$1:C$191,2,FALSE), 0))</f>
        <v>0</v>
      </c>
      <c r="R613" s="82" t="str">
        <f t="shared" si="19"/>
        <v>NT</v>
      </c>
      <c r="S613" s="70" t="s">
        <v>1738</v>
      </c>
      <c r="T613" s="71">
        <v>45508</v>
      </c>
      <c r="U613" s="72">
        <v>45509</v>
      </c>
      <c r="V613" s="69">
        <v>2</v>
      </c>
      <c r="W613" s="71">
        <v>45509</v>
      </c>
      <c r="X613" s="69">
        <v>32</v>
      </c>
      <c r="Y613" s="73"/>
      <c r="Z613" s="70" t="s">
        <v>61</v>
      </c>
      <c r="AA613" s="69">
        <v>1</v>
      </c>
      <c r="AB613" s="72">
        <v>45510</v>
      </c>
      <c r="AC613" s="70" t="s">
        <v>63</v>
      </c>
      <c r="AD613" s="70" t="s">
        <v>139</v>
      </c>
      <c r="AE613" s="70" t="s">
        <v>13</v>
      </c>
      <c r="AF613" s="70" t="s">
        <v>12</v>
      </c>
      <c r="AG613" s="70" t="s">
        <v>65</v>
      </c>
      <c r="AH613" s="70" t="s">
        <v>11</v>
      </c>
      <c r="AI613" s="70" t="s">
        <v>9</v>
      </c>
      <c r="AJ613" s="70" t="s">
        <v>84</v>
      </c>
      <c r="AK613" s="70" t="s">
        <v>139</v>
      </c>
      <c r="AL613" s="70" t="s">
        <v>63</v>
      </c>
      <c r="AM613" s="70" t="s">
        <v>61</v>
      </c>
      <c r="AN613" s="70" t="s">
        <v>61</v>
      </c>
      <c r="AO613" s="70" t="s">
        <v>74</v>
      </c>
      <c r="AP613" s="69">
        <v>8.3000000000000007</v>
      </c>
    </row>
    <row r="614" spans="1:42" ht="15" hidden="1" customHeight="1" x14ac:dyDescent="0.25">
      <c r="A614" s="69">
        <v>2024</v>
      </c>
      <c r="B614" s="70" t="s">
        <v>54</v>
      </c>
      <c r="C614" s="70" t="s">
        <v>55</v>
      </c>
      <c r="D614" s="70" t="s">
        <v>56</v>
      </c>
      <c r="E614" s="70" t="s">
        <v>219</v>
      </c>
      <c r="F614" s="70" t="s">
        <v>58</v>
      </c>
      <c r="G614" s="70" t="s">
        <v>1737</v>
      </c>
      <c r="H614" s="70" t="s">
        <v>75</v>
      </c>
      <c r="I614" s="70" t="s">
        <v>855</v>
      </c>
      <c r="J614" s="70" t="s">
        <v>61</v>
      </c>
      <c r="K614" s="69" t="b">
        <v>1</v>
      </c>
      <c r="L614" s="70" t="s">
        <v>23</v>
      </c>
      <c r="M614" s="69">
        <v>102</v>
      </c>
      <c r="N614" s="78" t="s">
        <v>1184</v>
      </c>
      <c r="O614" s="81" t="str">
        <f t="shared" si="18"/>
        <v>10220</v>
      </c>
      <c r="P614" s="82">
        <f>IF(COUNTIF(Sheet2!B$3:B$187,VALUE('raw Mark ID data'!O614))=0, 0, VLOOKUP(VALUE(O614), Sheet2!B$3:D$987, 3, FALSE))</f>
        <v>0</v>
      </c>
      <c r="Q614" s="82">
        <f>IF(P614="THA",VLOOKUP(VALUE(O614),Sheet2!B$1:C$191,2,FALSE), IF(P614="SHA",VLOOKUP(VALUE(O614),Sheet2!B$1:C$191,2,FALSE), 0))</f>
        <v>0</v>
      </c>
      <c r="R614" s="82" t="str">
        <f t="shared" si="19"/>
        <v>NT</v>
      </c>
      <c r="S614" s="70" t="s">
        <v>1739</v>
      </c>
      <c r="T614" s="71">
        <v>45508</v>
      </c>
      <c r="U614" s="72">
        <v>45509</v>
      </c>
      <c r="V614" s="69">
        <v>2</v>
      </c>
      <c r="W614" s="71">
        <v>45509</v>
      </c>
      <c r="X614" s="69">
        <v>32</v>
      </c>
      <c r="Y614" s="73"/>
      <c r="Z614" s="70" t="s">
        <v>61</v>
      </c>
      <c r="AA614" s="69">
        <v>1</v>
      </c>
      <c r="AB614" s="72">
        <v>45510</v>
      </c>
      <c r="AC614" s="70" t="s">
        <v>63</v>
      </c>
      <c r="AD614" s="70" t="s">
        <v>163</v>
      </c>
      <c r="AE614" s="70" t="s">
        <v>10</v>
      </c>
      <c r="AF614" s="70" t="s">
        <v>12</v>
      </c>
      <c r="AG614" s="70" t="s">
        <v>65</v>
      </c>
      <c r="AH614" s="70" t="s">
        <v>11</v>
      </c>
      <c r="AI614" s="70" t="s">
        <v>9</v>
      </c>
      <c r="AJ614" s="70" t="s">
        <v>122</v>
      </c>
      <c r="AK614" s="70" t="s">
        <v>163</v>
      </c>
      <c r="AL614" s="70" t="s">
        <v>63</v>
      </c>
      <c r="AM614" s="70" t="s">
        <v>61</v>
      </c>
      <c r="AN614" s="70" t="s">
        <v>61</v>
      </c>
      <c r="AO614" s="70" t="s">
        <v>74</v>
      </c>
      <c r="AP614" s="69">
        <v>4.5</v>
      </c>
    </row>
    <row r="615" spans="1:42" ht="15" hidden="1" customHeight="1" x14ac:dyDescent="0.25">
      <c r="A615" s="69">
        <v>2024</v>
      </c>
      <c r="B615" s="70" t="s">
        <v>54</v>
      </c>
      <c r="C615" s="70" t="s">
        <v>55</v>
      </c>
      <c r="D615" s="70" t="s">
        <v>56</v>
      </c>
      <c r="E615" s="70" t="s">
        <v>219</v>
      </c>
      <c r="F615" s="70" t="s">
        <v>58</v>
      </c>
      <c r="G615" s="70" t="s">
        <v>1737</v>
      </c>
      <c r="H615" s="70" t="s">
        <v>79</v>
      </c>
      <c r="I615" s="70" t="s">
        <v>855</v>
      </c>
      <c r="J615" s="70" t="s">
        <v>61</v>
      </c>
      <c r="K615" s="69" t="b">
        <v>1</v>
      </c>
      <c r="L615" s="70" t="s">
        <v>23</v>
      </c>
      <c r="M615" s="69">
        <v>102</v>
      </c>
      <c r="N615" s="78" t="s">
        <v>1184</v>
      </c>
      <c r="O615" s="81" t="str">
        <f t="shared" si="18"/>
        <v>10220</v>
      </c>
      <c r="P615" s="82">
        <f>IF(COUNTIF(Sheet2!B$3:B$187,VALUE('raw Mark ID data'!O615))=0, 0, VLOOKUP(VALUE(O615), Sheet2!B$3:D$987, 3, FALSE))</f>
        <v>0</v>
      </c>
      <c r="Q615" s="82">
        <f>IF(P615="THA",VLOOKUP(VALUE(O615),Sheet2!B$1:C$191,2,FALSE), IF(P615="SHA",VLOOKUP(VALUE(O615),Sheet2!B$1:C$191,2,FALSE), 0))</f>
        <v>0</v>
      </c>
      <c r="R615" s="82" t="str">
        <f t="shared" si="19"/>
        <v>NT</v>
      </c>
      <c r="S615" s="70" t="s">
        <v>1740</v>
      </c>
      <c r="T615" s="71">
        <v>45508</v>
      </c>
      <c r="U615" s="72">
        <v>45509</v>
      </c>
      <c r="V615" s="69">
        <v>2</v>
      </c>
      <c r="W615" s="71">
        <v>45509</v>
      </c>
      <c r="X615" s="69">
        <v>32</v>
      </c>
      <c r="Y615" s="73"/>
      <c r="Z615" s="70" t="s">
        <v>61</v>
      </c>
      <c r="AA615" s="69">
        <v>1</v>
      </c>
      <c r="AB615" s="72">
        <v>45510</v>
      </c>
      <c r="AC615" s="70" t="s">
        <v>63</v>
      </c>
      <c r="AD615" s="70" t="s">
        <v>163</v>
      </c>
      <c r="AE615" s="70" t="s">
        <v>10</v>
      </c>
      <c r="AF615" s="70" t="s">
        <v>12</v>
      </c>
      <c r="AG615" s="70" t="s">
        <v>65</v>
      </c>
      <c r="AH615" s="70" t="s">
        <v>11</v>
      </c>
      <c r="AI615" s="70" t="s">
        <v>9</v>
      </c>
      <c r="AJ615" s="70" t="s">
        <v>84</v>
      </c>
      <c r="AK615" s="70" t="s">
        <v>163</v>
      </c>
      <c r="AL615" s="70" t="s">
        <v>63</v>
      </c>
      <c r="AM615" s="70" t="s">
        <v>61</v>
      </c>
      <c r="AN615" s="70" t="s">
        <v>61</v>
      </c>
      <c r="AO615" s="70" t="s">
        <v>74</v>
      </c>
      <c r="AP615" s="69">
        <v>7.6</v>
      </c>
    </row>
    <row r="616" spans="1:42" ht="15" hidden="1" customHeight="1" x14ac:dyDescent="0.25">
      <c r="A616" s="69">
        <v>2024</v>
      </c>
      <c r="B616" s="70" t="s">
        <v>54</v>
      </c>
      <c r="C616" s="70" t="s">
        <v>55</v>
      </c>
      <c r="D616" s="70" t="s">
        <v>56</v>
      </c>
      <c r="E616" s="70" t="s">
        <v>219</v>
      </c>
      <c r="F616" s="70" t="s">
        <v>58</v>
      </c>
      <c r="G616" s="70" t="s">
        <v>1737</v>
      </c>
      <c r="H616" s="70" t="s">
        <v>83</v>
      </c>
      <c r="I616" s="70" t="s">
        <v>855</v>
      </c>
      <c r="J616" s="70" t="s">
        <v>61</v>
      </c>
      <c r="K616" s="69" t="b">
        <v>1</v>
      </c>
      <c r="L616" s="70" t="s">
        <v>23</v>
      </c>
      <c r="M616" s="69">
        <v>102</v>
      </c>
      <c r="N616" s="78" t="s">
        <v>1184</v>
      </c>
      <c r="O616" s="81" t="str">
        <f t="shared" si="18"/>
        <v>10220</v>
      </c>
      <c r="P616" s="82">
        <f>IF(COUNTIF(Sheet2!B$3:B$187,VALUE('raw Mark ID data'!O616))=0, 0, VLOOKUP(VALUE(O616), Sheet2!B$3:D$987, 3, FALSE))</f>
        <v>0</v>
      </c>
      <c r="Q616" s="82">
        <f>IF(P616="THA",VLOOKUP(VALUE(O616),Sheet2!B$1:C$191,2,FALSE), IF(P616="SHA",VLOOKUP(VALUE(O616),Sheet2!B$1:C$191,2,FALSE), 0))</f>
        <v>0</v>
      </c>
      <c r="R616" s="82" t="str">
        <f t="shared" si="19"/>
        <v>NT</v>
      </c>
      <c r="S616" s="70" t="s">
        <v>1741</v>
      </c>
      <c r="T616" s="71">
        <v>45508</v>
      </c>
      <c r="U616" s="72">
        <v>45509</v>
      </c>
      <c r="V616" s="69">
        <v>2</v>
      </c>
      <c r="W616" s="71">
        <v>45509</v>
      </c>
      <c r="X616" s="69">
        <v>32</v>
      </c>
      <c r="Y616" s="73"/>
      <c r="Z616" s="70" t="s">
        <v>61</v>
      </c>
      <c r="AA616" s="69">
        <v>1</v>
      </c>
      <c r="AB616" s="72">
        <v>45510</v>
      </c>
      <c r="AC616" s="70" t="s">
        <v>63</v>
      </c>
      <c r="AD616" s="70" t="s">
        <v>139</v>
      </c>
      <c r="AE616" s="70" t="s">
        <v>13</v>
      </c>
      <c r="AF616" s="70" t="s">
        <v>12</v>
      </c>
      <c r="AG616" s="70" t="s">
        <v>65</v>
      </c>
      <c r="AH616" s="70" t="s">
        <v>11</v>
      </c>
      <c r="AI616" s="70" t="s">
        <v>9</v>
      </c>
      <c r="AJ616" s="70" t="s">
        <v>122</v>
      </c>
      <c r="AK616" s="70" t="s">
        <v>139</v>
      </c>
      <c r="AL616" s="70" t="s">
        <v>63</v>
      </c>
      <c r="AM616" s="70" t="s">
        <v>61</v>
      </c>
      <c r="AN616" s="70" t="s">
        <v>61</v>
      </c>
      <c r="AO616" s="70" t="s">
        <v>74</v>
      </c>
      <c r="AP616" s="69">
        <v>7</v>
      </c>
    </row>
    <row r="617" spans="1:42" ht="15" hidden="1" customHeight="1" x14ac:dyDescent="0.25">
      <c r="A617" s="69">
        <v>2024</v>
      </c>
      <c r="B617" s="70" t="s">
        <v>54</v>
      </c>
      <c r="C617" s="70" t="s">
        <v>55</v>
      </c>
      <c r="D617" s="70" t="s">
        <v>56</v>
      </c>
      <c r="E617" s="70" t="s">
        <v>219</v>
      </c>
      <c r="F617" s="70" t="s">
        <v>58</v>
      </c>
      <c r="G617" s="70" t="s">
        <v>1737</v>
      </c>
      <c r="H617" s="70" t="s">
        <v>86</v>
      </c>
      <c r="I617" s="70" t="s">
        <v>855</v>
      </c>
      <c r="J617" s="70" t="s">
        <v>61</v>
      </c>
      <c r="K617" s="69" t="b">
        <v>1</v>
      </c>
      <c r="L617" s="70" t="s">
        <v>23</v>
      </c>
      <c r="M617" s="69">
        <v>102</v>
      </c>
      <c r="N617" s="78" t="s">
        <v>1184</v>
      </c>
      <c r="O617" s="81" t="str">
        <f t="shared" si="18"/>
        <v>10220</v>
      </c>
      <c r="P617" s="82">
        <f>IF(COUNTIF(Sheet2!B$3:B$187,VALUE('raw Mark ID data'!O617))=0, 0, VLOOKUP(VALUE(O617), Sheet2!B$3:D$987, 3, FALSE))</f>
        <v>0</v>
      </c>
      <c r="Q617" s="82">
        <f>IF(P617="THA",VLOOKUP(VALUE(O617),Sheet2!B$1:C$191,2,FALSE), IF(P617="SHA",VLOOKUP(VALUE(O617),Sheet2!B$1:C$191,2,FALSE), 0))</f>
        <v>0</v>
      </c>
      <c r="R617" s="82" t="str">
        <f t="shared" si="19"/>
        <v>NT</v>
      </c>
      <c r="S617" s="70" t="s">
        <v>1742</v>
      </c>
      <c r="T617" s="71">
        <v>45508</v>
      </c>
      <c r="U617" s="72">
        <v>45509</v>
      </c>
      <c r="V617" s="69">
        <v>2</v>
      </c>
      <c r="W617" s="71">
        <v>45509</v>
      </c>
      <c r="X617" s="69">
        <v>32</v>
      </c>
      <c r="Y617" s="73"/>
      <c r="Z617" s="70" t="s">
        <v>61</v>
      </c>
      <c r="AA617" s="69">
        <v>1</v>
      </c>
      <c r="AB617" s="72">
        <v>45510</v>
      </c>
      <c r="AC617" s="70" t="s">
        <v>63</v>
      </c>
      <c r="AD617" s="70" t="s">
        <v>139</v>
      </c>
      <c r="AE617" s="70" t="s">
        <v>13</v>
      </c>
      <c r="AF617" s="70" t="s">
        <v>12</v>
      </c>
      <c r="AG617" s="70" t="s">
        <v>65</v>
      </c>
      <c r="AH617" s="70" t="s">
        <v>11</v>
      </c>
      <c r="AI617" s="70" t="s">
        <v>9</v>
      </c>
      <c r="AJ617" s="70" t="s">
        <v>122</v>
      </c>
      <c r="AK617" s="70" t="s">
        <v>139</v>
      </c>
      <c r="AL617" s="70" t="s">
        <v>63</v>
      </c>
      <c r="AM617" s="70" t="s">
        <v>61</v>
      </c>
      <c r="AN617" s="70" t="s">
        <v>61</v>
      </c>
      <c r="AO617" s="70" t="s">
        <v>74</v>
      </c>
      <c r="AP617" s="69">
        <v>5.8</v>
      </c>
    </row>
    <row r="618" spans="1:42" ht="15" hidden="1" customHeight="1" x14ac:dyDescent="0.25">
      <c r="A618" s="69">
        <v>2024</v>
      </c>
      <c r="B618" s="70" t="s">
        <v>54</v>
      </c>
      <c r="C618" s="70" t="s">
        <v>55</v>
      </c>
      <c r="D618" s="70" t="s">
        <v>56</v>
      </c>
      <c r="E618" s="70" t="s">
        <v>219</v>
      </c>
      <c r="F618" s="70" t="s">
        <v>58</v>
      </c>
      <c r="G618" s="70" t="s">
        <v>1743</v>
      </c>
      <c r="H618" s="70" t="s">
        <v>70</v>
      </c>
      <c r="I618" s="70" t="s">
        <v>855</v>
      </c>
      <c r="J618" s="70" t="s">
        <v>61</v>
      </c>
      <c r="K618" s="69" t="b">
        <v>1</v>
      </c>
      <c r="L618" s="70" t="s">
        <v>23</v>
      </c>
      <c r="M618" s="69">
        <v>101</v>
      </c>
      <c r="N618" s="78" t="s">
        <v>1283</v>
      </c>
      <c r="O618" s="81" t="str">
        <f t="shared" si="18"/>
        <v>10129</v>
      </c>
      <c r="P618" s="82">
        <f>IF(COUNTIF(Sheet2!B$3:B$187,VALUE('raw Mark ID data'!O618))=0, 0, VLOOKUP(VALUE(O618), Sheet2!B$3:D$987, 3, FALSE))</f>
        <v>0</v>
      </c>
      <c r="Q618" s="82">
        <f>IF(P618="THA",VLOOKUP(VALUE(O618),Sheet2!B$1:C$191,2,FALSE), IF(P618="SHA",VLOOKUP(VALUE(O618),Sheet2!B$1:C$191,2,FALSE), 0))</f>
        <v>0</v>
      </c>
      <c r="R618" s="82" t="str">
        <f t="shared" si="19"/>
        <v>NT</v>
      </c>
      <c r="S618" s="70" t="s">
        <v>1744</v>
      </c>
      <c r="T618" s="71">
        <v>45508</v>
      </c>
      <c r="U618" s="72">
        <v>45509</v>
      </c>
      <c r="V618" s="69">
        <v>2</v>
      </c>
      <c r="W618" s="71">
        <v>45509</v>
      </c>
      <c r="X618" s="69">
        <v>32</v>
      </c>
      <c r="Y618" s="73"/>
      <c r="Z618" s="70" t="s">
        <v>61</v>
      </c>
      <c r="AA618" s="69">
        <v>1</v>
      </c>
      <c r="AB618" s="72">
        <v>45513</v>
      </c>
      <c r="AC618" s="70" t="s">
        <v>63</v>
      </c>
      <c r="AD618" s="70" t="s">
        <v>189</v>
      </c>
      <c r="AE618" s="70" t="s">
        <v>21</v>
      </c>
      <c r="AF618" s="70" t="s">
        <v>12</v>
      </c>
      <c r="AG618" s="70" t="s">
        <v>65</v>
      </c>
      <c r="AH618" s="70" t="s">
        <v>11</v>
      </c>
      <c r="AI618" s="70" t="s">
        <v>9</v>
      </c>
      <c r="AJ618" s="70" t="s">
        <v>84</v>
      </c>
      <c r="AK618" s="70" t="s">
        <v>189</v>
      </c>
      <c r="AL618" s="70" t="s">
        <v>63</v>
      </c>
      <c r="AM618" s="70" t="s">
        <v>61</v>
      </c>
      <c r="AN618" s="70" t="s">
        <v>61</v>
      </c>
      <c r="AO618" s="70" t="s">
        <v>74</v>
      </c>
      <c r="AP618" s="69">
        <v>5.3</v>
      </c>
    </row>
    <row r="619" spans="1:42" ht="15" hidden="1" customHeight="1" x14ac:dyDescent="0.25">
      <c r="A619" s="69">
        <v>2024</v>
      </c>
      <c r="B619" s="70" t="s">
        <v>54</v>
      </c>
      <c r="C619" s="70" t="s">
        <v>55</v>
      </c>
      <c r="D619" s="70" t="s">
        <v>56</v>
      </c>
      <c r="E619" s="70" t="s">
        <v>219</v>
      </c>
      <c r="F619" s="70" t="s">
        <v>58</v>
      </c>
      <c r="G619" s="70" t="s">
        <v>1743</v>
      </c>
      <c r="H619" s="70" t="s">
        <v>75</v>
      </c>
      <c r="I619" s="70" t="s">
        <v>855</v>
      </c>
      <c r="J619" s="70" t="s">
        <v>61</v>
      </c>
      <c r="K619" s="69" t="b">
        <v>1</v>
      </c>
      <c r="L619" s="70" t="s">
        <v>23</v>
      </c>
      <c r="M619" s="69">
        <v>101</v>
      </c>
      <c r="N619" s="78" t="s">
        <v>1283</v>
      </c>
      <c r="O619" s="81" t="str">
        <f t="shared" si="18"/>
        <v>10129</v>
      </c>
      <c r="P619" s="82">
        <f>IF(COUNTIF(Sheet2!B$3:B$187,VALUE('raw Mark ID data'!O619))=0, 0, VLOOKUP(VALUE(O619), Sheet2!B$3:D$987, 3, FALSE))</f>
        <v>0</v>
      </c>
      <c r="Q619" s="82">
        <f>IF(P619="THA",VLOOKUP(VALUE(O619),Sheet2!B$1:C$191,2,FALSE), IF(P619="SHA",VLOOKUP(VALUE(O619),Sheet2!B$1:C$191,2,FALSE), 0))</f>
        <v>0</v>
      </c>
      <c r="R619" s="82" t="str">
        <f t="shared" si="19"/>
        <v>NT</v>
      </c>
      <c r="S619" s="70" t="s">
        <v>1745</v>
      </c>
      <c r="T619" s="71">
        <v>45508</v>
      </c>
      <c r="U619" s="72">
        <v>45509</v>
      </c>
      <c r="V619" s="69">
        <v>2</v>
      </c>
      <c r="W619" s="71">
        <v>45509</v>
      </c>
      <c r="X619" s="69">
        <v>32</v>
      </c>
      <c r="Y619" s="73"/>
      <c r="Z619" s="70" t="s">
        <v>61</v>
      </c>
      <c r="AA619" s="69">
        <v>1</v>
      </c>
      <c r="AB619" s="72">
        <v>45513</v>
      </c>
      <c r="AC619" s="70" t="s">
        <v>63</v>
      </c>
      <c r="AD619" s="70" t="s">
        <v>139</v>
      </c>
      <c r="AE619" s="70" t="s">
        <v>13</v>
      </c>
      <c r="AF619" s="70" t="s">
        <v>12</v>
      </c>
      <c r="AG619" s="70" t="s">
        <v>65</v>
      </c>
      <c r="AH619" s="70" t="s">
        <v>11</v>
      </c>
      <c r="AI619" s="70" t="s">
        <v>9</v>
      </c>
      <c r="AJ619" s="70" t="s">
        <v>122</v>
      </c>
      <c r="AK619" s="70" t="s">
        <v>139</v>
      </c>
      <c r="AL619" s="70" t="s">
        <v>63</v>
      </c>
      <c r="AM619" s="70" t="s">
        <v>61</v>
      </c>
      <c r="AN619" s="70" t="s">
        <v>61</v>
      </c>
      <c r="AO619" s="70" t="s">
        <v>74</v>
      </c>
      <c r="AP619" s="69">
        <v>4.9000000000000004</v>
      </c>
    </row>
    <row r="620" spans="1:42" ht="15" hidden="1" customHeight="1" x14ac:dyDescent="0.25">
      <c r="A620" s="69">
        <v>2024</v>
      </c>
      <c r="B620" s="70" t="s">
        <v>54</v>
      </c>
      <c r="C620" s="70" t="s">
        <v>55</v>
      </c>
      <c r="D620" s="70" t="s">
        <v>56</v>
      </c>
      <c r="E620" s="70" t="s">
        <v>219</v>
      </c>
      <c r="F620" s="70" t="s">
        <v>58</v>
      </c>
      <c r="G620" s="70" t="s">
        <v>1743</v>
      </c>
      <c r="H620" s="70" t="s">
        <v>78</v>
      </c>
      <c r="I620" s="70" t="s">
        <v>855</v>
      </c>
      <c r="J620" s="70" t="s">
        <v>61</v>
      </c>
      <c r="K620" s="69" t="b">
        <v>1</v>
      </c>
      <c r="L620" s="70" t="s">
        <v>23</v>
      </c>
      <c r="M620" s="69">
        <v>101</v>
      </c>
      <c r="N620" s="78" t="s">
        <v>1283</v>
      </c>
      <c r="O620" s="81" t="str">
        <f t="shared" si="18"/>
        <v>10129</v>
      </c>
      <c r="P620" s="82">
        <f>IF(COUNTIF(Sheet2!B$3:B$187,VALUE('raw Mark ID data'!O620))=0, 0, VLOOKUP(VALUE(O620), Sheet2!B$3:D$987, 3, FALSE))</f>
        <v>0</v>
      </c>
      <c r="Q620" s="82">
        <f>IF(P620="THA",VLOOKUP(VALUE(O620),Sheet2!B$1:C$191,2,FALSE), IF(P620="SHA",VLOOKUP(VALUE(O620),Sheet2!B$1:C$191,2,FALSE), 0))</f>
        <v>0</v>
      </c>
      <c r="R620" s="82" t="str">
        <f t="shared" si="19"/>
        <v>NT</v>
      </c>
      <c r="S620" s="70" t="s">
        <v>1746</v>
      </c>
      <c r="T620" s="71">
        <v>45508</v>
      </c>
      <c r="U620" s="72">
        <v>45509</v>
      </c>
      <c r="V620" s="69">
        <v>2</v>
      </c>
      <c r="W620" s="71">
        <v>45509</v>
      </c>
      <c r="X620" s="69">
        <v>32</v>
      </c>
      <c r="Y620" s="73"/>
      <c r="Z620" s="70" t="s">
        <v>61</v>
      </c>
      <c r="AA620" s="69">
        <v>1</v>
      </c>
      <c r="AB620" s="72">
        <v>45513</v>
      </c>
      <c r="AC620" s="70" t="s">
        <v>63</v>
      </c>
      <c r="AD620" s="70" t="s">
        <v>139</v>
      </c>
      <c r="AE620" s="70" t="s">
        <v>13</v>
      </c>
      <c r="AF620" s="70" t="s">
        <v>12</v>
      </c>
      <c r="AG620" s="70" t="s">
        <v>65</v>
      </c>
      <c r="AH620" s="70" t="s">
        <v>11</v>
      </c>
      <c r="AI620" s="70" t="s">
        <v>9</v>
      </c>
      <c r="AJ620" s="70" t="s">
        <v>122</v>
      </c>
      <c r="AK620" s="70" t="s">
        <v>139</v>
      </c>
      <c r="AL620" s="70" t="s">
        <v>63</v>
      </c>
      <c r="AM620" s="70" t="s">
        <v>61</v>
      </c>
      <c r="AN620" s="70" t="s">
        <v>61</v>
      </c>
      <c r="AO620" s="70" t="s">
        <v>74</v>
      </c>
      <c r="AP620" s="69">
        <v>8.9</v>
      </c>
    </row>
    <row r="621" spans="1:42" ht="15" hidden="1" customHeight="1" x14ac:dyDescent="0.25">
      <c r="A621" s="69">
        <v>2024</v>
      </c>
      <c r="B621" s="70" t="s">
        <v>54</v>
      </c>
      <c r="C621" s="70" t="s">
        <v>55</v>
      </c>
      <c r="D621" s="70" t="s">
        <v>56</v>
      </c>
      <c r="E621" s="70" t="s">
        <v>219</v>
      </c>
      <c r="F621" s="70" t="s">
        <v>58</v>
      </c>
      <c r="G621" s="70" t="s">
        <v>1743</v>
      </c>
      <c r="H621" s="70" t="s">
        <v>83</v>
      </c>
      <c r="I621" s="70" t="s">
        <v>855</v>
      </c>
      <c r="J621" s="70" t="s">
        <v>61</v>
      </c>
      <c r="K621" s="69" t="b">
        <v>1</v>
      </c>
      <c r="L621" s="70" t="s">
        <v>23</v>
      </c>
      <c r="M621" s="69">
        <v>101</v>
      </c>
      <c r="N621" s="78" t="s">
        <v>1283</v>
      </c>
      <c r="O621" s="81" t="str">
        <f t="shared" si="18"/>
        <v>10129</v>
      </c>
      <c r="P621" s="82">
        <f>IF(COUNTIF(Sheet2!B$3:B$187,VALUE('raw Mark ID data'!O621))=0, 0, VLOOKUP(VALUE(O621), Sheet2!B$3:D$987, 3, FALSE))</f>
        <v>0</v>
      </c>
      <c r="Q621" s="82">
        <f>IF(P621="THA",VLOOKUP(VALUE(O621),Sheet2!B$1:C$191,2,FALSE), IF(P621="SHA",VLOOKUP(VALUE(O621),Sheet2!B$1:C$191,2,FALSE), 0))</f>
        <v>0</v>
      </c>
      <c r="R621" s="82" t="str">
        <f t="shared" si="19"/>
        <v>NT</v>
      </c>
      <c r="S621" s="70" t="s">
        <v>1747</v>
      </c>
      <c r="T621" s="71">
        <v>45508</v>
      </c>
      <c r="U621" s="72">
        <v>45509</v>
      </c>
      <c r="V621" s="69">
        <v>2</v>
      </c>
      <c r="W621" s="71">
        <v>45509</v>
      </c>
      <c r="X621" s="69">
        <v>32</v>
      </c>
      <c r="Y621" s="73"/>
      <c r="Z621" s="70" t="s">
        <v>61</v>
      </c>
      <c r="AA621" s="69">
        <v>1</v>
      </c>
      <c r="AB621" s="72">
        <v>45513</v>
      </c>
      <c r="AC621" s="70" t="s">
        <v>63</v>
      </c>
      <c r="AD621" s="70" t="s">
        <v>947</v>
      </c>
      <c r="AE621" s="70" t="s">
        <v>14</v>
      </c>
      <c r="AF621" s="70" t="s">
        <v>12</v>
      </c>
      <c r="AG621" s="70" t="s">
        <v>65</v>
      </c>
      <c r="AH621" s="70" t="s">
        <v>11</v>
      </c>
      <c r="AI621" s="70" t="s">
        <v>9</v>
      </c>
      <c r="AJ621" s="70" t="s">
        <v>122</v>
      </c>
      <c r="AK621" s="70" t="s">
        <v>947</v>
      </c>
      <c r="AL621" s="70" t="s">
        <v>63</v>
      </c>
      <c r="AM621" s="70" t="s">
        <v>61</v>
      </c>
      <c r="AN621" s="70" t="s">
        <v>61</v>
      </c>
      <c r="AO621" s="70" t="s">
        <v>74</v>
      </c>
      <c r="AP621" s="69">
        <v>4.3</v>
      </c>
    </row>
    <row r="622" spans="1:42" ht="15" hidden="1" customHeight="1" x14ac:dyDescent="0.25">
      <c r="A622" s="69">
        <v>2024</v>
      </c>
      <c r="B622" s="70" t="s">
        <v>54</v>
      </c>
      <c r="C622" s="70" t="s">
        <v>55</v>
      </c>
      <c r="D622" s="70" t="s">
        <v>56</v>
      </c>
      <c r="E622" s="70" t="s">
        <v>219</v>
      </c>
      <c r="F622" s="70" t="s">
        <v>58</v>
      </c>
      <c r="G622" s="70" t="s">
        <v>1743</v>
      </c>
      <c r="H622" s="70" t="s">
        <v>87</v>
      </c>
      <c r="I622" s="70" t="s">
        <v>855</v>
      </c>
      <c r="J622" s="70" t="s">
        <v>61</v>
      </c>
      <c r="K622" s="69" t="b">
        <v>1</v>
      </c>
      <c r="L622" s="70" t="s">
        <v>23</v>
      </c>
      <c r="M622" s="69">
        <v>101</v>
      </c>
      <c r="N622" s="78" t="s">
        <v>1283</v>
      </c>
      <c r="O622" s="81" t="str">
        <f t="shared" si="18"/>
        <v>10129</v>
      </c>
      <c r="P622" s="82">
        <f>IF(COUNTIF(Sheet2!B$3:B$187,VALUE('raw Mark ID data'!O622))=0, 0, VLOOKUP(VALUE(O622), Sheet2!B$3:D$987, 3, FALSE))</f>
        <v>0</v>
      </c>
      <c r="Q622" s="82">
        <f>IF(P622="THA",VLOOKUP(VALUE(O622),Sheet2!B$1:C$191,2,FALSE), IF(P622="SHA",VLOOKUP(VALUE(O622),Sheet2!B$1:C$191,2,FALSE), 0))</f>
        <v>0</v>
      </c>
      <c r="R622" s="82" t="str">
        <f t="shared" si="19"/>
        <v>NT</v>
      </c>
      <c r="S622" s="70" t="s">
        <v>1748</v>
      </c>
      <c r="T622" s="71">
        <v>45508</v>
      </c>
      <c r="U622" s="72">
        <v>45509</v>
      </c>
      <c r="V622" s="69">
        <v>2</v>
      </c>
      <c r="W622" s="71">
        <v>45509</v>
      </c>
      <c r="X622" s="69">
        <v>32</v>
      </c>
      <c r="Y622" s="73"/>
      <c r="Z622" s="70" t="s">
        <v>61</v>
      </c>
      <c r="AA622" s="69">
        <v>1</v>
      </c>
      <c r="AB622" s="72">
        <v>45513</v>
      </c>
      <c r="AC622" s="70" t="s">
        <v>63</v>
      </c>
      <c r="AD622" s="70" t="s">
        <v>163</v>
      </c>
      <c r="AE622" s="70" t="s">
        <v>10</v>
      </c>
      <c r="AF622" s="70" t="s">
        <v>12</v>
      </c>
      <c r="AG622" s="70" t="s">
        <v>65</v>
      </c>
      <c r="AH622" s="70" t="s">
        <v>11</v>
      </c>
      <c r="AI622" s="70" t="s">
        <v>9</v>
      </c>
      <c r="AJ622" s="70" t="s">
        <v>84</v>
      </c>
      <c r="AK622" s="70" t="s">
        <v>163</v>
      </c>
      <c r="AL622" s="70" t="s">
        <v>63</v>
      </c>
      <c r="AM622" s="70" t="s">
        <v>61</v>
      </c>
      <c r="AN622" s="70" t="s">
        <v>61</v>
      </c>
      <c r="AO622" s="70" t="s">
        <v>74</v>
      </c>
      <c r="AP622" s="69">
        <v>5.7</v>
      </c>
    </row>
    <row r="623" spans="1:42" ht="15" hidden="1" customHeight="1" x14ac:dyDescent="0.25">
      <c r="A623" s="69">
        <v>2024</v>
      </c>
      <c r="B623" s="70" t="s">
        <v>54</v>
      </c>
      <c r="C623" s="70" t="s">
        <v>55</v>
      </c>
      <c r="D623" s="70" t="s">
        <v>56</v>
      </c>
      <c r="E623" s="70" t="s">
        <v>219</v>
      </c>
      <c r="F623" s="70" t="s">
        <v>58</v>
      </c>
      <c r="G623" s="70" t="s">
        <v>1743</v>
      </c>
      <c r="H623" s="70" t="s">
        <v>91</v>
      </c>
      <c r="I623" s="70" t="s">
        <v>855</v>
      </c>
      <c r="J623" s="70" t="s">
        <v>61</v>
      </c>
      <c r="K623" s="69" t="b">
        <v>1</v>
      </c>
      <c r="L623" s="70" t="s">
        <v>23</v>
      </c>
      <c r="M623" s="69">
        <v>101</v>
      </c>
      <c r="N623" s="78" t="s">
        <v>1283</v>
      </c>
      <c r="O623" s="81" t="str">
        <f t="shared" si="18"/>
        <v>10129</v>
      </c>
      <c r="P623" s="82">
        <f>IF(COUNTIF(Sheet2!B$3:B$187,VALUE('raw Mark ID data'!O623))=0, 0, VLOOKUP(VALUE(O623), Sheet2!B$3:D$987, 3, FALSE))</f>
        <v>0</v>
      </c>
      <c r="Q623" s="82">
        <f>IF(P623="THA",VLOOKUP(VALUE(O623),Sheet2!B$1:C$191,2,FALSE), IF(P623="SHA",VLOOKUP(VALUE(O623),Sheet2!B$1:C$191,2,FALSE), 0))</f>
        <v>0</v>
      </c>
      <c r="R623" s="82" t="str">
        <f t="shared" si="19"/>
        <v>NT</v>
      </c>
      <c r="S623" s="70" t="s">
        <v>1749</v>
      </c>
      <c r="T623" s="71">
        <v>45508</v>
      </c>
      <c r="U623" s="72">
        <v>45509</v>
      </c>
      <c r="V623" s="69">
        <v>2</v>
      </c>
      <c r="W623" s="71">
        <v>45509</v>
      </c>
      <c r="X623" s="69">
        <v>32</v>
      </c>
      <c r="Y623" s="73"/>
      <c r="Z623" s="70" t="s">
        <v>61</v>
      </c>
      <c r="AA623" s="69">
        <v>1</v>
      </c>
      <c r="AB623" s="72">
        <v>45513</v>
      </c>
      <c r="AC623" s="70" t="s">
        <v>63</v>
      </c>
      <c r="AD623" s="70" t="s">
        <v>189</v>
      </c>
      <c r="AE623" s="70" t="s">
        <v>21</v>
      </c>
      <c r="AF623" s="70" t="s">
        <v>12</v>
      </c>
      <c r="AG623" s="70" t="s">
        <v>65</v>
      </c>
      <c r="AH623" s="70" t="s">
        <v>11</v>
      </c>
      <c r="AI623" s="70" t="s">
        <v>9</v>
      </c>
      <c r="AJ623" s="70" t="s">
        <v>122</v>
      </c>
      <c r="AK623" s="70" t="s">
        <v>189</v>
      </c>
      <c r="AL623" s="70" t="s">
        <v>63</v>
      </c>
      <c r="AM623" s="70" t="s">
        <v>61</v>
      </c>
      <c r="AN623" s="70" t="s">
        <v>61</v>
      </c>
      <c r="AO623" s="70" t="s">
        <v>74</v>
      </c>
      <c r="AP623" s="69">
        <v>5.4</v>
      </c>
    </row>
    <row r="624" spans="1:42" ht="15" hidden="1" customHeight="1" x14ac:dyDescent="0.25">
      <c r="A624" s="69">
        <v>2024</v>
      </c>
      <c r="B624" s="70" t="s">
        <v>54</v>
      </c>
      <c r="C624" s="70" t="s">
        <v>55</v>
      </c>
      <c r="D624" s="70" t="s">
        <v>56</v>
      </c>
      <c r="E624" s="70" t="s">
        <v>219</v>
      </c>
      <c r="F624" s="70" t="s">
        <v>58</v>
      </c>
      <c r="G624" s="70" t="s">
        <v>1743</v>
      </c>
      <c r="H624" s="70" t="s">
        <v>95</v>
      </c>
      <c r="I624" s="70" t="s">
        <v>855</v>
      </c>
      <c r="J624" s="70" t="s">
        <v>61</v>
      </c>
      <c r="K624" s="69" t="b">
        <v>1</v>
      </c>
      <c r="L624" s="70" t="s">
        <v>23</v>
      </c>
      <c r="M624" s="69">
        <v>101</v>
      </c>
      <c r="N624" s="78" t="s">
        <v>1283</v>
      </c>
      <c r="O624" s="81" t="str">
        <f t="shared" si="18"/>
        <v>10129</v>
      </c>
      <c r="P624" s="82">
        <f>IF(COUNTIF(Sheet2!B$3:B$187,VALUE('raw Mark ID data'!O624))=0, 0, VLOOKUP(VALUE(O624), Sheet2!B$3:D$987, 3, FALSE))</f>
        <v>0</v>
      </c>
      <c r="Q624" s="82">
        <f>IF(P624="THA",VLOOKUP(VALUE(O624),Sheet2!B$1:C$191,2,FALSE), IF(P624="SHA",VLOOKUP(VALUE(O624),Sheet2!B$1:C$191,2,FALSE), 0))</f>
        <v>0</v>
      </c>
      <c r="R624" s="82" t="str">
        <f t="shared" si="19"/>
        <v>NT</v>
      </c>
      <c r="S624" s="70" t="s">
        <v>1750</v>
      </c>
      <c r="T624" s="71">
        <v>45508</v>
      </c>
      <c r="U624" s="72">
        <v>45509</v>
      </c>
      <c r="V624" s="69">
        <v>2</v>
      </c>
      <c r="W624" s="71">
        <v>45509</v>
      </c>
      <c r="X624" s="69">
        <v>32</v>
      </c>
      <c r="Y624" s="73"/>
      <c r="Z624" s="70" t="s">
        <v>61</v>
      </c>
      <c r="AA624" s="69">
        <v>1</v>
      </c>
      <c r="AB624" s="72">
        <v>45513</v>
      </c>
      <c r="AC624" s="70" t="s">
        <v>63</v>
      </c>
      <c r="AD624" s="70" t="s">
        <v>189</v>
      </c>
      <c r="AE624" s="70" t="s">
        <v>21</v>
      </c>
      <c r="AF624" s="70" t="s">
        <v>12</v>
      </c>
      <c r="AG624" s="70" t="s">
        <v>65</v>
      </c>
      <c r="AH624" s="70" t="s">
        <v>11</v>
      </c>
      <c r="AI624" s="70" t="s">
        <v>9</v>
      </c>
      <c r="AJ624" s="70" t="s">
        <v>122</v>
      </c>
      <c r="AK624" s="70" t="s">
        <v>189</v>
      </c>
      <c r="AL624" s="70" t="s">
        <v>63</v>
      </c>
      <c r="AM624" s="70" t="s">
        <v>61</v>
      </c>
      <c r="AN624" s="70" t="s">
        <v>61</v>
      </c>
      <c r="AO624" s="70" t="s">
        <v>74</v>
      </c>
      <c r="AP624" s="69">
        <v>6.1</v>
      </c>
    </row>
    <row r="625" spans="1:42" ht="15" hidden="1" customHeight="1" x14ac:dyDescent="0.25">
      <c r="A625" s="69">
        <v>2024</v>
      </c>
      <c r="B625" s="70" t="s">
        <v>54</v>
      </c>
      <c r="C625" s="70" t="s">
        <v>55</v>
      </c>
      <c r="D625" s="70" t="s">
        <v>56</v>
      </c>
      <c r="E625" s="70" t="s">
        <v>219</v>
      </c>
      <c r="F625" s="70" t="s">
        <v>58</v>
      </c>
      <c r="G625" s="70" t="s">
        <v>1743</v>
      </c>
      <c r="H625" s="70" t="s">
        <v>118</v>
      </c>
      <c r="I625" s="70" t="s">
        <v>855</v>
      </c>
      <c r="J625" s="70" t="s">
        <v>61</v>
      </c>
      <c r="K625" s="69" t="b">
        <v>1</v>
      </c>
      <c r="L625" s="70" t="s">
        <v>23</v>
      </c>
      <c r="M625" s="69">
        <v>101</v>
      </c>
      <c r="N625" s="78" t="s">
        <v>1015</v>
      </c>
      <c r="O625" s="81" t="str">
        <f t="shared" si="18"/>
        <v>10141</v>
      </c>
      <c r="P625" s="82">
        <f>IF(COUNTIF(Sheet2!B$3:B$187,VALUE('raw Mark ID data'!O625))=0, 0, VLOOKUP(VALUE(O625), Sheet2!B$3:D$987, 3, FALSE))</f>
        <v>0</v>
      </c>
      <c r="Q625" s="82">
        <f>IF(P625="THA",VLOOKUP(VALUE(O625),Sheet2!B$1:C$191,2,FALSE), IF(P625="SHA",VLOOKUP(VALUE(O625),Sheet2!B$1:C$191,2,FALSE), 0))</f>
        <v>0</v>
      </c>
      <c r="R625" s="82" t="str">
        <f t="shared" si="19"/>
        <v>NT</v>
      </c>
      <c r="S625" s="70" t="s">
        <v>1751</v>
      </c>
      <c r="T625" s="71">
        <v>45508</v>
      </c>
      <c r="U625" s="72">
        <v>45509</v>
      </c>
      <c r="V625" s="69">
        <v>2</v>
      </c>
      <c r="W625" s="71">
        <v>45509</v>
      </c>
      <c r="X625" s="69">
        <v>32</v>
      </c>
      <c r="Y625" s="73"/>
      <c r="Z625" s="70" t="s">
        <v>61</v>
      </c>
      <c r="AA625" s="69">
        <v>1</v>
      </c>
      <c r="AB625" s="72">
        <v>45513</v>
      </c>
      <c r="AC625" s="70" t="s">
        <v>63</v>
      </c>
      <c r="AD625" s="70" t="s">
        <v>163</v>
      </c>
      <c r="AE625" s="70" t="s">
        <v>10</v>
      </c>
      <c r="AF625" s="70" t="s">
        <v>12</v>
      </c>
      <c r="AG625" s="70" t="s">
        <v>65</v>
      </c>
      <c r="AH625" s="70" t="s">
        <v>11</v>
      </c>
      <c r="AI625" s="70" t="s">
        <v>9</v>
      </c>
      <c r="AJ625" s="70" t="s">
        <v>122</v>
      </c>
      <c r="AK625" s="70" t="s">
        <v>163</v>
      </c>
      <c r="AL625" s="70" t="s">
        <v>63</v>
      </c>
      <c r="AM625" s="70" t="s">
        <v>61</v>
      </c>
      <c r="AN625" s="70" t="s">
        <v>61</v>
      </c>
      <c r="AO625" s="70" t="s">
        <v>74</v>
      </c>
      <c r="AP625" s="69">
        <v>7.1</v>
      </c>
    </row>
    <row r="626" spans="1:42" ht="15" hidden="1" customHeight="1" x14ac:dyDescent="0.25">
      <c r="A626" s="69">
        <v>2024</v>
      </c>
      <c r="B626" s="70" t="s">
        <v>54</v>
      </c>
      <c r="C626" s="70" t="s">
        <v>1752</v>
      </c>
      <c r="D626" s="70" t="s">
        <v>1753</v>
      </c>
      <c r="E626" s="70" t="s">
        <v>1754</v>
      </c>
      <c r="F626" s="70" t="s">
        <v>1755</v>
      </c>
      <c r="G626" s="70" t="s">
        <v>1756</v>
      </c>
      <c r="H626" s="70" t="s">
        <v>68</v>
      </c>
      <c r="I626" s="70" t="s">
        <v>60</v>
      </c>
      <c r="J626" s="70" t="s">
        <v>1755</v>
      </c>
      <c r="K626" s="69" t="b">
        <v>0</v>
      </c>
      <c r="L626" s="70" t="s">
        <v>1755</v>
      </c>
      <c r="M626" s="69">
        <v>101</v>
      </c>
      <c r="N626" s="78" t="s">
        <v>62</v>
      </c>
      <c r="O626" s="81" t="str">
        <f t="shared" si="18"/>
        <v>10195</v>
      </c>
      <c r="P626" s="82" t="str">
        <f>IF(L626="EGG", "THA", IF(COUNTIF(Sheet2!B$3:B$187,VALUE('raw Mark ID data'!O626))=0, 0, VLOOKUP(VALUE(O626), Sheet2!B$3:D$987, 3, FALSE)))</f>
        <v>THA</v>
      </c>
      <c r="Q626" s="82" t="str">
        <f>IF(P626="THA",VLOOKUP(VALUE(O626),Sheet2!B$1:C$191,2,FALSE), IF(P626="SHA",VLOOKUP(VALUE(O626),Sheet2!B$1:C$191,2,FALSE), 0))</f>
        <v>Neets Bay</v>
      </c>
      <c r="R626" s="82" t="str">
        <f t="shared" si="19"/>
        <v>T</v>
      </c>
      <c r="S626" s="70" t="s">
        <v>1757</v>
      </c>
      <c r="T626" s="71">
        <v>45504</v>
      </c>
      <c r="U626" s="73"/>
      <c r="V626" s="69">
        <v>1</v>
      </c>
      <c r="W626" s="71">
        <v>45504</v>
      </c>
      <c r="X626" s="69">
        <v>31</v>
      </c>
      <c r="Y626" s="69">
        <v>6</v>
      </c>
      <c r="Z626" s="70" t="s">
        <v>1758</v>
      </c>
      <c r="AA626" s="69">
        <v>1</v>
      </c>
      <c r="AB626" s="72">
        <v>45544</v>
      </c>
      <c r="AC626" s="70" t="s">
        <v>63</v>
      </c>
      <c r="AD626" s="70" t="s">
        <v>163</v>
      </c>
      <c r="AE626" s="70" t="s">
        <v>10</v>
      </c>
      <c r="AF626" s="70" t="s">
        <v>12</v>
      </c>
      <c r="AG626" s="70" t="s">
        <v>65</v>
      </c>
      <c r="AH626" s="70" t="s">
        <v>11</v>
      </c>
      <c r="AI626" s="70" t="s">
        <v>9</v>
      </c>
      <c r="AJ626" s="70" t="s">
        <v>122</v>
      </c>
      <c r="AK626" s="70" t="s">
        <v>163</v>
      </c>
      <c r="AL626" s="70" t="s">
        <v>63</v>
      </c>
      <c r="AM626" s="70" t="s">
        <v>61</v>
      </c>
      <c r="AN626" s="70" t="s">
        <v>61</v>
      </c>
      <c r="AO626" s="70" t="s">
        <v>61</v>
      </c>
      <c r="AP626" s="73"/>
    </row>
    <row r="627" spans="1:42" ht="15" hidden="1" customHeight="1" x14ac:dyDescent="0.25">
      <c r="A627" s="69">
        <v>2024</v>
      </c>
      <c r="B627" s="70" t="s">
        <v>54</v>
      </c>
      <c r="C627" s="70" t="s">
        <v>1752</v>
      </c>
      <c r="D627" s="70" t="s">
        <v>1753</v>
      </c>
      <c r="E627" s="70" t="s">
        <v>1754</v>
      </c>
      <c r="F627" s="70" t="s">
        <v>1755</v>
      </c>
      <c r="G627" s="70" t="s">
        <v>1756</v>
      </c>
      <c r="H627" s="70" t="s">
        <v>77</v>
      </c>
      <c r="I627" s="70" t="s">
        <v>60</v>
      </c>
      <c r="J627" s="70" t="s">
        <v>1755</v>
      </c>
      <c r="K627" s="69" t="b">
        <v>0</v>
      </c>
      <c r="L627" s="70" t="s">
        <v>1755</v>
      </c>
      <c r="M627" s="69">
        <v>101</v>
      </c>
      <c r="N627" s="78" t="s">
        <v>62</v>
      </c>
      <c r="O627" s="81" t="str">
        <f t="shared" si="18"/>
        <v>10195</v>
      </c>
      <c r="P627" s="82" t="str">
        <f>IF(L627="EGG", "THA", IF(COUNTIF(Sheet2!B$3:B$187,VALUE('raw Mark ID data'!O627))=0, 0, VLOOKUP(VALUE(O627), Sheet2!B$3:D$987, 3, FALSE)))</f>
        <v>THA</v>
      </c>
      <c r="Q627" s="82" t="str">
        <f>IF(P627="THA",VLOOKUP(VALUE(O627),Sheet2!B$1:C$191,2,FALSE), IF(P627="SHA",VLOOKUP(VALUE(O627),Sheet2!B$1:C$191,2,FALSE), 0))</f>
        <v>Neets Bay</v>
      </c>
      <c r="R627" s="82" t="str">
        <f t="shared" si="19"/>
        <v>T</v>
      </c>
      <c r="S627" s="70" t="s">
        <v>1759</v>
      </c>
      <c r="T627" s="71">
        <v>45504</v>
      </c>
      <c r="U627" s="73"/>
      <c r="V627" s="69">
        <v>1</v>
      </c>
      <c r="W627" s="71">
        <v>45504</v>
      </c>
      <c r="X627" s="69">
        <v>31</v>
      </c>
      <c r="Y627" s="69">
        <v>6</v>
      </c>
      <c r="Z627" s="70" t="s">
        <v>1758</v>
      </c>
      <c r="AA627" s="69">
        <v>1</v>
      </c>
      <c r="AB627" s="72">
        <v>45544</v>
      </c>
      <c r="AC627" s="70" t="s">
        <v>63</v>
      </c>
      <c r="AD627" s="70" t="s">
        <v>189</v>
      </c>
      <c r="AE627" s="70" t="s">
        <v>21</v>
      </c>
      <c r="AF627" s="70" t="s">
        <v>12</v>
      </c>
      <c r="AG627" s="70" t="s">
        <v>65</v>
      </c>
      <c r="AH627" s="70" t="s">
        <v>11</v>
      </c>
      <c r="AI627" s="70" t="s">
        <v>9</v>
      </c>
      <c r="AJ627" s="70" t="s">
        <v>122</v>
      </c>
      <c r="AK627" s="70" t="s">
        <v>189</v>
      </c>
      <c r="AL627" s="70" t="s">
        <v>63</v>
      </c>
      <c r="AM627" s="70" t="s">
        <v>61</v>
      </c>
      <c r="AN627" s="70" t="s">
        <v>61</v>
      </c>
      <c r="AO627" s="70" t="s">
        <v>61</v>
      </c>
      <c r="AP627" s="73"/>
    </row>
    <row r="628" spans="1:42" ht="15" hidden="1" customHeight="1" x14ac:dyDescent="0.25">
      <c r="A628" s="69">
        <v>2024</v>
      </c>
      <c r="B628" s="70" t="s">
        <v>54</v>
      </c>
      <c r="C628" s="70" t="s">
        <v>1752</v>
      </c>
      <c r="D628" s="70" t="s">
        <v>1753</v>
      </c>
      <c r="E628" s="70" t="s">
        <v>1754</v>
      </c>
      <c r="F628" s="70" t="s">
        <v>1755</v>
      </c>
      <c r="G628" s="70" t="s">
        <v>1756</v>
      </c>
      <c r="H628" s="70" t="s">
        <v>85</v>
      </c>
      <c r="I628" s="70" t="s">
        <v>60</v>
      </c>
      <c r="J628" s="70" t="s">
        <v>1755</v>
      </c>
      <c r="K628" s="69" t="b">
        <v>0</v>
      </c>
      <c r="L628" s="70" t="s">
        <v>1755</v>
      </c>
      <c r="M628" s="69">
        <v>101</v>
      </c>
      <c r="N628" s="78" t="s">
        <v>62</v>
      </c>
      <c r="O628" s="81" t="str">
        <f t="shared" si="18"/>
        <v>10195</v>
      </c>
      <c r="P628" s="82" t="str">
        <f>IF(L628="EGG", "THA", IF(COUNTIF(Sheet2!B$3:B$187,VALUE('raw Mark ID data'!O628))=0, 0, VLOOKUP(VALUE(O628), Sheet2!B$3:D$987, 3, FALSE)))</f>
        <v>THA</v>
      </c>
      <c r="Q628" s="82" t="str">
        <f>IF(P628="THA",VLOOKUP(VALUE(O628),Sheet2!B$1:C$191,2,FALSE), IF(P628="SHA",VLOOKUP(VALUE(O628),Sheet2!B$1:C$191,2,FALSE), 0))</f>
        <v>Neets Bay</v>
      </c>
      <c r="R628" s="82" t="str">
        <f t="shared" si="19"/>
        <v>T</v>
      </c>
      <c r="S628" s="70" t="s">
        <v>1760</v>
      </c>
      <c r="T628" s="71">
        <v>45504</v>
      </c>
      <c r="U628" s="73"/>
      <c r="V628" s="69">
        <v>1</v>
      </c>
      <c r="W628" s="71">
        <v>45504</v>
      </c>
      <c r="X628" s="69">
        <v>31</v>
      </c>
      <c r="Y628" s="69">
        <v>6</v>
      </c>
      <c r="Z628" s="70" t="s">
        <v>1758</v>
      </c>
      <c r="AA628" s="69">
        <v>1</v>
      </c>
      <c r="AB628" s="72">
        <v>45544</v>
      </c>
      <c r="AC628" s="70" t="s">
        <v>63</v>
      </c>
      <c r="AD628" s="70" t="s">
        <v>163</v>
      </c>
      <c r="AE628" s="70" t="s">
        <v>10</v>
      </c>
      <c r="AF628" s="70" t="s">
        <v>12</v>
      </c>
      <c r="AG628" s="70" t="s">
        <v>65</v>
      </c>
      <c r="AH628" s="70" t="s">
        <v>11</v>
      </c>
      <c r="AI628" s="70" t="s">
        <v>9</v>
      </c>
      <c r="AJ628" s="70" t="s">
        <v>122</v>
      </c>
      <c r="AK628" s="70" t="s">
        <v>163</v>
      </c>
      <c r="AL628" s="70" t="s">
        <v>63</v>
      </c>
      <c r="AM628" s="70" t="s">
        <v>61</v>
      </c>
      <c r="AN628" s="70" t="s">
        <v>61</v>
      </c>
      <c r="AO628" s="70" t="s">
        <v>61</v>
      </c>
      <c r="AP628" s="73"/>
    </row>
    <row r="629" spans="1:42" ht="15" hidden="1" customHeight="1" x14ac:dyDescent="0.25">
      <c r="A629" s="69">
        <v>2024</v>
      </c>
      <c r="B629" s="70" t="s">
        <v>54</v>
      </c>
      <c r="C629" s="70" t="s">
        <v>1752</v>
      </c>
      <c r="D629" s="70" t="s">
        <v>1753</v>
      </c>
      <c r="E629" s="70" t="s">
        <v>1754</v>
      </c>
      <c r="F629" s="70" t="s">
        <v>1755</v>
      </c>
      <c r="G629" s="70" t="s">
        <v>1756</v>
      </c>
      <c r="H629" s="70" t="s">
        <v>89</v>
      </c>
      <c r="I629" s="70" t="s">
        <v>60</v>
      </c>
      <c r="J629" s="70" t="s">
        <v>1755</v>
      </c>
      <c r="K629" s="69" t="b">
        <v>0</v>
      </c>
      <c r="L629" s="70" t="s">
        <v>1755</v>
      </c>
      <c r="M629" s="69">
        <v>101</v>
      </c>
      <c r="N629" s="78" t="s">
        <v>62</v>
      </c>
      <c r="O629" s="81" t="str">
        <f t="shared" si="18"/>
        <v>10195</v>
      </c>
      <c r="P629" s="82" t="str">
        <f>IF(L629="EGG", "THA", IF(COUNTIF(Sheet2!B$3:B$187,VALUE('raw Mark ID data'!O629))=0, 0, VLOOKUP(VALUE(O629), Sheet2!B$3:D$987, 3, FALSE)))</f>
        <v>THA</v>
      </c>
      <c r="Q629" s="82" t="str">
        <f>IF(P629="THA",VLOOKUP(VALUE(O629),Sheet2!B$1:C$191,2,FALSE), IF(P629="SHA",VLOOKUP(VALUE(O629),Sheet2!B$1:C$191,2,FALSE), 0))</f>
        <v>Neets Bay</v>
      </c>
      <c r="R629" s="82" t="str">
        <f t="shared" si="19"/>
        <v>T</v>
      </c>
      <c r="S629" s="70" t="s">
        <v>1761</v>
      </c>
      <c r="T629" s="71">
        <v>45504</v>
      </c>
      <c r="U629" s="73"/>
      <c r="V629" s="69">
        <v>1</v>
      </c>
      <c r="W629" s="71">
        <v>45504</v>
      </c>
      <c r="X629" s="69">
        <v>31</v>
      </c>
      <c r="Y629" s="69">
        <v>6</v>
      </c>
      <c r="Z629" s="70" t="s">
        <v>1758</v>
      </c>
      <c r="AA629" s="69">
        <v>1</v>
      </c>
      <c r="AB629" s="72">
        <v>45544</v>
      </c>
      <c r="AC629" s="70" t="s">
        <v>63</v>
      </c>
      <c r="AD629" s="70" t="s">
        <v>163</v>
      </c>
      <c r="AE629" s="70" t="s">
        <v>10</v>
      </c>
      <c r="AF629" s="70" t="s">
        <v>12</v>
      </c>
      <c r="AG629" s="70" t="s">
        <v>65</v>
      </c>
      <c r="AH629" s="70" t="s">
        <v>11</v>
      </c>
      <c r="AI629" s="70" t="s">
        <v>9</v>
      </c>
      <c r="AJ629" s="70" t="s">
        <v>122</v>
      </c>
      <c r="AK629" s="70" t="s">
        <v>163</v>
      </c>
      <c r="AL629" s="70" t="s">
        <v>63</v>
      </c>
      <c r="AM629" s="70" t="s">
        <v>61</v>
      </c>
      <c r="AN629" s="70" t="s">
        <v>61</v>
      </c>
      <c r="AO629" s="70" t="s">
        <v>61</v>
      </c>
      <c r="AP629" s="73"/>
    </row>
    <row r="630" spans="1:42" ht="15" hidden="1" customHeight="1" x14ac:dyDescent="0.25">
      <c r="A630" s="69">
        <v>2024</v>
      </c>
      <c r="B630" s="70" t="s">
        <v>54</v>
      </c>
      <c r="C630" s="70" t="s">
        <v>1752</v>
      </c>
      <c r="D630" s="70" t="s">
        <v>1753</v>
      </c>
      <c r="E630" s="70" t="s">
        <v>1754</v>
      </c>
      <c r="F630" s="70" t="s">
        <v>1755</v>
      </c>
      <c r="G630" s="70" t="s">
        <v>1756</v>
      </c>
      <c r="H630" s="70" t="s">
        <v>94</v>
      </c>
      <c r="I630" s="70" t="s">
        <v>60</v>
      </c>
      <c r="J630" s="70" t="s">
        <v>1755</v>
      </c>
      <c r="K630" s="69" t="b">
        <v>0</v>
      </c>
      <c r="L630" s="70" t="s">
        <v>1755</v>
      </c>
      <c r="M630" s="69">
        <v>101</v>
      </c>
      <c r="N630" s="78" t="s">
        <v>62</v>
      </c>
      <c r="O630" s="81" t="str">
        <f t="shared" si="18"/>
        <v>10195</v>
      </c>
      <c r="P630" s="82" t="str">
        <f>IF(L630="EGG", "THA", IF(COUNTIF(Sheet2!B$3:B$187,VALUE('raw Mark ID data'!O630))=0, 0, VLOOKUP(VALUE(O630), Sheet2!B$3:D$987, 3, FALSE)))</f>
        <v>THA</v>
      </c>
      <c r="Q630" s="82" t="str">
        <f>IF(P630="THA",VLOOKUP(VALUE(O630),Sheet2!B$1:C$191,2,FALSE), IF(P630="SHA",VLOOKUP(VALUE(O630),Sheet2!B$1:C$191,2,FALSE), 0))</f>
        <v>Neets Bay</v>
      </c>
      <c r="R630" s="82" t="str">
        <f t="shared" si="19"/>
        <v>T</v>
      </c>
      <c r="S630" s="70" t="s">
        <v>1762</v>
      </c>
      <c r="T630" s="71">
        <v>45504</v>
      </c>
      <c r="U630" s="73"/>
      <c r="V630" s="69">
        <v>1</v>
      </c>
      <c r="W630" s="71">
        <v>45504</v>
      </c>
      <c r="X630" s="69">
        <v>31</v>
      </c>
      <c r="Y630" s="69">
        <v>6</v>
      </c>
      <c r="Z630" s="70" t="s">
        <v>1758</v>
      </c>
      <c r="AA630" s="69">
        <v>1</v>
      </c>
      <c r="AB630" s="72">
        <v>45544</v>
      </c>
      <c r="AC630" s="70" t="s">
        <v>63</v>
      </c>
      <c r="AD630" s="70" t="s">
        <v>163</v>
      </c>
      <c r="AE630" s="70" t="s">
        <v>10</v>
      </c>
      <c r="AF630" s="70" t="s">
        <v>12</v>
      </c>
      <c r="AG630" s="70" t="s">
        <v>65</v>
      </c>
      <c r="AH630" s="70" t="s">
        <v>11</v>
      </c>
      <c r="AI630" s="70" t="s">
        <v>9</v>
      </c>
      <c r="AJ630" s="70" t="s">
        <v>84</v>
      </c>
      <c r="AK630" s="70" t="s">
        <v>163</v>
      </c>
      <c r="AL630" s="70" t="s">
        <v>63</v>
      </c>
      <c r="AM630" s="70" t="s">
        <v>61</v>
      </c>
      <c r="AN630" s="70" t="s">
        <v>61</v>
      </c>
      <c r="AO630" s="70" t="s">
        <v>61</v>
      </c>
      <c r="AP630" s="73"/>
    </row>
    <row r="631" spans="1:42" ht="15" hidden="1" customHeight="1" x14ac:dyDescent="0.25">
      <c r="A631" s="69">
        <v>2024</v>
      </c>
      <c r="B631" s="70" t="s">
        <v>54</v>
      </c>
      <c r="C631" s="70" t="s">
        <v>1752</v>
      </c>
      <c r="D631" s="70" t="s">
        <v>1753</v>
      </c>
      <c r="E631" s="70" t="s">
        <v>1754</v>
      </c>
      <c r="F631" s="70" t="s">
        <v>1755</v>
      </c>
      <c r="G631" s="70" t="s">
        <v>1756</v>
      </c>
      <c r="H631" s="70" t="s">
        <v>107</v>
      </c>
      <c r="I631" s="70" t="s">
        <v>60</v>
      </c>
      <c r="J631" s="70" t="s">
        <v>1755</v>
      </c>
      <c r="K631" s="69" t="b">
        <v>0</v>
      </c>
      <c r="L631" s="70" t="s">
        <v>1755</v>
      </c>
      <c r="M631" s="69">
        <v>101</v>
      </c>
      <c r="N631" s="78" t="s">
        <v>62</v>
      </c>
      <c r="O631" s="81" t="str">
        <f t="shared" si="18"/>
        <v>10195</v>
      </c>
      <c r="P631" s="82" t="str">
        <f>IF(L631="EGG", "THA", IF(COUNTIF(Sheet2!B$3:B$187,VALUE('raw Mark ID data'!O631))=0, 0, VLOOKUP(VALUE(O631), Sheet2!B$3:D$987, 3, FALSE)))</f>
        <v>THA</v>
      </c>
      <c r="Q631" s="82" t="str">
        <f>IF(P631="THA",VLOOKUP(VALUE(O631),Sheet2!B$1:C$191,2,FALSE), IF(P631="SHA",VLOOKUP(VALUE(O631),Sheet2!B$1:C$191,2,FALSE), 0))</f>
        <v>Neets Bay</v>
      </c>
      <c r="R631" s="82" t="str">
        <f t="shared" si="19"/>
        <v>T</v>
      </c>
      <c r="S631" s="70" t="s">
        <v>1763</v>
      </c>
      <c r="T631" s="71">
        <v>45504</v>
      </c>
      <c r="U631" s="73"/>
      <c r="V631" s="69">
        <v>1</v>
      </c>
      <c r="W631" s="71">
        <v>45504</v>
      </c>
      <c r="X631" s="69">
        <v>31</v>
      </c>
      <c r="Y631" s="69">
        <v>6</v>
      </c>
      <c r="Z631" s="70" t="s">
        <v>1758</v>
      </c>
      <c r="AA631" s="69">
        <v>1</v>
      </c>
      <c r="AB631" s="72">
        <v>45544</v>
      </c>
      <c r="AC631" s="70" t="s">
        <v>63</v>
      </c>
      <c r="AD631" s="70" t="s">
        <v>163</v>
      </c>
      <c r="AE631" s="70" t="s">
        <v>10</v>
      </c>
      <c r="AF631" s="70" t="s">
        <v>12</v>
      </c>
      <c r="AG631" s="70" t="s">
        <v>65</v>
      </c>
      <c r="AH631" s="70" t="s">
        <v>11</v>
      </c>
      <c r="AI631" s="70" t="s">
        <v>9</v>
      </c>
      <c r="AJ631" s="70" t="s">
        <v>84</v>
      </c>
      <c r="AK631" s="70" t="s">
        <v>163</v>
      </c>
      <c r="AL631" s="70" t="s">
        <v>63</v>
      </c>
      <c r="AM631" s="70" t="s">
        <v>61</v>
      </c>
      <c r="AN631" s="70" t="s">
        <v>61</v>
      </c>
      <c r="AO631" s="70" t="s">
        <v>61</v>
      </c>
      <c r="AP631" s="73"/>
    </row>
    <row r="632" spans="1:42" ht="15" hidden="1" customHeight="1" x14ac:dyDescent="0.25">
      <c r="A632" s="69">
        <v>2024</v>
      </c>
      <c r="B632" s="70" t="s">
        <v>54</v>
      </c>
      <c r="C632" s="70" t="s">
        <v>1752</v>
      </c>
      <c r="D632" s="70" t="s">
        <v>1753</v>
      </c>
      <c r="E632" s="70" t="s">
        <v>1754</v>
      </c>
      <c r="F632" s="70" t="s">
        <v>1755</v>
      </c>
      <c r="G632" s="70" t="s">
        <v>1756</v>
      </c>
      <c r="H632" s="70" t="s">
        <v>113</v>
      </c>
      <c r="I632" s="70" t="s">
        <v>60</v>
      </c>
      <c r="J632" s="70" t="s">
        <v>1755</v>
      </c>
      <c r="K632" s="69" t="b">
        <v>0</v>
      </c>
      <c r="L632" s="70" t="s">
        <v>1755</v>
      </c>
      <c r="M632" s="69">
        <v>101</v>
      </c>
      <c r="N632" s="78" t="s">
        <v>62</v>
      </c>
      <c r="O632" s="81" t="str">
        <f t="shared" si="18"/>
        <v>10195</v>
      </c>
      <c r="P632" s="82" t="str">
        <f>IF(L632="EGG", "THA", IF(COUNTIF(Sheet2!B$3:B$187,VALUE('raw Mark ID data'!O632))=0, 0, VLOOKUP(VALUE(O632), Sheet2!B$3:D$987, 3, FALSE)))</f>
        <v>THA</v>
      </c>
      <c r="Q632" s="82" t="str">
        <f>IF(P632="THA",VLOOKUP(VALUE(O632),Sheet2!B$1:C$191,2,FALSE), IF(P632="SHA",VLOOKUP(VALUE(O632),Sheet2!B$1:C$191,2,FALSE), 0))</f>
        <v>Neets Bay</v>
      </c>
      <c r="R632" s="82" t="str">
        <f t="shared" si="19"/>
        <v>T</v>
      </c>
      <c r="S632" s="70" t="s">
        <v>1764</v>
      </c>
      <c r="T632" s="71">
        <v>45505</v>
      </c>
      <c r="U632" s="73"/>
      <c r="V632" s="69">
        <v>1</v>
      </c>
      <c r="W632" s="71">
        <v>45505</v>
      </c>
      <c r="X632" s="69">
        <v>31</v>
      </c>
      <c r="Y632" s="69">
        <v>6</v>
      </c>
      <c r="Z632" s="70" t="s">
        <v>1765</v>
      </c>
      <c r="AA632" s="69">
        <v>1</v>
      </c>
      <c r="AB632" s="72">
        <v>45544</v>
      </c>
      <c r="AC632" s="70" t="s">
        <v>63</v>
      </c>
      <c r="AD632" s="70" t="s">
        <v>139</v>
      </c>
      <c r="AE632" s="70" t="s">
        <v>13</v>
      </c>
      <c r="AF632" s="70" t="s">
        <v>12</v>
      </c>
      <c r="AG632" s="70" t="s">
        <v>65</v>
      </c>
      <c r="AH632" s="70" t="s">
        <v>11</v>
      </c>
      <c r="AI632" s="70" t="s">
        <v>9</v>
      </c>
      <c r="AJ632" s="70" t="s">
        <v>122</v>
      </c>
      <c r="AK632" s="70" t="s">
        <v>139</v>
      </c>
      <c r="AL632" s="70" t="s">
        <v>63</v>
      </c>
      <c r="AM632" s="70" t="s">
        <v>61</v>
      </c>
      <c r="AN632" s="70" t="s">
        <v>61</v>
      </c>
      <c r="AO632" s="70" t="s">
        <v>61</v>
      </c>
      <c r="AP632" s="73"/>
    </row>
    <row r="633" spans="1:42" ht="15" hidden="1" customHeight="1" x14ac:dyDescent="0.25">
      <c r="A633" s="69">
        <v>2024</v>
      </c>
      <c r="B633" s="70" t="s">
        <v>54</v>
      </c>
      <c r="C633" s="70" t="s">
        <v>1752</v>
      </c>
      <c r="D633" s="70" t="s">
        <v>1753</v>
      </c>
      <c r="E633" s="70" t="s">
        <v>1754</v>
      </c>
      <c r="F633" s="70" t="s">
        <v>1755</v>
      </c>
      <c r="G633" s="70" t="s">
        <v>1756</v>
      </c>
      <c r="H633" s="70" t="s">
        <v>114</v>
      </c>
      <c r="I633" s="70" t="s">
        <v>60</v>
      </c>
      <c r="J633" s="70" t="s">
        <v>1755</v>
      </c>
      <c r="K633" s="69" t="b">
        <v>0</v>
      </c>
      <c r="L633" s="70" t="s">
        <v>1755</v>
      </c>
      <c r="M633" s="69">
        <v>101</v>
      </c>
      <c r="N633" s="78" t="s">
        <v>62</v>
      </c>
      <c r="O633" s="81" t="str">
        <f t="shared" si="18"/>
        <v>10195</v>
      </c>
      <c r="P633" s="82" t="str">
        <f>IF(L633="EGG", "THA", IF(COUNTIF(Sheet2!B$3:B$187,VALUE('raw Mark ID data'!O633))=0, 0, VLOOKUP(VALUE(O633), Sheet2!B$3:D$987, 3, FALSE)))</f>
        <v>THA</v>
      </c>
      <c r="Q633" s="82" t="str">
        <f>IF(P633="THA",VLOOKUP(VALUE(O633),Sheet2!B$1:C$191,2,FALSE), IF(P633="SHA",VLOOKUP(VALUE(O633),Sheet2!B$1:C$191,2,FALSE), 0))</f>
        <v>Neets Bay</v>
      </c>
      <c r="R633" s="82" t="str">
        <f t="shared" si="19"/>
        <v>T</v>
      </c>
      <c r="S633" s="70" t="s">
        <v>1766</v>
      </c>
      <c r="T633" s="71">
        <v>45505</v>
      </c>
      <c r="U633" s="73"/>
      <c r="V633" s="69">
        <v>1</v>
      </c>
      <c r="W633" s="71">
        <v>45505</v>
      </c>
      <c r="X633" s="69">
        <v>31</v>
      </c>
      <c r="Y633" s="69">
        <v>6</v>
      </c>
      <c r="Z633" s="70" t="s">
        <v>1765</v>
      </c>
      <c r="AA633" s="69">
        <v>1</v>
      </c>
      <c r="AB633" s="72">
        <v>45544</v>
      </c>
      <c r="AC633" s="70" t="s">
        <v>63</v>
      </c>
      <c r="AD633" s="70" t="s">
        <v>163</v>
      </c>
      <c r="AE633" s="70" t="s">
        <v>10</v>
      </c>
      <c r="AF633" s="70" t="s">
        <v>12</v>
      </c>
      <c r="AG633" s="70" t="s">
        <v>65</v>
      </c>
      <c r="AH633" s="70" t="s">
        <v>11</v>
      </c>
      <c r="AI633" s="70" t="s">
        <v>9</v>
      </c>
      <c r="AJ633" s="70" t="s">
        <v>122</v>
      </c>
      <c r="AK633" s="70" t="s">
        <v>163</v>
      </c>
      <c r="AL633" s="70" t="s">
        <v>63</v>
      </c>
      <c r="AM633" s="70" t="s">
        <v>61</v>
      </c>
      <c r="AN633" s="70" t="s">
        <v>61</v>
      </c>
      <c r="AO633" s="70" t="s">
        <v>61</v>
      </c>
      <c r="AP633" s="73"/>
    </row>
    <row r="634" spans="1:42" ht="15" hidden="1" customHeight="1" x14ac:dyDescent="0.25">
      <c r="A634" s="69">
        <v>2024</v>
      </c>
      <c r="B634" s="70" t="s">
        <v>54</v>
      </c>
      <c r="C634" s="70" t="s">
        <v>1752</v>
      </c>
      <c r="D634" s="70" t="s">
        <v>1753</v>
      </c>
      <c r="E634" s="70" t="s">
        <v>1754</v>
      </c>
      <c r="F634" s="70" t="s">
        <v>1755</v>
      </c>
      <c r="G634" s="70" t="s">
        <v>1756</v>
      </c>
      <c r="H634" s="70" t="s">
        <v>126</v>
      </c>
      <c r="I634" s="70" t="s">
        <v>60</v>
      </c>
      <c r="J634" s="70" t="s">
        <v>1755</v>
      </c>
      <c r="K634" s="69" t="b">
        <v>0</v>
      </c>
      <c r="L634" s="70" t="s">
        <v>1755</v>
      </c>
      <c r="M634" s="69">
        <v>101</v>
      </c>
      <c r="N634" s="78" t="s">
        <v>62</v>
      </c>
      <c r="O634" s="81" t="str">
        <f t="shared" si="18"/>
        <v>10195</v>
      </c>
      <c r="P634" s="82" t="str">
        <f>IF(L634="EGG", "THA", IF(COUNTIF(Sheet2!B$3:B$187,VALUE('raw Mark ID data'!O634))=0, 0, VLOOKUP(VALUE(O634), Sheet2!B$3:D$987, 3, FALSE)))</f>
        <v>THA</v>
      </c>
      <c r="Q634" s="82" t="str">
        <f>IF(P634="THA",VLOOKUP(VALUE(O634),Sheet2!B$1:C$191,2,FALSE), IF(P634="SHA",VLOOKUP(VALUE(O634),Sheet2!B$1:C$191,2,FALSE), 0))</f>
        <v>Neets Bay</v>
      </c>
      <c r="R634" s="82" t="str">
        <f t="shared" si="19"/>
        <v>T</v>
      </c>
      <c r="S634" s="70" t="s">
        <v>1767</v>
      </c>
      <c r="T634" s="71">
        <v>45505</v>
      </c>
      <c r="U634" s="73"/>
      <c r="V634" s="69">
        <v>1</v>
      </c>
      <c r="W634" s="71">
        <v>45505</v>
      </c>
      <c r="X634" s="69">
        <v>31</v>
      </c>
      <c r="Y634" s="69">
        <v>6</v>
      </c>
      <c r="Z634" s="70" t="s">
        <v>1765</v>
      </c>
      <c r="AA634" s="69">
        <v>1</v>
      </c>
      <c r="AB634" s="72">
        <v>45544</v>
      </c>
      <c r="AC634" s="70" t="s">
        <v>63</v>
      </c>
      <c r="AD634" s="70" t="s">
        <v>163</v>
      </c>
      <c r="AE634" s="70" t="s">
        <v>10</v>
      </c>
      <c r="AF634" s="70" t="s">
        <v>12</v>
      </c>
      <c r="AG634" s="70" t="s">
        <v>65</v>
      </c>
      <c r="AH634" s="70" t="s">
        <v>11</v>
      </c>
      <c r="AI634" s="70" t="s">
        <v>9</v>
      </c>
      <c r="AJ634" s="70" t="s">
        <v>122</v>
      </c>
      <c r="AK634" s="70" t="s">
        <v>163</v>
      </c>
      <c r="AL634" s="70" t="s">
        <v>63</v>
      </c>
      <c r="AM634" s="70" t="s">
        <v>61</v>
      </c>
      <c r="AN634" s="70" t="s">
        <v>61</v>
      </c>
      <c r="AO634" s="70" t="s">
        <v>61</v>
      </c>
      <c r="AP634" s="73"/>
    </row>
    <row r="635" spans="1:42" ht="15" hidden="1" customHeight="1" x14ac:dyDescent="0.25">
      <c r="A635" s="69">
        <v>2024</v>
      </c>
      <c r="B635" s="70" t="s">
        <v>54</v>
      </c>
      <c r="C635" s="70" t="s">
        <v>1752</v>
      </c>
      <c r="D635" s="70" t="s">
        <v>1753</v>
      </c>
      <c r="E635" s="70" t="s">
        <v>1754</v>
      </c>
      <c r="F635" s="70" t="s">
        <v>1755</v>
      </c>
      <c r="G635" s="70" t="s">
        <v>1756</v>
      </c>
      <c r="H635" s="70" t="s">
        <v>127</v>
      </c>
      <c r="I635" s="70" t="s">
        <v>60</v>
      </c>
      <c r="J635" s="70" t="s">
        <v>1755</v>
      </c>
      <c r="K635" s="69" t="b">
        <v>0</v>
      </c>
      <c r="L635" s="70" t="s">
        <v>1755</v>
      </c>
      <c r="M635" s="69">
        <v>101</v>
      </c>
      <c r="N635" s="78" t="s">
        <v>62</v>
      </c>
      <c r="O635" s="81" t="str">
        <f t="shared" si="18"/>
        <v>10195</v>
      </c>
      <c r="P635" s="82" t="str">
        <f>IF(L635="EGG", "THA", IF(COUNTIF(Sheet2!B$3:B$187,VALUE('raw Mark ID data'!O635))=0, 0, VLOOKUP(VALUE(O635), Sheet2!B$3:D$987, 3, FALSE)))</f>
        <v>THA</v>
      </c>
      <c r="Q635" s="82" t="str">
        <f>IF(P635="THA",VLOOKUP(VALUE(O635),Sheet2!B$1:C$191,2,FALSE), IF(P635="SHA",VLOOKUP(VALUE(O635),Sheet2!B$1:C$191,2,FALSE), 0))</f>
        <v>Neets Bay</v>
      </c>
      <c r="R635" s="82" t="str">
        <f t="shared" si="19"/>
        <v>T</v>
      </c>
      <c r="S635" s="70" t="s">
        <v>1768</v>
      </c>
      <c r="T635" s="71">
        <v>45505</v>
      </c>
      <c r="U635" s="73"/>
      <c r="V635" s="69">
        <v>1</v>
      </c>
      <c r="W635" s="71">
        <v>45505</v>
      </c>
      <c r="X635" s="69">
        <v>31</v>
      </c>
      <c r="Y635" s="69">
        <v>6</v>
      </c>
      <c r="Z635" s="70" t="s">
        <v>1765</v>
      </c>
      <c r="AA635" s="69">
        <v>1</v>
      </c>
      <c r="AB635" s="72">
        <v>45544</v>
      </c>
      <c r="AC635" s="70" t="s">
        <v>63</v>
      </c>
      <c r="AD635" s="70" t="s">
        <v>163</v>
      </c>
      <c r="AE635" s="70" t="s">
        <v>10</v>
      </c>
      <c r="AF635" s="70" t="s">
        <v>12</v>
      </c>
      <c r="AG635" s="70" t="s">
        <v>65</v>
      </c>
      <c r="AH635" s="70" t="s">
        <v>11</v>
      </c>
      <c r="AI635" s="70" t="s">
        <v>9</v>
      </c>
      <c r="AJ635" s="70" t="s">
        <v>84</v>
      </c>
      <c r="AK635" s="70" t="s">
        <v>163</v>
      </c>
      <c r="AL635" s="70" t="s">
        <v>63</v>
      </c>
      <c r="AM635" s="70" t="s">
        <v>61</v>
      </c>
      <c r="AN635" s="70" t="s">
        <v>61</v>
      </c>
      <c r="AO635" s="70" t="s">
        <v>61</v>
      </c>
      <c r="AP635" s="73"/>
    </row>
    <row r="636" spans="1:42" ht="15" hidden="1" customHeight="1" x14ac:dyDescent="0.25">
      <c r="A636" s="69">
        <v>2024</v>
      </c>
      <c r="B636" s="70" t="s">
        <v>54</v>
      </c>
      <c r="C636" s="70" t="s">
        <v>1752</v>
      </c>
      <c r="D636" s="70" t="s">
        <v>1753</v>
      </c>
      <c r="E636" s="70" t="s">
        <v>1754</v>
      </c>
      <c r="F636" s="70" t="s">
        <v>1755</v>
      </c>
      <c r="G636" s="70" t="s">
        <v>1756</v>
      </c>
      <c r="H636" s="70" t="s">
        <v>129</v>
      </c>
      <c r="I636" s="70" t="s">
        <v>60</v>
      </c>
      <c r="J636" s="70" t="s">
        <v>1755</v>
      </c>
      <c r="K636" s="69" t="b">
        <v>0</v>
      </c>
      <c r="L636" s="70" t="s">
        <v>1755</v>
      </c>
      <c r="M636" s="69">
        <v>101</v>
      </c>
      <c r="N636" s="78" t="s">
        <v>62</v>
      </c>
      <c r="O636" s="81" t="str">
        <f t="shared" si="18"/>
        <v>10195</v>
      </c>
      <c r="P636" s="82" t="str">
        <f>IF(L636="EGG", "THA", IF(COUNTIF(Sheet2!B$3:B$187,VALUE('raw Mark ID data'!O636))=0, 0, VLOOKUP(VALUE(O636), Sheet2!B$3:D$987, 3, FALSE)))</f>
        <v>THA</v>
      </c>
      <c r="Q636" s="82" t="str">
        <f>IF(P636="THA",VLOOKUP(VALUE(O636),Sheet2!B$1:C$191,2,FALSE), IF(P636="SHA",VLOOKUP(VALUE(O636),Sheet2!B$1:C$191,2,FALSE), 0))</f>
        <v>Neets Bay</v>
      </c>
      <c r="R636" s="82" t="str">
        <f t="shared" si="19"/>
        <v>T</v>
      </c>
      <c r="S636" s="70" t="s">
        <v>1769</v>
      </c>
      <c r="T636" s="71">
        <v>45505</v>
      </c>
      <c r="U636" s="73"/>
      <c r="V636" s="69">
        <v>1</v>
      </c>
      <c r="W636" s="71">
        <v>45505</v>
      </c>
      <c r="X636" s="69">
        <v>31</v>
      </c>
      <c r="Y636" s="69">
        <v>6</v>
      </c>
      <c r="Z636" s="70" t="s">
        <v>1765</v>
      </c>
      <c r="AA636" s="69">
        <v>1</v>
      </c>
      <c r="AB636" s="72">
        <v>45544</v>
      </c>
      <c r="AC636" s="70" t="s">
        <v>63</v>
      </c>
      <c r="AD636" s="70" t="s">
        <v>139</v>
      </c>
      <c r="AE636" s="70" t="s">
        <v>13</v>
      </c>
      <c r="AF636" s="70" t="s">
        <v>12</v>
      </c>
      <c r="AG636" s="70" t="s">
        <v>65</v>
      </c>
      <c r="AH636" s="70" t="s">
        <v>11</v>
      </c>
      <c r="AI636" s="70" t="s">
        <v>9</v>
      </c>
      <c r="AJ636" s="70" t="s">
        <v>122</v>
      </c>
      <c r="AK636" s="70" t="s">
        <v>139</v>
      </c>
      <c r="AL636" s="70" t="s">
        <v>63</v>
      </c>
      <c r="AM636" s="70" t="s">
        <v>61</v>
      </c>
      <c r="AN636" s="70" t="s">
        <v>61</v>
      </c>
      <c r="AO636" s="70" t="s">
        <v>61</v>
      </c>
      <c r="AP636" s="73"/>
    </row>
    <row r="637" spans="1:42" ht="15" hidden="1" customHeight="1" x14ac:dyDescent="0.25">
      <c r="A637" s="69">
        <v>2024</v>
      </c>
      <c r="B637" s="70" t="s">
        <v>54</v>
      </c>
      <c r="C637" s="70" t="s">
        <v>1752</v>
      </c>
      <c r="D637" s="70" t="s">
        <v>1753</v>
      </c>
      <c r="E637" s="70" t="s">
        <v>1754</v>
      </c>
      <c r="F637" s="70" t="s">
        <v>1755</v>
      </c>
      <c r="G637" s="70" t="s">
        <v>1756</v>
      </c>
      <c r="H637" s="70" t="s">
        <v>145</v>
      </c>
      <c r="I637" s="70" t="s">
        <v>60</v>
      </c>
      <c r="J637" s="70" t="s">
        <v>1755</v>
      </c>
      <c r="K637" s="69" t="b">
        <v>0</v>
      </c>
      <c r="L637" s="70" t="s">
        <v>1755</v>
      </c>
      <c r="M637" s="69">
        <v>101</v>
      </c>
      <c r="N637" s="78" t="s">
        <v>62</v>
      </c>
      <c r="O637" s="81" t="str">
        <f t="shared" si="18"/>
        <v>10195</v>
      </c>
      <c r="P637" s="82" t="str">
        <f>IF(L637="EGG", "THA", IF(COUNTIF(Sheet2!B$3:B$187,VALUE('raw Mark ID data'!O637))=0, 0, VLOOKUP(VALUE(O637), Sheet2!B$3:D$987, 3, FALSE)))</f>
        <v>THA</v>
      </c>
      <c r="Q637" s="82" t="str">
        <f>IF(P637="THA",VLOOKUP(VALUE(O637),Sheet2!B$1:C$191,2,FALSE), IF(P637="SHA",VLOOKUP(VALUE(O637),Sheet2!B$1:C$191,2,FALSE), 0))</f>
        <v>Neets Bay</v>
      </c>
      <c r="R637" s="82" t="str">
        <f t="shared" si="19"/>
        <v>T</v>
      </c>
      <c r="S637" s="70" t="s">
        <v>1770</v>
      </c>
      <c r="T637" s="71">
        <v>45505</v>
      </c>
      <c r="U637" s="73"/>
      <c r="V637" s="69">
        <v>1</v>
      </c>
      <c r="W637" s="71">
        <v>45505</v>
      </c>
      <c r="X637" s="69">
        <v>31</v>
      </c>
      <c r="Y637" s="69">
        <v>6</v>
      </c>
      <c r="Z637" s="70" t="s">
        <v>1765</v>
      </c>
      <c r="AA637" s="69">
        <v>1</v>
      </c>
      <c r="AB637" s="72">
        <v>45544</v>
      </c>
      <c r="AC637" s="70" t="s">
        <v>63</v>
      </c>
      <c r="AD637" s="70" t="s">
        <v>189</v>
      </c>
      <c r="AE637" s="70" t="s">
        <v>21</v>
      </c>
      <c r="AF637" s="70" t="s">
        <v>12</v>
      </c>
      <c r="AG637" s="70" t="s">
        <v>65</v>
      </c>
      <c r="AH637" s="70" t="s">
        <v>11</v>
      </c>
      <c r="AI637" s="70" t="s">
        <v>9</v>
      </c>
      <c r="AJ637" s="70" t="s">
        <v>122</v>
      </c>
      <c r="AK637" s="70" t="s">
        <v>189</v>
      </c>
      <c r="AL637" s="70" t="s">
        <v>63</v>
      </c>
      <c r="AM637" s="70" t="s">
        <v>61</v>
      </c>
      <c r="AN637" s="70" t="s">
        <v>61</v>
      </c>
      <c r="AO637" s="70" t="s">
        <v>61</v>
      </c>
      <c r="AP637" s="73"/>
    </row>
    <row r="638" spans="1:42" ht="15" hidden="1" customHeight="1" x14ac:dyDescent="0.25">
      <c r="A638" s="69">
        <v>2024</v>
      </c>
      <c r="B638" s="70" t="s">
        <v>54</v>
      </c>
      <c r="C638" s="70" t="s">
        <v>1752</v>
      </c>
      <c r="D638" s="70" t="s">
        <v>1753</v>
      </c>
      <c r="E638" s="70" t="s">
        <v>1754</v>
      </c>
      <c r="F638" s="70" t="s">
        <v>1755</v>
      </c>
      <c r="G638" s="70" t="s">
        <v>1756</v>
      </c>
      <c r="H638" s="70" t="s">
        <v>149</v>
      </c>
      <c r="I638" s="70" t="s">
        <v>60</v>
      </c>
      <c r="J638" s="70" t="s">
        <v>1755</v>
      </c>
      <c r="K638" s="69" t="b">
        <v>0</v>
      </c>
      <c r="L638" s="70" t="s">
        <v>1755</v>
      </c>
      <c r="M638" s="69">
        <v>101</v>
      </c>
      <c r="N638" s="78" t="s">
        <v>62</v>
      </c>
      <c r="O638" s="81" t="str">
        <f t="shared" si="18"/>
        <v>10195</v>
      </c>
      <c r="P638" s="82" t="str">
        <f>IF(L638="EGG", "THA", IF(COUNTIF(Sheet2!B$3:B$187,VALUE('raw Mark ID data'!O638))=0, 0, VLOOKUP(VALUE(O638), Sheet2!B$3:D$987, 3, FALSE)))</f>
        <v>THA</v>
      </c>
      <c r="Q638" s="82" t="str">
        <f>IF(P638="THA",VLOOKUP(VALUE(O638),Sheet2!B$1:C$191,2,FALSE), IF(P638="SHA",VLOOKUP(VALUE(O638),Sheet2!B$1:C$191,2,FALSE), 0))</f>
        <v>Neets Bay</v>
      </c>
      <c r="R638" s="82" t="str">
        <f t="shared" si="19"/>
        <v>T</v>
      </c>
      <c r="S638" s="70" t="s">
        <v>1771</v>
      </c>
      <c r="T638" s="71">
        <v>45505</v>
      </c>
      <c r="U638" s="73"/>
      <c r="V638" s="69">
        <v>1</v>
      </c>
      <c r="W638" s="71">
        <v>45505</v>
      </c>
      <c r="X638" s="69">
        <v>31</v>
      </c>
      <c r="Y638" s="69">
        <v>6</v>
      </c>
      <c r="Z638" s="70" t="s">
        <v>1765</v>
      </c>
      <c r="AA638" s="69">
        <v>1</v>
      </c>
      <c r="AB638" s="72">
        <v>45544</v>
      </c>
      <c r="AC638" s="70" t="s">
        <v>63</v>
      </c>
      <c r="AD638" s="70" t="s">
        <v>139</v>
      </c>
      <c r="AE638" s="70" t="s">
        <v>13</v>
      </c>
      <c r="AF638" s="70" t="s">
        <v>12</v>
      </c>
      <c r="AG638" s="70" t="s">
        <v>65</v>
      </c>
      <c r="AH638" s="70" t="s">
        <v>11</v>
      </c>
      <c r="AI638" s="70" t="s">
        <v>9</v>
      </c>
      <c r="AJ638" s="70" t="s">
        <v>122</v>
      </c>
      <c r="AK638" s="70" t="s">
        <v>139</v>
      </c>
      <c r="AL638" s="70" t="s">
        <v>63</v>
      </c>
      <c r="AM638" s="70" t="s">
        <v>61</v>
      </c>
      <c r="AN638" s="70" t="s">
        <v>61</v>
      </c>
      <c r="AO638" s="70" t="s">
        <v>61</v>
      </c>
      <c r="AP638" s="73"/>
    </row>
    <row r="639" spans="1:42" ht="15" hidden="1" customHeight="1" x14ac:dyDescent="0.25">
      <c r="A639" s="69">
        <v>2024</v>
      </c>
      <c r="B639" s="70" t="s">
        <v>54</v>
      </c>
      <c r="C639" s="70" t="s">
        <v>1752</v>
      </c>
      <c r="D639" s="70" t="s">
        <v>1753</v>
      </c>
      <c r="E639" s="70" t="s">
        <v>1754</v>
      </c>
      <c r="F639" s="70" t="s">
        <v>1755</v>
      </c>
      <c r="G639" s="70" t="s">
        <v>1756</v>
      </c>
      <c r="H639" s="70" t="s">
        <v>150</v>
      </c>
      <c r="I639" s="70" t="s">
        <v>60</v>
      </c>
      <c r="J639" s="70" t="s">
        <v>1755</v>
      </c>
      <c r="K639" s="69" t="b">
        <v>0</v>
      </c>
      <c r="L639" s="70" t="s">
        <v>1755</v>
      </c>
      <c r="M639" s="69">
        <v>101</v>
      </c>
      <c r="N639" s="78" t="s">
        <v>62</v>
      </c>
      <c r="O639" s="81" t="str">
        <f t="shared" si="18"/>
        <v>10195</v>
      </c>
      <c r="P639" s="82" t="str">
        <f>IF(L639="EGG", "THA", IF(COUNTIF(Sheet2!B$3:B$187,VALUE('raw Mark ID data'!O639))=0, 0, VLOOKUP(VALUE(O639), Sheet2!B$3:D$987, 3, FALSE)))</f>
        <v>THA</v>
      </c>
      <c r="Q639" s="82" t="str">
        <f>IF(P639="THA",VLOOKUP(VALUE(O639),Sheet2!B$1:C$191,2,FALSE), IF(P639="SHA",VLOOKUP(VALUE(O639),Sheet2!B$1:C$191,2,FALSE), 0))</f>
        <v>Neets Bay</v>
      </c>
      <c r="R639" s="82" t="str">
        <f t="shared" si="19"/>
        <v>T</v>
      </c>
      <c r="S639" s="70" t="s">
        <v>1772</v>
      </c>
      <c r="T639" s="71">
        <v>45505</v>
      </c>
      <c r="U639" s="73"/>
      <c r="V639" s="69">
        <v>1</v>
      </c>
      <c r="W639" s="71">
        <v>45505</v>
      </c>
      <c r="X639" s="69">
        <v>31</v>
      </c>
      <c r="Y639" s="69">
        <v>6</v>
      </c>
      <c r="Z639" s="70" t="s">
        <v>1765</v>
      </c>
      <c r="AA639" s="69">
        <v>1</v>
      </c>
      <c r="AB639" s="72">
        <v>45544</v>
      </c>
      <c r="AC639" s="70" t="s">
        <v>63</v>
      </c>
      <c r="AD639" s="70" t="s">
        <v>947</v>
      </c>
      <c r="AE639" s="70" t="s">
        <v>14</v>
      </c>
      <c r="AF639" s="70" t="s">
        <v>12</v>
      </c>
      <c r="AG639" s="70" t="s">
        <v>65</v>
      </c>
      <c r="AH639" s="70" t="s">
        <v>11</v>
      </c>
      <c r="AI639" s="70" t="s">
        <v>9</v>
      </c>
      <c r="AJ639" s="70" t="s">
        <v>84</v>
      </c>
      <c r="AK639" s="70" t="s">
        <v>947</v>
      </c>
      <c r="AL639" s="70" t="s">
        <v>63</v>
      </c>
      <c r="AM639" s="70" t="s">
        <v>61</v>
      </c>
      <c r="AN639" s="70" t="s">
        <v>61</v>
      </c>
      <c r="AO639" s="70" t="s">
        <v>61</v>
      </c>
      <c r="AP639" s="73"/>
    </row>
    <row r="640" spans="1:42" ht="15" hidden="1" customHeight="1" x14ac:dyDescent="0.25">
      <c r="A640" s="69">
        <v>2024</v>
      </c>
      <c r="B640" s="70" t="s">
        <v>54</v>
      </c>
      <c r="C640" s="70" t="s">
        <v>1752</v>
      </c>
      <c r="D640" s="70" t="s">
        <v>1753</v>
      </c>
      <c r="E640" s="70" t="s">
        <v>1754</v>
      </c>
      <c r="F640" s="70" t="s">
        <v>1755</v>
      </c>
      <c r="G640" s="70" t="s">
        <v>1756</v>
      </c>
      <c r="H640" s="70" t="s">
        <v>154</v>
      </c>
      <c r="I640" s="70" t="s">
        <v>60</v>
      </c>
      <c r="J640" s="70" t="s">
        <v>1755</v>
      </c>
      <c r="K640" s="69" t="b">
        <v>0</v>
      </c>
      <c r="L640" s="70" t="s">
        <v>1755</v>
      </c>
      <c r="M640" s="69">
        <v>101</v>
      </c>
      <c r="N640" s="78" t="s">
        <v>62</v>
      </c>
      <c r="O640" s="81" t="str">
        <f t="shared" si="18"/>
        <v>10195</v>
      </c>
      <c r="P640" s="82" t="str">
        <f>IF(L640="EGG", "THA", IF(COUNTIF(Sheet2!B$3:B$187,VALUE('raw Mark ID data'!O640))=0, 0, VLOOKUP(VALUE(O640), Sheet2!B$3:D$987, 3, FALSE)))</f>
        <v>THA</v>
      </c>
      <c r="Q640" s="82" t="str">
        <f>IF(P640="THA",VLOOKUP(VALUE(O640),Sheet2!B$1:C$191,2,FALSE), IF(P640="SHA",VLOOKUP(VALUE(O640),Sheet2!B$1:C$191,2,FALSE), 0))</f>
        <v>Neets Bay</v>
      </c>
      <c r="R640" s="82" t="str">
        <f t="shared" si="19"/>
        <v>T</v>
      </c>
      <c r="S640" s="70" t="s">
        <v>1773</v>
      </c>
      <c r="T640" s="71">
        <v>45505</v>
      </c>
      <c r="U640" s="73"/>
      <c r="V640" s="69">
        <v>1</v>
      </c>
      <c r="W640" s="71">
        <v>45505</v>
      </c>
      <c r="X640" s="69">
        <v>31</v>
      </c>
      <c r="Y640" s="69">
        <v>6</v>
      </c>
      <c r="Z640" s="70" t="s">
        <v>1765</v>
      </c>
      <c r="AA640" s="69">
        <v>1</v>
      </c>
      <c r="AB640" s="72">
        <v>45544</v>
      </c>
      <c r="AC640" s="70" t="s">
        <v>63</v>
      </c>
      <c r="AD640" s="70" t="s">
        <v>189</v>
      </c>
      <c r="AE640" s="70" t="s">
        <v>21</v>
      </c>
      <c r="AF640" s="70" t="s">
        <v>12</v>
      </c>
      <c r="AG640" s="70" t="s">
        <v>65</v>
      </c>
      <c r="AH640" s="70" t="s">
        <v>11</v>
      </c>
      <c r="AI640" s="70" t="s">
        <v>9</v>
      </c>
      <c r="AJ640" s="70" t="s">
        <v>122</v>
      </c>
      <c r="AK640" s="70" t="s">
        <v>189</v>
      </c>
      <c r="AL640" s="70" t="s">
        <v>63</v>
      </c>
      <c r="AM640" s="70" t="s">
        <v>61</v>
      </c>
      <c r="AN640" s="70" t="s">
        <v>61</v>
      </c>
      <c r="AO640" s="70" t="s">
        <v>61</v>
      </c>
      <c r="AP640" s="73"/>
    </row>
    <row r="641" spans="1:42" ht="15" hidden="1" customHeight="1" x14ac:dyDescent="0.25">
      <c r="A641" s="69">
        <v>2024</v>
      </c>
      <c r="B641" s="70" t="s">
        <v>54</v>
      </c>
      <c r="C641" s="70" t="s">
        <v>1752</v>
      </c>
      <c r="D641" s="70" t="s">
        <v>1753</v>
      </c>
      <c r="E641" s="70" t="s">
        <v>1754</v>
      </c>
      <c r="F641" s="70" t="s">
        <v>1755</v>
      </c>
      <c r="G641" s="70" t="s">
        <v>1756</v>
      </c>
      <c r="H641" s="70" t="s">
        <v>155</v>
      </c>
      <c r="I641" s="70" t="s">
        <v>60</v>
      </c>
      <c r="J641" s="70" t="s">
        <v>1755</v>
      </c>
      <c r="K641" s="69" t="b">
        <v>0</v>
      </c>
      <c r="L641" s="70" t="s">
        <v>1755</v>
      </c>
      <c r="M641" s="69">
        <v>101</v>
      </c>
      <c r="N641" s="78" t="s">
        <v>62</v>
      </c>
      <c r="O641" s="81" t="str">
        <f t="shared" si="18"/>
        <v>10195</v>
      </c>
      <c r="P641" s="82" t="str">
        <f>IF(L641="EGG", "THA", IF(COUNTIF(Sheet2!B$3:B$187,VALUE('raw Mark ID data'!O641))=0, 0, VLOOKUP(VALUE(O641), Sheet2!B$3:D$987, 3, FALSE)))</f>
        <v>THA</v>
      </c>
      <c r="Q641" s="82" t="str">
        <f>IF(P641="THA",VLOOKUP(VALUE(O641),Sheet2!B$1:C$191,2,FALSE), IF(P641="SHA",VLOOKUP(VALUE(O641),Sheet2!B$1:C$191,2,FALSE), 0))</f>
        <v>Neets Bay</v>
      </c>
      <c r="R641" s="82" t="str">
        <f t="shared" si="19"/>
        <v>T</v>
      </c>
      <c r="S641" s="70" t="s">
        <v>1774</v>
      </c>
      <c r="T641" s="71">
        <v>45505</v>
      </c>
      <c r="U641" s="73"/>
      <c r="V641" s="69">
        <v>1</v>
      </c>
      <c r="W641" s="71">
        <v>45505</v>
      </c>
      <c r="X641" s="69">
        <v>31</v>
      </c>
      <c r="Y641" s="69">
        <v>6</v>
      </c>
      <c r="Z641" s="70" t="s">
        <v>1765</v>
      </c>
      <c r="AA641" s="69">
        <v>1</v>
      </c>
      <c r="AB641" s="72">
        <v>45544</v>
      </c>
      <c r="AC641" s="70" t="s">
        <v>63</v>
      </c>
      <c r="AD641" s="70" t="s">
        <v>163</v>
      </c>
      <c r="AE641" s="70" t="s">
        <v>10</v>
      </c>
      <c r="AF641" s="70" t="s">
        <v>12</v>
      </c>
      <c r="AG641" s="70" t="s">
        <v>65</v>
      </c>
      <c r="AH641" s="70" t="s">
        <v>11</v>
      </c>
      <c r="AI641" s="70" t="s">
        <v>9</v>
      </c>
      <c r="AJ641" s="70" t="s">
        <v>122</v>
      </c>
      <c r="AK641" s="70" t="s">
        <v>163</v>
      </c>
      <c r="AL641" s="70" t="s">
        <v>63</v>
      </c>
      <c r="AM641" s="70" t="s">
        <v>61</v>
      </c>
      <c r="AN641" s="70" t="s">
        <v>61</v>
      </c>
      <c r="AO641" s="70" t="s">
        <v>61</v>
      </c>
      <c r="AP641" s="73"/>
    </row>
    <row r="642" spans="1:42" ht="15" hidden="1" customHeight="1" x14ac:dyDescent="0.25">
      <c r="A642" s="69">
        <v>2024</v>
      </c>
      <c r="B642" s="70" t="s">
        <v>54</v>
      </c>
      <c r="C642" s="70" t="s">
        <v>1752</v>
      </c>
      <c r="D642" s="70" t="s">
        <v>1753</v>
      </c>
      <c r="E642" s="70" t="s">
        <v>1754</v>
      </c>
      <c r="F642" s="70" t="s">
        <v>1755</v>
      </c>
      <c r="G642" s="70" t="s">
        <v>1756</v>
      </c>
      <c r="H642" s="70" t="s">
        <v>159</v>
      </c>
      <c r="I642" s="70" t="s">
        <v>60</v>
      </c>
      <c r="J642" s="70" t="s">
        <v>1755</v>
      </c>
      <c r="K642" s="69" t="b">
        <v>0</v>
      </c>
      <c r="L642" s="70" t="s">
        <v>1755</v>
      </c>
      <c r="M642" s="69">
        <v>101</v>
      </c>
      <c r="N642" s="78" t="s">
        <v>62</v>
      </c>
      <c r="O642" s="81" t="str">
        <f t="shared" si="18"/>
        <v>10195</v>
      </c>
      <c r="P642" s="82" t="str">
        <f>IF(L642="EGG", "THA", IF(COUNTIF(Sheet2!B$3:B$187,VALUE('raw Mark ID data'!O642))=0, 0, VLOOKUP(VALUE(O642), Sheet2!B$3:D$987, 3, FALSE)))</f>
        <v>THA</v>
      </c>
      <c r="Q642" s="82" t="str">
        <f>IF(P642="THA",VLOOKUP(VALUE(O642),Sheet2!B$1:C$191,2,FALSE), IF(P642="SHA",VLOOKUP(VALUE(O642),Sheet2!B$1:C$191,2,FALSE), 0))</f>
        <v>Neets Bay</v>
      </c>
      <c r="R642" s="82" t="str">
        <f t="shared" si="19"/>
        <v>T</v>
      </c>
      <c r="S642" s="70" t="s">
        <v>1775</v>
      </c>
      <c r="T642" s="71">
        <v>45505</v>
      </c>
      <c r="U642" s="73"/>
      <c r="V642" s="69">
        <v>1</v>
      </c>
      <c r="W642" s="71">
        <v>45505</v>
      </c>
      <c r="X642" s="69">
        <v>31</v>
      </c>
      <c r="Y642" s="69">
        <v>6</v>
      </c>
      <c r="Z642" s="70" t="s">
        <v>1765</v>
      </c>
      <c r="AA642" s="69">
        <v>1</v>
      </c>
      <c r="AB642" s="72">
        <v>45544</v>
      </c>
      <c r="AC642" s="70" t="s">
        <v>63</v>
      </c>
      <c r="AD642" s="70" t="s">
        <v>163</v>
      </c>
      <c r="AE642" s="70" t="s">
        <v>10</v>
      </c>
      <c r="AF642" s="70" t="s">
        <v>12</v>
      </c>
      <c r="AG642" s="70" t="s">
        <v>65</v>
      </c>
      <c r="AH642" s="70" t="s">
        <v>11</v>
      </c>
      <c r="AI642" s="70" t="s">
        <v>9</v>
      </c>
      <c r="AJ642" s="70" t="s">
        <v>84</v>
      </c>
      <c r="AK642" s="70" t="s">
        <v>163</v>
      </c>
      <c r="AL642" s="70" t="s">
        <v>63</v>
      </c>
      <c r="AM642" s="70" t="s">
        <v>61</v>
      </c>
      <c r="AN642" s="70" t="s">
        <v>61</v>
      </c>
      <c r="AO642" s="70" t="s">
        <v>61</v>
      </c>
      <c r="AP642" s="73"/>
    </row>
    <row r="643" spans="1:42" ht="15" hidden="1" customHeight="1" x14ac:dyDescent="0.25">
      <c r="A643" s="69">
        <v>2024</v>
      </c>
      <c r="B643" s="70" t="s">
        <v>54</v>
      </c>
      <c r="C643" s="70" t="s">
        <v>1752</v>
      </c>
      <c r="D643" s="70" t="s">
        <v>1753</v>
      </c>
      <c r="E643" s="70" t="s">
        <v>1754</v>
      </c>
      <c r="F643" s="70" t="s">
        <v>1755</v>
      </c>
      <c r="G643" s="70" t="s">
        <v>1776</v>
      </c>
      <c r="H643" s="70" t="s">
        <v>67</v>
      </c>
      <c r="I643" s="70" t="s">
        <v>60</v>
      </c>
      <c r="J643" s="70" t="s">
        <v>1755</v>
      </c>
      <c r="K643" s="69" t="b">
        <v>0</v>
      </c>
      <c r="L643" s="70" t="s">
        <v>1755</v>
      </c>
      <c r="M643" s="69">
        <v>101</v>
      </c>
      <c r="N643" s="78" t="s">
        <v>62</v>
      </c>
      <c r="O643" s="81" t="str">
        <f t="shared" ref="O643:O706" si="20">CONCATENATE(M643,N643)</f>
        <v>10195</v>
      </c>
      <c r="P643" s="82" t="str">
        <f>IF(L643="EGG", "THA", IF(COUNTIF(Sheet2!B$3:B$187,VALUE('raw Mark ID data'!O643))=0, 0, VLOOKUP(VALUE(O643), Sheet2!B$3:D$987, 3, FALSE)))</f>
        <v>THA</v>
      </c>
      <c r="Q643" s="82" t="str">
        <f>IF(P643="THA",VLOOKUP(VALUE(O643),Sheet2!B$1:C$191,2,FALSE), IF(P643="SHA",VLOOKUP(VALUE(O643),Sheet2!B$1:C$191,2,FALSE), 0))</f>
        <v>Neets Bay</v>
      </c>
      <c r="R643" s="82" t="str">
        <f t="shared" ref="R643:R706" si="21">IF(L643="EGG",IF(C643="NB","T","????"),IF(OR(P643="SHA", P643="THA")=TRUE, IF(Q643="Neets Bay", "T", "NT"), "NT"))</f>
        <v>T</v>
      </c>
      <c r="S643" s="70" t="s">
        <v>1777</v>
      </c>
      <c r="T643" s="71">
        <v>45508</v>
      </c>
      <c r="U643" s="73"/>
      <c r="V643" s="69">
        <v>1</v>
      </c>
      <c r="W643" s="71">
        <v>45508</v>
      </c>
      <c r="X643" s="69">
        <v>32</v>
      </c>
      <c r="Y643" s="69">
        <v>6</v>
      </c>
      <c r="Z643" s="70" t="s">
        <v>1778</v>
      </c>
      <c r="AA643" s="69">
        <v>1</v>
      </c>
      <c r="AB643" s="72">
        <v>45510</v>
      </c>
      <c r="AC643" s="70" t="s">
        <v>63</v>
      </c>
      <c r="AD643" s="70" t="s">
        <v>163</v>
      </c>
      <c r="AE643" s="70" t="s">
        <v>10</v>
      </c>
      <c r="AF643" s="70" t="s">
        <v>12</v>
      </c>
      <c r="AG643" s="70" t="s">
        <v>65</v>
      </c>
      <c r="AH643" s="70" t="s">
        <v>11</v>
      </c>
      <c r="AI643" s="70" t="s">
        <v>9</v>
      </c>
      <c r="AJ643" s="70" t="s">
        <v>122</v>
      </c>
      <c r="AK643" s="70" t="s">
        <v>163</v>
      </c>
      <c r="AL643" s="70" t="s">
        <v>63</v>
      </c>
      <c r="AM643" s="70" t="s">
        <v>61</v>
      </c>
      <c r="AN643" s="70" t="s">
        <v>61</v>
      </c>
      <c r="AO643" s="70" t="s">
        <v>61</v>
      </c>
      <c r="AP643" s="73"/>
    </row>
    <row r="644" spans="1:42" ht="15" hidden="1" customHeight="1" x14ac:dyDescent="0.25">
      <c r="A644" s="69">
        <v>2024</v>
      </c>
      <c r="B644" s="70" t="s">
        <v>54</v>
      </c>
      <c r="C644" s="70" t="s">
        <v>1752</v>
      </c>
      <c r="D644" s="70" t="s">
        <v>1753</v>
      </c>
      <c r="E644" s="70" t="s">
        <v>1754</v>
      </c>
      <c r="F644" s="70" t="s">
        <v>1755</v>
      </c>
      <c r="G644" s="70" t="s">
        <v>1776</v>
      </c>
      <c r="H644" s="70" t="s">
        <v>73</v>
      </c>
      <c r="I644" s="70" t="s">
        <v>60</v>
      </c>
      <c r="J644" s="70" t="s">
        <v>1755</v>
      </c>
      <c r="K644" s="69" t="b">
        <v>0</v>
      </c>
      <c r="L644" s="70" t="s">
        <v>1755</v>
      </c>
      <c r="M644" s="69">
        <v>101</v>
      </c>
      <c r="N644" s="78" t="s">
        <v>62</v>
      </c>
      <c r="O644" s="81" t="str">
        <f t="shared" si="20"/>
        <v>10195</v>
      </c>
      <c r="P644" s="82" t="str">
        <f>IF(L644="EGG", "THA", IF(COUNTIF(Sheet2!B$3:B$187,VALUE('raw Mark ID data'!O644))=0, 0, VLOOKUP(VALUE(O644), Sheet2!B$3:D$987, 3, FALSE)))</f>
        <v>THA</v>
      </c>
      <c r="Q644" s="82" t="str">
        <f>IF(P644="THA",VLOOKUP(VALUE(O644),Sheet2!B$1:C$191,2,FALSE), IF(P644="SHA",VLOOKUP(VALUE(O644),Sheet2!B$1:C$191,2,FALSE), 0))</f>
        <v>Neets Bay</v>
      </c>
      <c r="R644" s="82" t="str">
        <f t="shared" si="21"/>
        <v>T</v>
      </c>
      <c r="S644" s="70" t="s">
        <v>1779</v>
      </c>
      <c r="T644" s="71">
        <v>45508</v>
      </c>
      <c r="U644" s="73"/>
      <c r="V644" s="69">
        <v>1</v>
      </c>
      <c r="W644" s="71">
        <v>45508</v>
      </c>
      <c r="X644" s="69">
        <v>32</v>
      </c>
      <c r="Y644" s="69">
        <v>6</v>
      </c>
      <c r="Z644" s="70" t="s">
        <v>1778</v>
      </c>
      <c r="AA644" s="69">
        <v>1</v>
      </c>
      <c r="AB644" s="72">
        <v>45510</v>
      </c>
      <c r="AC644" s="70" t="s">
        <v>63</v>
      </c>
      <c r="AD644" s="70" t="s">
        <v>139</v>
      </c>
      <c r="AE644" s="70" t="s">
        <v>13</v>
      </c>
      <c r="AF644" s="70" t="s">
        <v>12</v>
      </c>
      <c r="AG644" s="70" t="s">
        <v>65</v>
      </c>
      <c r="AH644" s="70" t="s">
        <v>11</v>
      </c>
      <c r="AI644" s="70" t="s">
        <v>9</v>
      </c>
      <c r="AJ644" s="70" t="s">
        <v>122</v>
      </c>
      <c r="AK644" s="70" t="s">
        <v>139</v>
      </c>
      <c r="AL644" s="70" t="s">
        <v>63</v>
      </c>
      <c r="AM644" s="70" t="s">
        <v>61</v>
      </c>
      <c r="AN644" s="70" t="s">
        <v>61</v>
      </c>
      <c r="AO644" s="70" t="s">
        <v>61</v>
      </c>
      <c r="AP644" s="73"/>
    </row>
    <row r="645" spans="1:42" ht="15" hidden="1" customHeight="1" x14ac:dyDescent="0.25">
      <c r="A645" s="69">
        <v>2024</v>
      </c>
      <c r="B645" s="70" t="s">
        <v>54</v>
      </c>
      <c r="C645" s="70" t="s">
        <v>1752</v>
      </c>
      <c r="D645" s="70" t="s">
        <v>1753</v>
      </c>
      <c r="E645" s="70" t="s">
        <v>1754</v>
      </c>
      <c r="F645" s="70" t="s">
        <v>1755</v>
      </c>
      <c r="G645" s="70" t="s">
        <v>1776</v>
      </c>
      <c r="H645" s="70" t="s">
        <v>81</v>
      </c>
      <c r="I645" s="70" t="s">
        <v>60</v>
      </c>
      <c r="J645" s="70" t="s">
        <v>1755</v>
      </c>
      <c r="K645" s="69" t="b">
        <v>0</v>
      </c>
      <c r="L645" s="70" t="s">
        <v>1755</v>
      </c>
      <c r="M645" s="69">
        <v>101</v>
      </c>
      <c r="N645" s="78" t="s">
        <v>62</v>
      </c>
      <c r="O645" s="81" t="str">
        <f t="shared" si="20"/>
        <v>10195</v>
      </c>
      <c r="P645" s="82" t="str">
        <f>IF(L645="EGG", "THA", IF(COUNTIF(Sheet2!B$3:B$187,VALUE('raw Mark ID data'!O645))=0, 0, VLOOKUP(VALUE(O645), Sheet2!B$3:D$987, 3, FALSE)))</f>
        <v>THA</v>
      </c>
      <c r="Q645" s="82" t="str">
        <f>IF(P645="THA",VLOOKUP(VALUE(O645),Sheet2!B$1:C$191,2,FALSE), IF(P645="SHA",VLOOKUP(VALUE(O645),Sheet2!B$1:C$191,2,FALSE), 0))</f>
        <v>Neets Bay</v>
      </c>
      <c r="R645" s="82" t="str">
        <f t="shared" si="21"/>
        <v>T</v>
      </c>
      <c r="S645" s="70" t="s">
        <v>1780</v>
      </c>
      <c r="T645" s="71">
        <v>45508</v>
      </c>
      <c r="U645" s="73"/>
      <c r="V645" s="69">
        <v>1</v>
      </c>
      <c r="W645" s="71">
        <v>45508</v>
      </c>
      <c r="X645" s="69">
        <v>32</v>
      </c>
      <c r="Y645" s="69">
        <v>6</v>
      </c>
      <c r="Z645" s="70" t="s">
        <v>1778</v>
      </c>
      <c r="AA645" s="69">
        <v>1</v>
      </c>
      <c r="AB645" s="72">
        <v>45510</v>
      </c>
      <c r="AC645" s="70" t="s">
        <v>63</v>
      </c>
      <c r="AD645" s="70" t="s">
        <v>139</v>
      </c>
      <c r="AE645" s="70" t="s">
        <v>13</v>
      </c>
      <c r="AF645" s="70" t="s">
        <v>12</v>
      </c>
      <c r="AG645" s="70" t="s">
        <v>65</v>
      </c>
      <c r="AH645" s="70" t="s">
        <v>11</v>
      </c>
      <c r="AI645" s="70" t="s">
        <v>9</v>
      </c>
      <c r="AJ645" s="70" t="s">
        <v>122</v>
      </c>
      <c r="AK645" s="70" t="s">
        <v>139</v>
      </c>
      <c r="AL645" s="70" t="s">
        <v>63</v>
      </c>
      <c r="AM645" s="70" t="s">
        <v>61</v>
      </c>
      <c r="AN645" s="70" t="s">
        <v>61</v>
      </c>
      <c r="AO645" s="70" t="s">
        <v>61</v>
      </c>
      <c r="AP645" s="73"/>
    </row>
    <row r="646" spans="1:42" ht="15" hidden="1" customHeight="1" x14ac:dyDescent="0.25">
      <c r="A646" s="69">
        <v>2024</v>
      </c>
      <c r="B646" s="70" t="s">
        <v>54</v>
      </c>
      <c r="C646" s="70" t="s">
        <v>1752</v>
      </c>
      <c r="D646" s="70" t="s">
        <v>1753</v>
      </c>
      <c r="E646" s="70" t="s">
        <v>1754</v>
      </c>
      <c r="F646" s="70" t="s">
        <v>1755</v>
      </c>
      <c r="G646" s="70" t="s">
        <v>1776</v>
      </c>
      <c r="H646" s="70" t="s">
        <v>82</v>
      </c>
      <c r="I646" s="70" t="s">
        <v>60</v>
      </c>
      <c r="J646" s="70" t="s">
        <v>1755</v>
      </c>
      <c r="K646" s="69" t="b">
        <v>0</v>
      </c>
      <c r="L646" s="70" t="s">
        <v>1755</v>
      </c>
      <c r="M646" s="69">
        <v>101</v>
      </c>
      <c r="N646" s="78" t="s">
        <v>62</v>
      </c>
      <c r="O646" s="81" t="str">
        <f t="shared" si="20"/>
        <v>10195</v>
      </c>
      <c r="P646" s="82" t="str">
        <f>IF(L646="EGG", "THA", IF(COUNTIF(Sheet2!B$3:B$187,VALUE('raw Mark ID data'!O646))=0, 0, VLOOKUP(VALUE(O646), Sheet2!B$3:D$987, 3, FALSE)))</f>
        <v>THA</v>
      </c>
      <c r="Q646" s="82" t="str">
        <f>IF(P646="THA",VLOOKUP(VALUE(O646),Sheet2!B$1:C$191,2,FALSE), IF(P646="SHA",VLOOKUP(VALUE(O646),Sheet2!B$1:C$191,2,FALSE), 0))</f>
        <v>Neets Bay</v>
      </c>
      <c r="R646" s="82" t="str">
        <f t="shared" si="21"/>
        <v>T</v>
      </c>
      <c r="S646" s="70" t="s">
        <v>1781</v>
      </c>
      <c r="T646" s="71">
        <v>45508</v>
      </c>
      <c r="U646" s="73"/>
      <c r="V646" s="69">
        <v>1</v>
      </c>
      <c r="W646" s="71">
        <v>45508</v>
      </c>
      <c r="X646" s="69">
        <v>32</v>
      </c>
      <c r="Y646" s="69">
        <v>6</v>
      </c>
      <c r="Z646" s="70" t="s">
        <v>1778</v>
      </c>
      <c r="AA646" s="69">
        <v>1</v>
      </c>
      <c r="AB646" s="72">
        <v>45510</v>
      </c>
      <c r="AC646" s="70" t="s">
        <v>63</v>
      </c>
      <c r="AD646" s="70" t="s">
        <v>163</v>
      </c>
      <c r="AE646" s="70" t="s">
        <v>10</v>
      </c>
      <c r="AF646" s="70" t="s">
        <v>12</v>
      </c>
      <c r="AG646" s="70" t="s">
        <v>65</v>
      </c>
      <c r="AH646" s="70" t="s">
        <v>11</v>
      </c>
      <c r="AI646" s="70" t="s">
        <v>9</v>
      </c>
      <c r="AJ646" s="70" t="s">
        <v>122</v>
      </c>
      <c r="AK646" s="70" t="s">
        <v>163</v>
      </c>
      <c r="AL646" s="70" t="s">
        <v>63</v>
      </c>
      <c r="AM646" s="70" t="s">
        <v>61</v>
      </c>
      <c r="AN646" s="70" t="s">
        <v>61</v>
      </c>
      <c r="AO646" s="70" t="s">
        <v>61</v>
      </c>
      <c r="AP646" s="73"/>
    </row>
    <row r="647" spans="1:42" ht="15" hidden="1" customHeight="1" x14ac:dyDescent="0.25">
      <c r="A647" s="69">
        <v>2024</v>
      </c>
      <c r="B647" s="70" t="s">
        <v>54</v>
      </c>
      <c r="C647" s="70" t="s">
        <v>1752</v>
      </c>
      <c r="D647" s="70" t="s">
        <v>1753</v>
      </c>
      <c r="E647" s="70" t="s">
        <v>1754</v>
      </c>
      <c r="F647" s="70" t="s">
        <v>1755</v>
      </c>
      <c r="G647" s="70" t="s">
        <v>1776</v>
      </c>
      <c r="H647" s="70" t="s">
        <v>86</v>
      </c>
      <c r="I647" s="70" t="s">
        <v>60</v>
      </c>
      <c r="J647" s="70" t="s">
        <v>1755</v>
      </c>
      <c r="K647" s="69" t="b">
        <v>0</v>
      </c>
      <c r="L647" s="70" t="s">
        <v>1755</v>
      </c>
      <c r="M647" s="69">
        <v>101</v>
      </c>
      <c r="N647" s="78" t="s">
        <v>62</v>
      </c>
      <c r="O647" s="81" t="str">
        <f t="shared" si="20"/>
        <v>10195</v>
      </c>
      <c r="P647" s="82" t="str">
        <f>IF(L647="EGG", "THA", IF(COUNTIF(Sheet2!B$3:B$187,VALUE('raw Mark ID data'!O647))=0, 0, VLOOKUP(VALUE(O647), Sheet2!B$3:D$987, 3, FALSE)))</f>
        <v>THA</v>
      </c>
      <c r="Q647" s="82" t="str">
        <f>IF(P647="THA",VLOOKUP(VALUE(O647),Sheet2!B$1:C$191,2,FALSE), IF(P647="SHA",VLOOKUP(VALUE(O647),Sheet2!B$1:C$191,2,FALSE), 0))</f>
        <v>Neets Bay</v>
      </c>
      <c r="R647" s="82" t="str">
        <f t="shared" si="21"/>
        <v>T</v>
      </c>
      <c r="S647" s="70" t="s">
        <v>1782</v>
      </c>
      <c r="T647" s="71">
        <v>45508</v>
      </c>
      <c r="U647" s="73"/>
      <c r="V647" s="69">
        <v>1</v>
      </c>
      <c r="W647" s="71">
        <v>45508</v>
      </c>
      <c r="X647" s="69">
        <v>32</v>
      </c>
      <c r="Y647" s="69">
        <v>6</v>
      </c>
      <c r="Z647" s="70" t="s">
        <v>1778</v>
      </c>
      <c r="AA647" s="69">
        <v>1</v>
      </c>
      <c r="AB647" s="72">
        <v>45510</v>
      </c>
      <c r="AC647" s="70" t="s">
        <v>63</v>
      </c>
      <c r="AD647" s="70" t="s">
        <v>163</v>
      </c>
      <c r="AE647" s="70" t="s">
        <v>10</v>
      </c>
      <c r="AF647" s="70" t="s">
        <v>12</v>
      </c>
      <c r="AG647" s="70" t="s">
        <v>65</v>
      </c>
      <c r="AH647" s="70" t="s">
        <v>11</v>
      </c>
      <c r="AI647" s="70" t="s">
        <v>9</v>
      </c>
      <c r="AJ647" s="70" t="s">
        <v>122</v>
      </c>
      <c r="AK647" s="70" t="s">
        <v>163</v>
      </c>
      <c r="AL647" s="70" t="s">
        <v>63</v>
      </c>
      <c r="AM647" s="70" t="s">
        <v>61</v>
      </c>
      <c r="AN647" s="70" t="s">
        <v>61</v>
      </c>
      <c r="AO647" s="70" t="s">
        <v>61</v>
      </c>
      <c r="AP647" s="73"/>
    </row>
    <row r="648" spans="1:42" ht="15" hidden="1" customHeight="1" x14ac:dyDescent="0.25">
      <c r="A648" s="69">
        <v>2024</v>
      </c>
      <c r="B648" s="70" t="s">
        <v>54</v>
      </c>
      <c r="C648" s="70" t="s">
        <v>1752</v>
      </c>
      <c r="D648" s="70" t="s">
        <v>1753</v>
      </c>
      <c r="E648" s="70" t="s">
        <v>1754</v>
      </c>
      <c r="F648" s="70" t="s">
        <v>1755</v>
      </c>
      <c r="G648" s="70" t="s">
        <v>1776</v>
      </c>
      <c r="H648" s="70" t="s">
        <v>88</v>
      </c>
      <c r="I648" s="70" t="s">
        <v>60</v>
      </c>
      <c r="J648" s="70" t="s">
        <v>1755</v>
      </c>
      <c r="K648" s="69" t="b">
        <v>0</v>
      </c>
      <c r="L648" s="70" t="s">
        <v>1755</v>
      </c>
      <c r="M648" s="69">
        <v>101</v>
      </c>
      <c r="N648" s="78" t="s">
        <v>62</v>
      </c>
      <c r="O648" s="81" t="str">
        <f t="shared" si="20"/>
        <v>10195</v>
      </c>
      <c r="P648" s="82" t="str">
        <f>IF(L648="EGG", "THA", IF(COUNTIF(Sheet2!B$3:B$187,VALUE('raw Mark ID data'!O648))=0, 0, VLOOKUP(VALUE(O648), Sheet2!B$3:D$987, 3, FALSE)))</f>
        <v>THA</v>
      </c>
      <c r="Q648" s="82" t="str">
        <f>IF(P648="THA",VLOOKUP(VALUE(O648),Sheet2!B$1:C$191,2,FALSE), IF(P648="SHA",VLOOKUP(VALUE(O648),Sheet2!B$1:C$191,2,FALSE), 0))</f>
        <v>Neets Bay</v>
      </c>
      <c r="R648" s="82" t="str">
        <f t="shared" si="21"/>
        <v>T</v>
      </c>
      <c r="S648" s="70" t="s">
        <v>1783</v>
      </c>
      <c r="T648" s="71">
        <v>45508</v>
      </c>
      <c r="U648" s="73"/>
      <c r="V648" s="69">
        <v>1</v>
      </c>
      <c r="W648" s="71">
        <v>45508</v>
      </c>
      <c r="X648" s="69">
        <v>32</v>
      </c>
      <c r="Y648" s="69">
        <v>6</v>
      </c>
      <c r="Z648" s="70" t="s">
        <v>1778</v>
      </c>
      <c r="AA648" s="69">
        <v>1</v>
      </c>
      <c r="AB648" s="72">
        <v>45510</v>
      </c>
      <c r="AC648" s="70" t="s">
        <v>63</v>
      </c>
      <c r="AD648" s="70" t="s">
        <v>189</v>
      </c>
      <c r="AE648" s="70" t="s">
        <v>21</v>
      </c>
      <c r="AF648" s="70" t="s">
        <v>12</v>
      </c>
      <c r="AG648" s="70" t="s">
        <v>65</v>
      </c>
      <c r="AH648" s="70" t="s">
        <v>11</v>
      </c>
      <c r="AI648" s="70" t="s">
        <v>9</v>
      </c>
      <c r="AJ648" s="70" t="s">
        <v>84</v>
      </c>
      <c r="AK648" s="70" t="s">
        <v>189</v>
      </c>
      <c r="AL648" s="70" t="s">
        <v>63</v>
      </c>
      <c r="AM648" s="70" t="s">
        <v>61</v>
      </c>
      <c r="AN648" s="70" t="s">
        <v>61</v>
      </c>
      <c r="AO648" s="70" t="s">
        <v>61</v>
      </c>
      <c r="AP648" s="73"/>
    </row>
    <row r="649" spans="1:42" ht="15" hidden="1" customHeight="1" x14ac:dyDescent="0.25">
      <c r="A649" s="69">
        <v>2024</v>
      </c>
      <c r="B649" s="70" t="s">
        <v>54</v>
      </c>
      <c r="C649" s="70" t="s">
        <v>1752</v>
      </c>
      <c r="D649" s="70" t="s">
        <v>1753</v>
      </c>
      <c r="E649" s="70" t="s">
        <v>1754</v>
      </c>
      <c r="F649" s="70" t="s">
        <v>1755</v>
      </c>
      <c r="G649" s="70" t="s">
        <v>1776</v>
      </c>
      <c r="H649" s="70" t="s">
        <v>91</v>
      </c>
      <c r="I649" s="70" t="s">
        <v>60</v>
      </c>
      <c r="J649" s="70" t="s">
        <v>1755</v>
      </c>
      <c r="K649" s="69" t="b">
        <v>0</v>
      </c>
      <c r="L649" s="70" t="s">
        <v>1755</v>
      </c>
      <c r="M649" s="69">
        <v>101</v>
      </c>
      <c r="N649" s="78" t="s">
        <v>62</v>
      </c>
      <c r="O649" s="81" t="str">
        <f t="shared" si="20"/>
        <v>10195</v>
      </c>
      <c r="P649" s="82" t="str">
        <f>IF(L649="EGG", "THA", IF(COUNTIF(Sheet2!B$3:B$187,VALUE('raw Mark ID data'!O649))=0, 0, VLOOKUP(VALUE(O649), Sheet2!B$3:D$987, 3, FALSE)))</f>
        <v>THA</v>
      </c>
      <c r="Q649" s="82" t="str">
        <f>IF(P649="THA",VLOOKUP(VALUE(O649),Sheet2!B$1:C$191,2,FALSE), IF(P649="SHA",VLOOKUP(VALUE(O649),Sheet2!B$1:C$191,2,FALSE), 0))</f>
        <v>Neets Bay</v>
      </c>
      <c r="R649" s="82" t="str">
        <f t="shared" si="21"/>
        <v>T</v>
      </c>
      <c r="S649" s="70" t="s">
        <v>1784</v>
      </c>
      <c r="T649" s="71">
        <v>45508</v>
      </c>
      <c r="U649" s="73"/>
      <c r="V649" s="69">
        <v>1</v>
      </c>
      <c r="W649" s="71">
        <v>45508</v>
      </c>
      <c r="X649" s="69">
        <v>32</v>
      </c>
      <c r="Y649" s="69">
        <v>6</v>
      </c>
      <c r="Z649" s="70" t="s">
        <v>1778</v>
      </c>
      <c r="AA649" s="69">
        <v>1</v>
      </c>
      <c r="AB649" s="72">
        <v>45510</v>
      </c>
      <c r="AC649" s="70" t="s">
        <v>63</v>
      </c>
      <c r="AD649" s="70" t="s">
        <v>163</v>
      </c>
      <c r="AE649" s="70" t="s">
        <v>10</v>
      </c>
      <c r="AF649" s="70" t="s">
        <v>12</v>
      </c>
      <c r="AG649" s="70" t="s">
        <v>65</v>
      </c>
      <c r="AH649" s="70" t="s">
        <v>11</v>
      </c>
      <c r="AI649" s="70" t="s">
        <v>9</v>
      </c>
      <c r="AJ649" s="70" t="s">
        <v>122</v>
      </c>
      <c r="AK649" s="70" t="s">
        <v>163</v>
      </c>
      <c r="AL649" s="70" t="s">
        <v>63</v>
      </c>
      <c r="AM649" s="70" t="s">
        <v>61</v>
      </c>
      <c r="AN649" s="70" t="s">
        <v>61</v>
      </c>
      <c r="AO649" s="70" t="s">
        <v>61</v>
      </c>
      <c r="AP649" s="73"/>
    </row>
    <row r="650" spans="1:42" ht="15" hidden="1" customHeight="1" x14ac:dyDescent="0.25">
      <c r="A650" s="69">
        <v>2024</v>
      </c>
      <c r="B650" s="70" t="s">
        <v>54</v>
      </c>
      <c r="C650" s="70" t="s">
        <v>1752</v>
      </c>
      <c r="D650" s="70" t="s">
        <v>1753</v>
      </c>
      <c r="E650" s="70" t="s">
        <v>1754</v>
      </c>
      <c r="F650" s="70" t="s">
        <v>1755</v>
      </c>
      <c r="G650" s="70" t="s">
        <v>1776</v>
      </c>
      <c r="H650" s="70" t="s">
        <v>92</v>
      </c>
      <c r="I650" s="70" t="s">
        <v>60</v>
      </c>
      <c r="J650" s="70" t="s">
        <v>1755</v>
      </c>
      <c r="K650" s="69" t="b">
        <v>0</v>
      </c>
      <c r="L650" s="70" t="s">
        <v>1755</v>
      </c>
      <c r="M650" s="69">
        <v>101</v>
      </c>
      <c r="N650" s="78" t="s">
        <v>62</v>
      </c>
      <c r="O650" s="81" t="str">
        <f t="shared" si="20"/>
        <v>10195</v>
      </c>
      <c r="P650" s="82" t="str">
        <f>IF(L650="EGG", "THA", IF(COUNTIF(Sheet2!B$3:B$187,VALUE('raw Mark ID data'!O650))=0, 0, VLOOKUP(VALUE(O650), Sheet2!B$3:D$987, 3, FALSE)))</f>
        <v>THA</v>
      </c>
      <c r="Q650" s="82" t="str">
        <f>IF(P650="THA",VLOOKUP(VALUE(O650),Sheet2!B$1:C$191,2,FALSE), IF(P650="SHA",VLOOKUP(VALUE(O650),Sheet2!B$1:C$191,2,FALSE), 0))</f>
        <v>Neets Bay</v>
      </c>
      <c r="R650" s="82" t="str">
        <f t="shared" si="21"/>
        <v>T</v>
      </c>
      <c r="S650" s="70" t="s">
        <v>1785</v>
      </c>
      <c r="T650" s="71">
        <v>45508</v>
      </c>
      <c r="U650" s="73"/>
      <c r="V650" s="69">
        <v>1</v>
      </c>
      <c r="W650" s="71">
        <v>45508</v>
      </c>
      <c r="X650" s="69">
        <v>32</v>
      </c>
      <c r="Y650" s="69">
        <v>6</v>
      </c>
      <c r="Z650" s="70" t="s">
        <v>1778</v>
      </c>
      <c r="AA650" s="69">
        <v>1</v>
      </c>
      <c r="AB650" s="72">
        <v>45510</v>
      </c>
      <c r="AC650" s="70" t="s">
        <v>63</v>
      </c>
      <c r="AD650" s="70" t="s">
        <v>139</v>
      </c>
      <c r="AE650" s="70" t="s">
        <v>13</v>
      </c>
      <c r="AF650" s="70" t="s">
        <v>12</v>
      </c>
      <c r="AG650" s="70" t="s">
        <v>65</v>
      </c>
      <c r="AH650" s="70" t="s">
        <v>11</v>
      </c>
      <c r="AI650" s="70" t="s">
        <v>9</v>
      </c>
      <c r="AJ650" s="70" t="s">
        <v>122</v>
      </c>
      <c r="AK650" s="70" t="s">
        <v>139</v>
      </c>
      <c r="AL650" s="70" t="s">
        <v>63</v>
      </c>
      <c r="AM650" s="70" t="s">
        <v>61</v>
      </c>
      <c r="AN650" s="70" t="s">
        <v>61</v>
      </c>
      <c r="AO650" s="70" t="s">
        <v>61</v>
      </c>
      <c r="AP650" s="73"/>
    </row>
    <row r="651" spans="1:42" ht="15" hidden="1" customHeight="1" x14ac:dyDescent="0.25">
      <c r="A651" s="69">
        <v>2024</v>
      </c>
      <c r="B651" s="70" t="s">
        <v>54</v>
      </c>
      <c r="C651" s="70" t="s">
        <v>1752</v>
      </c>
      <c r="D651" s="70" t="s">
        <v>1753</v>
      </c>
      <c r="E651" s="70" t="s">
        <v>1754</v>
      </c>
      <c r="F651" s="70" t="s">
        <v>1755</v>
      </c>
      <c r="G651" s="70" t="s">
        <v>1776</v>
      </c>
      <c r="H651" s="70" t="s">
        <v>94</v>
      </c>
      <c r="I651" s="70" t="s">
        <v>60</v>
      </c>
      <c r="J651" s="70" t="s">
        <v>1755</v>
      </c>
      <c r="K651" s="69" t="b">
        <v>0</v>
      </c>
      <c r="L651" s="70" t="s">
        <v>1755</v>
      </c>
      <c r="M651" s="69">
        <v>101</v>
      </c>
      <c r="N651" s="78" t="s">
        <v>62</v>
      </c>
      <c r="O651" s="81" t="str">
        <f t="shared" si="20"/>
        <v>10195</v>
      </c>
      <c r="P651" s="82" t="str">
        <f>IF(L651="EGG", "THA", IF(COUNTIF(Sheet2!B$3:B$187,VALUE('raw Mark ID data'!O651))=0, 0, VLOOKUP(VALUE(O651), Sheet2!B$3:D$987, 3, FALSE)))</f>
        <v>THA</v>
      </c>
      <c r="Q651" s="82" t="str">
        <f>IF(P651="THA",VLOOKUP(VALUE(O651),Sheet2!B$1:C$191,2,FALSE), IF(P651="SHA",VLOOKUP(VALUE(O651),Sheet2!B$1:C$191,2,FALSE), 0))</f>
        <v>Neets Bay</v>
      </c>
      <c r="R651" s="82" t="str">
        <f t="shared" si="21"/>
        <v>T</v>
      </c>
      <c r="S651" s="70" t="s">
        <v>1786</v>
      </c>
      <c r="T651" s="71">
        <v>45508</v>
      </c>
      <c r="U651" s="73"/>
      <c r="V651" s="69">
        <v>1</v>
      </c>
      <c r="W651" s="71">
        <v>45508</v>
      </c>
      <c r="X651" s="69">
        <v>32</v>
      </c>
      <c r="Y651" s="69">
        <v>6</v>
      </c>
      <c r="Z651" s="70" t="s">
        <v>1778</v>
      </c>
      <c r="AA651" s="69">
        <v>1</v>
      </c>
      <c r="AB651" s="72">
        <v>45510</v>
      </c>
      <c r="AC651" s="70" t="s">
        <v>63</v>
      </c>
      <c r="AD651" s="70" t="s">
        <v>139</v>
      </c>
      <c r="AE651" s="70" t="s">
        <v>13</v>
      </c>
      <c r="AF651" s="70" t="s">
        <v>12</v>
      </c>
      <c r="AG651" s="70" t="s">
        <v>65</v>
      </c>
      <c r="AH651" s="70" t="s">
        <v>11</v>
      </c>
      <c r="AI651" s="70" t="s">
        <v>9</v>
      </c>
      <c r="AJ651" s="70" t="s">
        <v>84</v>
      </c>
      <c r="AK651" s="70" t="s">
        <v>139</v>
      </c>
      <c r="AL651" s="70" t="s">
        <v>63</v>
      </c>
      <c r="AM651" s="70" t="s">
        <v>61</v>
      </c>
      <c r="AN651" s="70" t="s">
        <v>61</v>
      </c>
      <c r="AO651" s="70" t="s">
        <v>61</v>
      </c>
      <c r="AP651" s="73"/>
    </row>
    <row r="652" spans="1:42" ht="15" hidden="1" customHeight="1" x14ac:dyDescent="0.25">
      <c r="A652" s="69">
        <v>2024</v>
      </c>
      <c r="B652" s="70" t="s">
        <v>54</v>
      </c>
      <c r="C652" s="70" t="s">
        <v>1752</v>
      </c>
      <c r="D652" s="70" t="s">
        <v>1753</v>
      </c>
      <c r="E652" s="70" t="s">
        <v>1754</v>
      </c>
      <c r="F652" s="70" t="s">
        <v>1755</v>
      </c>
      <c r="G652" s="70" t="s">
        <v>1776</v>
      </c>
      <c r="H652" s="70" t="s">
        <v>98</v>
      </c>
      <c r="I652" s="70" t="s">
        <v>60</v>
      </c>
      <c r="J652" s="70" t="s">
        <v>1755</v>
      </c>
      <c r="K652" s="69" t="b">
        <v>0</v>
      </c>
      <c r="L652" s="70" t="s">
        <v>1755</v>
      </c>
      <c r="M652" s="69">
        <v>101</v>
      </c>
      <c r="N652" s="78" t="s">
        <v>62</v>
      </c>
      <c r="O652" s="81" t="str">
        <f t="shared" si="20"/>
        <v>10195</v>
      </c>
      <c r="P652" s="82" t="str">
        <f>IF(L652="EGG", "THA", IF(COUNTIF(Sheet2!B$3:B$187,VALUE('raw Mark ID data'!O652))=0, 0, VLOOKUP(VALUE(O652), Sheet2!B$3:D$987, 3, FALSE)))</f>
        <v>THA</v>
      </c>
      <c r="Q652" s="82" t="str">
        <f>IF(P652="THA",VLOOKUP(VALUE(O652),Sheet2!B$1:C$191,2,FALSE), IF(P652="SHA",VLOOKUP(VALUE(O652),Sheet2!B$1:C$191,2,FALSE), 0))</f>
        <v>Neets Bay</v>
      </c>
      <c r="R652" s="82" t="str">
        <f t="shared" si="21"/>
        <v>T</v>
      </c>
      <c r="S652" s="70" t="s">
        <v>1787</v>
      </c>
      <c r="T652" s="71">
        <v>45508</v>
      </c>
      <c r="U652" s="73"/>
      <c r="V652" s="69">
        <v>1</v>
      </c>
      <c r="W652" s="71">
        <v>45508</v>
      </c>
      <c r="X652" s="69">
        <v>32</v>
      </c>
      <c r="Y652" s="69">
        <v>6</v>
      </c>
      <c r="Z652" s="70" t="s">
        <v>1778</v>
      </c>
      <c r="AA652" s="69">
        <v>1</v>
      </c>
      <c r="AB652" s="72">
        <v>45510</v>
      </c>
      <c r="AC652" s="70" t="s">
        <v>63</v>
      </c>
      <c r="AD652" s="70" t="s">
        <v>163</v>
      </c>
      <c r="AE652" s="70" t="s">
        <v>10</v>
      </c>
      <c r="AF652" s="70" t="s">
        <v>12</v>
      </c>
      <c r="AG652" s="70" t="s">
        <v>65</v>
      </c>
      <c r="AH652" s="70" t="s">
        <v>11</v>
      </c>
      <c r="AI652" s="70" t="s">
        <v>9</v>
      </c>
      <c r="AJ652" s="70" t="s">
        <v>84</v>
      </c>
      <c r="AK652" s="70" t="s">
        <v>163</v>
      </c>
      <c r="AL652" s="70" t="s">
        <v>63</v>
      </c>
      <c r="AM652" s="70" t="s">
        <v>61</v>
      </c>
      <c r="AN652" s="70" t="s">
        <v>61</v>
      </c>
      <c r="AO652" s="70" t="s">
        <v>61</v>
      </c>
      <c r="AP652" s="73"/>
    </row>
    <row r="653" spans="1:42" ht="15" hidden="1" customHeight="1" x14ac:dyDescent="0.25">
      <c r="A653" s="69">
        <v>2024</v>
      </c>
      <c r="B653" s="70" t="s">
        <v>54</v>
      </c>
      <c r="C653" s="70" t="s">
        <v>1752</v>
      </c>
      <c r="D653" s="70" t="s">
        <v>1753</v>
      </c>
      <c r="E653" s="70" t="s">
        <v>1754</v>
      </c>
      <c r="F653" s="70" t="s">
        <v>1755</v>
      </c>
      <c r="G653" s="70" t="s">
        <v>1776</v>
      </c>
      <c r="H653" s="70" t="s">
        <v>99</v>
      </c>
      <c r="I653" s="70" t="s">
        <v>60</v>
      </c>
      <c r="J653" s="70" t="s">
        <v>1755</v>
      </c>
      <c r="K653" s="69" t="b">
        <v>0</v>
      </c>
      <c r="L653" s="70" t="s">
        <v>1755</v>
      </c>
      <c r="M653" s="69">
        <v>101</v>
      </c>
      <c r="N653" s="78" t="s">
        <v>62</v>
      </c>
      <c r="O653" s="81" t="str">
        <f t="shared" si="20"/>
        <v>10195</v>
      </c>
      <c r="P653" s="82" t="str">
        <f>IF(L653="EGG", "THA", IF(COUNTIF(Sheet2!B$3:B$187,VALUE('raw Mark ID data'!O653))=0, 0, VLOOKUP(VALUE(O653), Sheet2!B$3:D$987, 3, FALSE)))</f>
        <v>THA</v>
      </c>
      <c r="Q653" s="82" t="str">
        <f>IF(P653="THA",VLOOKUP(VALUE(O653),Sheet2!B$1:C$191,2,FALSE), IF(P653="SHA",VLOOKUP(VALUE(O653),Sheet2!B$1:C$191,2,FALSE), 0))</f>
        <v>Neets Bay</v>
      </c>
      <c r="R653" s="82" t="str">
        <f t="shared" si="21"/>
        <v>T</v>
      </c>
      <c r="S653" s="70" t="s">
        <v>1788</v>
      </c>
      <c r="T653" s="71">
        <v>45508</v>
      </c>
      <c r="U653" s="73"/>
      <c r="V653" s="69">
        <v>1</v>
      </c>
      <c r="W653" s="71">
        <v>45508</v>
      </c>
      <c r="X653" s="69">
        <v>32</v>
      </c>
      <c r="Y653" s="69">
        <v>6</v>
      </c>
      <c r="Z653" s="70" t="s">
        <v>1778</v>
      </c>
      <c r="AA653" s="69">
        <v>1</v>
      </c>
      <c r="AB653" s="72">
        <v>45510</v>
      </c>
      <c r="AC653" s="70" t="s">
        <v>63</v>
      </c>
      <c r="AD653" s="70" t="s">
        <v>163</v>
      </c>
      <c r="AE653" s="70" t="s">
        <v>10</v>
      </c>
      <c r="AF653" s="70" t="s">
        <v>12</v>
      </c>
      <c r="AG653" s="70" t="s">
        <v>65</v>
      </c>
      <c r="AH653" s="70" t="s">
        <v>11</v>
      </c>
      <c r="AI653" s="70" t="s">
        <v>9</v>
      </c>
      <c r="AJ653" s="70" t="s">
        <v>122</v>
      </c>
      <c r="AK653" s="70" t="s">
        <v>163</v>
      </c>
      <c r="AL653" s="70" t="s">
        <v>63</v>
      </c>
      <c r="AM653" s="70" t="s">
        <v>61</v>
      </c>
      <c r="AN653" s="70" t="s">
        <v>61</v>
      </c>
      <c r="AO653" s="70" t="s">
        <v>61</v>
      </c>
      <c r="AP653" s="73"/>
    </row>
    <row r="654" spans="1:42" ht="15" hidden="1" customHeight="1" x14ac:dyDescent="0.25">
      <c r="A654" s="69">
        <v>2024</v>
      </c>
      <c r="B654" s="70" t="s">
        <v>54</v>
      </c>
      <c r="C654" s="70" t="s">
        <v>1752</v>
      </c>
      <c r="D654" s="70" t="s">
        <v>1753</v>
      </c>
      <c r="E654" s="70" t="s">
        <v>1754</v>
      </c>
      <c r="F654" s="70" t="s">
        <v>1755</v>
      </c>
      <c r="G654" s="70" t="s">
        <v>1776</v>
      </c>
      <c r="H654" s="70" t="s">
        <v>101</v>
      </c>
      <c r="I654" s="70" t="s">
        <v>60</v>
      </c>
      <c r="J654" s="70" t="s">
        <v>1755</v>
      </c>
      <c r="K654" s="69" t="b">
        <v>0</v>
      </c>
      <c r="L654" s="70" t="s">
        <v>1755</v>
      </c>
      <c r="M654" s="69">
        <v>101</v>
      </c>
      <c r="N654" s="78" t="s">
        <v>62</v>
      </c>
      <c r="O654" s="81" t="str">
        <f t="shared" si="20"/>
        <v>10195</v>
      </c>
      <c r="P654" s="82" t="str">
        <f>IF(L654="EGG", "THA", IF(COUNTIF(Sheet2!B$3:B$187,VALUE('raw Mark ID data'!O654))=0, 0, VLOOKUP(VALUE(O654), Sheet2!B$3:D$987, 3, FALSE)))</f>
        <v>THA</v>
      </c>
      <c r="Q654" s="82" t="str">
        <f>IF(P654="THA",VLOOKUP(VALUE(O654),Sheet2!B$1:C$191,2,FALSE), IF(P654="SHA",VLOOKUP(VALUE(O654),Sheet2!B$1:C$191,2,FALSE), 0))</f>
        <v>Neets Bay</v>
      </c>
      <c r="R654" s="82" t="str">
        <f t="shared" si="21"/>
        <v>T</v>
      </c>
      <c r="S654" s="70" t="s">
        <v>1789</v>
      </c>
      <c r="T654" s="71">
        <v>45508</v>
      </c>
      <c r="U654" s="73"/>
      <c r="V654" s="69">
        <v>1</v>
      </c>
      <c r="W654" s="71">
        <v>45508</v>
      </c>
      <c r="X654" s="69">
        <v>32</v>
      </c>
      <c r="Y654" s="69">
        <v>6</v>
      </c>
      <c r="Z654" s="70" t="s">
        <v>1778</v>
      </c>
      <c r="AA654" s="69">
        <v>1</v>
      </c>
      <c r="AB654" s="72">
        <v>45510</v>
      </c>
      <c r="AC654" s="70" t="s">
        <v>63</v>
      </c>
      <c r="AD654" s="70" t="s">
        <v>163</v>
      </c>
      <c r="AE654" s="70" t="s">
        <v>10</v>
      </c>
      <c r="AF654" s="70" t="s">
        <v>12</v>
      </c>
      <c r="AG654" s="70" t="s">
        <v>65</v>
      </c>
      <c r="AH654" s="70" t="s">
        <v>11</v>
      </c>
      <c r="AI654" s="70" t="s">
        <v>9</v>
      </c>
      <c r="AJ654" s="70" t="s">
        <v>84</v>
      </c>
      <c r="AK654" s="70" t="s">
        <v>163</v>
      </c>
      <c r="AL654" s="70" t="s">
        <v>63</v>
      </c>
      <c r="AM654" s="70" t="s">
        <v>61</v>
      </c>
      <c r="AN654" s="70" t="s">
        <v>61</v>
      </c>
      <c r="AO654" s="70" t="s">
        <v>61</v>
      </c>
      <c r="AP654" s="73"/>
    </row>
    <row r="655" spans="1:42" ht="15" hidden="1" customHeight="1" x14ac:dyDescent="0.25">
      <c r="A655" s="69">
        <v>2024</v>
      </c>
      <c r="B655" s="70" t="s">
        <v>54</v>
      </c>
      <c r="C655" s="70" t="s">
        <v>1752</v>
      </c>
      <c r="D655" s="70" t="s">
        <v>1753</v>
      </c>
      <c r="E655" s="70" t="s">
        <v>1754</v>
      </c>
      <c r="F655" s="70" t="s">
        <v>1755</v>
      </c>
      <c r="G655" s="70" t="s">
        <v>1776</v>
      </c>
      <c r="H655" s="70" t="s">
        <v>110</v>
      </c>
      <c r="I655" s="70" t="s">
        <v>60</v>
      </c>
      <c r="J655" s="70" t="s">
        <v>1755</v>
      </c>
      <c r="K655" s="69" t="b">
        <v>0</v>
      </c>
      <c r="L655" s="70" t="s">
        <v>1755</v>
      </c>
      <c r="M655" s="69">
        <v>101</v>
      </c>
      <c r="N655" s="78" t="s">
        <v>62</v>
      </c>
      <c r="O655" s="81" t="str">
        <f t="shared" si="20"/>
        <v>10195</v>
      </c>
      <c r="P655" s="82" t="str">
        <f>IF(L655="EGG", "THA", IF(COUNTIF(Sheet2!B$3:B$187,VALUE('raw Mark ID data'!O655))=0, 0, VLOOKUP(VALUE(O655), Sheet2!B$3:D$987, 3, FALSE)))</f>
        <v>THA</v>
      </c>
      <c r="Q655" s="82" t="str">
        <f>IF(P655="THA",VLOOKUP(VALUE(O655),Sheet2!B$1:C$191,2,FALSE), IF(P655="SHA",VLOOKUP(VALUE(O655),Sheet2!B$1:C$191,2,FALSE), 0))</f>
        <v>Neets Bay</v>
      </c>
      <c r="R655" s="82" t="str">
        <f t="shared" si="21"/>
        <v>T</v>
      </c>
      <c r="S655" s="70" t="s">
        <v>1790</v>
      </c>
      <c r="T655" s="71">
        <v>45508</v>
      </c>
      <c r="U655" s="73"/>
      <c r="V655" s="69">
        <v>1</v>
      </c>
      <c r="W655" s="71">
        <v>45508</v>
      </c>
      <c r="X655" s="69">
        <v>32</v>
      </c>
      <c r="Y655" s="69">
        <v>6</v>
      </c>
      <c r="Z655" s="70" t="s">
        <v>1778</v>
      </c>
      <c r="AA655" s="69">
        <v>1</v>
      </c>
      <c r="AB655" s="72">
        <v>45510</v>
      </c>
      <c r="AC655" s="70" t="s">
        <v>63</v>
      </c>
      <c r="AD655" s="70" t="s">
        <v>163</v>
      </c>
      <c r="AE655" s="70" t="s">
        <v>10</v>
      </c>
      <c r="AF655" s="70" t="s">
        <v>12</v>
      </c>
      <c r="AG655" s="70" t="s">
        <v>65</v>
      </c>
      <c r="AH655" s="70" t="s">
        <v>11</v>
      </c>
      <c r="AI655" s="70" t="s">
        <v>9</v>
      </c>
      <c r="AJ655" s="70" t="s">
        <v>122</v>
      </c>
      <c r="AK655" s="70" t="s">
        <v>163</v>
      </c>
      <c r="AL655" s="70" t="s">
        <v>63</v>
      </c>
      <c r="AM655" s="70" t="s">
        <v>61</v>
      </c>
      <c r="AN655" s="70" t="s">
        <v>61</v>
      </c>
      <c r="AO655" s="70" t="s">
        <v>61</v>
      </c>
      <c r="AP655" s="73"/>
    </row>
    <row r="656" spans="1:42" ht="15" hidden="1" customHeight="1" x14ac:dyDescent="0.25">
      <c r="A656" s="69">
        <v>2024</v>
      </c>
      <c r="B656" s="70" t="s">
        <v>54</v>
      </c>
      <c r="C656" s="70" t="s">
        <v>1752</v>
      </c>
      <c r="D656" s="70" t="s">
        <v>1753</v>
      </c>
      <c r="E656" s="70" t="s">
        <v>1754</v>
      </c>
      <c r="F656" s="70" t="s">
        <v>1755</v>
      </c>
      <c r="G656" s="70" t="s">
        <v>1776</v>
      </c>
      <c r="H656" s="70" t="s">
        <v>118</v>
      </c>
      <c r="I656" s="70" t="s">
        <v>60</v>
      </c>
      <c r="J656" s="70" t="s">
        <v>1755</v>
      </c>
      <c r="K656" s="69" t="b">
        <v>0</v>
      </c>
      <c r="L656" s="70" t="s">
        <v>1755</v>
      </c>
      <c r="M656" s="69">
        <v>101</v>
      </c>
      <c r="N656" s="78" t="s">
        <v>62</v>
      </c>
      <c r="O656" s="81" t="str">
        <f t="shared" si="20"/>
        <v>10195</v>
      </c>
      <c r="P656" s="82" t="str">
        <f>IF(L656="EGG", "THA", IF(COUNTIF(Sheet2!B$3:B$187,VALUE('raw Mark ID data'!O656))=0, 0, VLOOKUP(VALUE(O656), Sheet2!B$3:D$987, 3, FALSE)))</f>
        <v>THA</v>
      </c>
      <c r="Q656" s="82" t="str">
        <f>IF(P656="THA",VLOOKUP(VALUE(O656),Sheet2!B$1:C$191,2,FALSE), IF(P656="SHA",VLOOKUP(VALUE(O656),Sheet2!B$1:C$191,2,FALSE), 0))</f>
        <v>Neets Bay</v>
      </c>
      <c r="R656" s="82" t="str">
        <f t="shared" si="21"/>
        <v>T</v>
      </c>
      <c r="S656" s="70" t="s">
        <v>1791</v>
      </c>
      <c r="T656" s="71">
        <v>45508</v>
      </c>
      <c r="U656" s="73"/>
      <c r="V656" s="69">
        <v>1</v>
      </c>
      <c r="W656" s="71">
        <v>45508</v>
      </c>
      <c r="X656" s="69">
        <v>32</v>
      </c>
      <c r="Y656" s="69">
        <v>6</v>
      </c>
      <c r="Z656" s="70" t="s">
        <v>1778</v>
      </c>
      <c r="AA656" s="69">
        <v>1</v>
      </c>
      <c r="AB656" s="72">
        <v>45510</v>
      </c>
      <c r="AC656" s="70" t="s">
        <v>63</v>
      </c>
      <c r="AD656" s="70" t="s">
        <v>189</v>
      </c>
      <c r="AE656" s="70" t="s">
        <v>21</v>
      </c>
      <c r="AF656" s="70" t="s">
        <v>12</v>
      </c>
      <c r="AG656" s="70" t="s">
        <v>65</v>
      </c>
      <c r="AH656" s="70" t="s">
        <v>11</v>
      </c>
      <c r="AI656" s="70" t="s">
        <v>9</v>
      </c>
      <c r="AJ656" s="70" t="s">
        <v>66</v>
      </c>
      <c r="AK656" s="70" t="s">
        <v>189</v>
      </c>
      <c r="AL656" s="70" t="s">
        <v>63</v>
      </c>
      <c r="AM656" s="70" t="s">
        <v>61</v>
      </c>
      <c r="AN656" s="70" t="s">
        <v>61</v>
      </c>
      <c r="AO656" s="70" t="s">
        <v>61</v>
      </c>
      <c r="AP656" s="73"/>
    </row>
    <row r="657" spans="1:42" ht="15" hidden="1" customHeight="1" x14ac:dyDescent="0.25">
      <c r="A657" s="69">
        <v>2024</v>
      </c>
      <c r="B657" s="70" t="s">
        <v>54</v>
      </c>
      <c r="C657" s="70" t="s">
        <v>1752</v>
      </c>
      <c r="D657" s="70" t="s">
        <v>1753</v>
      </c>
      <c r="E657" s="70" t="s">
        <v>1754</v>
      </c>
      <c r="F657" s="70" t="s">
        <v>1755</v>
      </c>
      <c r="G657" s="70" t="s">
        <v>1776</v>
      </c>
      <c r="H657" s="70" t="s">
        <v>119</v>
      </c>
      <c r="I657" s="70" t="s">
        <v>60</v>
      </c>
      <c r="J657" s="70" t="s">
        <v>1755</v>
      </c>
      <c r="K657" s="69" t="b">
        <v>0</v>
      </c>
      <c r="L657" s="70" t="s">
        <v>1755</v>
      </c>
      <c r="M657" s="69">
        <v>101</v>
      </c>
      <c r="N657" s="78" t="s">
        <v>62</v>
      </c>
      <c r="O657" s="81" t="str">
        <f t="shared" si="20"/>
        <v>10195</v>
      </c>
      <c r="P657" s="82" t="str">
        <f>IF(L657="EGG", "THA", IF(COUNTIF(Sheet2!B$3:B$187,VALUE('raw Mark ID data'!O657))=0, 0, VLOOKUP(VALUE(O657), Sheet2!B$3:D$987, 3, FALSE)))</f>
        <v>THA</v>
      </c>
      <c r="Q657" s="82" t="str">
        <f>IF(P657="THA",VLOOKUP(VALUE(O657),Sheet2!B$1:C$191,2,FALSE), IF(P657="SHA",VLOOKUP(VALUE(O657),Sheet2!B$1:C$191,2,FALSE), 0))</f>
        <v>Neets Bay</v>
      </c>
      <c r="R657" s="82" t="str">
        <f t="shared" si="21"/>
        <v>T</v>
      </c>
      <c r="S657" s="70" t="s">
        <v>1792</v>
      </c>
      <c r="T657" s="71">
        <v>45508</v>
      </c>
      <c r="U657" s="73"/>
      <c r="V657" s="69">
        <v>1</v>
      </c>
      <c r="W657" s="71">
        <v>45508</v>
      </c>
      <c r="X657" s="69">
        <v>32</v>
      </c>
      <c r="Y657" s="69">
        <v>6</v>
      </c>
      <c r="Z657" s="70" t="s">
        <v>1778</v>
      </c>
      <c r="AA657" s="69">
        <v>1</v>
      </c>
      <c r="AB657" s="72">
        <v>45510</v>
      </c>
      <c r="AC657" s="70" t="s">
        <v>63</v>
      </c>
      <c r="AD657" s="70" t="s">
        <v>189</v>
      </c>
      <c r="AE657" s="70" t="s">
        <v>21</v>
      </c>
      <c r="AF657" s="70" t="s">
        <v>12</v>
      </c>
      <c r="AG657" s="70" t="s">
        <v>65</v>
      </c>
      <c r="AH657" s="70" t="s">
        <v>11</v>
      </c>
      <c r="AI657" s="70" t="s">
        <v>9</v>
      </c>
      <c r="AJ657" s="70" t="s">
        <v>122</v>
      </c>
      <c r="AK657" s="70" t="s">
        <v>189</v>
      </c>
      <c r="AL657" s="70" t="s">
        <v>63</v>
      </c>
      <c r="AM657" s="70" t="s">
        <v>61</v>
      </c>
      <c r="AN657" s="70" t="s">
        <v>61</v>
      </c>
      <c r="AO657" s="70" t="s">
        <v>61</v>
      </c>
      <c r="AP657" s="73"/>
    </row>
    <row r="658" spans="1:42" ht="15" hidden="1" customHeight="1" x14ac:dyDescent="0.25">
      <c r="A658" s="69">
        <v>2024</v>
      </c>
      <c r="B658" s="70" t="s">
        <v>54</v>
      </c>
      <c r="C658" s="70" t="s">
        <v>1752</v>
      </c>
      <c r="D658" s="70" t="s">
        <v>1753</v>
      </c>
      <c r="E658" s="70" t="s">
        <v>1754</v>
      </c>
      <c r="F658" s="70" t="s">
        <v>1755</v>
      </c>
      <c r="G658" s="70" t="s">
        <v>1776</v>
      </c>
      <c r="H658" s="70" t="s">
        <v>120</v>
      </c>
      <c r="I658" s="70" t="s">
        <v>60</v>
      </c>
      <c r="J658" s="70" t="s">
        <v>1755</v>
      </c>
      <c r="K658" s="69" t="b">
        <v>0</v>
      </c>
      <c r="L658" s="70" t="s">
        <v>1755</v>
      </c>
      <c r="M658" s="69">
        <v>101</v>
      </c>
      <c r="N658" s="78" t="s">
        <v>62</v>
      </c>
      <c r="O658" s="81" t="str">
        <f t="shared" si="20"/>
        <v>10195</v>
      </c>
      <c r="P658" s="82" t="str">
        <f>IF(L658="EGG", "THA", IF(COUNTIF(Sheet2!B$3:B$187,VALUE('raw Mark ID data'!O658))=0, 0, VLOOKUP(VALUE(O658), Sheet2!B$3:D$987, 3, FALSE)))</f>
        <v>THA</v>
      </c>
      <c r="Q658" s="82" t="str">
        <f>IF(P658="THA",VLOOKUP(VALUE(O658),Sheet2!B$1:C$191,2,FALSE), IF(P658="SHA",VLOOKUP(VALUE(O658),Sheet2!B$1:C$191,2,FALSE), 0))</f>
        <v>Neets Bay</v>
      </c>
      <c r="R658" s="82" t="str">
        <f t="shared" si="21"/>
        <v>T</v>
      </c>
      <c r="S658" s="70" t="s">
        <v>1793</v>
      </c>
      <c r="T658" s="71">
        <v>45508</v>
      </c>
      <c r="U658" s="73"/>
      <c r="V658" s="69">
        <v>1</v>
      </c>
      <c r="W658" s="71">
        <v>45508</v>
      </c>
      <c r="X658" s="69">
        <v>32</v>
      </c>
      <c r="Y658" s="69">
        <v>6</v>
      </c>
      <c r="Z658" s="70" t="s">
        <v>1778</v>
      </c>
      <c r="AA658" s="69">
        <v>1</v>
      </c>
      <c r="AB658" s="72">
        <v>45510</v>
      </c>
      <c r="AC658" s="70" t="s">
        <v>63</v>
      </c>
      <c r="AD658" s="70" t="s">
        <v>163</v>
      </c>
      <c r="AE658" s="70" t="s">
        <v>10</v>
      </c>
      <c r="AF658" s="70" t="s">
        <v>12</v>
      </c>
      <c r="AG658" s="70" t="s">
        <v>65</v>
      </c>
      <c r="AH658" s="70" t="s">
        <v>11</v>
      </c>
      <c r="AI658" s="70" t="s">
        <v>9</v>
      </c>
      <c r="AJ658" s="70" t="s">
        <v>84</v>
      </c>
      <c r="AK658" s="70" t="s">
        <v>163</v>
      </c>
      <c r="AL658" s="70" t="s">
        <v>63</v>
      </c>
      <c r="AM658" s="70" t="s">
        <v>61</v>
      </c>
      <c r="AN658" s="70" t="s">
        <v>61</v>
      </c>
      <c r="AO658" s="70" t="s">
        <v>61</v>
      </c>
      <c r="AP658" s="73"/>
    </row>
    <row r="659" spans="1:42" ht="15" hidden="1" customHeight="1" x14ac:dyDescent="0.25">
      <c r="A659" s="69">
        <v>2024</v>
      </c>
      <c r="B659" s="70" t="s">
        <v>54</v>
      </c>
      <c r="C659" s="70" t="s">
        <v>1752</v>
      </c>
      <c r="D659" s="70" t="s">
        <v>1753</v>
      </c>
      <c r="E659" s="70" t="s">
        <v>1754</v>
      </c>
      <c r="F659" s="70" t="s">
        <v>1755</v>
      </c>
      <c r="G659" s="70" t="s">
        <v>1776</v>
      </c>
      <c r="H659" s="70" t="s">
        <v>135</v>
      </c>
      <c r="I659" s="70" t="s">
        <v>60</v>
      </c>
      <c r="J659" s="70" t="s">
        <v>1755</v>
      </c>
      <c r="K659" s="69" t="b">
        <v>0</v>
      </c>
      <c r="L659" s="70" t="s">
        <v>1755</v>
      </c>
      <c r="M659" s="69">
        <v>101</v>
      </c>
      <c r="N659" s="78" t="s">
        <v>61</v>
      </c>
      <c r="O659" s="81" t="str">
        <f t="shared" si="20"/>
        <v>101</v>
      </c>
      <c r="P659" s="82" t="str">
        <f>IF(L659="EGG", "THA", IF(COUNTIF(Sheet2!B$3:B$187,VALUE('raw Mark ID data'!O659))=0, 0, VLOOKUP(VALUE(O659), Sheet2!B$3:D$987, 3, FALSE)))</f>
        <v>THA</v>
      </c>
      <c r="Q659" s="82" t="e">
        <f>IF(P659="THA",VLOOKUP(VALUE(O659),Sheet2!B$1:C$191,2,FALSE), IF(P659="SHA",VLOOKUP(VALUE(O659),Sheet2!B$1:C$191,2,FALSE), 0))</f>
        <v>#N/A</v>
      </c>
      <c r="R659" s="82" t="str">
        <f t="shared" si="21"/>
        <v>T</v>
      </c>
      <c r="S659" s="70" t="s">
        <v>1794</v>
      </c>
      <c r="T659" s="71">
        <v>45509</v>
      </c>
      <c r="U659" s="73"/>
      <c r="V659" s="69">
        <v>1</v>
      </c>
      <c r="W659" s="71">
        <v>45509</v>
      </c>
      <c r="X659" s="69">
        <v>32</v>
      </c>
      <c r="Y659" s="69">
        <v>7</v>
      </c>
      <c r="Z659" s="70" t="s">
        <v>1795</v>
      </c>
      <c r="AA659" s="69">
        <v>1</v>
      </c>
      <c r="AB659" s="72">
        <v>45511</v>
      </c>
      <c r="AC659" s="70" t="s">
        <v>63</v>
      </c>
      <c r="AD659" s="70" t="s">
        <v>163</v>
      </c>
      <c r="AE659" s="70" t="s">
        <v>10</v>
      </c>
      <c r="AF659" s="70" t="s">
        <v>12</v>
      </c>
      <c r="AG659" s="70" t="s">
        <v>65</v>
      </c>
      <c r="AH659" s="70" t="s">
        <v>11</v>
      </c>
      <c r="AI659" s="70" t="s">
        <v>9</v>
      </c>
      <c r="AJ659" s="70" t="s">
        <v>122</v>
      </c>
      <c r="AK659" s="70" t="s">
        <v>163</v>
      </c>
      <c r="AL659" s="70" t="s">
        <v>63</v>
      </c>
      <c r="AM659" s="70" t="s">
        <v>61</v>
      </c>
      <c r="AN659" s="70" t="s">
        <v>61</v>
      </c>
      <c r="AO659" s="70" t="s">
        <v>61</v>
      </c>
      <c r="AP659" s="73"/>
    </row>
    <row r="660" spans="1:42" ht="15" hidden="1" customHeight="1" x14ac:dyDescent="0.25">
      <c r="A660" s="69">
        <v>2024</v>
      </c>
      <c r="B660" s="70" t="s">
        <v>54</v>
      </c>
      <c r="C660" s="70" t="s">
        <v>1752</v>
      </c>
      <c r="D660" s="70" t="s">
        <v>1753</v>
      </c>
      <c r="E660" s="70" t="s">
        <v>1754</v>
      </c>
      <c r="F660" s="70" t="s">
        <v>1755</v>
      </c>
      <c r="G660" s="70" t="s">
        <v>1776</v>
      </c>
      <c r="H660" s="70" t="s">
        <v>140</v>
      </c>
      <c r="I660" s="70" t="s">
        <v>60</v>
      </c>
      <c r="J660" s="70" t="s">
        <v>1755</v>
      </c>
      <c r="K660" s="69" t="b">
        <v>0</v>
      </c>
      <c r="L660" s="70" t="s">
        <v>1755</v>
      </c>
      <c r="M660" s="69">
        <v>101</v>
      </c>
      <c r="N660" s="78" t="s">
        <v>61</v>
      </c>
      <c r="O660" s="81" t="str">
        <f t="shared" si="20"/>
        <v>101</v>
      </c>
      <c r="P660" s="82" t="str">
        <f>IF(L660="EGG", "THA", IF(COUNTIF(Sheet2!B$3:B$187,VALUE('raw Mark ID data'!O660))=0, 0, VLOOKUP(VALUE(O660), Sheet2!B$3:D$987, 3, FALSE)))</f>
        <v>THA</v>
      </c>
      <c r="Q660" s="82" t="e">
        <f>IF(P660="THA",VLOOKUP(VALUE(O660),Sheet2!B$1:C$191,2,FALSE), IF(P660="SHA",VLOOKUP(VALUE(O660),Sheet2!B$1:C$191,2,FALSE), 0))</f>
        <v>#N/A</v>
      </c>
      <c r="R660" s="82" t="str">
        <f t="shared" si="21"/>
        <v>T</v>
      </c>
      <c r="S660" s="70" t="s">
        <v>1796</v>
      </c>
      <c r="T660" s="71">
        <v>45509</v>
      </c>
      <c r="U660" s="73"/>
      <c r="V660" s="69">
        <v>1</v>
      </c>
      <c r="W660" s="71">
        <v>45509</v>
      </c>
      <c r="X660" s="69">
        <v>32</v>
      </c>
      <c r="Y660" s="69">
        <v>7</v>
      </c>
      <c r="Z660" s="70" t="s">
        <v>1795</v>
      </c>
      <c r="AA660" s="69">
        <v>1</v>
      </c>
      <c r="AB660" s="72">
        <v>45511</v>
      </c>
      <c r="AC660" s="70" t="s">
        <v>63</v>
      </c>
      <c r="AD660" s="70" t="s">
        <v>163</v>
      </c>
      <c r="AE660" s="70" t="s">
        <v>10</v>
      </c>
      <c r="AF660" s="70" t="s">
        <v>12</v>
      </c>
      <c r="AG660" s="70" t="s">
        <v>65</v>
      </c>
      <c r="AH660" s="70" t="s">
        <v>11</v>
      </c>
      <c r="AI660" s="70" t="s">
        <v>9</v>
      </c>
      <c r="AJ660" s="70" t="s">
        <v>122</v>
      </c>
      <c r="AK660" s="70" t="s">
        <v>163</v>
      </c>
      <c r="AL660" s="70" t="s">
        <v>63</v>
      </c>
      <c r="AM660" s="70" t="s">
        <v>61</v>
      </c>
      <c r="AN660" s="70" t="s">
        <v>61</v>
      </c>
      <c r="AO660" s="70" t="s">
        <v>61</v>
      </c>
      <c r="AP660" s="73"/>
    </row>
    <row r="661" spans="1:42" ht="15" hidden="1" customHeight="1" x14ac:dyDescent="0.25">
      <c r="A661" s="69">
        <v>2024</v>
      </c>
      <c r="B661" s="70" t="s">
        <v>54</v>
      </c>
      <c r="C661" s="70" t="s">
        <v>1752</v>
      </c>
      <c r="D661" s="70" t="s">
        <v>1753</v>
      </c>
      <c r="E661" s="70" t="s">
        <v>1754</v>
      </c>
      <c r="F661" s="70" t="s">
        <v>1755</v>
      </c>
      <c r="G661" s="70" t="s">
        <v>1776</v>
      </c>
      <c r="H661" s="70" t="s">
        <v>150</v>
      </c>
      <c r="I661" s="70" t="s">
        <v>60</v>
      </c>
      <c r="J661" s="70" t="s">
        <v>1755</v>
      </c>
      <c r="K661" s="69" t="b">
        <v>0</v>
      </c>
      <c r="L661" s="70" t="s">
        <v>1755</v>
      </c>
      <c r="M661" s="69">
        <v>101</v>
      </c>
      <c r="N661" s="78" t="s">
        <v>61</v>
      </c>
      <c r="O661" s="81" t="str">
        <f t="shared" si="20"/>
        <v>101</v>
      </c>
      <c r="P661" s="82" t="str">
        <f>IF(L661="EGG", "THA", IF(COUNTIF(Sheet2!B$3:B$187,VALUE('raw Mark ID data'!O661))=0, 0, VLOOKUP(VALUE(O661), Sheet2!B$3:D$987, 3, FALSE)))</f>
        <v>THA</v>
      </c>
      <c r="Q661" s="82" t="e">
        <f>IF(P661="THA",VLOOKUP(VALUE(O661),Sheet2!B$1:C$191,2,FALSE), IF(P661="SHA",VLOOKUP(VALUE(O661),Sheet2!B$1:C$191,2,FALSE), 0))</f>
        <v>#N/A</v>
      </c>
      <c r="R661" s="82" t="str">
        <f t="shared" si="21"/>
        <v>T</v>
      </c>
      <c r="S661" s="70" t="s">
        <v>1797</v>
      </c>
      <c r="T661" s="71">
        <v>45509</v>
      </c>
      <c r="U661" s="73"/>
      <c r="V661" s="69">
        <v>1</v>
      </c>
      <c r="W661" s="71">
        <v>45509</v>
      </c>
      <c r="X661" s="69">
        <v>32</v>
      </c>
      <c r="Y661" s="69">
        <v>7</v>
      </c>
      <c r="Z661" s="70" t="s">
        <v>1795</v>
      </c>
      <c r="AA661" s="69">
        <v>1</v>
      </c>
      <c r="AB661" s="72">
        <v>45511</v>
      </c>
      <c r="AC661" s="70" t="s">
        <v>63</v>
      </c>
      <c r="AD661" s="70" t="s">
        <v>163</v>
      </c>
      <c r="AE661" s="70" t="s">
        <v>10</v>
      </c>
      <c r="AF661" s="70" t="s">
        <v>12</v>
      </c>
      <c r="AG661" s="70" t="s">
        <v>65</v>
      </c>
      <c r="AH661" s="70" t="s">
        <v>11</v>
      </c>
      <c r="AI661" s="70" t="s">
        <v>9</v>
      </c>
      <c r="AJ661" s="70" t="s">
        <v>122</v>
      </c>
      <c r="AK661" s="70" t="s">
        <v>163</v>
      </c>
      <c r="AL661" s="70" t="s">
        <v>63</v>
      </c>
      <c r="AM661" s="70" t="s">
        <v>61</v>
      </c>
      <c r="AN661" s="70" t="s">
        <v>61</v>
      </c>
      <c r="AO661" s="70" t="s">
        <v>61</v>
      </c>
      <c r="AP661" s="73"/>
    </row>
    <row r="662" spans="1:42" ht="15" hidden="1" customHeight="1" x14ac:dyDescent="0.25">
      <c r="A662" s="69">
        <v>2024</v>
      </c>
      <c r="B662" s="70" t="s">
        <v>54</v>
      </c>
      <c r="C662" s="70" t="s">
        <v>1752</v>
      </c>
      <c r="D662" s="70" t="s">
        <v>1753</v>
      </c>
      <c r="E662" s="70" t="s">
        <v>1754</v>
      </c>
      <c r="F662" s="70" t="s">
        <v>1755</v>
      </c>
      <c r="G662" s="70" t="s">
        <v>1776</v>
      </c>
      <c r="H662" s="70" t="s">
        <v>155</v>
      </c>
      <c r="I662" s="70" t="s">
        <v>60</v>
      </c>
      <c r="J662" s="70" t="s">
        <v>1755</v>
      </c>
      <c r="K662" s="69" t="b">
        <v>0</v>
      </c>
      <c r="L662" s="70" t="s">
        <v>1755</v>
      </c>
      <c r="M662" s="69">
        <v>101</v>
      </c>
      <c r="N662" s="78" t="s">
        <v>61</v>
      </c>
      <c r="O662" s="81" t="str">
        <f t="shared" si="20"/>
        <v>101</v>
      </c>
      <c r="P662" s="82" t="str">
        <f>IF(L662="EGG", "THA", IF(COUNTIF(Sheet2!B$3:B$187,VALUE('raw Mark ID data'!O662))=0, 0, VLOOKUP(VALUE(O662), Sheet2!B$3:D$987, 3, FALSE)))</f>
        <v>THA</v>
      </c>
      <c r="Q662" s="82" t="e">
        <f>IF(P662="THA",VLOOKUP(VALUE(O662),Sheet2!B$1:C$191,2,FALSE), IF(P662="SHA",VLOOKUP(VALUE(O662),Sheet2!B$1:C$191,2,FALSE), 0))</f>
        <v>#N/A</v>
      </c>
      <c r="R662" s="82" t="str">
        <f t="shared" si="21"/>
        <v>T</v>
      </c>
      <c r="S662" s="70" t="s">
        <v>1798</v>
      </c>
      <c r="T662" s="71">
        <v>45509</v>
      </c>
      <c r="U662" s="73"/>
      <c r="V662" s="69">
        <v>1</v>
      </c>
      <c r="W662" s="71">
        <v>45509</v>
      </c>
      <c r="X662" s="69">
        <v>32</v>
      </c>
      <c r="Y662" s="69">
        <v>7</v>
      </c>
      <c r="Z662" s="70" t="s">
        <v>1795</v>
      </c>
      <c r="AA662" s="69">
        <v>1</v>
      </c>
      <c r="AB662" s="72">
        <v>45511</v>
      </c>
      <c r="AC662" s="70" t="s">
        <v>63</v>
      </c>
      <c r="AD662" s="70" t="s">
        <v>947</v>
      </c>
      <c r="AE662" s="70" t="s">
        <v>14</v>
      </c>
      <c r="AF662" s="70" t="s">
        <v>12</v>
      </c>
      <c r="AG662" s="70" t="s">
        <v>65</v>
      </c>
      <c r="AH662" s="70" t="s">
        <v>11</v>
      </c>
      <c r="AI662" s="70" t="s">
        <v>9</v>
      </c>
      <c r="AJ662" s="70" t="s">
        <v>122</v>
      </c>
      <c r="AK662" s="70" t="s">
        <v>947</v>
      </c>
      <c r="AL662" s="70" t="s">
        <v>63</v>
      </c>
      <c r="AM662" s="70" t="s">
        <v>61</v>
      </c>
      <c r="AN662" s="70" t="s">
        <v>61</v>
      </c>
      <c r="AO662" s="70" t="s">
        <v>61</v>
      </c>
      <c r="AP662" s="73"/>
    </row>
    <row r="663" spans="1:42" ht="15" hidden="1" customHeight="1" x14ac:dyDescent="0.25">
      <c r="A663" s="69">
        <v>2024</v>
      </c>
      <c r="B663" s="70" t="s">
        <v>54</v>
      </c>
      <c r="C663" s="70" t="s">
        <v>1752</v>
      </c>
      <c r="D663" s="70" t="s">
        <v>1753</v>
      </c>
      <c r="E663" s="70" t="s">
        <v>1754</v>
      </c>
      <c r="F663" s="70" t="s">
        <v>1755</v>
      </c>
      <c r="G663" s="70" t="s">
        <v>1776</v>
      </c>
      <c r="H663" s="70" t="s">
        <v>157</v>
      </c>
      <c r="I663" s="70" t="s">
        <v>60</v>
      </c>
      <c r="J663" s="70" t="s">
        <v>1755</v>
      </c>
      <c r="K663" s="69" t="b">
        <v>0</v>
      </c>
      <c r="L663" s="70" t="s">
        <v>1755</v>
      </c>
      <c r="M663" s="69">
        <v>101</v>
      </c>
      <c r="N663" s="78" t="s">
        <v>61</v>
      </c>
      <c r="O663" s="81" t="str">
        <f t="shared" si="20"/>
        <v>101</v>
      </c>
      <c r="P663" s="82" t="str">
        <f>IF(L663="EGG", "THA", IF(COUNTIF(Sheet2!B$3:B$187,VALUE('raw Mark ID data'!O663))=0, 0, VLOOKUP(VALUE(O663), Sheet2!B$3:D$987, 3, FALSE)))</f>
        <v>THA</v>
      </c>
      <c r="Q663" s="82" t="e">
        <f>IF(P663="THA",VLOOKUP(VALUE(O663),Sheet2!B$1:C$191,2,FALSE), IF(P663="SHA",VLOOKUP(VALUE(O663),Sheet2!B$1:C$191,2,FALSE), 0))</f>
        <v>#N/A</v>
      </c>
      <c r="R663" s="82" t="str">
        <f t="shared" si="21"/>
        <v>T</v>
      </c>
      <c r="S663" s="70" t="s">
        <v>1799</v>
      </c>
      <c r="T663" s="71">
        <v>45509</v>
      </c>
      <c r="U663" s="73"/>
      <c r="V663" s="69">
        <v>1</v>
      </c>
      <c r="W663" s="71">
        <v>45509</v>
      </c>
      <c r="X663" s="69">
        <v>32</v>
      </c>
      <c r="Y663" s="69">
        <v>7</v>
      </c>
      <c r="Z663" s="70" t="s">
        <v>1795</v>
      </c>
      <c r="AA663" s="69">
        <v>1</v>
      </c>
      <c r="AB663" s="72">
        <v>45511</v>
      </c>
      <c r="AC663" s="70" t="s">
        <v>63</v>
      </c>
      <c r="AD663" s="70" t="s">
        <v>163</v>
      </c>
      <c r="AE663" s="70" t="s">
        <v>10</v>
      </c>
      <c r="AF663" s="70" t="s">
        <v>12</v>
      </c>
      <c r="AG663" s="70" t="s">
        <v>65</v>
      </c>
      <c r="AH663" s="70" t="s">
        <v>11</v>
      </c>
      <c r="AI663" s="70" t="s">
        <v>9</v>
      </c>
      <c r="AJ663" s="70" t="s">
        <v>122</v>
      </c>
      <c r="AK663" s="70" t="s">
        <v>163</v>
      </c>
      <c r="AL663" s="70" t="s">
        <v>63</v>
      </c>
      <c r="AM663" s="70" t="s">
        <v>61</v>
      </c>
      <c r="AN663" s="70" t="s">
        <v>61</v>
      </c>
      <c r="AO663" s="70" t="s">
        <v>61</v>
      </c>
      <c r="AP663" s="73"/>
    </row>
    <row r="664" spans="1:42" ht="15" hidden="1" customHeight="1" x14ac:dyDescent="0.25">
      <c r="A664" s="69">
        <v>2024</v>
      </c>
      <c r="B664" s="70" t="s">
        <v>54</v>
      </c>
      <c r="C664" s="70" t="s">
        <v>1752</v>
      </c>
      <c r="D664" s="70" t="s">
        <v>1753</v>
      </c>
      <c r="E664" s="70" t="s">
        <v>1754</v>
      </c>
      <c r="F664" s="70" t="s">
        <v>1755</v>
      </c>
      <c r="G664" s="70" t="s">
        <v>1776</v>
      </c>
      <c r="H664" s="70" t="s">
        <v>158</v>
      </c>
      <c r="I664" s="70" t="s">
        <v>60</v>
      </c>
      <c r="J664" s="70" t="s">
        <v>1755</v>
      </c>
      <c r="K664" s="69" t="b">
        <v>0</v>
      </c>
      <c r="L664" s="70" t="s">
        <v>1755</v>
      </c>
      <c r="M664" s="69">
        <v>101</v>
      </c>
      <c r="N664" s="78" t="s">
        <v>61</v>
      </c>
      <c r="O664" s="81" t="str">
        <f t="shared" si="20"/>
        <v>101</v>
      </c>
      <c r="P664" s="82" t="str">
        <f>IF(L664="EGG", "THA", IF(COUNTIF(Sheet2!B$3:B$187,VALUE('raw Mark ID data'!O664))=0, 0, VLOOKUP(VALUE(O664), Sheet2!B$3:D$987, 3, FALSE)))</f>
        <v>THA</v>
      </c>
      <c r="Q664" s="82" t="e">
        <f>IF(P664="THA",VLOOKUP(VALUE(O664),Sheet2!B$1:C$191,2,FALSE), IF(P664="SHA",VLOOKUP(VALUE(O664),Sheet2!B$1:C$191,2,FALSE), 0))</f>
        <v>#N/A</v>
      </c>
      <c r="R664" s="82" t="str">
        <f t="shared" si="21"/>
        <v>T</v>
      </c>
      <c r="S664" s="70" t="s">
        <v>1800</v>
      </c>
      <c r="T664" s="71">
        <v>45509</v>
      </c>
      <c r="U664" s="73"/>
      <c r="V664" s="69">
        <v>1</v>
      </c>
      <c r="W664" s="71">
        <v>45509</v>
      </c>
      <c r="X664" s="69">
        <v>32</v>
      </c>
      <c r="Y664" s="69">
        <v>7</v>
      </c>
      <c r="Z664" s="70" t="s">
        <v>1795</v>
      </c>
      <c r="AA664" s="69">
        <v>1</v>
      </c>
      <c r="AB664" s="72">
        <v>45511</v>
      </c>
      <c r="AC664" s="70" t="s">
        <v>63</v>
      </c>
      <c r="AD664" s="70" t="s">
        <v>139</v>
      </c>
      <c r="AE664" s="70" t="s">
        <v>13</v>
      </c>
      <c r="AF664" s="70" t="s">
        <v>12</v>
      </c>
      <c r="AG664" s="70" t="s">
        <v>65</v>
      </c>
      <c r="AH664" s="70" t="s">
        <v>11</v>
      </c>
      <c r="AI664" s="70" t="s">
        <v>9</v>
      </c>
      <c r="AJ664" s="70" t="s">
        <v>122</v>
      </c>
      <c r="AK664" s="70" t="s">
        <v>139</v>
      </c>
      <c r="AL664" s="70" t="s">
        <v>63</v>
      </c>
      <c r="AM664" s="70" t="s">
        <v>61</v>
      </c>
      <c r="AN664" s="70" t="s">
        <v>61</v>
      </c>
      <c r="AO664" s="70" t="s">
        <v>61</v>
      </c>
      <c r="AP664" s="73"/>
    </row>
    <row r="665" spans="1:42" ht="15" hidden="1" customHeight="1" x14ac:dyDescent="0.25">
      <c r="A665" s="69">
        <v>2024</v>
      </c>
      <c r="B665" s="70" t="s">
        <v>54</v>
      </c>
      <c r="C665" s="70" t="s">
        <v>1752</v>
      </c>
      <c r="D665" s="70" t="s">
        <v>1753</v>
      </c>
      <c r="E665" s="70" t="s">
        <v>1754</v>
      </c>
      <c r="F665" s="70" t="s">
        <v>1755</v>
      </c>
      <c r="G665" s="70" t="s">
        <v>1776</v>
      </c>
      <c r="H665" s="70" t="s">
        <v>164</v>
      </c>
      <c r="I665" s="70" t="s">
        <v>60</v>
      </c>
      <c r="J665" s="70" t="s">
        <v>1755</v>
      </c>
      <c r="K665" s="69" t="b">
        <v>0</v>
      </c>
      <c r="L665" s="70" t="s">
        <v>1755</v>
      </c>
      <c r="M665" s="69">
        <v>101</v>
      </c>
      <c r="N665" s="78" t="s">
        <v>61</v>
      </c>
      <c r="O665" s="81" t="str">
        <f t="shared" si="20"/>
        <v>101</v>
      </c>
      <c r="P665" s="82" t="str">
        <f>IF(L665="EGG", "THA", IF(COUNTIF(Sheet2!B$3:B$187,VALUE('raw Mark ID data'!O665))=0, 0, VLOOKUP(VALUE(O665), Sheet2!B$3:D$987, 3, FALSE)))</f>
        <v>THA</v>
      </c>
      <c r="Q665" s="82" t="e">
        <f>IF(P665="THA",VLOOKUP(VALUE(O665),Sheet2!B$1:C$191,2,FALSE), IF(P665="SHA",VLOOKUP(VALUE(O665),Sheet2!B$1:C$191,2,FALSE), 0))</f>
        <v>#N/A</v>
      </c>
      <c r="R665" s="82" t="str">
        <f t="shared" si="21"/>
        <v>T</v>
      </c>
      <c r="S665" s="70" t="s">
        <v>1801</v>
      </c>
      <c r="T665" s="71">
        <v>45509</v>
      </c>
      <c r="U665" s="73"/>
      <c r="V665" s="69">
        <v>1</v>
      </c>
      <c r="W665" s="71">
        <v>45509</v>
      </c>
      <c r="X665" s="69">
        <v>32</v>
      </c>
      <c r="Y665" s="69">
        <v>7</v>
      </c>
      <c r="Z665" s="70" t="s">
        <v>1795</v>
      </c>
      <c r="AA665" s="69">
        <v>1</v>
      </c>
      <c r="AB665" s="72">
        <v>45511</v>
      </c>
      <c r="AC665" s="70" t="s">
        <v>63</v>
      </c>
      <c r="AD665" s="70" t="s">
        <v>163</v>
      </c>
      <c r="AE665" s="70" t="s">
        <v>10</v>
      </c>
      <c r="AF665" s="70" t="s">
        <v>12</v>
      </c>
      <c r="AG665" s="70" t="s">
        <v>65</v>
      </c>
      <c r="AH665" s="70" t="s">
        <v>11</v>
      </c>
      <c r="AI665" s="70" t="s">
        <v>9</v>
      </c>
      <c r="AJ665" s="70" t="s">
        <v>122</v>
      </c>
      <c r="AK665" s="70" t="s">
        <v>163</v>
      </c>
      <c r="AL665" s="70" t="s">
        <v>63</v>
      </c>
      <c r="AM665" s="70" t="s">
        <v>61</v>
      </c>
      <c r="AN665" s="70" t="s">
        <v>61</v>
      </c>
      <c r="AO665" s="70" t="s">
        <v>61</v>
      </c>
      <c r="AP665" s="73"/>
    </row>
    <row r="666" spans="1:42" ht="15" hidden="1" customHeight="1" x14ac:dyDescent="0.25">
      <c r="A666" s="69">
        <v>2024</v>
      </c>
      <c r="B666" s="70" t="s">
        <v>54</v>
      </c>
      <c r="C666" s="70" t="s">
        <v>1752</v>
      </c>
      <c r="D666" s="70" t="s">
        <v>1753</v>
      </c>
      <c r="E666" s="70" t="s">
        <v>1754</v>
      </c>
      <c r="F666" s="70" t="s">
        <v>1755</v>
      </c>
      <c r="G666" s="70" t="s">
        <v>1776</v>
      </c>
      <c r="H666" s="70" t="s">
        <v>166</v>
      </c>
      <c r="I666" s="70" t="s">
        <v>60</v>
      </c>
      <c r="J666" s="70" t="s">
        <v>1755</v>
      </c>
      <c r="K666" s="69" t="b">
        <v>0</v>
      </c>
      <c r="L666" s="70" t="s">
        <v>1755</v>
      </c>
      <c r="M666" s="69">
        <v>101</v>
      </c>
      <c r="N666" s="78" t="s">
        <v>61</v>
      </c>
      <c r="O666" s="81" t="str">
        <f t="shared" si="20"/>
        <v>101</v>
      </c>
      <c r="P666" s="82" t="str">
        <f>IF(L666="EGG", "THA", IF(COUNTIF(Sheet2!B$3:B$187,VALUE('raw Mark ID data'!O666))=0, 0, VLOOKUP(VALUE(O666), Sheet2!B$3:D$987, 3, FALSE)))</f>
        <v>THA</v>
      </c>
      <c r="Q666" s="82" t="e">
        <f>IF(P666="THA",VLOOKUP(VALUE(O666),Sheet2!B$1:C$191,2,FALSE), IF(P666="SHA",VLOOKUP(VALUE(O666),Sheet2!B$1:C$191,2,FALSE), 0))</f>
        <v>#N/A</v>
      </c>
      <c r="R666" s="82" t="str">
        <f t="shared" si="21"/>
        <v>T</v>
      </c>
      <c r="S666" s="70" t="s">
        <v>1802</v>
      </c>
      <c r="T666" s="71">
        <v>45509</v>
      </c>
      <c r="U666" s="73"/>
      <c r="V666" s="69">
        <v>1</v>
      </c>
      <c r="W666" s="71">
        <v>45509</v>
      </c>
      <c r="X666" s="69">
        <v>32</v>
      </c>
      <c r="Y666" s="69">
        <v>7</v>
      </c>
      <c r="Z666" s="70" t="s">
        <v>1795</v>
      </c>
      <c r="AA666" s="69">
        <v>1</v>
      </c>
      <c r="AB666" s="72">
        <v>45511</v>
      </c>
      <c r="AC666" s="70" t="s">
        <v>63</v>
      </c>
      <c r="AD666" s="70" t="s">
        <v>139</v>
      </c>
      <c r="AE666" s="70" t="s">
        <v>13</v>
      </c>
      <c r="AF666" s="70" t="s">
        <v>12</v>
      </c>
      <c r="AG666" s="70" t="s">
        <v>65</v>
      </c>
      <c r="AH666" s="70" t="s">
        <v>11</v>
      </c>
      <c r="AI666" s="70" t="s">
        <v>9</v>
      </c>
      <c r="AJ666" s="70" t="s">
        <v>122</v>
      </c>
      <c r="AK666" s="70" t="s">
        <v>139</v>
      </c>
      <c r="AL666" s="70" t="s">
        <v>63</v>
      </c>
      <c r="AM666" s="70" t="s">
        <v>61</v>
      </c>
      <c r="AN666" s="70" t="s">
        <v>61</v>
      </c>
      <c r="AO666" s="70" t="s">
        <v>61</v>
      </c>
      <c r="AP666" s="73"/>
    </row>
    <row r="667" spans="1:42" ht="15" hidden="1" customHeight="1" x14ac:dyDescent="0.25">
      <c r="A667" s="69">
        <v>2024</v>
      </c>
      <c r="B667" s="70" t="s">
        <v>54</v>
      </c>
      <c r="C667" s="70" t="s">
        <v>1752</v>
      </c>
      <c r="D667" s="70" t="s">
        <v>1753</v>
      </c>
      <c r="E667" s="70" t="s">
        <v>1754</v>
      </c>
      <c r="F667" s="70" t="s">
        <v>1755</v>
      </c>
      <c r="G667" s="70" t="s">
        <v>1776</v>
      </c>
      <c r="H667" s="70" t="s">
        <v>174</v>
      </c>
      <c r="I667" s="70" t="s">
        <v>60</v>
      </c>
      <c r="J667" s="70" t="s">
        <v>1755</v>
      </c>
      <c r="K667" s="69" t="b">
        <v>0</v>
      </c>
      <c r="L667" s="70" t="s">
        <v>1755</v>
      </c>
      <c r="M667" s="69">
        <v>101</v>
      </c>
      <c r="N667" s="78" t="s">
        <v>61</v>
      </c>
      <c r="O667" s="81" t="str">
        <f t="shared" si="20"/>
        <v>101</v>
      </c>
      <c r="P667" s="82" t="str">
        <f>IF(L667="EGG", "THA", IF(COUNTIF(Sheet2!B$3:B$187,VALUE('raw Mark ID data'!O667))=0, 0, VLOOKUP(VALUE(O667), Sheet2!B$3:D$987, 3, FALSE)))</f>
        <v>THA</v>
      </c>
      <c r="Q667" s="82" t="e">
        <f>IF(P667="THA",VLOOKUP(VALUE(O667),Sheet2!B$1:C$191,2,FALSE), IF(P667="SHA",VLOOKUP(VALUE(O667),Sheet2!B$1:C$191,2,FALSE), 0))</f>
        <v>#N/A</v>
      </c>
      <c r="R667" s="82" t="str">
        <f t="shared" si="21"/>
        <v>T</v>
      </c>
      <c r="S667" s="70" t="s">
        <v>1803</v>
      </c>
      <c r="T667" s="71">
        <v>45509</v>
      </c>
      <c r="U667" s="73"/>
      <c r="V667" s="69">
        <v>1</v>
      </c>
      <c r="W667" s="71">
        <v>45509</v>
      </c>
      <c r="X667" s="69">
        <v>32</v>
      </c>
      <c r="Y667" s="69">
        <v>7</v>
      </c>
      <c r="Z667" s="70" t="s">
        <v>1795</v>
      </c>
      <c r="AA667" s="69">
        <v>1</v>
      </c>
      <c r="AB667" s="72">
        <v>45511</v>
      </c>
      <c r="AC667" s="70" t="s">
        <v>63</v>
      </c>
      <c r="AD667" s="70" t="s">
        <v>189</v>
      </c>
      <c r="AE667" s="70" t="s">
        <v>21</v>
      </c>
      <c r="AF667" s="70" t="s">
        <v>12</v>
      </c>
      <c r="AG667" s="70" t="s">
        <v>65</v>
      </c>
      <c r="AH667" s="70" t="s">
        <v>11</v>
      </c>
      <c r="AI667" s="70" t="s">
        <v>9</v>
      </c>
      <c r="AJ667" s="70" t="s">
        <v>122</v>
      </c>
      <c r="AK667" s="70" t="s">
        <v>189</v>
      </c>
      <c r="AL667" s="70" t="s">
        <v>63</v>
      </c>
      <c r="AM667" s="70" t="s">
        <v>61</v>
      </c>
      <c r="AN667" s="70" t="s">
        <v>61</v>
      </c>
      <c r="AO667" s="70" t="s">
        <v>61</v>
      </c>
      <c r="AP667" s="73"/>
    </row>
    <row r="668" spans="1:42" ht="15" hidden="1" customHeight="1" x14ac:dyDescent="0.25">
      <c r="A668" s="69">
        <v>2024</v>
      </c>
      <c r="B668" s="70" t="s">
        <v>54</v>
      </c>
      <c r="C668" s="70" t="s">
        <v>1752</v>
      </c>
      <c r="D668" s="70" t="s">
        <v>1753</v>
      </c>
      <c r="E668" s="70" t="s">
        <v>1754</v>
      </c>
      <c r="F668" s="70" t="s">
        <v>1755</v>
      </c>
      <c r="G668" s="70" t="s">
        <v>1776</v>
      </c>
      <c r="H668" s="70" t="s">
        <v>186</v>
      </c>
      <c r="I668" s="70" t="s">
        <v>60</v>
      </c>
      <c r="J668" s="70" t="s">
        <v>1755</v>
      </c>
      <c r="K668" s="69" t="b">
        <v>0</v>
      </c>
      <c r="L668" s="70" t="s">
        <v>1755</v>
      </c>
      <c r="M668" s="69">
        <v>101</v>
      </c>
      <c r="N668" s="78" t="s">
        <v>61</v>
      </c>
      <c r="O668" s="81" t="str">
        <f t="shared" si="20"/>
        <v>101</v>
      </c>
      <c r="P668" s="82" t="str">
        <f>IF(L668="EGG", "THA", IF(COUNTIF(Sheet2!B$3:B$187,VALUE('raw Mark ID data'!O668))=0, 0, VLOOKUP(VALUE(O668), Sheet2!B$3:D$987, 3, FALSE)))</f>
        <v>THA</v>
      </c>
      <c r="Q668" s="82" t="e">
        <f>IF(P668="THA",VLOOKUP(VALUE(O668),Sheet2!B$1:C$191,2,FALSE), IF(P668="SHA",VLOOKUP(VALUE(O668),Sheet2!B$1:C$191,2,FALSE), 0))</f>
        <v>#N/A</v>
      </c>
      <c r="R668" s="82" t="str">
        <f t="shared" si="21"/>
        <v>T</v>
      </c>
      <c r="S668" s="70" t="s">
        <v>1804</v>
      </c>
      <c r="T668" s="71">
        <v>45509</v>
      </c>
      <c r="U668" s="73"/>
      <c r="V668" s="69">
        <v>1</v>
      </c>
      <c r="W668" s="71">
        <v>45509</v>
      </c>
      <c r="X668" s="69">
        <v>32</v>
      </c>
      <c r="Y668" s="69">
        <v>7</v>
      </c>
      <c r="Z668" s="70" t="s">
        <v>1795</v>
      </c>
      <c r="AA668" s="69">
        <v>1</v>
      </c>
      <c r="AB668" s="72">
        <v>45511</v>
      </c>
      <c r="AC668" s="70" t="s">
        <v>63</v>
      </c>
      <c r="AD668" s="70" t="s">
        <v>163</v>
      </c>
      <c r="AE668" s="70" t="s">
        <v>10</v>
      </c>
      <c r="AF668" s="70" t="s">
        <v>12</v>
      </c>
      <c r="AG668" s="70" t="s">
        <v>65</v>
      </c>
      <c r="AH668" s="70" t="s">
        <v>11</v>
      </c>
      <c r="AI668" s="70" t="s">
        <v>9</v>
      </c>
      <c r="AJ668" s="70" t="s">
        <v>122</v>
      </c>
      <c r="AK668" s="70" t="s">
        <v>163</v>
      </c>
      <c r="AL668" s="70" t="s">
        <v>63</v>
      </c>
      <c r="AM668" s="70" t="s">
        <v>61</v>
      </c>
      <c r="AN668" s="70" t="s">
        <v>61</v>
      </c>
      <c r="AO668" s="70" t="s">
        <v>61</v>
      </c>
      <c r="AP668" s="73"/>
    </row>
    <row r="669" spans="1:42" ht="15" hidden="1" customHeight="1" x14ac:dyDescent="0.25">
      <c r="A669" s="69">
        <v>2024</v>
      </c>
      <c r="B669" s="70" t="s">
        <v>54</v>
      </c>
      <c r="C669" s="70" t="s">
        <v>1752</v>
      </c>
      <c r="D669" s="70" t="s">
        <v>1753</v>
      </c>
      <c r="E669" s="70" t="s">
        <v>1754</v>
      </c>
      <c r="F669" s="70" t="s">
        <v>1755</v>
      </c>
      <c r="G669" s="70" t="s">
        <v>1805</v>
      </c>
      <c r="H669" s="70" t="s">
        <v>68</v>
      </c>
      <c r="I669" s="70" t="s">
        <v>60</v>
      </c>
      <c r="J669" s="70" t="s">
        <v>1755</v>
      </c>
      <c r="K669" s="69" t="b">
        <v>0</v>
      </c>
      <c r="L669" s="70" t="s">
        <v>1755</v>
      </c>
      <c r="M669" s="69">
        <v>101</v>
      </c>
      <c r="N669" s="78" t="s">
        <v>62</v>
      </c>
      <c r="O669" s="81" t="str">
        <f t="shared" si="20"/>
        <v>10195</v>
      </c>
      <c r="P669" s="82" t="str">
        <f>IF(L669="EGG", "THA", IF(COUNTIF(Sheet2!B$3:B$187,VALUE('raw Mark ID data'!O669))=0, 0, VLOOKUP(VALUE(O669), Sheet2!B$3:D$987, 3, FALSE)))</f>
        <v>THA</v>
      </c>
      <c r="Q669" s="82" t="str">
        <f>IF(P669="THA",VLOOKUP(VALUE(O669),Sheet2!B$1:C$191,2,FALSE), IF(P669="SHA",VLOOKUP(VALUE(O669),Sheet2!B$1:C$191,2,FALSE), 0))</f>
        <v>Neets Bay</v>
      </c>
      <c r="R669" s="82" t="str">
        <f t="shared" si="21"/>
        <v>T</v>
      </c>
      <c r="S669" s="70" t="s">
        <v>1806</v>
      </c>
      <c r="T669" s="71">
        <v>45506</v>
      </c>
      <c r="U669" s="73"/>
      <c r="V669" s="69">
        <v>1</v>
      </c>
      <c r="W669" s="71">
        <v>45506</v>
      </c>
      <c r="X669" s="69">
        <v>31</v>
      </c>
      <c r="Y669" s="69">
        <v>6</v>
      </c>
      <c r="Z669" s="70" t="s">
        <v>1807</v>
      </c>
      <c r="AA669" s="69">
        <v>1</v>
      </c>
      <c r="AB669" s="72">
        <v>45526</v>
      </c>
      <c r="AC669" s="70" t="s">
        <v>57</v>
      </c>
      <c r="AD669" s="70" t="s">
        <v>163</v>
      </c>
      <c r="AE669" s="70" t="s">
        <v>10</v>
      </c>
      <c r="AF669" s="70" t="s">
        <v>12</v>
      </c>
      <c r="AG669" s="70" t="s">
        <v>65</v>
      </c>
      <c r="AH669" s="70" t="s">
        <v>11</v>
      </c>
      <c r="AI669" s="70" t="s">
        <v>9</v>
      </c>
      <c r="AJ669" s="70" t="s">
        <v>122</v>
      </c>
      <c r="AK669" s="70" t="s">
        <v>163</v>
      </c>
      <c r="AL669" s="70" t="s">
        <v>57</v>
      </c>
      <c r="AM669" s="70" t="s">
        <v>61</v>
      </c>
      <c r="AN669" s="70" t="s">
        <v>61</v>
      </c>
      <c r="AO669" s="70" t="s">
        <v>61</v>
      </c>
      <c r="AP669" s="73"/>
    </row>
    <row r="670" spans="1:42" ht="15" hidden="1" customHeight="1" x14ac:dyDescent="0.25">
      <c r="A670" s="69">
        <v>2024</v>
      </c>
      <c r="B670" s="70" t="s">
        <v>54</v>
      </c>
      <c r="C670" s="70" t="s">
        <v>1752</v>
      </c>
      <c r="D670" s="70" t="s">
        <v>1753</v>
      </c>
      <c r="E670" s="70" t="s">
        <v>1754</v>
      </c>
      <c r="F670" s="70" t="s">
        <v>1755</v>
      </c>
      <c r="G670" s="70" t="s">
        <v>1805</v>
      </c>
      <c r="H670" s="70" t="s">
        <v>81</v>
      </c>
      <c r="I670" s="70" t="s">
        <v>60</v>
      </c>
      <c r="J670" s="70" t="s">
        <v>1755</v>
      </c>
      <c r="K670" s="69" t="b">
        <v>0</v>
      </c>
      <c r="L670" s="70" t="s">
        <v>1755</v>
      </c>
      <c r="M670" s="69">
        <v>101</v>
      </c>
      <c r="N670" s="78" t="s">
        <v>62</v>
      </c>
      <c r="O670" s="81" t="str">
        <f t="shared" si="20"/>
        <v>10195</v>
      </c>
      <c r="P670" s="82" t="str">
        <f>IF(L670="EGG", "THA", IF(COUNTIF(Sheet2!B$3:B$187,VALUE('raw Mark ID data'!O670))=0, 0, VLOOKUP(VALUE(O670), Sheet2!B$3:D$987, 3, FALSE)))</f>
        <v>THA</v>
      </c>
      <c r="Q670" s="82" t="str">
        <f>IF(P670="THA",VLOOKUP(VALUE(O670),Sheet2!B$1:C$191,2,FALSE), IF(P670="SHA",VLOOKUP(VALUE(O670),Sheet2!B$1:C$191,2,FALSE), 0))</f>
        <v>Neets Bay</v>
      </c>
      <c r="R670" s="82" t="str">
        <f t="shared" si="21"/>
        <v>T</v>
      </c>
      <c r="S670" s="70" t="s">
        <v>1808</v>
      </c>
      <c r="T670" s="71">
        <v>45506</v>
      </c>
      <c r="U670" s="73"/>
      <c r="V670" s="69">
        <v>1</v>
      </c>
      <c r="W670" s="71">
        <v>45506</v>
      </c>
      <c r="X670" s="69">
        <v>31</v>
      </c>
      <c r="Y670" s="69">
        <v>6</v>
      </c>
      <c r="Z670" s="70" t="s">
        <v>1807</v>
      </c>
      <c r="AA670" s="69">
        <v>1</v>
      </c>
      <c r="AB670" s="72">
        <v>45526</v>
      </c>
      <c r="AC670" s="70" t="s">
        <v>57</v>
      </c>
      <c r="AD670" s="70" t="s">
        <v>139</v>
      </c>
      <c r="AE670" s="70" t="s">
        <v>13</v>
      </c>
      <c r="AF670" s="70" t="s">
        <v>12</v>
      </c>
      <c r="AG670" s="70" t="s">
        <v>65</v>
      </c>
      <c r="AH670" s="70" t="s">
        <v>11</v>
      </c>
      <c r="AI670" s="70" t="s">
        <v>9</v>
      </c>
      <c r="AJ670" s="70" t="s">
        <v>122</v>
      </c>
      <c r="AK670" s="70" t="s">
        <v>139</v>
      </c>
      <c r="AL670" s="70" t="s">
        <v>57</v>
      </c>
      <c r="AM670" s="70" t="s">
        <v>61</v>
      </c>
      <c r="AN670" s="70" t="s">
        <v>61</v>
      </c>
      <c r="AO670" s="70" t="s">
        <v>61</v>
      </c>
      <c r="AP670" s="73"/>
    </row>
    <row r="671" spans="1:42" ht="15" hidden="1" customHeight="1" x14ac:dyDescent="0.25">
      <c r="A671" s="69">
        <v>2024</v>
      </c>
      <c r="B671" s="70" t="s">
        <v>54</v>
      </c>
      <c r="C671" s="70" t="s">
        <v>1752</v>
      </c>
      <c r="D671" s="70" t="s">
        <v>1753</v>
      </c>
      <c r="E671" s="70" t="s">
        <v>1754</v>
      </c>
      <c r="F671" s="70" t="s">
        <v>1755</v>
      </c>
      <c r="G671" s="70" t="s">
        <v>1805</v>
      </c>
      <c r="H671" s="70" t="s">
        <v>85</v>
      </c>
      <c r="I671" s="70" t="s">
        <v>60</v>
      </c>
      <c r="J671" s="70" t="s">
        <v>1755</v>
      </c>
      <c r="K671" s="69" t="b">
        <v>0</v>
      </c>
      <c r="L671" s="70" t="s">
        <v>1755</v>
      </c>
      <c r="M671" s="69">
        <v>101</v>
      </c>
      <c r="N671" s="78" t="s">
        <v>62</v>
      </c>
      <c r="O671" s="81" t="str">
        <f t="shared" si="20"/>
        <v>10195</v>
      </c>
      <c r="P671" s="82" t="str">
        <f>IF(L671="EGG", "THA", IF(COUNTIF(Sheet2!B$3:B$187,VALUE('raw Mark ID data'!O671))=0, 0, VLOOKUP(VALUE(O671), Sheet2!B$3:D$987, 3, FALSE)))</f>
        <v>THA</v>
      </c>
      <c r="Q671" s="82" t="str">
        <f>IF(P671="THA",VLOOKUP(VALUE(O671),Sheet2!B$1:C$191,2,FALSE), IF(P671="SHA",VLOOKUP(VALUE(O671),Sheet2!B$1:C$191,2,FALSE), 0))</f>
        <v>Neets Bay</v>
      </c>
      <c r="R671" s="82" t="str">
        <f t="shared" si="21"/>
        <v>T</v>
      </c>
      <c r="S671" s="70" t="s">
        <v>1809</v>
      </c>
      <c r="T671" s="71">
        <v>45506</v>
      </c>
      <c r="U671" s="73"/>
      <c r="V671" s="69">
        <v>1</v>
      </c>
      <c r="W671" s="71">
        <v>45506</v>
      </c>
      <c r="X671" s="69">
        <v>31</v>
      </c>
      <c r="Y671" s="69">
        <v>6</v>
      </c>
      <c r="Z671" s="70" t="s">
        <v>1807</v>
      </c>
      <c r="AA671" s="69">
        <v>1</v>
      </c>
      <c r="AB671" s="72">
        <v>45526</v>
      </c>
      <c r="AC671" s="70" t="s">
        <v>57</v>
      </c>
      <c r="AD671" s="70" t="s">
        <v>189</v>
      </c>
      <c r="AE671" s="70" t="s">
        <v>21</v>
      </c>
      <c r="AF671" s="70" t="s">
        <v>12</v>
      </c>
      <c r="AG671" s="70" t="s">
        <v>65</v>
      </c>
      <c r="AH671" s="70" t="s">
        <v>11</v>
      </c>
      <c r="AI671" s="70" t="s">
        <v>9</v>
      </c>
      <c r="AJ671" s="70" t="s">
        <v>122</v>
      </c>
      <c r="AK671" s="70" t="s">
        <v>189</v>
      </c>
      <c r="AL671" s="70" t="s">
        <v>57</v>
      </c>
      <c r="AM671" s="70" t="s">
        <v>61</v>
      </c>
      <c r="AN671" s="70" t="s">
        <v>61</v>
      </c>
      <c r="AO671" s="70" t="s">
        <v>61</v>
      </c>
      <c r="AP671" s="73"/>
    </row>
    <row r="672" spans="1:42" ht="15" hidden="1" customHeight="1" x14ac:dyDescent="0.25">
      <c r="A672" s="69">
        <v>2024</v>
      </c>
      <c r="B672" s="70" t="s">
        <v>54</v>
      </c>
      <c r="C672" s="70" t="s">
        <v>1752</v>
      </c>
      <c r="D672" s="70" t="s">
        <v>1753</v>
      </c>
      <c r="E672" s="70" t="s">
        <v>1754</v>
      </c>
      <c r="F672" s="70" t="s">
        <v>1755</v>
      </c>
      <c r="G672" s="70" t="s">
        <v>1805</v>
      </c>
      <c r="H672" s="70" t="s">
        <v>93</v>
      </c>
      <c r="I672" s="70" t="s">
        <v>60</v>
      </c>
      <c r="J672" s="70" t="s">
        <v>1755</v>
      </c>
      <c r="K672" s="69" t="b">
        <v>0</v>
      </c>
      <c r="L672" s="70" t="s">
        <v>1755</v>
      </c>
      <c r="M672" s="69">
        <v>101</v>
      </c>
      <c r="N672" s="78" t="s">
        <v>62</v>
      </c>
      <c r="O672" s="81" t="str">
        <f t="shared" si="20"/>
        <v>10195</v>
      </c>
      <c r="P672" s="82" t="str">
        <f>IF(L672="EGG", "THA", IF(COUNTIF(Sheet2!B$3:B$187,VALUE('raw Mark ID data'!O672))=0, 0, VLOOKUP(VALUE(O672), Sheet2!B$3:D$987, 3, FALSE)))</f>
        <v>THA</v>
      </c>
      <c r="Q672" s="82" t="str">
        <f>IF(P672="THA",VLOOKUP(VALUE(O672),Sheet2!B$1:C$191,2,FALSE), IF(P672="SHA",VLOOKUP(VALUE(O672),Sheet2!B$1:C$191,2,FALSE), 0))</f>
        <v>Neets Bay</v>
      </c>
      <c r="R672" s="82" t="str">
        <f t="shared" si="21"/>
        <v>T</v>
      </c>
      <c r="S672" s="70" t="s">
        <v>1810</v>
      </c>
      <c r="T672" s="71">
        <v>45506</v>
      </c>
      <c r="U672" s="73"/>
      <c r="V672" s="69">
        <v>1</v>
      </c>
      <c r="W672" s="71">
        <v>45506</v>
      </c>
      <c r="X672" s="69">
        <v>31</v>
      </c>
      <c r="Y672" s="69">
        <v>6</v>
      </c>
      <c r="Z672" s="70" t="s">
        <v>1807</v>
      </c>
      <c r="AA672" s="69">
        <v>1</v>
      </c>
      <c r="AB672" s="72">
        <v>45526</v>
      </c>
      <c r="AC672" s="70" t="s">
        <v>57</v>
      </c>
      <c r="AD672" s="70" t="s">
        <v>163</v>
      </c>
      <c r="AE672" s="70" t="s">
        <v>10</v>
      </c>
      <c r="AF672" s="70" t="s">
        <v>12</v>
      </c>
      <c r="AG672" s="70" t="s">
        <v>65</v>
      </c>
      <c r="AH672" s="70" t="s">
        <v>11</v>
      </c>
      <c r="AI672" s="70" t="s">
        <v>9</v>
      </c>
      <c r="AJ672" s="70" t="s">
        <v>122</v>
      </c>
      <c r="AK672" s="70" t="s">
        <v>163</v>
      </c>
      <c r="AL672" s="70" t="s">
        <v>57</v>
      </c>
      <c r="AM672" s="70" t="s">
        <v>61</v>
      </c>
      <c r="AN672" s="70" t="s">
        <v>61</v>
      </c>
      <c r="AO672" s="70" t="s">
        <v>61</v>
      </c>
      <c r="AP672" s="73"/>
    </row>
    <row r="673" spans="1:42" ht="15" hidden="1" customHeight="1" x14ac:dyDescent="0.25">
      <c r="A673" s="69">
        <v>2024</v>
      </c>
      <c r="B673" s="70" t="s">
        <v>54</v>
      </c>
      <c r="C673" s="70" t="s">
        <v>1752</v>
      </c>
      <c r="D673" s="70" t="s">
        <v>1753</v>
      </c>
      <c r="E673" s="70" t="s">
        <v>1754</v>
      </c>
      <c r="F673" s="70" t="s">
        <v>1755</v>
      </c>
      <c r="G673" s="70" t="s">
        <v>1805</v>
      </c>
      <c r="H673" s="70" t="s">
        <v>99</v>
      </c>
      <c r="I673" s="70" t="s">
        <v>60</v>
      </c>
      <c r="J673" s="70" t="s">
        <v>1755</v>
      </c>
      <c r="K673" s="69" t="b">
        <v>0</v>
      </c>
      <c r="L673" s="70" t="s">
        <v>1755</v>
      </c>
      <c r="M673" s="69">
        <v>101</v>
      </c>
      <c r="N673" s="78" t="s">
        <v>62</v>
      </c>
      <c r="O673" s="81" t="str">
        <f t="shared" si="20"/>
        <v>10195</v>
      </c>
      <c r="P673" s="82" t="str">
        <f>IF(L673="EGG", "THA", IF(COUNTIF(Sheet2!B$3:B$187,VALUE('raw Mark ID data'!O673))=0, 0, VLOOKUP(VALUE(O673), Sheet2!B$3:D$987, 3, FALSE)))</f>
        <v>THA</v>
      </c>
      <c r="Q673" s="82" t="str">
        <f>IF(P673="THA",VLOOKUP(VALUE(O673),Sheet2!B$1:C$191,2,FALSE), IF(P673="SHA",VLOOKUP(VALUE(O673),Sheet2!B$1:C$191,2,FALSE), 0))</f>
        <v>Neets Bay</v>
      </c>
      <c r="R673" s="82" t="str">
        <f t="shared" si="21"/>
        <v>T</v>
      </c>
      <c r="S673" s="70" t="s">
        <v>1811</v>
      </c>
      <c r="T673" s="71">
        <v>45506</v>
      </c>
      <c r="U673" s="73"/>
      <c r="V673" s="69">
        <v>1</v>
      </c>
      <c r="W673" s="71">
        <v>45506</v>
      </c>
      <c r="X673" s="69">
        <v>31</v>
      </c>
      <c r="Y673" s="69">
        <v>6</v>
      </c>
      <c r="Z673" s="70" t="s">
        <v>1807</v>
      </c>
      <c r="AA673" s="69">
        <v>1</v>
      </c>
      <c r="AB673" s="72">
        <v>45526</v>
      </c>
      <c r="AC673" s="70" t="s">
        <v>57</v>
      </c>
      <c r="AD673" s="70" t="s">
        <v>189</v>
      </c>
      <c r="AE673" s="70" t="s">
        <v>21</v>
      </c>
      <c r="AF673" s="70" t="s">
        <v>12</v>
      </c>
      <c r="AG673" s="70" t="s">
        <v>65</v>
      </c>
      <c r="AH673" s="70" t="s">
        <v>11</v>
      </c>
      <c r="AI673" s="70" t="s">
        <v>9</v>
      </c>
      <c r="AJ673" s="70" t="s">
        <v>122</v>
      </c>
      <c r="AK673" s="70" t="s">
        <v>189</v>
      </c>
      <c r="AL673" s="70" t="s">
        <v>57</v>
      </c>
      <c r="AM673" s="70" t="s">
        <v>61</v>
      </c>
      <c r="AN673" s="70" t="s">
        <v>61</v>
      </c>
      <c r="AO673" s="70" t="s">
        <v>61</v>
      </c>
      <c r="AP673" s="73"/>
    </row>
    <row r="674" spans="1:42" ht="15" hidden="1" customHeight="1" x14ac:dyDescent="0.25">
      <c r="A674" s="69">
        <v>2024</v>
      </c>
      <c r="B674" s="70" t="s">
        <v>54</v>
      </c>
      <c r="C674" s="70" t="s">
        <v>1752</v>
      </c>
      <c r="D674" s="70" t="s">
        <v>1753</v>
      </c>
      <c r="E674" s="70" t="s">
        <v>1754</v>
      </c>
      <c r="F674" s="70" t="s">
        <v>1755</v>
      </c>
      <c r="G674" s="70" t="s">
        <v>1805</v>
      </c>
      <c r="H674" s="70" t="s">
        <v>102</v>
      </c>
      <c r="I674" s="70" t="s">
        <v>60</v>
      </c>
      <c r="J674" s="70" t="s">
        <v>1755</v>
      </c>
      <c r="K674" s="69" t="b">
        <v>0</v>
      </c>
      <c r="L674" s="70" t="s">
        <v>1755</v>
      </c>
      <c r="M674" s="69">
        <v>101</v>
      </c>
      <c r="N674" s="78" t="s">
        <v>62</v>
      </c>
      <c r="O674" s="81" t="str">
        <f t="shared" si="20"/>
        <v>10195</v>
      </c>
      <c r="P674" s="82" t="str">
        <f>IF(L674="EGG", "THA", IF(COUNTIF(Sheet2!B$3:B$187,VALUE('raw Mark ID data'!O674))=0, 0, VLOOKUP(VALUE(O674), Sheet2!B$3:D$987, 3, FALSE)))</f>
        <v>THA</v>
      </c>
      <c r="Q674" s="82" t="str">
        <f>IF(P674="THA",VLOOKUP(VALUE(O674),Sheet2!B$1:C$191,2,FALSE), IF(P674="SHA",VLOOKUP(VALUE(O674),Sheet2!B$1:C$191,2,FALSE), 0))</f>
        <v>Neets Bay</v>
      </c>
      <c r="R674" s="82" t="str">
        <f t="shared" si="21"/>
        <v>T</v>
      </c>
      <c r="S674" s="70" t="s">
        <v>1812</v>
      </c>
      <c r="T674" s="71">
        <v>45506</v>
      </c>
      <c r="U674" s="73"/>
      <c r="V674" s="69">
        <v>1</v>
      </c>
      <c r="W674" s="71">
        <v>45506</v>
      </c>
      <c r="X674" s="69">
        <v>31</v>
      </c>
      <c r="Y674" s="69">
        <v>6</v>
      </c>
      <c r="Z674" s="70" t="s">
        <v>1807</v>
      </c>
      <c r="AA674" s="69">
        <v>1</v>
      </c>
      <c r="AB674" s="72">
        <v>45527</v>
      </c>
      <c r="AC674" s="70" t="s">
        <v>57</v>
      </c>
      <c r="AD674" s="70" t="s">
        <v>163</v>
      </c>
      <c r="AE674" s="70" t="s">
        <v>10</v>
      </c>
      <c r="AF674" s="70" t="s">
        <v>12</v>
      </c>
      <c r="AG674" s="70" t="s">
        <v>65</v>
      </c>
      <c r="AH674" s="70" t="s">
        <v>11</v>
      </c>
      <c r="AI674" s="70" t="s">
        <v>9</v>
      </c>
      <c r="AJ674" s="70" t="s">
        <v>122</v>
      </c>
      <c r="AK674" s="70" t="s">
        <v>163</v>
      </c>
      <c r="AL674" s="70" t="s">
        <v>57</v>
      </c>
      <c r="AM674" s="70" t="s">
        <v>61</v>
      </c>
      <c r="AN674" s="70" t="s">
        <v>61</v>
      </c>
      <c r="AO674" s="70" t="s">
        <v>61</v>
      </c>
      <c r="AP674" s="73"/>
    </row>
    <row r="675" spans="1:42" ht="15" hidden="1" customHeight="1" x14ac:dyDescent="0.25">
      <c r="A675" s="69">
        <v>2024</v>
      </c>
      <c r="B675" s="70" t="s">
        <v>54</v>
      </c>
      <c r="C675" s="70" t="s">
        <v>1752</v>
      </c>
      <c r="D675" s="70" t="s">
        <v>1753</v>
      </c>
      <c r="E675" s="70" t="s">
        <v>1754</v>
      </c>
      <c r="F675" s="70" t="s">
        <v>1755</v>
      </c>
      <c r="G675" s="70" t="s">
        <v>1805</v>
      </c>
      <c r="H675" s="70" t="s">
        <v>103</v>
      </c>
      <c r="I675" s="70" t="s">
        <v>60</v>
      </c>
      <c r="J675" s="70" t="s">
        <v>1755</v>
      </c>
      <c r="K675" s="69" t="b">
        <v>0</v>
      </c>
      <c r="L675" s="70" t="s">
        <v>1755</v>
      </c>
      <c r="M675" s="69">
        <v>101</v>
      </c>
      <c r="N675" s="78" t="s">
        <v>62</v>
      </c>
      <c r="O675" s="81" t="str">
        <f t="shared" si="20"/>
        <v>10195</v>
      </c>
      <c r="P675" s="82" t="str">
        <f>IF(L675="EGG", "THA", IF(COUNTIF(Sheet2!B$3:B$187,VALUE('raw Mark ID data'!O675))=0, 0, VLOOKUP(VALUE(O675), Sheet2!B$3:D$987, 3, FALSE)))</f>
        <v>THA</v>
      </c>
      <c r="Q675" s="82" t="str">
        <f>IF(P675="THA",VLOOKUP(VALUE(O675),Sheet2!B$1:C$191,2,FALSE), IF(P675="SHA",VLOOKUP(VALUE(O675),Sheet2!B$1:C$191,2,FALSE), 0))</f>
        <v>Neets Bay</v>
      </c>
      <c r="R675" s="82" t="str">
        <f t="shared" si="21"/>
        <v>T</v>
      </c>
      <c r="S675" s="70" t="s">
        <v>1813</v>
      </c>
      <c r="T675" s="71">
        <v>45506</v>
      </c>
      <c r="U675" s="73"/>
      <c r="V675" s="69">
        <v>1</v>
      </c>
      <c r="W675" s="71">
        <v>45506</v>
      </c>
      <c r="X675" s="69">
        <v>31</v>
      </c>
      <c r="Y675" s="69">
        <v>6</v>
      </c>
      <c r="Z675" s="70" t="s">
        <v>1807</v>
      </c>
      <c r="AA675" s="69">
        <v>1</v>
      </c>
      <c r="AB675" s="72">
        <v>45527</v>
      </c>
      <c r="AC675" s="70" t="s">
        <v>57</v>
      </c>
      <c r="AD675" s="70" t="s">
        <v>139</v>
      </c>
      <c r="AE675" s="70" t="s">
        <v>13</v>
      </c>
      <c r="AF675" s="70" t="s">
        <v>12</v>
      </c>
      <c r="AG675" s="70" t="s">
        <v>65</v>
      </c>
      <c r="AH675" s="70" t="s">
        <v>11</v>
      </c>
      <c r="AI675" s="70" t="s">
        <v>9</v>
      </c>
      <c r="AJ675" s="70" t="s">
        <v>122</v>
      </c>
      <c r="AK675" s="70" t="s">
        <v>139</v>
      </c>
      <c r="AL675" s="70" t="s">
        <v>57</v>
      </c>
      <c r="AM675" s="70" t="s">
        <v>61</v>
      </c>
      <c r="AN675" s="70" t="s">
        <v>61</v>
      </c>
      <c r="AO675" s="70" t="s">
        <v>61</v>
      </c>
      <c r="AP675" s="73"/>
    </row>
    <row r="676" spans="1:42" ht="15" hidden="1" customHeight="1" x14ac:dyDescent="0.25">
      <c r="A676" s="69">
        <v>2024</v>
      </c>
      <c r="B676" s="70" t="s">
        <v>54</v>
      </c>
      <c r="C676" s="70" t="s">
        <v>1752</v>
      </c>
      <c r="D676" s="70" t="s">
        <v>1753</v>
      </c>
      <c r="E676" s="70" t="s">
        <v>1754</v>
      </c>
      <c r="F676" s="70" t="s">
        <v>1755</v>
      </c>
      <c r="G676" s="70" t="s">
        <v>1805</v>
      </c>
      <c r="H676" s="70" t="s">
        <v>113</v>
      </c>
      <c r="I676" s="70" t="s">
        <v>60</v>
      </c>
      <c r="J676" s="70" t="s">
        <v>1755</v>
      </c>
      <c r="K676" s="69" t="b">
        <v>0</v>
      </c>
      <c r="L676" s="70" t="s">
        <v>1755</v>
      </c>
      <c r="M676" s="69">
        <v>101</v>
      </c>
      <c r="N676" s="78" t="s">
        <v>62</v>
      </c>
      <c r="O676" s="81" t="str">
        <f t="shared" si="20"/>
        <v>10195</v>
      </c>
      <c r="P676" s="82" t="str">
        <f>IF(L676="EGG", "THA", IF(COUNTIF(Sheet2!B$3:B$187,VALUE('raw Mark ID data'!O676))=0, 0, VLOOKUP(VALUE(O676), Sheet2!B$3:D$987, 3, FALSE)))</f>
        <v>THA</v>
      </c>
      <c r="Q676" s="82" t="str">
        <f>IF(P676="THA",VLOOKUP(VALUE(O676),Sheet2!B$1:C$191,2,FALSE), IF(P676="SHA",VLOOKUP(VALUE(O676),Sheet2!B$1:C$191,2,FALSE), 0))</f>
        <v>Neets Bay</v>
      </c>
      <c r="R676" s="82" t="str">
        <f t="shared" si="21"/>
        <v>T</v>
      </c>
      <c r="S676" s="70" t="s">
        <v>1814</v>
      </c>
      <c r="T676" s="71">
        <v>45506</v>
      </c>
      <c r="U676" s="73"/>
      <c r="V676" s="69">
        <v>1</v>
      </c>
      <c r="W676" s="71">
        <v>45506</v>
      </c>
      <c r="X676" s="69">
        <v>31</v>
      </c>
      <c r="Y676" s="69">
        <v>6</v>
      </c>
      <c r="Z676" s="70" t="s">
        <v>1807</v>
      </c>
      <c r="AA676" s="69">
        <v>1</v>
      </c>
      <c r="AB676" s="72">
        <v>45527</v>
      </c>
      <c r="AC676" s="70" t="s">
        <v>57</v>
      </c>
      <c r="AD676" s="70" t="s">
        <v>139</v>
      </c>
      <c r="AE676" s="70" t="s">
        <v>13</v>
      </c>
      <c r="AF676" s="70" t="s">
        <v>12</v>
      </c>
      <c r="AG676" s="70" t="s">
        <v>65</v>
      </c>
      <c r="AH676" s="70" t="s">
        <v>11</v>
      </c>
      <c r="AI676" s="70" t="s">
        <v>9</v>
      </c>
      <c r="AJ676" s="70" t="s">
        <v>122</v>
      </c>
      <c r="AK676" s="70" t="s">
        <v>139</v>
      </c>
      <c r="AL676" s="70" t="s">
        <v>57</v>
      </c>
      <c r="AM676" s="70" t="s">
        <v>61</v>
      </c>
      <c r="AN676" s="70" t="s">
        <v>61</v>
      </c>
      <c r="AO676" s="70" t="s">
        <v>61</v>
      </c>
      <c r="AP676" s="73"/>
    </row>
    <row r="677" spans="1:42" ht="15" hidden="1" customHeight="1" x14ac:dyDescent="0.25">
      <c r="A677" s="69">
        <v>2024</v>
      </c>
      <c r="B677" s="70" t="s">
        <v>54</v>
      </c>
      <c r="C677" s="70" t="s">
        <v>1752</v>
      </c>
      <c r="D677" s="70" t="s">
        <v>1753</v>
      </c>
      <c r="E677" s="70" t="s">
        <v>1754</v>
      </c>
      <c r="F677" s="70" t="s">
        <v>1755</v>
      </c>
      <c r="G677" s="70" t="s">
        <v>1805</v>
      </c>
      <c r="H677" s="70" t="s">
        <v>116</v>
      </c>
      <c r="I677" s="70" t="s">
        <v>60</v>
      </c>
      <c r="J677" s="70" t="s">
        <v>1755</v>
      </c>
      <c r="K677" s="69" t="b">
        <v>0</v>
      </c>
      <c r="L677" s="70" t="s">
        <v>1755</v>
      </c>
      <c r="M677" s="69">
        <v>101</v>
      </c>
      <c r="N677" s="78" t="s">
        <v>62</v>
      </c>
      <c r="O677" s="81" t="str">
        <f t="shared" si="20"/>
        <v>10195</v>
      </c>
      <c r="P677" s="82" t="str">
        <f>IF(L677="EGG", "THA", IF(COUNTIF(Sheet2!B$3:B$187,VALUE('raw Mark ID data'!O677))=0, 0, VLOOKUP(VALUE(O677), Sheet2!B$3:D$987, 3, FALSE)))</f>
        <v>THA</v>
      </c>
      <c r="Q677" s="82" t="str">
        <f>IF(P677="THA",VLOOKUP(VALUE(O677),Sheet2!B$1:C$191,2,FALSE), IF(P677="SHA",VLOOKUP(VALUE(O677),Sheet2!B$1:C$191,2,FALSE), 0))</f>
        <v>Neets Bay</v>
      </c>
      <c r="R677" s="82" t="str">
        <f t="shared" si="21"/>
        <v>T</v>
      </c>
      <c r="S677" s="70" t="s">
        <v>1815</v>
      </c>
      <c r="T677" s="71">
        <v>45506</v>
      </c>
      <c r="U677" s="73"/>
      <c r="V677" s="69">
        <v>1</v>
      </c>
      <c r="W677" s="71">
        <v>45506</v>
      </c>
      <c r="X677" s="69">
        <v>31</v>
      </c>
      <c r="Y677" s="69">
        <v>6</v>
      </c>
      <c r="Z677" s="70" t="s">
        <v>1807</v>
      </c>
      <c r="AA677" s="69">
        <v>1</v>
      </c>
      <c r="AB677" s="72">
        <v>45527</v>
      </c>
      <c r="AC677" s="70" t="s">
        <v>57</v>
      </c>
      <c r="AD677" s="70" t="s">
        <v>163</v>
      </c>
      <c r="AE677" s="70" t="s">
        <v>10</v>
      </c>
      <c r="AF677" s="70" t="s">
        <v>12</v>
      </c>
      <c r="AG677" s="70" t="s">
        <v>65</v>
      </c>
      <c r="AH677" s="70" t="s">
        <v>11</v>
      </c>
      <c r="AI677" s="70" t="s">
        <v>9</v>
      </c>
      <c r="AJ677" s="70" t="s">
        <v>187</v>
      </c>
      <c r="AK677" s="70" t="s">
        <v>163</v>
      </c>
      <c r="AL677" s="70" t="s">
        <v>57</v>
      </c>
      <c r="AM677" s="70" t="s">
        <v>61</v>
      </c>
      <c r="AN677" s="70" t="s">
        <v>61</v>
      </c>
      <c r="AO677" s="70" t="s">
        <v>61</v>
      </c>
      <c r="AP677" s="73"/>
    </row>
    <row r="678" spans="1:42" ht="15" hidden="1" customHeight="1" x14ac:dyDescent="0.25">
      <c r="A678" s="69">
        <v>2024</v>
      </c>
      <c r="B678" s="70" t="s">
        <v>54</v>
      </c>
      <c r="C678" s="70" t="s">
        <v>1752</v>
      </c>
      <c r="D678" s="70" t="s">
        <v>1753</v>
      </c>
      <c r="E678" s="70" t="s">
        <v>1754</v>
      </c>
      <c r="F678" s="70" t="s">
        <v>1755</v>
      </c>
      <c r="G678" s="70" t="s">
        <v>1805</v>
      </c>
      <c r="H678" s="70" t="s">
        <v>120</v>
      </c>
      <c r="I678" s="70" t="s">
        <v>60</v>
      </c>
      <c r="J678" s="70" t="s">
        <v>1755</v>
      </c>
      <c r="K678" s="69" t="b">
        <v>0</v>
      </c>
      <c r="L678" s="70" t="s">
        <v>1755</v>
      </c>
      <c r="M678" s="69">
        <v>101</v>
      </c>
      <c r="N678" s="78" t="s">
        <v>62</v>
      </c>
      <c r="O678" s="81" t="str">
        <f t="shared" si="20"/>
        <v>10195</v>
      </c>
      <c r="P678" s="82" t="str">
        <f>IF(L678="EGG", "THA", IF(COUNTIF(Sheet2!B$3:B$187,VALUE('raw Mark ID data'!O678))=0, 0, VLOOKUP(VALUE(O678), Sheet2!B$3:D$987, 3, FALSE)))</f>
        <v>THA</v>
      </c>
      <c r="Q678" s="82" t="str">
        <f>IF(P678="THA",VLOOKUP(VALUE(O678),Sheet2!B$1:C$191,2,FALSE), IF(P678="SHA",VLOOKUP(VALUE(O678),Sheet2!B$1:C$191,2,FALSE), 0))</f>
        <v>Neets Bay</v>
      </c>
      <c r="R678" s="82" t="str">
        <f t="shared" si="21"/>
        <v>T</v>
      </c>
      <c r="S678" s="70" t="s">
        <v>1816</v>
      </c>
      <c r="T678" s="71">
        <v>45506</v>
      </c>
      <c r="U678" s="73"/>
      <c r="V678" s="69">
        <v>1</v>
      </c>
      <c r="W678" s="71">
        <v>45506</v>
      </c>
      <c r="X678" s="69">
        <v>31</v>
      </c>
      <c r="Y678" s="69">
        <v>6</v>
      </c>
      <c r="Z678" s="70" t="s">
        <v>1807</v>
      </c>
      <c r="AA678" s="69">
        <v>1</v>
      </c>
      <c r="AB678" s="72">
        <v>45527</v>
      </c>
      <c r="AC678" s="70" t="s">
        <v>57</v>
      </c>
      <c r="AD678" s="70" t="s">
        <v>163</v>
      </c>
      <c r="AE678" s="70" t="s">
        <v>10</v>
      </c>
      <c r="AF678" s="70" t="s">
        <v>12</v>
      </c>
      <c r="AG678" s="70" t="s">
        <v>65</v>
      </c>
      <c r="AH678" s="70" t="s">
        <v>11</v>
      </c>
      <c r="AI678" s="70" t="s">
        <v>9</v>
      </c>
      <c r="AJ678" s="70" t="s">
        <v>122</v>
      </c>
      <c r="AK678" s="70" t="s">
        <v>163</v>
      </c>
      <c r="AL678" s="70" t="s">
        <v>57</v>
      </c>
      <c r="AM678" s="70" t="s">
        <v>61</v>
      </c>
      <c r="AN678" s="70" t="s">
        <v>61</v>
      </c>
      <c r="AO678" s="70" t="s">
        <v>61</v>
      </c>
      <c r="AP678" s="73"/>
    </row>
    <row r="679" spans="1:42" ht="15" hidden="1" customHeight="1" x14ac:dyDescent="0.25">
      <c r="A679" s="69">
        <v>2024</v>
      </c>
      <c r="B679" s="70" t="s">
        <v>54</v>
      </c>
      <c r="C679" s="70" t="s">
        <v>1752</v>
      </c>
      <c r="D679" s="70" t="s">
        <v>1753</v>
      </c>
      <c r="E679" s="70" t="s">
        <v>1754</v>
      </c>
      <c r="F679" s="70" t="s">
        <v>1755</v>
      </c>
      <c r="G679" s="70" t="s">
        <v>1805</v>
      </c>
      <c r="H679" s="70" t="s">
        <v>127</v>
      </c>
      <c r="I679" s="70" t="s">
        <v>60</v>
      </c>
      <c r="J679" s="70" t="s">
        <v>1755</v>
      </c>
      <c r="K679" s="69" t="b">
        <v>0</v>
      </c>
      <c r="L679" s="70" t="s">
        <v>1755</v>
      </c>
      <c r="M679" s="69">
        <v>101</v>
      </c>
      <c r="N679" s="78" t="s">
        <v>62</v>
      </c>
      <c r="O679" s="81" t="str">
        <f t="shared" si="20"/>
        <v>10195</v>
      </c>
      <c r="P679" s="82" t="str">
        <f>IF(L679="EGG", "THA", IF(COUNTIF(Sheet2!B$3:B$187,VALUE('raw Mark ID data'!O679))=0, 0, VLOOKUP(VALUE(O679), Sheet2!B$3:D$987, 3, FALSE)))</f>
        <v>THA</v>
      </c>
      <c r="Q679" s="82" t="str">
        <f>IF(P679="THA",VLOOKUP(VALUE(O679),Sheet2!B$1:C$191,2,FALSE), IF(P679="SHA",VLOOKUP(VALUE(O679),Sheet2!B$1:C$191,2,FALSE), 0))</f>
        <v>Neets Bay</v>
      </c>
      <c r="R679" s="82" t="str">
        <f t="shared" si="21"/>
        <v>T</v>
      </c>
      <c r="S679" s="70" t="s">
        <v>1817</v>
      </c>
      <c r="T679" s="71">
        <v>45507</v>
      </c>
      <c r="U679" s="73"/>
      <c r="V679" s="69">
        <v>1</v>
      </c>
      <c r="W679" s="71">
        <v>45507</v>
      </c>
      <c r="X679" s="69">
        <v>31</v>
      </c>
      <c r="Y679" s="69">
        <v>6</v>
      </c>
      <c r="Z679" s="70" t="s">
        <v>1818</v>
      </c>
      <c r="AA679" s="69">
        <v>1</v>
      </c>
      <c r="AB679" s="72">
        <v>45530</v>
      </c>
      <c r="AC679" s="70" t="s">
        <v>57</v>
      </c>
      <c r="AD679" s="70" t="s">
        <v>163</v>
      </c>
      <c r="AE679" s="70" t="s">
        <v>10</v>
      </c>
      <c r="AF679" s="70" t="s">
        <v>12</v>
      </c>
      <c r="AG679" s="70" t="s">
        <v>65</v>
      </c>
      <c r="AH679" s="70" t="s">
        <v>11</v>
      </c>
      <c r="AI679" s="70" t="s">
        <v>9</v>
      </c>
      <c r="AJ679" s="70" t="s">
        <v>122</v>
      </c>
      <c r="AK679" s="70" t="s">
        <v>163</v>
      </c>
      <c r="AL679" s="70" t="s">
        <v>57</v>
      </c>
      <c r="AM679" s="70" t="s">
        <v>61</v>
      </c>
      <c r="AN679" s="70" t="s">
        <v>61</v>
      </c>
      <c r="AO679" s="70" t="s">
        <v>61</v>
      </c>
      <c r="AP679" s="73"/>
    </row>
    <row r="680" spans="1:42" ht="15" hidden="1" customHeight="1" x14ac:dyDescent="0.25">
      <c r="A680" s="69">
        <v>2024</v>
      </c>
      <c r="B680" s="70" t="s">
        <v>54</v>
      </c>
      <c r="C680" s="70" t="s">
        <v>1752</v>
      </c>
      <c r="D680" s="70" t="s">
        <v>1753</v>
      </c>
      <c r="E680" s="70" t="s">
        <v>1754</v>
      </c>
      <c r="F680" s="70" t="s">
        <v>1755</v>
      </c>
      <c r="G680" s="70" t="s">
        <v>1805</v>
      </c>
      <c r="H680" s="70" t="s">
        <v>135</v>
      </c>
      <c r="I680" s="70" t="s">
        <v>60</v>
      </c>
      <c r="J680" s="70" t="s">
        <v>1755</v>
      </c>
      <c r="K680" s="69" t="b">
        <v>0</v>
      </c>
      <c r="L680" s="70" t="s">
        <v>1755</v>
      </c>
      <c r="M680" s="69">
        <v>101</v>
      </c>
      <c r="N680" s="78" t="s">
        <v>62</v>
      </c>
      <c r="O680" s="81" t="str">
        <f t="shared" si="20"/>
        <v>10195</v>
      </c>
      <c r="P680" s="82" t="str">
        <f>IF(L680="EGG", "THA", IF(COUNTIF(Sheet2!B$3:B$187,VALUE('raw Mark ID data'!O680))=0, 0, VLOOKUP(VALUE(O680), Sheet2!B$3:D$987, 3, FALSE)))</f>
        <v>THA</v>
      </c>
      <c r="Q680" s="82" t="str">
        <f>IF(P680="THA",VLOOKUP(VALUE(O680),Sheet2!B$1:C$191,2,FALSE), IF(P680="SHA",VLOOKUP(VALUE(O680),Sheet2!B$1:C$191,2,FALSE), 0))</f>
        <v>Neets Bay</v>
      </c>
      <c r="R680" s="82" t="str">
        <f t="shared" si="21"/>
        <v>T</v>
      </c>
      <c r="S680" s="70" t="s">
        <v>1819</v>
      </c>
      <c r="T680" s="71">
        <v>45507</v>
      </c>
      <c r="U680" s="73"/>
      <c r="V680" s="69">
        <v>1</v>
      </c>
      <c r="W680" s="71">
        <v>45507</v>
      </c>
      <c r="X680" s="69">
        <v>31</v>
      </c>
      <c r="Y680" s="69">
        <v>6</v>
      </c>
      <c r="Z680" s="70" t="s">
        <v>1818</v>
      </c>
      <c r="AA680" s="69">
        <v>1</v>
      </c>
      <c r="AB680" s="72">
        <v>45530</v>
      </c>
      <c r="AC680" s="70" t="s">
        <v>57</v>
      </c>
      <c r="AD680" s="70" t="s">
        <v>163</v>
      </c>
      <c r="AE680" s="70" t="s">
        <v>10</v>
      </c>
      <c r="AF680" s="70" t="s">
        <v>12</v>
      </c>
      <c r="AG680" s="70" t="s">
        <v>65</v>
      </c>
      <c r="AH680" s="70" t="s">
        <v>11</v>
      </c>
      <c r="AI680" s="70" t="s">
        <v>9</v>
      </c>
      <c r="AJ680" s="70" t="s">
        <v>122</v>
      </c>
      <c r="AK680" s="70" t="s">
        <v>163</v>
      </c>
      <c r="AL680" s="70" t="s">
        <v>57</v>
      </c>
      <c r="AM680" s="70" t="s">
        <v>61</v>
      </c>
      <c r="AN680" s="70" t="s">
        <v>61</v>
      </c>
      <c r="AO680" s="70" t="s">
        <v>61</v>
      </c>
      <c r="AP680" s="73"/>
    </row>
    <row r="681" spans="1:42" ht="15" hidden="1" customHeight="1" x14ac:dyDescent="0.25">
      <c r="A681" s="69">
        <v>2024</v>
      </c>
      <c r="B681" s="70" t="s">
        <v>54</v>
      </c>
      <c r="C681" s="70" t="s">
        <v>1752</v>
      </c>
      <c r="D681" s="70" t="s">
        <v>1753</v>
      </c>
      <c r="E681" s="70" t="s">
        <v>1754</v>
      </c>
      <c r="F681" s="70" t="s">
        <v>1755</v>
      </c>
      <c r="G681" s="70" t="s">
        <v>1805</v>
      </c>
      <c r="H681" s="70" t="s">
        <v>140</v>
      </c>
      <c r="I681" s="70" t="s">
        <v>60</v>
      </c>
      <c r="J681" s="70" t="s">
        <v>1755</v>
      </c>
      <c r="K681" s="69" t="b">
        <v>0</v>
      </c>
      <c r="L681" s="70" t="s">
        <v>1755</v>
      </c>
      <c r="M681" s="69">
        <v>101</v>
      </c>
      <c r="N681" s="78" t="s">
        <v>62</v>
      </c>
      <c r="O681" s="81" t="str">
        <f t="shared" si="20"/>
        <v>10195</v>
      </c>
      <c r="P681" s="82" t="str">
        <f>IF(L681="EGG", "THA", IF(COUNTIF(Sheet2!B$3:B$187,VALUE('raw Mark ID data'!O681))=0, 0, VLOOKUP(VALUE(O681), Sheet2!B$3:D$987, 3, FALSE)))</f>
        <v>THA</v>
      </c>
      <c r="Q681" s="82" t="str">
        <f>IF(P681="THA",VLOOKUP(VALUE(O681),Sheet2!B$1:C$191,2,FALSE), IF(P681="SHA",VLOOKUP(VALUE(O681),Sheet2!B$1:C$191,2,FALSE), 0))</f>
        <v>Neets Bay</v>
      </c>
      <c r="R681" s="82" t="str">
        <f t="shared" si="21"/>
        <v>T</v>
      </c>
      <c r="S681" s="70" t="s">
        <v>1820</v>
      </c>
      <c r="T681" s="71">
        <v>45507</v>
      </c>
      <c r="U681" s="73"/>
      <c r="V681" s="69">
        <v>1</v>
      </c>
      <c r="W681" s="71">
        <v>45507</v>
      </c>
      <c r="X681" s="69">
        <v>31</v>
      </c>
      <c r="Y681" s="69">
        <v>6</v>
      </c>
      <c r="Z681" s="70" t="s">
        <v>1818</v>
      </c>
      <c r="AA681" s="69">
        <v>1</v>
      </c>
      <c r="AB681" s="72">
        <v>45530</v>
      </c>
      <c r="AC681" s="70" t="s">
        <v>57</v>
      </c>
      <c r="AD681" s="70" t="s">
        <v>139</v>
      </c>
      <c r="AE681" s="70" t="s">
        <v>13</v>
      </c>
      <c r="AF681" s="70" t="s">
        <v>12</v>
      </c>
      <c r="AG681" s="70" t="s">
        <v>65</v>
      </c>
      <c r="AH681" s="70" t="s">
        <v>11</v>
      </c>
      <c r="AI681" s="70" t="s">
        <v>9</v>
      </c>
      <c r="AJ681" s="70" t="s">
        <v>122</v>
      </c>
      <c r="AK681" s="70" t="s">
        <v>139</v>
      </c>
      <c r="AL681" s="70" t="s">
        <v>57</v>
      </c>
      <c r="AM681" s="70" t="s">
        <v>61</v>
      </c>
      <c r="AN681" s="70" t="s">
        <v>61</v>
      </c>
      <c r="AO681" s="70" t="s">
        <v>61</v>
      </c>
      <c r="AP681" s="73"/>
    </row>
    <row r="682" spans="1:42" ht="15" hidden="1" customHeight="1" x14ac:dyDescent="0.25">
      <c r="A682" s="69">
        <v>2024</v>
      </c>
      <c r="B682" s="70" t="s">
        <v>54</v>
      </c>
      <c r="C682" s="70" t="s">
        <v>1752</v>
      </c>
      <c r="D682" s="70" t="s">
        <v>1753</v>
      </c>
      <c r="E682" s="70" t="s">
        <v>1754</v>
      </c>
      <c r="F682" s="70" t="s">
        <v>1755</v>
      </c>
      <c r="G682" s="70" t="s">
        <v>1805</v>
      </c>
      <c r="H682" s="70" t="s">
        <v>142</v>
      </c>
      <c r="I682" s="70" t="s">
        <v>60</v>
      </c>
      <c r="J682" s="70" t="s">
        <v>1755</v>
      </c>
      <c r="K682" s="69" t="b">
        <v>0</v>
      </c>
      <c r="L682" s="70" t="s">
        <v>1755</v>
      </c>
      <c r="M682" s="69">
        <v>101</v>
      </c>
      <c r="N682" s="78" t="s">
        <v>62</v>
      </c>
      <c r="O682" s="81" t="str">
        <f t="shared" si="20"/>
        <v>10195</v>
      </c>
      <c r="P682" s="82" t="str">
        <f>IF(L682="EGG", "THA", IF(COUNTIF(Sheet2!B$3:B$187,VALUE('raw Mark ID data'!O682))=0, 0, VLOOKUP(VALUE(O682), Sheet2!B$3:D$987, 3, FALSE)))</f>
        <v>THA</v>
      </c>
      <c r="Q682" s="82" t="str">
        <f>IF(P682="THA",VLOOKUP(VALUE(O682),Sheet2!B$1:C$191,2,FALSE), IF(P682="SHA",VLOOKUP(VALUE(O682),Sheet2!B$1:C$191,2,FALSE), 0))</f>
        <v>Neets Bay</v>
      </c>
      <c r="R682" s="82" t="str">
        <f t="shared" si="21"/>
        <v>T</v>
      </c>
      <c r="S682" s="70" t="s">
        <v>1821</v>
      </c>
      <c r="T682" s="71">
        <v>45507</v>
      </c>
      <c r="U682" s="73"/>
      <c r="V682" s="69">
        <v>1</v>
      </c>
      <c r="W682" s="71">
        <v>45507</v>
      </c>
      <c r="X682" s="69">
        <v>31</v>
      </c>
      <c r="Y682" s="69">
        <v>6</v>
      </c>
      <c r="Z682" s="70" t="s">
        <v>1818</v>
      </c>
      <c r="AA682" s="69">
        <v>1</v>
      </c>
      <c r="AB682" s="72">
        <v>45530</v>
      </c>
      <c r="AC682" s="70" t="s">
        <v>57</v>
      </c>
      <c r="AD682" s="70" t="s">
        <v>163</v>
      </c>
      <c r="AE682" s="70" t="s">
        <v>10</v>
      </c>
      <c r="AF682" s="70" t="s">
        <v>12</v>
      </c>
      <c r="AG682" s="70" t="s">
        <v>65</v>
      </c>
      <c r="AH682" s="70" t="s">
        <v>11</v>
      </c>
      <c r="AI682" s="70" t="s">
        <v>9</v>
      </c>
      <c r="AJ682" s="70" t="s">
        <v>122</v>
      </c>
      <c r="AK682" s="70" t="s">
        <v>163</v>
      </c>
      <c r="AL682" s="70" t="s">
        <v>57</v>
      </c>
      <c r="AM682" s="70" t="s">
        <v>61</v>
      </c>
      <c r="AN682" s="70" t="s">
        <v>61</v>
      </c>
      <c r="AO682" s="70" t="s">
        <v>61</v>
      </c>
      <c r="AP682" s="73"/>
    </row>
    <row r="683" spans="1:42" ht="15" hidden="1" customHeight="1" x14ac:dyDescent="0.25">
      <c r="A683" s="69">
        <v>2024</v>
      </c>
      <c r="B683" s="70" t="s">
        <v>54</v>
      </c>
      <c r="C683" s="70" t="s">
        <v>1752</v>
      </c>
      <c r="D683" s="70" t="s">
        <v>1753</v>
      </c>
      <c r="E683" s="70" t="s">
        <v>1754</v>
      </c>
      <c r="F683" s="70" t="s">
        <v>1755</v>
      </c>
      <c r="G683" s="70" t="s">
        <v>1805</v>
      </c>
      <c r="H683" s="70" t="s">
        <v>149</v>
      </c>
      <c r="I683" s="70" t="s">
        <v>60</v>
      </c>
      <c r="J683" s="70" t="s">
        <v>1755</v>
      </c>
      <c r="K683" s="69" t="b">
        <v>0</v>
      </c>
      <c r="L683" s="70" t="s">
        <v>1755</v>
      </c>
      <c r="M683" s="69">
        <v>101</v>
      </c>
      <c r="N683" s="78" t="s">
        <v>62</v>
      </c>
      <c r="O683" s="81" t="str">
        <f t="shared" si="20"/>
        <v>10195</v>
      </c>
      <c r="P683" s="82" t="str">
        <f>IF(L683="EGG", "THA", IF(COUNTIF(Sheet2!B$3:B$187,VALUE('raw Mark ID data'!O683))=0, 0, VLOOKUP(VALUE(O683), Sheet2!B$3:D$987, 3, FALSE)))</f>
        <v>THA</v>
      </c>
      <c r="Q683" s="82" t="str">
        <f>IF(P683="THA",VLOOKUP(VALUE(O683),Sheet2!B$1:C$191,2,FALSE), IF(P683="SHA",VLOOKUP(VALUE(O683),Sheet2!B$1:C$191,2,FALSE), 0))</f>
        <v>Neets Bay</v>
      </c>
      <c r="R683" s="82" t="str">
        <f t="shared" si="21"/>
        <v>T</v>
      </c>
      <c r="S683" s="70" t="s">
        <v>1822</v>
      </c>
      <c r="T683" s="71">
        <v>45507</v>
      </c>
      <c r="U683" s="73"/>
      <c r="V683" s="69">
        <v>1</v>
      </c>
      <c r="W683" s="71">
        <v>45507</v>
      </c>
      <c r="X683" s="69">
        <v>31</v>
      </c>
      <c r="Y683" s="69">
        <v>6</v>
      </c>
      <c r="Z683" s="70" t="s">
        <v>1818</v>
      </c>
      <c r="AA683" s="69">
        <v>1</v>
      </c>
      <c r="AB683" s="72">
        <v>45530</v>
      </c>
      <c r="AC683" s="70" t="s">
        <v>57</v>
      </c>
      <c r="AD683" s="70" t="s">
        <v>139</v>
      </c>
      <c r="AE683" s="70" t="s">
        <v>13</v>
      </c>
      <c r="AF683" s="70" t="s">
        <v>12</v>
      </c>
      <c r="AG683" s="70" t="s">
        <v>65</v>
      </c>
      <c r="AH683" s="70" t="s">
        <v>11</v>
      </c>
      <c r="AI683" s="70" t="s">
        <v>9</v>
      </c>
      <c r="AJ683" s="70" t="s">
        <v>122</v>
      </c>
      <c r="AK683" s="70" t="s">
        <v>139</v>
      </c>
      <c r="AL683" s="70" t="s">
        <v>57</v>
      </c>
      <c r="AM683" s="70" t="s">
        <v>61</v>
      </c>
      <c r="AN683" s="70" t="s">
        <v>61</v>
      </c>
      <c r="AO683" s="70" t="s">
        <v>61</v>
      </c>
      <c r="AP683" s="73"/>
    </row>
    <row r="684" spans="1:42" ht="15" hidden="1" customHeight="1" x14ac:dyDescent="0.25">
      <c r="A684" s="69">
        <v>2024</v>
      </c>
      <c r="B684" s="70" t="s">
        <v>54</v>
      </c>
      <c r="C684" s="70" t="s">
        <v>1752</v>
      </c>
      <c r="D684" s="70" t="s">
        <v>1753</v>
      </c>
      <c r="E684" s="70" t="s">
        <v>1754</v>
      </c>
      <c r="F684" s="70" t="s">
        <v>1755</v>
      </c>
      <c r="G684" s="70" t="s">
        <v>1805</v>
      </c>
      <c r="H684" s="70" t="s">
        <v>154</v>
      </c>
      <c r="I684" s="70" t="s">
        <v>60</v>
      </c>
      <c r="J684" s="70" t="s">
        <v>1755</v>
      </c>
      <c r="K684" s="69" t="b">
        <v>0</v>
      </c>
      <c r="L684" s="70" t="s">
        <v>1755</v>
      </c>
      <c r="M684" s="69">
        <v>101</v>
      </c>
      <c r="N684" s="78" t="s">
        <v>62</v>
      </c>
      <c r="O684" s="81" t="str">
        <f t="shared" si="20"/>
        <v>10195</v>
      </c>
      <c r="P684" s="82" t="str">
        <f>IF(L684="EGG", "THA", IF(COUNTIF(Sheet2!B$3:B$187,VALUE('raw Mark ID data'!O684))=0, 0, VLOOKUP(VALUE(O684), Sheet2!B$3:D$987, 3, FALSE)))</f>
        <v>THA</v>
      </c>
      <c r="Q684" s="82" t="str">
        <f>IF(P684="THA",VLOOKUP(VALUE(O684),Sheet2!B$1:C$191,2,FALSE), IF(P684="SHA",VLOOKUP(VALUE(O684),Sheet2!B$1:C$191,2,FALSE), 0))</f>
        <v>Neets Bay</v>
      </c>
      <c r="R684" s="82" t="str">
        <f t="shared" si="21"/>
        <v>T</v>
      </c>
      <c r="S684" s="70" t="s">
        <v>1823</v>
      </c>
      <c r="T684" s="71">
        <v>45507</v>
      </c>
      <c r="U684" s="73"/>
      <c r="V684" s="69">
        <v>1</v>
      </c>
      <c r="W684" s="71">
        <v>45507</v>
      </c>
      <c r="X684" s="69">
        <v>31</v>
      </c>
      <c r="Y684" s="69">
        <v>6</v>
      </c>
      <c r="Z684" s="70" t="s">
        <v>1818</v>
      </c>
      <c r="AA684" s="69">
        <v>1</v>
      </c>
      <c r="AB684" s="72">
        <v>45530</v>
      </c>
      <c r="AC684" s="70" t="s">
        <v>57</v>
      </c>
      <c r="AD684" s="70" t="s">
        <v>163</v>
      </c>
      <c r="AE684" s="70" t="s">
        <v>10</v>
      </c>
      <c r="AF684" s="70" t="s">
        <v>12</v>
      </c>
      <c r="AG684" s="70" t="s">
        <v>65</v>
      </c>
      <c r="AH684" s="70" t="s">
        <v>11</v>
      </c>
      <c r="AI684" s="70" t="s">
        <v>9</v>
      </c>
      <c r="AJ684" s="70" t="s">
        <v>122</v>
      </c>
      <c r="AK684" s="70" t="s">
        <v>163</v>
      </c>
      <c r="AL684" s="70" t="s">
        <v>57</v>
      </c>
      <c r="AM684" s="70" t="s">
        <v>61</v>
      </c>
      <c r="AN684" s="70" t="s">
        <v>61</v>
      </c>
      <c r="AO684" s="70" t="s">
        <v>61</v>
      </c>
      <c r="AP684" s="73"/>
    </row>
    <row r="685" spans="1:42" ht="15" hidden="1" customHeight="1" x14ac:dyDescent="0.25">
      <c r="A685" s="69">
        <v>2024</v>
      </c>
      <c r="B685" s="70" t="s">
        <v>54</v>
      </c>
      <c r="C685" s="70" t="s">
        <v>1752</v>
      </c>
      <c r="D685" s="70" t="s">
        <v>1753</v>
      </c>
      <c r="E685" s="70" t="s">
        <v>1754</v>
      </c>
      <c r="F685" s="70" t="s">
        <v>1755</v>
      </c>
      <c r="G685" s="70" t="s">
        <v>1805</v>
      </c>
      <c r="H685" s="70" t="s">
        <v>155</v>
      </c>
      <c r="I685" s="70" t="s">
        <v>60</v>
      </c>
      <c r="J685" s="70" t="s">
        <v>1755</v>
      </c>
      <c r="K685" s="69" t="b">
        <v>0</v>
      </c>
      <c r="L685" s="70" t="s">
        <v>1755</v>
      </c>
      <c r="M685" s="69">
        <v>101</v>
      </c>
      <c r="N685" s="78" t="s">
        <v>62</v>
      </c>
      <c r="O685" s="81" t="str">
        <f t="shared" si="20"/>
        <v>10195</v>
      </c>
      <c r="P685" s="82" t="str">
        <f>IF(L685="EGG", "THA", IF(COUNTIF(Sheet2!B$3:B$187,VALUE('raw Mark ID data'!O685))=0, 0, VLOOKUP(VALUE(O685), Sheet2!B$3:D$987, 3, FALSE)))</f>
        <v>THA</v>
      </c>
      <c r="Q685" s="82" t="str">
        <f>IF(P685="THA",VLOOKUP(VALUE(O685),Sheet2!B$1:C$191,2,FALSE), IF(P685="SHA",VLOOKUP(VALUE(O685),Sheet2!B$1:C$191,2,FALSE), 0))</f>
        <v>Neets Bay</v>
      </c>
      <c r="R685" s="82" t="str">
        <f t="shared" si="21"/>
        <v>T</v>
      </c>
      <c r="S685" s="70" t="s">
        <v>1824</v>
      </c>
      <c r="T685" s="71">
        <v>45507</v>
      </c>
      <c r="U685" s="73"/>
      <c r="V685" s="69">
        <v>1</v>
      </c>
      <c r="W685" s="71">
        <v>45507</v>
      </c>
      <c r="X685" s="69">
        <v>31</v>
      </c>
      <c r="Y685" s="69">
        <v>6</v>
      </c>
      <c r="Z685" s="70" t="s">
        <v>1818</v>
      </c>
      <c r="AA685" s="69">
        <v>1</v>
      </c>
      <c r="AB685" s="72">
        <v>45530</v>
      </c>
      <c r="AC685" s="70" t="s">
        <v>57</v>
      </c>
      <c r="AD685" s="70" t="s">
        <v>163</v>
      </c>
      <c r="AE685" s="70" t="s">
        <v>10</v>
      </c>
      <c r="AF685" s="70" t="s">
        <v>12</v>
      </c>
      <c r="AG685" s="70" t="s">
        <v>65</v>
      </c>
      <c r="AH685" s="70" t="s">
        <v>11</v>
      </c>
      <c r="AI685" s="70" t="s">
        <v>9</v>
      </c>
      <c r="AJ685" s="70" t="s">
        <v>122</v>
      </c>
      <c r="AK685" s="70" t="s">
        <v>163</v>
      </c>
      <c r="AL685" s="70" t="s">
        <v>57</v>
      </c>
      <c r="AM685" s="70" t="s">
        <v>61</v>
      </c>
      <c r="AN685" s="70" t="s">
        <v>61</v>
      </c>
      <c r="AO685" s="70" t="s">
        <v>61</v>
      </c>
      <c r="AP685" s="73"/>
    </row>
    <row r="686" spans="1:42" ht="15" hidden="1" customHeight="1" x14ac:dyDescent="0.25">
      <c r="A686" s="69">
        <v>2024</v>
      </c>
      <c r="B686" s="70" t="s">
        <v>54</v>
      </c>
      <c r="C686" s="70" t="s">
        <v>1752</v>
      </c>
      <c r="D686" s="70" t="s">
        <v>1753</v>
      </c>
      <c r="E686" s="70" t="s">
        <v>1754</v>
      </c>
      <c r="F686" s="70" t="s">
        <v>1755</v>
      </c>
      <c r="G686" s="70" t="s">
        <v>1805</v>
      </c>
      <c r="H686" s="70" t="s">
        <v>157</v>
      </c>
      <c r="I686" s="70" t="s">
        <v>60</v>
      </c>
      <c r="J686" s="70" t="s">
        <v>1755</v>
      </c>
      <c r="K686" s="69" t="b">
        <v>0</v>
      </c>
      <c r="L686" s="70" t="s">
        <v>1755</v>
      </c>
      <c r="M686" s="69">
        <v>101</v>
      </c>
      <c r="N686" s="78" t="s">
        <v>62</v>
      </c>
      <c r="O686" s="81" t="str">
        <f t="shared" si="20"/>
        <v>10195</v>
      </c>
      <c r="P686" s="82" t="str">
        <f>IF(L686="EGG", "THA", IF(COUNTIF(Sheet2!B$3:B$187,VALUE('raw Mark ID data'!O686))=0, 0, VLOOKUP(VALUE(O686), Sheet2!B$3:D$987, 3, FALSE)))</f>
        <v>THA</v>
      </c>
      <c r="Q686" s="82" t="str">
        <f>IF(P686="THA",VLOOKUP(VALUE(O686),Sheet2!B$1:C$191,2,FALSE), IF(P686="SHA",VLOOKUP(VALUE(O686),Sheet2!B$1:C$191,2,FALSE), 0))</f>
        <v>Neets Bay</v>
      </c>
      <c r="R686" s="82" t="str">
        <f t="shared" si="21"/>
        <v>T</v>
      </c>
      <c r="S686" s="70" t="s">
        <v>1825</v>
      </c>
      <c r="T686" s="71">
        <v>45507</v>
      </c>
      <c r="U686" s="73"/>
      <c r="V686" s="69">
        <v>1</v>
      </c>
      <c r="W686" s="71">
        <v>45507</v>
      </c>
      <c r="X686" s="69">
        <v>31</v>
      </c>
      <c r="Y686" s="69">
        <v>6</v>
      </c>
      <c r="Z686" s="70" t="s">
        <v>1818</v>
      </c>
      <c r="AA686" s="69">
        <v>1</v>
      </c>
      <c r="AB686" s="72">
        <v>45530</v>
      </c>
      <c r="AC686" s="70" t="s">
        <v>57</v>
      </c>
      <c r="AD686" s="70" t="s">
        <v>139</v>
      </c>
      <c r="AE686" s="70" t="s">
        <v>13</v>
      </c>
      <c r="AF686" s="70" t="s">
        <v>12</v>
      </c>
      <c r="AG686" s="70" t="s">
        <v>65</v>
      </c>
      <c r="AH686" s="70" t="s">
        <v>11</v>
      </c>
      <c r="AI686" s="70" t="s">
        <v>9</v>
      </c>
      <c r="AJ686" s="70" t="s">
        <v>122</v>
      </c>
      <c r="AK686" s="70" t="s">
        <v>139</v>
      </c>
      <c r="AL686" s="70" t="s">
        <v>57</v>
      </c>
      <c r="AM686" s="70" t="s">
        <v>61</v>
      </c>
      <c r="AN686" s="70" t="s">
        <v>61</v>
      </c>
      <c r="AO686" s="70" t="s">
        <v>61</v>
      </c>
      <c r="AP686" s="73"/>
    </row>
    <row r="687" spans="1:42" ht="15" hidden="1" customHeight="1" x14ac:dyDescent="0.25">
      <c r="A687" s="69">
        <v>2024</v>
      </c>
      <c r="B687" s="70" t="s">
        <v>54</v>
      </c>
      <c r="C687" s="70" t="s">
        <v>1752</v>
      </c>
      <c r="D687" s="70" t="s">
        <v>1753</v>
      </c>
      <c r="E687" s="70" t="s">
        <v>1754</v>
      </c>
      <c r="F687" s="70" t="s">
        <v>1755</v>
      </c>
      <c r="G687" s="70" t="s">
        <v>1805</v>
      </c>
      <c r="H687" s="70" t="s">
        <v>170</v>
      </c>
      <c r="I687" s="70" t="s">
        <v>60</v>
      </c>
      <c r="J687" s="70" t="s">
        <v>1755</v>
      </c>
      <c r="K687" s="69" t="b">
        <v>0</v>
      </c>
      <c r="L687" s="70" t="s">
        <v>1755</v>
      </c>
      <c r="M687" s="69">
        <v>101</v>
      </c>
      <c r="N687" s="78" t="s">
        <v>62</v>
      </c>
      <c r="O687" s="81" t="str">
        <f t="shared" si="20"/>
        <v>10195</v>
      </c>
      <c r="P687" s="82" t="str">
        <f>IF(L687="EGG", "THA", IF(COUNTIF(Sheet2!B$3:B$187,VALUE('raw Mark ID data'!O687))=0, 0, VLOOKUP(VALUE(O687), Sheet2!B$3:D$987, 3, FALSE)))</f>
        <v>THA</v>
      </c>
      <c r="Q687" s="82" t="str">
        <f>IF(P687="THA",VLOOKUP(VALUE(O687),Sheet2!B$1:C$191,2,FALSE), IF(P687="SHA",VLOOKUP(VALUE(O687),Sheet2!B$1:C$191,2,FALSE), 0))</f>
        <v>Neets Bay</v>
      </c>
      <c r="R687" s="82" t="str">
        <f t="shared" si="21"/>
        <v>T</v>
      </c>
      <c r="S687" s="70" t="s">
        <v>1826</v>
      </c>
      <c r="T687" s="71">
        <v>45507</v>
      </c>
      <c r="U687" s="73"/>
      <c r="V687" s="69">
        <v>1</v>
      </c>
      <c r="W687" s="71">
        <v>45507</v>
      </c>
      <c r="X687" s="69">
        <v>31</v>
      </c>
      <c r="Y687" s="69">
        <v>6</v>
      </c>
      <c r="Z687" s="70" t="s">
        <v>1818</v>
      </c>
      <c r="AA687" s="69">
        <v>1</v>
      </c>
      <c r="AB687" s="72">
        <v>45530</v>
      </c>
      <c r="AC687" s="70" t="s">
        <v>57</v>
      </c>
      <c r="AD687" s="70" t="s">
        <v>163</v>
      </c>
      <c r="AE687" s="70" t="s">
        <v>10</v>
      </c>
      <c r="AF687" s="70" t="s">
        <v>12</v>
      </c>
      <c r="AG687" s="70" t="s">
        <v>65</v>
      </c>
      <c r="AH687" s="70" t="s">
        <v>11</v>
      </c>
      <c r="AI687" s="70" t="s">
        <v>9</v>
      </c>
      <c r="AJ687" s="70" t="s">
        <v>122</v>
      </c>
      <c r="AK687" s="70" t="s">
        <v>163</v>
      </c>
      <c r="AL687" s="70" t="s">
        <v>57</v>
      </c>
      <c r="AM687" s="70" t="s">
        <v>61</v>
      </c>
      <c r="AN687" s="70" t="s">
        <v>61</v>
      </c>
      <c r="AO687" s="70" t="s">
        <v>61</v>
      </c>
      <c r="AP687" s="73"/>
    </row>
    <row r="688" spans="1:42" ht="15" hidden="1" customHeight="1" x14ac:dyDescent="0.25">
      <c r="A688" s="69">
        <v>2024</v>
      </c>
      <c r="B688" s="70" t="s">
        <v>54</v>
      </c>
      <c r="C688" s="70" t="s">
        <v>1752</v>
      </c>
      <c r="D688" s="70" t="s">
        <v>1753</v>
      </c>
      <c r="E688" s="70" t="s">
        <v>1754</v>
      </c>
      <c r="F688" s="70" t="s">
        <v>1755</v>
      </c>
      <c r="G688" s="70" t="s">
        <v>1805</v>
      </c>
      <c r="H688" s="70" t="s">
        <v>185</v>
      </c>
      <c r="I688" s="70" t="s">
        <v>60</v>
      </c>
      <c r="J688" s="70" t="s">
        <v>1755</v>
      </c>
      <c r="K688" s="69" t="b">
        <v>0</v>
      </c>
      <c r="L688" s="70" t="s">
        <v>1755</v>
      </c>
      <c r="M688" s="69">
        <v>101</v>
      </c>
      <c r="N688" s="78" t="s">
        <v>62</v>
      </c>
      <c r="O688" s="81" t="str">
        <f t="shared" si="20"/>
        <v>10195</v>
      </c>
      <c r="P688" s="82" t="str">
        <f>IF(L688="EGG", "THA", IF(COUNTIF(Sheet2!B$3:B$187,VALUE('raw Mark ID data'!O688))=0, 0, VLOOKUP(VALUE(O688), Sheet2!B$3:D$987, 3, FALSE)))</f>
        <v>THA</v>
      </c>
      <c r="Q688" s="82" t="str">
        <f>IF(P688="THA",VLOOKUP(VALUE(O688),Sheet2!B$1:C$191,2,FALSE), IF(P688="SHA",VLOOKUP(VALUE(O688),Sheet2!B$1:C$191,2,FALSE), 0))</f>
        <v>Neets Bay</v>
      </c>
      <c r="R688" s="82" t="str">
        <f t="shared" si="21"/>
        <v>T</v>
      </c>
      <c r="S688" s="70" t="s">
        <v>1827</v>
      </c>
      <c r="T688" s="71">
        <v>45507</v>
      </c>
      <c r="U688" s="73"/>
      <c r="V688" s="69">
        <v>1</v>
      </c>
      <c r="W688" s="71">
        <v>45507</v>
      </c>
      <c r="X688" s="69">
        <v>31</v>
      </c>
      <c r="Y688" s="69">
        <v>6</v>
      </c>
      <c r="Z688" s="70" t="s">
        <v>1818</v>
      </c>
      <c r="AA688" s="69">
        <v>1</v>
      </c>
      <c r="AB688" s="72">
        <v>45530</v>
      </c>
      <c r="AC688" s="70" t="s">
        <v>57</v>
      </c>
      <c r="AD688" s="70" t="s">
        <v>163</v>
      </c>
      <c r="AE688" s="70" t="s">
        <v>10</v>
      </c>
      <c r="AF688" s="70" t="s">
        <v>12</v>
      </c>
      <c r="AG688" s="70" t="s">
        <v>65</v>
      </c>
      <c r="AH688" s="70" t="s">
        <v>11</v>
      </c>
      <c r="AI688" s="70" t="s">
        <v>9</v>
      </c>
      <c r="AJ688" s="70" t="s">
        <v>187</v>
      </c>
      <c r="AK688" s="70" t="s">
        <v>163</v>
      </c>
      <c r="AL688" s="70" t="s">
        <v>57</v>
      </c>
      <c r="AM688" s="70" t="s">
        <v>61</v>
      </c>
      <c r="AN688" s="70" t="s">
        <v>61</v>
      </c>
      <c r="AO688" s="70" t="s">
        <v>61</v>
      </c>
      <c r="AP688" s="73"/>
    </row>
    <row r="689" spans="1:42" ht="15" hidden="1" customHeight="1" x14ac:dyDescent="0.25">
      <c r="A689" s="69">
        <v>2024</v>
      </c>
      <c r="B689" s="70" t="s">
        <v>54</v>
      </c>
      <c r="C689" s="70" t="s">
        <v>55</v>
      </c>
      <c r="D689" s="70" t="s">
        <v>181</v>
      </c>
      <c r="E689" s="70" t="s">
        <v>969</v>
      </c>
      <c r="F689" s="70" t="s">
        <v>182</v>
      </c>
      <c r="G689" s="70" t="s">
        <v>1828</v>
      </c>
      <c r="H689" s="70" t="s">
        <v>68</v>
      </c>
      <c r="I689" s="70" t="s">
        <v>60</v>
      </c>
      <c r="J689" s="70" t="s">
        <v>180</v>
      </c>
      <c r="K689" s="69" t="b">
        <v>1</v>
      </c>
      <c r="L689" s="70" t="s">
        <v>23</v>
      </c>
      <c r="M689" s="69">
        <v>101</v>
      </c>
      <c r="N689" s="78" t="s">
        <v>62</v>
      </c>
      <c r="O689" s="81" t="str">
        <f t="shared" si="20"/>
        <v>10195</v>
      </c>
      <c r="P689" s="82" t="str">
        <f>IF(L689="EGG", "THA", IF(COUNTIF(Sheet2!B$3:B$187,VALUE('raw Mark ID data'!O689))=0, 0, VLOOKUP(VALUE(O689), Sheet2!B$3:D$987, 3, FALSE)))</f>
        <v>THA</v>
      </c>
      <c r="Q689" s="82" t="str">
        <f>IF(P689="THA",VLOOKUP(VALUE(O689),Sheet2!B$1:C$191,2,FALSE), IF(P689="SHA",VLOOKUP(VALUE(O689),Sheet2!B$1:C$191,2,FALSE), 0))</f>
        <v>Neets Bay</v>
      </c>
      <c r="R689" s="82" t="str">
        <f t="shared" si="21"/>
        <v>T</v>
      </c>
      <c r="S689" s="70" t="s">
        <v>1829</v>
      </c>
      <c r="T689" s="71">
        <v>45510</v>
      </c>
      <c r="U689" s="73"/>
      <c r="V689" s="69">
        <v>1</v>
      </c>
      <c r="W689" s="71">
        <v>45511</v>
      </c>
      <c r="X689" s="69">
        <v>32</v>
      </c>
      <c r="Y689" s="69">
        <v>7</v>
      </c>
      <c r="Z689" s="70" t="s">
        <v>61</v>
      </c>
      <c r="AA689" s="69">
        <v>1</v>
      </c>
      <c r="AB689" s="72">
        <v>45511</v>
      </c>
      <c r="AC689" s="70" t="s">
        <v>63</v>
      </c>
      <c r="AD689" s="70" t="s">
        <v>163</v>
      </c>
      <c r="AE689" s="70" t="s">
        <v>10</v>
      </c>
      <c r="AF689" s="70" t="s">
        <v>12</v>
      </c>
      <c r="AG689" s="70" t="s">
        <v>65</v>
      </c>
      <c r="AH689" s="70" t="s">
        <v>11</v>
      </c>
      <c r="AI689" s="70" t="s">
        <v>9</v>
      </c>
      <c r="AJ689" s="70" t="s">
        <v>122</v>
      </c>
      <c r="AK689" s="70" t="s">
        <v>163</v>
      </c>
      <c r="AL689" s="70" t="s">
        <v>63</v>
      </c>
      <c r="AM689" s="70" t="s">
        <v>61</v>
      </c>
      <c r="AN689" s="70" t="s">
        <v>61</v>
      </c>
      <c r="AO689" s="70" t="s">
        <v>74</v>
      </c>
      <c r="AP689" s="69">
        <v>5.9</v>
      </c>
    </row>
    <row r="690" spans="1:42" ht="15" hidden="1" customHeight="1" x14ac:dyDescent="0.25">
      <c r="A690" s="69">
        <v>2024</v>
      </c>
      <c r="B690" s="70" t="s">
        <v>54</v>
      </c>
      <c r="C690" s="70" t="s">
        <v>55</v>
      </c>
      <c r="D690" s="70" t="s">
        <v>181</v>
      </c>
      <c r="E690" s="70" t="s">
        <v>969</v>
      </c>
      <c r="F690" s="70" t="s">
        <v>182</v>
      </c>
      <c r="G690" s="70" t="s">
        <v>1828</v>
      </c>
      <c r="H690" s="70" t="s">
        <v>70</v>
      </c>
      <c r="I690" s="70" t="s">
        <v>60</v>
      </c>
      <c r="J690" s="70" t="s">
        <v>180</v>
      </c>
      <c r="K690" s="69" t="b">
        <v>1</v>
      </c>
      <c r="L690" s="70" t="s">
        <v>23</v>
      </c>
      <c r="M690" s="69">
        <v>101</v>
      </c>
      <c r="N690" s="78" t="s">
        <v>62</v>
      </c>
      <c r="O690" s="81" t="str">
        <f t="shared" si="20"/>
        <v>10195</v>
      </c>
      <c r="P690" s="82" t="str">
        <f>IF(L690="EGG", "THA", IF(COUNTIF(Sheet2!B$3:B$187,VALUE('raw Mark ID data'!O690))=0, 0, VLOOKUP(VALUE(O690), Sheet2!B$3:D$987, 3, FALSE)))</f>
        <v>THA</v>
      </c>
      <c r="Q690" s="82" t="str">
        <f>IF(P690="THA",VLOOKUP(VALUE(O690),Sheet2!B$1:C$191,2,FALSE), IF(P690="SHA",VLOOKUP(VALUE(O690),Sheet2!B$1:C$191,2,FALSE), 0))</f>
        <v>Neets Bay</v>
      </c>
      <c r="R690" s="82" t="str">
        <f t="shared" si="21"/>
        <v>T</v>
      </c>
      <c r="S690" s="70" t="s">
        <v>1830</v>
      </c>
      <c r="T690" s="71">
        <v>45510</v>
      </c>
      <c r="U690" s="73"/>
      <c r="V690" s="69">
        <v>1</v>
      </c>
      <c r="W690" s="71">
        <v>45511</v>
      </c>
      <c r="X690" s="69">
        <v>32</v>
      </c>
      <c r="Y690" s="69">
        <v>7</v>
      </c>
      <c r="Z690" s="70" t="s">
        <v>61</v>
      </c>
      <c r="AA690" s="69">
        <v>1</v>
      </c>
      <c r="AB690" s="72">
        <v>45511</v>
      </c>
      <c r="AC690" s="70" t="s">
        <v>63</v>
      </c>
      <c r="AD690" s="70" t="s">
        <v>139</v>
      </c>
      <c r="AE690" s="70" t="s">
        <v>13</v>
      </c>
      <c r="AF690" s="70" t="s">
        <v>12</v>
      </c>
      <c r="AG690" s="70" t="s">
        <v>65</v>
      </c>
      <c r="AH690" s="70" t="s">
        <v>11</v>
      </c>
      <c r="AI690" s="70" t="s">
        <v>9</v>
      </c>
      <c r="AJ690" s="70" t="s">
        <v>84</v>
      </c>
      <c r="AK690" s="70" t="s">
        <v>139</v>
      </c>
      <c r="AL690" s="70" t="s">
        <v>63</v>
      </c>
      <c r="AM690" s="70" t="s">
        <v>61</v>
      </c>
      <c r="AN690" s="70" t="s">
        <v>61</v>
      </c>
      <c r="AO690" s="70" t="s">
        <v>74</v>
      </c>
      <c r="AP690" s="69">
        <v>4.7</v>
      </c>
    </row>
    <row r="691" spans="1:42" ht="15" hidden="1" customHeight="1" x14ac:dyDescent="0.25">
      <c r="A691" s="69">
        <v>2024</v>
      </c>
      <c r="B691" s="70" t="s">
        <v>54</v>
      </c>
      <c r="C691" s="70" t="s">
        <v>55</v>
      </c>
      <c r="D691" s="70" t="s">
        <v>181</v>
      </c>
      <c r="E691" s="70" t="s">
        <v>969</v>
      </c>
      <c r="F691" s="70" t="s">
        <v>182</v>
      </c>
      <c r="G691" s="70" t="s">
        <v>1828</v>
      </c>
      <c r="H691" s="70" t="s">
        <v>73</v>
      </c>
      <c r="I691" s="70" t="s">
        <v>60</v>
      </c>
      <c r="J691" s="70" t="s">
        <v>180</v>
      </c>
      <c r="K691" s="69" t="b">
        <v>1</v>
      </c>
      <c r="L691" s="70" t="s">
        <v>23</v>
      </c>
      <c r="M691" s="69">
        <v>101</v>
      </c>
      <c r="N691" s="78" t="s">
        <v>62</v>
      </c>
      <c r="O691" s="81" t="str">
        <f t="shared" si="20"/>
        <v>10195</v>
      </c>
      <c r="P691" s="82" t="str">
        <f>IF(L691="EGG", "THA", IF(COUNTIF(Sheet2!B$3:B$187,VALUE('raw Mark ID data'!O691))=0, 0, VLOOKUP(VALUE(O691), Sheet2!B$3:D$987, 3, FALSE)))</f>
        <v>THA</v>
      </c>
      <c r="Q691" s="82" t="str">
        <f>IF(P691="THA",VLOOKUP(VALUE(O691),Sheet2!B$1:C$191,2,FALSE), IF(P691="SHA",VLOOKUP(VALUE(O691),Sheet2!B$1:C$191,2,FALSE), 0))</f>
        <v>Neets Bay</v>
      </c>
      <c r="R691" s="82" t="str">
        <f t="shared" si="21"/>
        <v>T</v>
      </c>
      <c r="S691" s="70" t="s">
        <v>1831</v>
      </c>
      <c r="T691" s="71">
        <v>45510</v>
      </c>
      <c r="U691" s="73"/>
      <c r="V691" s="69">
        <v>1</v>
      </c>
      <c r="W691" s="71">
        <v>45511</v>
      </c>
      <c r="X691" s="69">
        <v>32</v>
      </c>
      <c r="Y691" s="69">
        <v>7</v>
      </c>
      <c r="Z691" s="70" t="s">
        <v>61</v>
      </c>
      <c r="AA691" s="69">
        <v>1</v>
      </c>
      <c r="AB691" s="72">
        <v>45511</v>
      </c>
      <c r="AC691" s="70" t="s">
        <v>63</v>
      </c>
      <c r="AD691" s="70" t="s">
        <v>947</v>
      </c>
      <c r="AE691" s="70" t="s">
        <v>14</v>
      </c>
      <c r="AF691" s="70" t="s">
        <v>12</v>
      </c>
      <c r="AG691" s="70" t="s">
        <v>65</v>
      </c>
      <c r="AH691" s="70" t="s">
        <v>11</v>
      </c>
      <c r="AI691" s="70" t="s">
        <v>9</v>
      </c>
      <c r="AJ691" s="70" t="s">
        <v>122</v>
      </c>
      <c r="AK691" s="70" t="s">
        <v>947</v>
      </c>
      <c r="AL691" s="70" t="s">
        <v>63</v>
      </c>
      <c r="AM691" s="70" t="s">
        <v>61</v>
      </c>
      <c r="AN691" s="70" t="s">
        <v>61</v>
      </c>
      <c r="AO691" s="70" t="s">
        <v>74</v>
      </c>
      <c r="AP691" s="69">
        <v>4</v>
      </c>
    </row>
    <row r="692" spans="1:42" ht="15" hidden="1" customHeight="1" x14ac:dyDescent="0.25">
      <c r="A692" s="69">
        <v>2024</v>
      </c>
      <c r="B692" s="70" t="s">
        <v>54</v>
      </c>
      <c r="C692" s="70" t="s">
        <v>55</v>
      </c>
      <c r="D692" s="70" t="s">
        <v>181</v>
      </c>
      <c r="E692" s="70" t="s">
        <v>969</v>
      </c>
      <c r="F692" s="70" t="s">
        <v>182</v>
      </c>
      <c r="G692" s="70" t="s">
        <v>1828</v>
      </c>
      <c r="H692" s="70" t="s">
        <v>77</v>
      </c>
      <c r="I692" s="70" t="s">
        <v>60</v>
      </c>
      <c r="J692" s="70" t="s">
        <v>180</v>
      </c>
      <c r="K692" s="69" t="b">
        <v>1</v>
      </c>
      <c r="L692" s="70" t="s">
        <v>23</v>
      </c>
      <c r="M692" s="69">
        <v>101</v>
      </c>
      <c r="N692" s="78" t="s">
        <v>62</v>
      </c>
      <c r="O692" s="81" t="str">
        <f t="shared" si="20"/>
        <v>10195</v>
      </c>
      <c r="P692" s="82" t="str">
        <f>IF(L692="EGG", "THA", IF(COUNTIF(Sheet2!B$3:B$187,VALUE('raw Mark ID data'!O692))=0, 0, VLOOKUP(VALUE(O692), Sheet2!B$3:D$987, 3, FALSE)))</f>
        <v>THA</v>
      </c>
      <c r="Q692" s="82" t="str">
        <f>IF(P692="THA",VLOOKUP(VALUE(O692),Sheet2!B$1:C$191,2,FALSE), IF(P692="SHA",VLOOKUP(VALUE(O692),Sheet2!B$1:C$191,2,FALSE), 0))</f>
        <v>Neets Bay</v>
      </c>
      <c r="R692" s="82" t="str">
        <f t="shared" si="21"/>
        <v>T</v>
      </c>
      <c r="S692" s="70" t="s">
        <v>1832</v>
      </c>
      <c r="T692" s="71">
        <v>45510</v>
      </c>
      <c r="U692" s="73"/>
      <c r="V692" s="69">
        <v>1</v>
      </c>
      <c r="W692" s="71">
        <v>45511</v>
      </c>
      <c r="X692" s="69">
        <v>32</v>
      </c>
      <c r="Y692" s="69">
        <v>7</v>
      </c>
      <c r="Z692" s="70" t="s">
        <v>61</v>
      </c>
      <c r="AA692" s="69">
        <v>1</v>
      </c>
      <c r="AB692" s="72">
        <v>45511</v>
      </c>
      <c r="AC692" s="70" t="s">
        <v>63</v>
      </c>
      <c r="AD692" s="70" t="s">
        <v>139</v>
      </c>
      <c r="AE692" s="70" t="s">
        <v>13</v>
      </c>
      <c r="AF692" s="70" t="s">
        <v>12</v>
      </c>
      <c r="AG692" s="70" t="s">
        <v>65</v>
      </c>
      <c r="AH692" s="70" t="s">
        <v>11</v>
      </c>
      <c r="AI692" s="70" t="s">
        <v>9</v>
      </c>
      <c r="AJ692" s="70" t="s">
        <v>122</v>
      </c>
      <c r="AK692" s="70" t="s">
        <v>139</v>
      </c>
      <c r="AL692" s="70" t="s">
        <v>63</v>
      </c>
      <c r="AM692" s="70" t="s">
        <v>61</v>
      </c>
      <c r="AN692" s="70" t="s">
        <v>61</v>
      </c>
      <c r="AO692" s="70" t="s">
        <v>74</v>
      </c>
      <c r="AP692" s="69">
        <v>4.8</v>
      </c>
    </row>
    <row r="693" spans="1:42" ht="15" hidden="1" customHeight="1" x14ac:dyDescent="0.25">
      <c r="A693" s="69">
        <v>2024</v>
      </c>
      <c r="B693" s="70" t="s">
        <v>54</v>
      </c>
      <c r="C693" s="70" t="s">
        <v>55</v>
      </c>
      <c r="D693" s="70" t="s">
        <v>181</v>
      </c>
      <c r="E693" s="70" t="s">
        <v>969</v>
      </c>
      <c r="F693" s="70" t="s">
        <v>182</v>
      </c>
      <c r="G693" s="70" t="s">
        <v>1828</v>
      </c>
      <c r="H693" s="70" t="s">
        <v>78</v>
      </c>
      <c r="I693" s="70" t="s">
        <v>60</v>
      </c>
      <c r="J693" s="70" t="s">
        <v>180</v>
      </c>
      <c r="K693" s="69" t="b">
        <v>1</v>
      </c>
      <c r="L693" s="70" t="s">
        <v>23</v>
      </c>
      <c r="M693" s="69">
        <v>101</v>
      </c>
      <c r="N693" s="78" t="s">
        <v>62</v>
      </c>
      <c r="O693" s="81" t="str">
        <f t="shared" si="20"/>
        <v>10195</v>
      </c>
      <c r="P693" s="82" t="str">
        <f>IF(L693="EGG", "THA", IF(COUNTIF(Sheet2!B$3:B$187,VALUE('raw Mark ID data'!O693))=0, 0, VLOOKUP(VALUE(O693), Sheet2!B$3:D$987, 3, FALSE)))</f>
        <v>THA</v>
      </c>
      <c r="Q693" s="82" t="str">
        <f>IF(P693="THA",VLOOKUP(VALUE(O693),Sheet2!B$1:C$191,2,FALSE), IF(P693="SHA",VLOOKUP(VALUE(O693),Sheet2!B$1:C$191,2,FALSE), 0))</f>
        <v>Neets Bay</v>
      </c>
      <c r="R693" s="82" t="str">
        <f t="shared" si="21"/>
        <v>T</v>
      </c>
      <c r="S693" s="70" t="s">
        <v>1833</v>
      </c>
      <c r="T693" s="71">
        <v>45510</v>
      </c>
      <c r="U693" s="73"/>
      <c r="V693" s="69">
        <v>1</v>
      </c>
      <c r="W693" s="71">
        <v>45511</v>
      </c>
      <c r="X693" s="69">
        <v>32</v>
      </c>
      <c r="Y693" s="69">
        <v>7</v>
      </c>
      <c r="Z693" s="70" t="s">
        <v>61</v>
      </c>
      <c r="AA693" s="69">
        <v>1</v>
      </c>
      <c r="AB693" s="72">
        <v>45511</v>
      </c>
      <c r="AC693" s="70" t="s">
        <v>63</v>
      </c>
      <c r="AD693" s="70" t="s">
        <v>163</v>
      </c>
      <c r="AE693" s="70" t="s">
        <v>10</v>
      </c>
      <c r="AF693" s="70" t="s">
        <v>12</v>
      </c>
      <c r="AG693" s="70" t="s">
        <v>65</v>
      </c>
      <c r="AH693" s="70" t="s">
        <v>11</v>
      </c>
      <c r="AI693" s="70" t="s">
        <v>9</v>
      </c>
      <c r="AJ693" s="70" t="s">
        <v>122</v>
      </c>
      <c r="AK693" s="70" t="s">
        <v>163</v>
      </c>
      <c r="AL693" s="70" t="s">
        <v>63</v>
      </c>
      <c r="AM693" s="70" t="s">
        <v>61</v>
      </c>
      <c r="AN693" s="70" t="s">
        <v>61</v>
      </c>
      <c r="AO693" s="70" t="s">
        <v>74</v>
      </c>
      <c r="AP693" s="69">
        <v>5.2</v>
      </c>
    </row>
    <row r="694" spans="1:42" ht="15" hidden="1" customHeight="1" x14ac:dyDescent="0.25">
      <c r="A694" s="69">
        <v>2024</v>
      </c>
      <c r="B694" s="70" t="s">
        <v>54</v>
      </c>
      <c r="C694" s="70" t="s">
        <v>55</v>
      </c>
      <c r="D694" s="70" t="s">
        <v>181</v>
      </c>
      <c r="E694" s="70" t="s">
        <v>969</v>
      </c>
      <c r="F694" s="70" t="s">
        <v>182</v>
      </c>
      <c r="G694" s="70" t="s">
        <v>1828</v>
      </c>
      <c r="H694" s="70" t="s">
        <v>81</v>
      </c>
      <c r="I694" s="70" t="s">
        <v>60</v>
      </c>
      <c r="J694" s="70" t="s">
        <v>180</v>
      </c>
      <c r="K694" s="69" t="b">
        <v>1</v>
      </c>
      <c r="L694" s="70" t="s">
        <v>23</v>
      </c>
      <c r="M694" s="69">
        <v>101</v>
      </c>
      <c r="N694" s="78" t="s">
        <v>62</v>
      </c>
      <c r="O694" s="81" t="str">
        <f t="shared" si="20"/>
        <v>10195</v>
      </c>
      <c r="P694" s="82" t="str">
        <f>IF(L694="EGG", "THA", IF(COUNTIF(Sheet2!B$3:B$187,VALUE('raw Mark ID data'!O694))=0, 0, VLOOKUP(VALUE(O694), Sheet2!B$3:D$987, 3, FALSE)))</f>
        <v>THA</v>
      </c>
      <c r="Q694" s="82" t="str">
        <f>IF(P694="THA",VLOOKUP(VALUE(O694),Sheet2!B$1:C$191,2,FALSE), IF(P694="SHA",VLOOKUP(VALUE(O694),Sheet2!B$1:C$191,2,FALSE), 0))</f>
        <v>Neets Bay</v>
      </c>
      <c r="R694" s="82" t="str">
        <f t="shared" si="21"/>
        <v>T</v>
      </c>
      <c r="S694" s="70" t="s">
        <v>1834</v>
      </c>
      <c r="T694" s="71">
        <v>45510</v>
      </c>
      <c r="U694" s="73"/>
      <c r="V694" s="69">
        <v>1</v>
      </c>
      <c r="W694" s="71">
        <v>45511</v>
      </c>
      <c r="X694" s="69">
        <v>32</v>
      </c>
      <c r="Y694" s="69">
        <v>7</v>
      </c>
      <c r="Z694" s="70" t="s">
        <v>61</v>
      </c>
      <c r="AA694" s="69">
        <v>1</v>
      </c>
      <c r="AB694" s="72">
        <v>45511</v>
      </c>
      <c r="AC694" s="70" t="s">
        <v>63</v>
      </c>
      <c r="AD694" s="70" t="s">
        <v>189</v>
      </c>
      <c r="AE694" s="70" t="s">
        <v>21</v>
      </c>
      <c r="AF694" s="70" t="s">
        <v>12</v>
      </c>
      <c r="AG694" s="70" t="s">
        <v>65</v>
      </c>
      <c r="AH694" s="70" t="s">
        <v>11</v>
      </c>
      <c r="AI694" s="70" t="s">
        <v>9</v>
      </c>
      <c r="AJ694" s="70" t="s">
        <v>122</v>
      </c>
      <c r="AK694" s="70" t="s">
        <v>189</v>
      </c>
      <c r="AL694" s="70" t="s">
        <v>63</v>
      </c>
      <c r="AM694" s="70" t="s">
        <v>61</v>
      </c>
      <c r="AN694" s="70" t="s">
        <v>61</v>
      </c>
      <c r="AO694" s="70" t="s">
        <v>74</v>
      </c>
      <c r="AP694" s="69">
        <v>4.8</v>
      </c>
    </row>
    <row r="695" spans="1:42" ht="15" hidden="1" customHeight="1" x14ac:dyDescent="0.25">
      <c r="A695" s="69">
        <v>2024</v>
      </c>
      <c r="B695" s="70" t="s">
        <v>54</v>
      </c>
      <c r="C695" s="70" t="s">
        <v>55</v>
      </c>
      <c r="D695" s="70" t="s">
        <v>181</v>
      </c>
      <c r="E695" s="70" t="s">
        <v>969</v>
      </c>
      <c r="F695" s="70" t="s">
        <v>182</v>
      </c>
      <c r="G695" s="70" t="s">
        <v>1828</v>
      </c>
      <c r="H695" s="70" t="s">
        <v>82</v>
      </c>
      <c r="I695" s="70" t="s">
        <v>60</v>
      </c>
      <c r="J695" s="70" t="s">
        <v>180</v>
      </c>
      <c r="K695" s="69" t="b">
        <v>1</v>
      </c>
      <c r="L695" s="70" t="s">
        <v>23</v>
      </c>
      <c r="M695" s="69">
        <v>101</v>
      </c>
      <c r="N695" s="78" t="s">
        <v>62</v>
      </c>
      <c r="O695" s="81" t="str">
        <f t="shared" si="20"/>
        <v>10195</v>
      </c>
      <c r="P695" s="82" t="str">
        <f>IF(L695="EGG", "THA", IF(COUNTIF(Sheet2!B$3:B$187,VALUE('raw Mark ID data'!O695))=0, 0, VLOOKUP(VALUE(O695), Sheet2!B$3:D$987, 3, FALSE)))</f>
        <v>THA</v>
      </c>
      <c r="Q695" s="82" t="str">
        <f>IF(P695="THA",VLOOKUP(VALUE(O695),Sheet2!B$1:C$191,2,FALSE), IF(P695="SHA",VLOOKUP(VALUE(O695),Sheet2!B$1:C$191,2,FALSE), 0))</f>
        <v>Neets Bay</v>
      </c>
      <c r="R695" s="82" t="str">
        <f t="shared" si="21"/>
        <v>T</v>
      </c>
      <c r="S695" s="70" t="s">
        <v>1835</v>
      </c>
      <c r="T695" s="71">
        <v>45510</v>
      </c>
      <c r="U695" s="73"/>
      <c r="V695" s="69">
        <v>1</v>
      </c>
      <c r="W695" s="71">
        <v>45511</v>
      </c>
      <c r="X695" s="69">
        <v>32</v>
      </c>
      <c r="Y695" s="69">
        <v>7</v>
      </c>
      <c r="Z695" s="70" t="s">
        <v>61</v>
      </c>
      <c r="AA695" s="69">
        <v>1</v>
      </c>
      <c r="AB695" s="72">
        <v>45511</v>
      </c>
      <c r="AC695" s="70" t="s">
        <v>63</v>
      </c>
      <c r="AD695" s="70" t="s">
        <v>163</v>
      </c>
      <c r="AE695" s="70" t="s">
        <v>10</v>
      </c>
      <c r="AF695" s="70" t="s">
        <v>12</v>
      </c>
      <c r="AG695" s="70" t="s">
        <v>65</v>
      </c>
      <c r="AH695" s="70" t="s">
        <v>11</v>
      </c>
      <c r="AI695" s="70" t="s">
        <v>9</v>
      </c>
      <c r="AJ695" s="70" t="s">
        <v>122</v>
      </c>
      <c r="AK695" s="70" t="s">
        <v>163</v>
      </c>
      <c r="AL695" s="70" t="s">
        <v>63</v>
      </c>
      <c r="AM695" s="70" t="s">
        <v>61</v>
      </c>
      <c r="AN695" s="70" t="s">
        <v>61</v>
      </c>
      <c r="AO695" s="70" t="s">
        <v>74</v>
      </c>
      <c r="AP695" s="69">
        <v>5.8</v>
      </c>
    </row>
    <row r="696" spans="1:42" ht="15" hidden="1" customHeight="1" x14ac:dyDescent="0.25">
      <c r="A696" s="69">
        <v>2024</v>
      </c>
      <c r="B696" s="70" t="s">
        <v>54</v>
      </c>
      <c r="C696" s="70" t="s">
        <v>55</v>
      </c>
      <c r="D696" s="70" t="s">
        <v>181</v>
      </c>
      <c r="E696" s="70" t="s">
        <v>969</v>
      </c>
      <c r="F696" s="70" t="s">
        <v>182</v>
      </c>
      <c r="G696" s="70" t="s">
        <v>1828</v>
      </c>
      <c r="H696" s="70" t="s">
        <v>86</v>
      </c>
      <c r="I696" s="70" t="s">
        <v>60</v>
      </c>
      <c r="J696" s="70" t="s">
        <v>180</v>
      </c>
      <c r="K696" s="69" t="b">
        <v>1</v>
      </c>
      <c r="L696" s="70" t="s">
        <v>23</v>
      </c>
      <c r="M696" s="69">
        <v>101</v>
      </c>
      <c r="N696" s="78" t="s">
        <v>62</v>
      </c>
      <c r="O696" s="81" t="str">
        <f t="shared" si="20"/>
        <v>10195</v>
      </c>
      <c r="P696" s="82" t="str">
        <f>IF(L696="EGG", "THA", IF(COUNTIF(Sheet2!B$3:B$187,VALUE('raw Mark ID data'!O696))=0, 0, VLOOKUP(VALUE(O696), Sheet2!B$3:D$987, 3, FALSE)))</f>
        <v>THA</v>
      </c>
      <c r="Q696" s="82" t="str">
        <f>IF(P696="THA",VLOOKUP(VALUE(O696),Sheet2!B$1:C$191,2,FALSE), IF(P696="SHA",VLOOKUP(VALUE(O696),Sheet2!B$1:C$191,2,FALSE), 0))</f>
        <v>Neets Bay</v>
      </c>
      <c r="R696" s="82" t="str">
        <f t="shared" si="21"/>
        <v>T</v>
      </c>
      <c r="S696" s="70" t="s">
        <v>1836</v>
      </c>
      <c r="T696" s="71">
        <v>45510</v>
      </c>
      <c r="U696" s="73"/>
      <c r="V696" s="69">
        <v>1</v>
      </c>
      <c r="W696" s="71">
        <v>45511</v>
      </c>
      <c r="X696" s="69">
        <v>32</v>
      </c>
      <c r="Y696" s="69">
        <v>7</v>
      </c>
      <c r="Z696" s="70" t="s">
        <v>61</v>
      </c>
      <c r="AA696" s="69">
        <v>1</v>
      </c>
      <c r="AB696" s="72">
        <v>45511</v>
      </c>
      <c r="AC696" s="70" t="s">
        <v>63</v>
      </c>
      <c r="AD696" s="70" t="s">
        <v>139</v>
      </c>
      <c r="AE696" s="70" t="s">
        <v>13</v>
      </c>
      <c r="AF696" s="70" t="s">
        <v>12</v>
      </c>
      <c r="AG696" s="70" t="s">
        <v>65</v>
      </c>
      <c r="AH696" s="70" t="s">
        <v>11</v>
      </c>
      <c r="AI696" s="70" t="s">
        <v>9</v>
      </c>
      <c r="AJ696" s="70" t="s">
        <v>122</v>
      </c>
      <c r="AK696" s="70" t="s">
        <v>139</v>
      </c>
      <c r="AL696" s="70" t="s">
        <v>63</v>
      </c>
      <c r="AM696" s="70" t="s">
        <v>61</v>
      </c>
      <c r="AN696" s="70" t="s">
        <v>61</v>
      </c>
      <c r="AO696" s="70" t="s">
        <v>74</v>
      </c>
      <c r="AP696" s="69">
        <v>4.8</v>
      </c>
    </row>
    <row r="697" spans="1:42" ht="15" hidden="1" customHeight="1" x14ac:dyDescent="0.25">
      <c r="A697" s="69">
        <v>2024</v>
      </c>
      <c r="B697" s="70" t="s">
        <v>54</v>
      </c>
      <c r="C697" s="70" t="s">
        <v>55</v>
      </c>
      <c r="D697" s="70" t="s">
        <v>181</v>
      </c>
      <c r="E697" s="70" t="s">
        <v>969</v>
      </c>
      <c r="F697" s="70" t="s">
        <v>182</v>
      </c>
      <c r="G697" s="70" t="s">
        <v>1828</v>
      </c>
      <c r="H697" s="70" t="s">
        <v>88</v>
      </c>
      <c r="I697" s="70" t="s">
        <v>60</v>
      </c>
      <c r="J697" s="70" t="s">
        <v>180</v>
      </c>
      <c r="K697" s="69" t="b">
        <v>1</v>
      </c>
      <c r="L697" s="70" t="s">
        <v>23</v>
      </c>
      <c r="M697" s="69">
        <v>101</v>
      </c>
      <c r="N697" s="78" t="s">
        <v>62</v>
      </c>
      <c r="O697" s="81" t="str">
        <f t="shared" si="20"/>
        <v>10195</v>
      </c>
      <c r="P697" s="82" t="str">
        <f>IF(L697="EGG", "THA", IF(COUNTIF(Sheet2!B$3:B$187,VALUE('raw Mark ID data'!O697))=0, 0, VLOOKUP(VALUE(O697), Sheet2!B$3:D$987, 3, FALSE)))</f>
        <v>THA</v>
      </c>
      <c r="Q697" s="82" t="str">
        <f>IF(P697="THA",VLOOKUP(VALUE(O697),Sheet2!B$1:C$191,2,FALSE), IF(P697="SHA",VLOOKUP(VALUE(O697),Sheet2!B$1:C$191,2,FALSE), 0))</f>
        <v>Neets Bay</v>
      </c>
      <c r="R697" s="82" t="str">
        <f t="shared" si="21"/>
        <v>T</v>
      </c>
      <c r="S697" s="70" t="s">
        <v>1837</v>
      </c>
      <c r="T697" s="71">
        <v>45510</v>
      </c>
      <c r="U697" s="73"/>
      <c r="V697" s="69">
        <v>1</v>
      </c>
      <c r="W697" s="71">
        <v>45511</v>
      </c>
      <c r="X697" s="69">
        <v>32</v>
      </c>
      <c r="Y697" s="69">
        <v>7</v>
      </c>
      <c r="Z697" s="70" t="s">
        <v>61</v>
      </c>
      <c r="AA697" s="69">
        <v>1</v>
      </c>
      <c r="AB697" s="72">
        <v>45511</v>
      </c>
      <c r="AC697" s="70" t="s">
        <v>63</v>
      </c>
      <c r="AD697" s="70" t="s">
        <v>163</v>
      </c>
      <c r="AE697" s="70" t="s">
        <v>10</v>
      </c>
      <c r="AF697" s="70" t="s">
        <v>12</v>
      </c>
      <c r="AG697" s="70" t="s">
        <v>65</v>
      </c>
      <c r="AH697" s="70" t="s">
        <v>11</v>
      </c>
      <c r="AI697" s="70" t="s">
        <v>9</v>
      </c>
      <c r="AJ697" s="70" t="s">
        <v>122</v>
      </c>
      <c r="AK697" s="70" t="s">
        <v>163</v>
      </c>
      <c r="AL697" s="70" t="s">
        <v>63</v>
      </c>
      <c r="AM697" s="70" t="s">
        <v>61</v>
      </c>
      <c r="AN697" s="70" t="s">
        <v>61</v>
      </c>
      <c r="AO697" s="70" t="s">
        <v>74</v>
      </c>
      <c r="AP697" s="69">
        <v>4.4000000000000004</v>
      </c>
    </row>
    <row r="698" spans="1:42" ht="15" hidden="1" customHeight="1" x14ac:dyDescent="0.25">
      <c r="A698" s="69">
        <v>2024</v>
      </c>
      <c r="B698" s="70" t="s">
        <v>54</v>
      </c>
      <c r="C698" s="70" t="s">
        <v>55</v>
      </c>
      <c r="D698" s="70" t="s">
        <v>181</v>
      </c>
      <c r="E698" s="70" t="s">
        <v>969</v>
      </c>
      <c r="F698" s="70" t="s">
        <v>182</v>
      </c>
      <c r="G698" s="70" t="s">
        <v>1828</v>
      </c>
      <c r="H698" s="70" t="s">
        <v>90</v>
      </c>
      <c r="I698" s="70" t="s">
        <v>60</v>
      </c>
      <c r="J698" s="70" t="s">
        <v>180</v>
      </c>
      <c r="K698" s="69" t="b">
        <v>1</v>
      </c>
      <c r="L698" s="70" t="s">
        <v>23</v>
      </c>
      <c r="M698" s="69">
        <v>101</v>
      </c>
      <c r="N698" s="78" t="s">
        <v>62</v>
      </c>
      <c r="O698" s="81" t="str">
        <f t="shared" si="20"/>
        <v>10195</v>
      </c>
      <c r="P698" s="82" t="str">
        <f>IF(L698="EGG", "THA", IF(COUNTIF(Sheet2!B$3:B$187,VALUE('raw Mark ID data'!O698))=0, 0, VLOOKUP(VALUE(O698), Sheet2!B$3:D$987, 3, FALSE)))</f>
        <v>THA</v>
      </c>
      <c r="Q698" s="82" t="str">
        <f>IF(P698="THA",VLOOKUP(VALUE(O698),Sheet2!B$1:C$191,2,FALSE), IF(P698="SHA",VLOOKUP(VALUE(O698),Sheet2!B$1:C$191,2,FALSE), 0))</f>
        <v>Neets Bay</v>
      </c>
      <c r="R698" s="82" t="str">
        <f t="shared" si="21"/>
        <v>T</v>
      </c>
      <c r="S698" s="70" t="s">
        <v>1838</v>
      </c>
      <c r="T698" s="71">
        <v>45510</v>
      </c>
      <c r="U698" s="73"/>
      <c r="V698" s="69">
        <v>1</v>
      </c>
      <c r="W698" s="71">
        <v>45511</v>
      </c>
      <c r="X698" s="69">
        <v>32</v>
      </c>
      <c r="Y698" s="69">
        <v>7</v>
      </c>
      <c r="Z698" s="70" t="s">
        <v>61</v>
      </c>
      <c r="AA698" s="69">
        <v>1</v>
      </c>
      <c r="AB698" s="72">
        <v>45511</v>
      </c>
      <c r="AC698" s="70" t="s">
        <v>63</v>
      </c>
      <c r="AD698" s="70" t="s">
        <v>139</v>
      </c>
      <c r="AE698" s="70" t="s">
        <v>13</v>
      </c>
      <c r="AF698" s="70" t="s">
        <v>12</v>
      </c>
      <c r="AG698" s="70" t="s">
        <v>65</v>
      </c>
      <c r="AH698" s="70" t="s">
        <v>11</v>
      </c>
      <c r="AI698" s="70" t="s">
        <v>9</v>
      </c>
      <c r="AJ698" s="70" t="s">
        <v>122</v>
      </c>
      <c r="AK698" s="70" t="s">
        <v>139</v>
      </c>
      <c r="AL698" s="70" t="s">
        <v>63</v>
      </c>
      <c r="AM698" s="70" t="s">
        <v>61</v>
      </c>
      <c r="AN698" s="70" t="s">
        <v>61</v>
      </c>
      <c r="AO698" s="70" t="s">
        <v>74</v>
      </c>
      <c r="AP698" s="69">
        <v>4.3</v>
      </c>
    </row>
    <row r="699" spans="1:42" ht="15" hidden="1" customHeight="1" x14ac:dyDescent="0.25">
      <c r="A699" s="69">
        <v>2024</v>
      </c>
      <c r="B699" s="70" t="s">
        <v>54</v>
      </c>
      <c r="C699" s="70" t="s">
        <v>55</v>
      </c>
      <c r="D699" s="70" t="s">
        <v>181</v>
      </c>
      <c r="E699" s="70" t="s">
        <v>969</v>
      </c>
      <c r="F699" s="70" t="s">
        <v>182</v>
      </c>
      <c r="G699" s="70" t="s">
        <v>1828</v>
      </c>
      <c r="H699" s="70" t="s">
        <v>91</v>
      </c>
      <c r="I699" s="70" t="s">
        <v>60</v>
      </c>
      <c r="J699" s="70" t="s">
        <v>180</v>
      </c>
      <c r="K699" s="69" t="b">
        <v>1</v>
      </c>
      <c r="L699" s="70" t="s">
        <v>23</v>
      </c>
      <c r="M699" s="69">
        <v>101</v>
      </c>
      <c r="N699" s="78" t="s">
        <v>62</v>
      </c>
      <c r="O699" s="81" t="str">
        <f t="shared" si="20"/>
        <v>10195</v>
      </c>
      <c r="P699" s="82" t="str">
        <f>IF(L699="EGG", "THA", IF(COUNTIF(Sheet2!B$3:B$187,VALUE('raw Mark ID data'!O699))=0, 0, VLOOKUP(VALUE(O699), Sheet2!B$3:D$987, 3, FALSE)))</f>
        <v>THA</v>
      </c>
      <c r="Q699" s="82" t="str">
        <f>IF(P699="THA",VLOOKUP(VALUE(O699),Sheet2!B$1:C$191,2,FALSE), IF(P699="SHA",VLOOKUP(VALUE(O699),Sheet2!B$1:C$191,2,FALSE), 0))</f>
        <v>Neets Bay</v>
      </c>
      <c r="R699" s="82" t="str">
        <f t="shared" si="21"/>
        <v>T</v>
      </c>
      <c r="S699" s="70" t="s">
        <v>1839</v>
      </c>
      <c r="T699" s="71">
        <v>45510</v>
      </c>
      <c r="U699" s="73"/>
      <c r="V699" s="69">
        <v>1</v>
      </c>
      <c r="W699" s="71">
        <v>45511</v>
      </c>
      <c r="X699" s="69">
        <v>32</v>
      </c>
      <c r="Y699" s="69">
        <v>7</v>
      </c>
      <c r="Z699" s="70" t="s">
        <v>61</v>
      </c>
      <c r="AA699" s="69">
        <v>1</v>
      </c>
      <c r="AB699" s="72">
        <v>45511</v>
      </c>
      <c r="AC699" s="70" t="s">
        <v>63</v>
      </c>
      <c r="AD699" s="70" t="s">
        <v>189</v>
      </c>
      <c r="AE699" s="70" t="s">
        <v>21</v>
      </c>
      <c r="AF699" s="70" t="s">
        <v>12</v>
      </c>
      <c r="AG699" s="70" t="s">
        <v>65</v>
      </c>
      <c r="AH699" s="70" t="s">
        <v>11</v>
      </c>
      <c r="AI699" s="70" t="s">
        <v>9</v>
      </c>
      <c r="AJ699" s="70" t="s">
        <v>122</v>
      </c>
      <c r="AK699" s="70" t="s">
        <v>189</v>
      </c>
      <c r="AL699" s="70" t="s">
        <v>63</v>
      </c>
      <c r="AM699" s="70" t="s">
        <v>61</v>
      </c>
      <c r="AN699" s="70" t="s">
        <v>61</v>
      </c>
      <c r="AO699" s="70" t="s">
        <v>74</v>
      </c>
      <c r="AP699" s="69">
        <v>6.3</v>
      </c>
    </row>
    <row r="700" spans="1:42" ht="15" hidden="1" customHeight="1" x14ac:dyDescent="0.25">
      <c r="A700" s="69">
        <v>2024</v>
      </c>
      <c r="B700" s="70" t="s">
        <v>54</v>
      </c>
      <c r="C700" s="70" t="s">
        <v>55</v>
      </c>
      <c r="D700" s="70" t="s">
        <v>181</v>
      </c>
      <c r="E700" s="70" t="s">
        <v>969</v>
      </c>
      <c r="F700" s="70" t="s">
        <v>182</v>
      </c>
      <c r="G700" s="70" t="s">
        <v>1828</v>
      </c>
      <c r="H700" s="70" t="s">
        <v>94</v>
      </c>
      <c r="I700" s="70" t="s">
        <v>60</v>
      </c>
      <c r="J700" s="70" t="s">
        <v>180</v>
      </c>
      <c r="K700" s="69" t="b">
        <v>1</v>
      </c>
      <c r="L700" s="70" t="s">
        <v>23</v>
      </c>
      <c r="M700" s="69">
        <v>101</v>
      </c>
      <c r="N700" s="78" t="s">
        <v>62</v>
      </c>
      <c r="O700" s="81" t="str">
        <f t="shared" si="20"/>
        <v>10195</v>
      </c>
      <c r="P700" s="82" t="str">
        <f>IF(L700="EGG", "THA", IF(COUNTIF(Sheet2!B$3:B$187,VALUE('raw Mark ID data'!O700))=0, 0, VLOOKUP(VALUE(O700), Sheet2!B$3:D$987, 3, FALSE)))</f>
        <v>THA</v>
      </c>
      <c r="Q700" s="82" t="str">
        <f>IF(P700="THA",VLOOKUP(VALUE(O700),Sheet2!B$1:C$191,2,FALSE), IF(P700="SHA",VLOOKUP(VALUE(O700),Sheet2!B$1:C$191,2,FALSE), 0))</f>
        <v>Neets Bay</v>
      </c>
      <c r="R700" s="82" t="str">
        <f t="shared" si="21"/>
        <v>T</v>
      </c>
      <c r="S700" s="70" t="s">
        <v>1840</v>
      </c>
      <c r="T700" s="71">
        <v>45510</v>
      </c>
      <c r="U700" s="73"/>
      <c r="V700" s="69">
        <v>1</v>
      </c>
      <c r="W700" s="71">
        <v>45511</v>
      </c>
      <c r="X700" s="69">
        <v>32</v>
      </c>
      <c r="Y700" s="69">
        <v>7</v>
      </c>
      <c r="Z700" s="70" t="s">
        <v>61</v>
      </c>
      <c r="AA700" s="69">
        <v>1</v>
      </c>
      <c r="AB700" s="72">
        <v>45511</v>
      </c>
      <c r="AC700" s="70" t="s">
        <v>63</v>
      </c>
      <c r="AD700" s="70" t="s">
        <v>139</v>
      </c>
      <c r="AE700" s="70" t="s">
        <v>13</v>
      </c>
      <c r="AF700" s="70" t="s">
        <v>12</v>
      </c>
      <c r="AG700" s="70" t="s">
        <v>65</v>
      </c>
      <c r="AH700" s="70" t="s">
        <v>11</v>
      </c>
      <c r="AI700" s="70" t="s">
        <v>9</v>
      </c>
      <c r="AJ700" s="70" t="s">
        <v>122</v>
      </c>
      <c r="AK700" s="70" t="s">
        <v>139</v>
      </c>
      <c r="AL700" s="70" t="s">
        <v>63</v>
      </c>
      <c r="AM700" s="70" t="s">
        <v>61</v>
      </c>
      <c r="AN700" s="70" t="s">
        <v>61</v>
      </c>
      <c r="AO700" s="70" t="s">
        <v>74</v>
      </c>
      <c r="AP700" s="69">
        <v>6.3</v>
      </c>
    </row>
    <row r="701" spans="1:42" ht="15" hidden="1" customHeight="1" x14ac:dyDescent="0.25">
      <c r="A701" s="69">
        <v>2024</v>
      </c>
      <c r="B701" s="70" t="s">
        <v>54</v>
      </c>
      <c r="C701" s="70" t="s">
        <v>55</v>
      </c>
      <c r="D701" s="70" t="s">
        <v>181</v>
      </c>
      <c r="E701" s="70" t="s">
        <v>969</v>
      </c>
      <c r="F701" s="70" t="s">
        <v>182</v>
      </c>
      <c r="G701" s="70" t="s">
        <v>1828</v>
      </c>
      <c r="H701" s="70" t="s">
        <v>95</v>
      </c>
      <c r="I701" s="70" t="s">
        <v>60</v>
      </c>
      <c r="J701" s="70" t="s">
        <v>180</v>
      </c>
      <c r="K701" s="69" t="b">
        <v>1</v>
      </c>
      <c r="L701" s="70" t="s">
        <v>23</v>
      </c>
      <c r="M701" s="69">
        <v>101</v>
      </c>
      <c r="N701" s="78" t="s">
        <v>62</v>
      </c>
      <c r="O701" s="81" t="str">
        <f t="shared" si="20"/>
        <v>10195</v>
      </c>
      <c r="P701" s="82" t="str">
        <f>IF(L701="EGG", "THA", IF(COUNTIF(Sheet2!B$3:B$187,VALUE('raw Mark ID data'!O701))=0, 0, VLOOKUP(VALUE(O701), Sheet2!B$3:D$987, 3, FALSE)))</f>
        <v>THA</v>
      </c>
      <c r="Q701" s="82" t="str">
        <f>IF(P701="THA",VLOOKUP(VALUE(O701),Sheet2!B$1:C$191,2,FALSE), IF(P701="SHA",VLOOKUP(VALUE(O701),Sheet2!B$1:C$191,2,FALSE), 0))</f>
        <v>Neets Bay</v>
      </c>
      <c r="R701" s="82" t="str">
        <f t="shared" si="21"/>
        <v>T</v>
      </c>
      <c r="S701" s="70" t="s">
        <v>1841</v>
      </c>
      <c r="T701" s="71">
        <v>45510</v>
      </c>
      <c r="U701" s="73"/>
      <c r="V701" s="69">
        <v>1</v>
      </c>
      <c r="W701" s="71">
        <v>45511</v>
      </c>
      <c r="X701" s="69">
        <v>32</v>
      </c>
      <c r="Y701" s="69">
        <v>7</v>
      </c>
      <c r="Z701" s="70" t="s">
        <v>61</v>
      </c>
      <c r="AA701" s="69">
        <v>1</v>
      </c>
      <c r="AB701" s="72">
        <v>45511</v>
      </c>
      <c r="AC701" s="70" t="s">
        <v>63</v>
      </c>
      <c r="AD701" s="70" t="s">
        <v>139</v>
      </c>
      <c r="AE701" s="70" t="s">
        <v>13</v>
      </c>
      <c r="AF701" s="70" t="s">
        <v>12</v>
      </c>
      <c r="AG701" s="70" t="s">
        <v>65</v>
      </c>
      <c r="AH701" s="70" t="s">
        <v>11</v>
      </c>
      <c r="AI701" s="70" t="s">
        <v>9</v>
      </c>
      <c r="AJ701" s="70" t="s">
        <v>122</v>
      </c>
      <c r="AK701" s="70" t="s">
        <v>139</v>
      </c>
      <c r="AL701" s="70" t="s">
        <v>63</v>
      </c>
      <c r="AM701" s="70" t="s">
        <v>61</v>
      </c>
      <c r="AN701" s="70" t="s">
        <v>61</v>
      </c>
      <c r="AO701" s="70" t="s">
        <v>74</v>
      </c>
      <c r="AP701" s="69">
        <v>4.3</v>
      </c>
    </row>
    <row r="702" spans="1:42" ht="15" hidden="1" customHeight="1" x14ac:dyDescent="0.25">
      <c r="A702" s="69">
        <v>2024</v>
      </c>
      <c r="B702" s="70" t="s">
        <v>54</v>
      </c>
      <c r="C702" s="70" t="s">
        <v>55</v>
      </c>
      <c r="D702" s="70" t="s">
        <v>181</v>
      </c>
      <c r="E702" s="70" t="s">
        <v>969</v>
      </c>
      <c r="F702" s="70" t="s">
        <v>182</v>
      </c>
      <c r="G702" s="70" t="s">
        <v>1828</v>
      </c>
      <c r="H702" s="70" t="s">
        <v>99</v>
      </c>
      <c r="I702" s="70" t="s">
        <v>60</v>
      </c>
      <c r="J702" s="70" t="s">
        <v>180</v>
      </c>
      <c r="K702" s="69" t="b">
        <v>1</v>
      </c>
      <c r="L702" s="70" t="s">
        <v>23</v>
      </c>
      <c r="M702" s="69">
        <v>101</v>
      </c>
      <c r="N702" s="78" t="s">
        <v>62</v>
      </c>
      <c r="O702" s="81" t="str">
        <f t="shared" si="20"/>
        <v>10195</v>
      </c>
      <c r="P702" s="82" t="str">
        <f>IF(L702="EGG", "THA", IF(COUNTIF(Sheet2!B$3:B$187,VALUE('raw Mark ID data'!O702))=0, 0, VLOOKUP(VALUE(O702), Sheet2!B$3:D$987, 3, FALSE)))</f>
        <v>THA</v>
      </c>
      <c r="Q702" s="82" t="str">
        <f>IF(P702="THA",VLOOKUP(VALUE(O702),Sheet2!B$1:C$191,2,FALSE), IF(P702="SHA",VLOOKUP(VALUE(O702),Sheet2!B$1:C$191,2,FALSE), 0))</f>
        <v>Neets Bay</v>
      </c>
      <c r="R702" s="82" t="str">
        <f t="shared" si="21"/>
        <v>T</v>
      </c>
      <c r="S702" s="70" t="s">
        <v>1842</v>
      </c>
      <c r="T702" s="71">
        <v>45510</v>
      </c>
      <c r="U702" s="73"/>
      <c r="V702" s="69">
        <v>1</v>
      </c>
      <c r="W702" s="71">
        <v>45511</v>
      </c>
      <c r="X702" s="69">
        <v>32</v>
      </c>
      <c r="Y702" s="69">
        <v>7</v>
      </c>
      <c r="Z702" s="70" t="s">
        <v>61</v>
      </c>
      <c r="AA702" s="69">
        <v>1</v>
      </c>
      <c r="AB702" s="72">
        <v>45511</v>
      </c>
      <c r="AC702" s="70" t="s">
        <v>63</v>
      </c>
      <c r="AD702" s="70" t="s">
        <v>139</v>
      </c>
      <c r="AE702" s="70" t="s">
        <v>13</v>
      </c>
      <c r="AF702" s="70" t="s">
        <v>12</v>
      </c>
      <c r="AG702" s="70" t="s">
        <v>65</v>
      </c>
      <c r="AH702" s="70" t="s">
        <v>11</v>
      </c>
      <c r="AI702" s="70" t="s">
        <v>9</v>
      </c>
      <c r="AJ702" s="70" t="s">
        <v>122</v>
      </c>
      <c r="AK702" s="70" t="s">
        <v>139</v>
      </c>
      <c r="AL702" s="70" t="s">
        <v>63</v>
      </c>
      <c r="AM702" s="70" t="s">
        <v>61</v>
      </c>
      <c r="AN702" s="70" t="s">
        <v>61</v>
      </c>
      <c r="AO702" s="70" t="s">
        <v>74</v>
      </c>
      <c r="AP702" s="69">
        <v>8.5</v>
      </c>
    </row>
    <row r="703" spans="1:42" ht="15" hidden="1" customHeight="1" x14ac:dyDescent="0.25">
      <c r="A703" s="69">
        <v>2024</v>
      </c>
      <c r="B703" s="70" t="s">
        <v>54</v>
      </c>
      <c r="C703" s="70" t="s">
        <v>55</v>
      </c>
      <c r="D703" s="70" t="s">
        <v>181</v>
      </c>
      <c r="E703" s="70" t="s">
        <v>969</v>
      </c>
      <c r="F703" s="70" t="s">
        <v>182</v>
      </c>
      <c r="G703" s="70" t="s">
        <v>1828</v>
      </c>
      <c r="H703" s="70" t="s">
        <v>103</v>
      </c>
      <c r="I703" s="70" t="s">
        <v>60</v>
      </c>
      <c r="J703" s="70" t="s">
        <v>180</v>
      </c>
      <c r="K703" s="69" t="b">
        <v>1</v>
      </c>
      <c r="L703" s="70" t="s">
        <v>23</v>
      </c>
      <c r="M703" s="69">
        <v>101</v>
      </c>
      <c r="N703" s="78" t="s">
        <v>62</v>
      </c>
      <c r="O703" s="81" t="str">
        <f t="shared" si="20"/>
        <v>10195</v>
      </c>
      <c r="P703" s="82" t="str">
        <f>IF(L703="EGG", "THA", IF(COUNTIF(Sheet2!B$3:B$187,VALUE('raw Mark ID data'!O703))=0, 0, VLOOKUP(VALUE(O703), Sheet2!B$3:D$987, 3, FALSE)))</f>
        <v>THA</v>
      </c>
      <c r="Q703" s="82" t="str">
        <f>IF(P703="THA",VLOOKUP(VALUE(O703),Sheet2!B$1:C$191,2,FALSE), IF(P703="SHA",VLOOKUP(VALUE(O703),Sheet2!B$1:C$191,2,FALSE), 0))</f>
        <v>Neets Bay</v>
      </c>
      <c r="R703" s="82" t="str">
        <f t="shared" si="21"/>
        <v>T</v>
      </c>
      <c r="S703" s="70" t="s">
        <v>1843</v>
      </c>
      <c r="T703" s="71">
        <v>45510</v>
      </c>
      <c r="U703" s="73"/>
      <c r="V703" s="69">
        <v>1</v>
      </c>
      <c r="W703" s="71">
        <v>45511</v>
      </c>
      <c r="X703" s="69">
        <v>32</v>
      </c>
      <c r="Y703" s="69">
        <v>7</v>
      </c>
      <c r="Z703" s="70" t="s">
        <v>61</v>
      </c>
      <c r="AA703" s="69">
        <v>1</v>
      </c>
      <c r="AB703" s="72">
        <v>45511</v>
      </c>
      <c r="AC703" s="70" t="s">
        <v>63</v>
      </c>
      <c r="AD703" s="70" t="s">
        <v>189</v>
      </c>
      <c r="AE703" s="70" t="s">
        <v>21</v>
      </c>
      <c r="AF703" s="70" t="s">
        <v>12</v>
      </c>
      <c r="AG703" s="70" t="s">
        <v>65</v>
      </c>
      <c r="AH703" s="70" t="s">
        <v>11</v>
      </c>
      <c r="AI703" s="70" t="s">
        <v>9</v>
      </c>
      <c r="AJ703" s="70" t="s">
        <v>84</v>
      </c>
      <c r="AK703" s="70" t="s">
        <v>189</v>
      </c>
      <c r="AL703" s="70" t="s">
        <v>63</v>
      </c>
      <c r="AM703" s="70" t="s">
        <v>61</v>
      </c>
      <c r="AN703" s="70" t="s">
        <v>61</v>
      </c>
      <c r="AO703" s="70" t="s">
        <v>74</v>
      </c>
      <c r="AP703" s="69">
        <v>7.6</v>
      </c>
    </row>
    <row r="704" spans="1:42" ht="15" hidden="1" customHeight="1" x14ac:dyDescent="0.25">
      <c r="A704" s="69">
        <v>2024</v>
      </c>
      <c r="B704" s="70" t="s">
        <v>54</v>
      </c>
      <c r="C704" s="70" t="s">
        <v>55</v>
      </c>
      <c r="D704" s="70" t="s">
        <v>181</v>
      </c>
      <c r="E704" s="70" t="s">
        <v>969</v>
      </c>
      <c r="F704" s="70" t="s">
        <v>182</v>
      </c>
      <c r="G704" s="70" t="s">
        <v>1828</v>
      </c>
      <c r="H704" s="70" t="s">
        <v>106</v>
      </c>
      <c r="I704" s="70" t="s">
        <v>60</v>
      </c>
      <c r="J704" s="70" t="s">
        <v>180</v>
      </c>
      <c r="K704" s="69" t="b">
        <v>1</v>
      </c>
      <c r="L704" s="70" t="s">
        <v>23</v>
      </c>
      <c r="M704" s="69">
        <v>101</v>
      </c>
      <c r="N704" s="78" t="s">
        <v>62</v>
      </c>
      <c r="O704" s="81" t="str">
        <f t="shared" si="20"/>
        <v>10195</v>
      </c>
      <c r="P704" s="82" t="str">
        <f>IF(L704="EGG", "THA", IF(COUNTIF(Sheet2!B$3:B$187,VALUE('raw Mark ID data'!O704))=0, 0, VLOOKUP(VALUE(O704), Sheet2!B$3:D$987, 3, FALSE)))</f>
        <v>THA</v>
      </c>
      <c r="Q704" s="82" t="str">
        <f>IF(P704="THA",VLOOKUP(VALUE(O704),Sheet2!B$1:C$191,2,FALSE), IF(P704="SHA",VLOOKUP(VALUE(O704),Sheet2!B$1:C$191,2,FALSE), 0))</f>
        <v>Neets Bay</v>
      </c>
      <c r="R704" s="82" t="str">
        <f t="shared" si="21"/>
        <v>T</v>
      </c>
      <c r="S704" s="70" t="s">
        <v>1844</v>
      </c>
      <c r="T704" s="71">
        <v>45510</v>
      </c>
      <c r="U704" s="73"/>
      <c r="V704" s="69">
        <v>1</v>
      </c>
      <c r="W704" s="71">
        <v>45511</v>
      </c>
      <c r="X704" s="69">
        <v>32</v>
      </c>
      <c r="Y704" s="69">
        <v>7</v>
      </c>
      <c r="Z704" s="70" t="s">
        <v>61</v>
      </c>
      <c r="AA704" s="69">
        <v>1</v>
      </c>
      <c r="AB704" s="72">
        <v>45511</v>
      </c>
      <c r="AC704" s="70" t="s">
        <v>63</v>
      </c>
      <c r="AD704" s="70" t="s">
        <v>139</v>
      </c>
      <c r="AE704" s="70" t="s">
        <v>13</v>
      </c>
      <c r="AF704" s="70" t="s">
        <v>12</v>
      </c>
      <c r="AG704" s="70" t="s">
        <v>65</v>
      </c>
      <c r="AH704" s="70" t="s">
        <v>11</v>
      </c>
      <c r="AI704" s="70" t="s">
        <v>9</v>
      </c>
      <c r="AJ704" s="70" t="s">
        <v>122</v>
      </c>
      <c r="AK704" s="70" t="s">
        <v>139</v>
      </c>
      <c r="AL704" s="70" t="s">
        <v>63</v>
      </c>
      <c r="AM704" s="70" t="s">
        <v>61</v>
      </c>
      <c r="AN704" s="70" t="s">
        <v>61</v>
      </c>
      <c r="AO704" s="70" t="s">
        <v>74</v>
      </c>
      <c r="AP704" s="69">
        <v>7.7</v>
      </c>
    </row>
    <row r="705" spans="1:42" ht="15" hidden="1" customHeight="1" x14ac:dyDescent="0.25">
      <c r="A705" s="69">
        <v>2024</v>
      </c>
      <c r="B705" s="70" t="s">
        <v>54</v>
      </c>
      <c r="C705" s="70" t="s">
        <v>55</v>
      </c>
      <c r="D705" s="70" t="s">
        <v>181</v>
      </c>
      <c r="E705" s="70" t="s">
        <v>969</v>
      </c>
      <c r="F705" s="70" t="s">
        <v>182</v>
      </c>
      <c r="G705" s="70" t="s">
        <v>1828</v>
      </c>
      <c r="H705" s="70" t="s">
        <v>108</v>
      </c>
      <c r="I705" s="70" t="s">
        <v>60</v>
      </c>
      <c r="J705" s="70" t="s">
        <v>180</v>
      </c>
      <c r="K705" s="69" t="b">
        <v>1</v>
      </c>
      <c r="L705" s="70" t="s">
        <v>23</v>
      </c>
      <c r="M705" s="69">
        <v>101</v>
      </c>
      <c r="N705" s="78" t="s">
        <v>62</v>
      </c>
      <c r="O705" s="81" t="str">
        <f t="shared" si="20"/>
        <v>10195</v>
      </c>
      <c r="P705" s="82" t="str">
        <f>IF(L705="EGG", "THA", IF(COUNTIF(Sheet2!B$3:B$187,VALUE('raw Mark ID data'!O705))=0, 0, VLOOKUP(VALUE(O705), Sheet2!B$3:D$987, 3, FALSE)))</f>
        <v>THA</v>
      </c>
      <c r="Q705" s="82" t="str">
        <f>IF(P705="THA",VLOOKUP(VALUE(O705),Sheet2!B$1:C$191,2,FALSE), IF(P705="SHA",VLOOKUP(VALUE(O705),Sheet2!B$1:C$191,2,FALSE), 0))</f>
        <v>Neets Bay</v>
      </c>
      <c r="R705" s="82" t="str">
        <f t="shared" si="21"/>
        <v>T</v>
      </c>
      <c r="S705" s="70" t="s">
        <v>1845</v>
      </c>
      <c r="T705" s="71">
        <v>45510</v>
      </c>
      <c r="U705" s="73"/>
      <c r="V705" s="69">
        <v>1</v>
      </c>
      <c r="W705" s="71">
        <v>45511</v>
      </c>
      <c r="X705" s="69">
        <v>32</v>
      </c>
      <c r="Y705" s="69">
        <v>7</v>
      </c>
      <c r="Z705" s="70" t="s">
        <v>61</v>
      </c>
      <c r="AA705" s="69">
        <v>1</v>
      </c>
      <c r="AB705" s="72">
        <v>45511</v>
      </c>
      <c r="AC705" s="70" t="s">
        <v>63</v>
      </c>
      <c r="AD705" s="70" t="s">
        <v>163</v>
      </c>
      <c r="AE705" s="70" t="s">
        <v>10</v>
      </c>
      <c r="AF705" s="70" t="s">
        <v>12</v>
      </c>
      <c r="AG705" s="70" t="s">
        <v>65</v>
      </c>
      <c r="AH705" s="70" t="s">
        <v>11</v>
      </c>
      <c r="AI705" s="70" t="s">
        <v>9</v>
      </c>
      <c r="AJ705" s="70" t="s">
        <v>122</v>
      </c>
      <c r="AK705" s="70" t="s">
        <v>163</v>
      </c>
      <c r="AL705" s="70" t="s">
        <v>63</v>
      </c>
      <c r="AM705" s="70" t="s">
        <v>61</v>
      </c>
      <c r="AN705" s="70" t="s">
        <v>61</v>
      </c>
      <c r="AO705" s="70" t="s">
        <v>74</v>
      </c>
      <c r="AP705" s="69">
        <v>6</v>
      </c>
    </row>
    <row r="706" spans="1:42" ht="15" hidden="1" customHeight="1" x14ac:dyDescent="0.25">
      <c r="A706" s="69">
        <v>2024</v>
      </c>
      <c r="B706" s="70" t="s">
        <v>54</v>
      </c>
      <c r="C706" s="70" t="s">
        <v>55</v>
      </c>
      <c r="D706" s="70" t="s">
        <v>181</v>
      </c>
      <c r="E706" s="70" t="s">
        <v>969</v>
      </c>
      <c r="F706" s="70" t="s">
        <v>182</v>
      </c>
      <c r="G706" s="70" t="s">
        <v>1828</v>
      </c>
      <c r="H706" s="70" t="s">
        <v>110</v>
      </c>
      <c r="I706" s="70" t="s">
        <v>60</v>
      </c>
      <c r="J706" s="70" t="s">
        <v>180</v>
      </c>
      <c r="K706" s="69" t="b">
        <v>1</v>
      </c>
      <c r="L706" s="70" t="s">
        <v>23</v>
      </c>
      <c r="M706" s="69">
        <v>101</v>
      </c>
      <c r="N706" s="78" t="s">
        <v>62</v>
      </c>
      <c r="O706" s="81" t="str">
        <f t="shared" si="20"/>
        <v>10195</v>
      </c>
      <c r="P706" s="82" t="str">
        <f>IF(L706="EGG", "THA", IF(COUNTIF(Sheet2!B$3:B$187,VALUE('raw Mark ID data'!O706))=0, 0, VLOOKUP(VALUE(O706), Sheet2!B$3:D$987, 3, FALSE)))</f>
        <v>THA</v>
      </c>
      <c r="Q706" s="82" t="str">
        <f>IF(P706="THA",VLOOKUP(VALUE(O706),Sheet2!B$1:C$191,2,FALSE), IF(P706="SHA",VLOOKUP(VALUE(O706),Sheet2!B$1:C$191,2,FALSE), 0))</f>
        <v>Neets Bay</v>
      </c>
      <c r="R706" s="82" t="str">
        <f t="shared" si="21"/>
        <v>T</v>
      </c>
      <c r="S706" s="70" t="s">
        <v>1846</v>
      </c>
      <c r="T706" s="71">
        <v>45510</v>
      </c>
      <c r="U706" s="73"/>
      <c r="V706" s="69">
        <v>1</v>
      </c>
      <c r="W706" s="71">
        <v>45511</v>
      </c>
      <c r="X706" s="69">
        <v>32</v>
      </c>
      <c r="Y706" s="69">
        <v>7</v>
      </c>
      <c r="Z706" s="70" t="s">
        <v>61</v>
      </c>
      <c r="AA706" s="69">
        <v>1</v>
      </c>
      <c r="AB706" s="72">
        <v>45511</v>
      </c>
      <c r="AC706" s="70" t="s">
        <v>63</v>
      </c>
      <c r="AD706" s="70" t="s">
        <v>163</v>
      </c>
      <c r="AE706" s="70" t="s">
        <v>10</v>
      </c>
      <c r="AF706" s="70" t="s">
        <v>12</v>
      </c>
      <c r="AG706" s="70" t="s">
        <v>65</v>
      </c>
      <c r="AH706" s="70" t="s">
        <v>11</v>
      </c>
      <c r="AI706" s="70" t="s">
        <v>9</v>
      </c>
      <c r="AJ706" s="70" t="s">
        <v>122</v>
      </c>
      <c r="AK706" s="70" t="s">
        <v>163</v>
      </c>
      <c r="AL706" s="70" t="s">
        <v>63</v>
      </c>
      <c r="AM706" s="70" t="s">
        <v>61</v>
      </c>
      <c r="AN706" s="70" t="s">
        <v>61</v>
      </c>
      <c r="AO706" s="70" t="s">
        <v>74</v>
      </c>
      <c r="AP706" s="69">
        <v>4.3</v>
      </c>
    </row>
    <row r="707" spans="1:42" ht="15" hidden="1" customHeight="1" x14ac:dyDescent="0.25">
      <c r="A707" s="69">
        <v>2024</v>
      </c>
      <c r="B707" s="70" t="s">
        <v>54</v>
      </c>
      <c r="C707" s="70" t="s">
        <v>55</v>
      </c>
      <c r="D707" s="70" t="s">
        <v>181</v>
      </c>
      <c r="E707" s="70" t="s">
        <v>969</v>
      </c>
      <c r="F707" s="70" t="s">
        <v>182</v>
      </c>
      <c r="G707" s="70" t="s">
        <v>1828</v>
      </c>
      <c r="H707" s="70" t="s">
        <v>111</v>
      </c>
      <c r="I707" s="70" t="s">
        <v>60</v>
      </c>
      <c r="J707" s="70" t="s">
        <v>180</v>
      </c>
      <c r="K707" s="69" t="b">
        <v>1</v>
      </c>
      <c r="L707" s="70" t="s">
        <v>23</v>
      </c>
      <c r="M707" s="69">
        <v>101</v>
      </c>
      <c r="N707" s="78" t="s">
        <v>62</v>
      </c>
      <c r="O707" s="81" t="str">
        <f t="shared" ref="O707:O770" si="22">CONCATENATE(M707,N707)</f>
        <v>10195</v>
      </c>
      <c r="P707" s="82" t="str">
        <f>IF(L707="EGG", "THA", IF(COUNTIF(Sheet2!B$3:B$187,VALUE('raw Mark ID data'!O707))=0, 0, VLOOKUP(VALUE(O707), Sheet2!B$3:D$987, 3, FALSE)))</f>
        <v>THA</v>
      </c>
      <c r="Q707" s="82" t="str">
        <f>IF(P707="THA",VLOOKUP(VALUE(O707),Sheet2!B$1:C$191,2,FALSE), IF(P707="SHA",VLOOKUP(VALUE(O707),Sheet2!B$1:C$191,2,FALSE), 0))</f>
        <v>Neets Bay</v>
      </c>
      <c r="R707" s="82" t="str">
        <f t="shared" ref="R707:R770" si="23">IF(L707="EGG",IF(C707="NB","T","????"),IF(OR(P707="SHA", P707="THA")=TRUE, IF(Q707="Neets Bay", "T", "NT"), "NT"))</f>
        <v>T</v>
      </c>
      <c r="S707" s="70" t="s">
        <v>1847</v>
      </c>
      <c r="T707" s="71">
        <v>45510</v>
      </c>
      <c r="U707" s="73"/>
      <c r="V707" s="69">
        <v>1</v>
      </c>
      <c r="W707" s="71">
        <v>45511</v>
      </c>
      <c r="X707" s="69">
        <v>32</v>
      </c>
      <c r="Y707" s="69">
        <v>7</v>
      </c>
      <c r="Z707" s="70" t="s">
        <v>61</v>
      </c>
      <c r="AA707" s="69">
        <v>1</v>
      </c>
      <c r="AB707" s="72">
        <v>45511</v>
      </c>
      <c r="AC707" s="70" t="s">
        <v>63</v>
      </c>
      <c r="AD707" s="70" t="s">
        <v>163</v>
      </c>
      <c r="AE707" s="70" t="s">
        <v>10</v>
      </c>
      <c r="AF707" s="70" t="s">
        <v>12</v>
      </c>
      <c r="AG707" s="70" t="s">
        <v>65</v>
      </c>
      <c r="AH707" s="70" t="s">
        <v>11</v>
      </c>
      <c r="AI707" s="70" t="s">
        <v>9</v>
      </c>
      <c r="AJ707" s="70" t="s">
        <v>122</v>
      </c>
      <c r="AK707" s="70" t="s">
        <v>163</v>
      </c>
      <c r="AL707" s="70" t="s">
        <v>63</v>
      </c>
      <c r="AM707" s="70" t="s">
        <v>61</v>
      </c>
      <c r="AN707" s="70" t="s">
        <v>61</v>
      </c>
      <c r="AO707" s="70" t="s">
        <v>74</v>
      </c>
      <c r="AP707" s="69">
        <v>4</v>
      </c>
    </row>
    <row r="708" spans="1:42" ht="15" hidden="1" customHeight="1" x14ac:dyDescent="0.25">
      <c r="A708" s="69">
        <v>2024</v>
      </c>
      <c r="B708" s="70" t="s">
        <v>54</v>
      </c>
      <c r="C708" s="70" t="s">
        <v>55</v>
      </c>
      <c r="D708" s="70" t="s">
        <v>181</v>
      </c>
      <c r="E708" s="70" t="s">
        <v>969</v>
      </c>
      <c r="F708" s="70" t="s">
        <v>182</v>
      </c>
      <c r="G708" s="70" t="s">
        <v>1828</v>
      </c>
      <c r="H708" s="70" t="s">
        <v>114</v>
      </c>
      <c r="I708" s="70" t="s">
        <v>60</v>
      </c>
      <c r="J708" s="70" t="s">
        <v>180</v>
      </c>
      <c r="K708" s="69" t="b">
        <v>1</v>
      </c>
      <c r="L708" s="70" t="s">
        <v>23</v>
      </c>
      <c r="M708" s="69">
        <v>101</v>
      </c>
      <c r="N708" s="78" t="s">
        <v>62</v>
      </c>
      <c r="O708" s="81" t="str">
        <f t="shared" si="22"/>
        <v>10195</v>
      </c>
      <c r="P708" s="82" t="str">
        <f>IF(L708="EGG", "THA", IF(COUNTIF(Sheet2!B$3:B$187,VALUE('raw Mark ID data'!O708))=0, 0, VLOOKUP(VALUE(O708), Sheet2!B$3:D$987, 3, FALSE)))</f>
        <v>THA</v>
      </c>
      <c r="Q708" s="82" t="str">
        <f>IF(P708="THA",VLOOKUP(VALUE(O708),Sheet2!B$1:C$191,2,FALSE), IF(P708="SHA",VLOOKUP(VALUE(O708),Sheet2!B$1:C$191,2,FALSE), 0))</f>
        <v>Neets Bay</v>
      </c>
      <c r="R708" s="82" t="str">
        <f t="shared" si="23"/>
        <v>T</v>
      </c>
      <c r="S708" s="70" t="s">
        <v>1848</v>
      </c>
      <c r="T708" s="71">
        <v>45510</v>
      </c>
      <c r="U708" s="73"/>
      <c r="V708" s="69">
        <v>1</v>
      </c>
      <c r="W708" s="71">
        <v>45511</v>
      </c>
      <c r="X708" s="69">
        <v>32</v>
      </c>
      <c r="Y708" s="69">
        <v>7</v>
      </c>
      <c r="Z708" s="70" t="s">
        <v>61</v>
      </c>
      <c r="AA708" s="69">
        <v>1</v>
      </c>
      <c r="AB708" s="72">
        <v>45511</v>
      </c>
      <c r="AC708" s="70" t="s">
        <v>63</v>
      </c>
      <c r="AD708" s="70" t="s">
        <v>163</v>
      </c>
      <c r="AE708" s="70" t="s">
        <v>10</v>
      </c>
      <c r="AF708" s="70" t="s">
        <v>12</v>
      </c>
      <c r="AG708" s="70" t="s">
        <v>65</v>
      </c>
      <c r="AH708" s="70" t="s">
        <v>11</v>
      </c>
      <c r="AI708" s="70" t="s">
        <v>9</v>
      </c>
      <c r="AJ708" s="70" t="s">
        <v>122</v>
      </c>
      <c r="AK708" s="70" t="s">
        <v>163</v>
      </c>
      <c r="AL708" s="70" t="s">
        <v>63</v>
      </c>
      <c r="AM708" s="70" t="s">
        <v>61</v>
      </c>
      <c r="AN708" s="70" t="s">
        <v>61</v>
      </c>
      <c r="AO708" s="70" t="s">
        <v>74</v>
      </c>
      <c r="AP708" s="69">
        <v>4.7</v>
      </c>
    </row>
    <row r="709" spans="1:42" ht="15" hidden="1" customHeight="1" x14ac:dyDescent="0.25">
      <c r="A709" s="69">
        <v>2024</v>
      </c>
      <c r="B709" s="70" t="s">
        <v>54</v>
      </c>
      <c r="C709" s="70" t="s">
        <v>55</v>
      </c>
      <c r="D709" s="70" t="s">
        <v>181</v>
      </c>
      <c r="E709" s="70" t="s">
        <v>969</v>
      </c>
      <c r="F709" s="70" t="s">
        <v>182</v>
      </c>
      <c r="G709" s="70" t="s">
        <v>1828</v>
      </c>
      <c r="H709" s="70" t="s">
        <v>115</v>
      </c>
      <c r="I709" s="70" t="s">
        <v>60</v>
      </c>
      <c r="J709" s="70" t="s">
        <v>180</v>
      </c>
      <c r="K709" s="69" t="b">
        <v>1</v>
      </c>
      <c r="L709" s="70" t="s">
        <v>23</v>
      </c>
      <c r="M709" s="69">
        <v>101</v>
      </c>
      <c r="N709" s="78" t="s">
        <v>62</v>
      </c>
      <c r="O709" s="81" t="str">
        <f t="shared" si="22"/>
        <v>10195</v>
      </c>
      <c r="P709" s="82" t="str">
        <f>IF(L709="EGG", "THA", IF(COUNTIF(Sheet2!B$3:B$187,VALUE('raw Mark ID data'!O709))=0, 0, VLOOKUP(VALUE(O709), Sheet2!B$3:D$987, 3, FALSE)))</f>
        <v>THA</v>
      </c>
      <c r="Q709" s="82" t="str">
        <f>IF(P709="THA",VLOOKUP(VALUE(O709),Sheet2!B$1:C$191,2,FALSE), IF(P709="SHA",VLOOKUP(VALUE(O709),Sheet2!B$1:C$191,2,FALSE), 0))</f>
        <v>Neets Bay</v>
      </c>
      <c r="R709" s="82" t="str">
        <f t="shared" si="23"/>
        <v>T</v>
      </c>
      <c r="S709" s="70" t="s">
        <v>1849</v>
      </c>
      <c r="T709" s="71">
        <v>45510</v>
      </c>
      <c r="U709" s="73"/>
      <c r="V709" s="69">
        <v>1</v>
      </c>
      <c r="W709" s="71">
        <v>45511</v>
      </c>
      <c r="X709" s="69">
        <v>32</v>
      </c>
      <c r="Y709" s="69">
        <v>7</v>
      </c>
      <c r="Z709" s="70" t="s">
        <v>61</v>
      </c>
      <c r="AA709" s="69">
        <v>1</v>
      </c>
      <c r="AB709" s="72">
        <v>45511</v>
      </c>
      <c r="AC709" s="70" t="s">
        <v>63</v>
      </c>
      <c r="AD709" s="70" t="s">
        <v>189</v>
      </c>
      <c r="AE709" s="70" t="s">
        <v>21</v>
      </c>
      <c r="AF709" s="70" t="s">
        <v>12</v>
      </c>
      <c r="AG709" s="70" t="s">
        <v>65</v>
      </c>
      <c r="AH709" s="70" t="s">
        <v>11</v>
      </c>
      <c r="AI709" s="70" t="s">
        <v>9</v>
      </c>
      <c r="AJ709" s="70" t="s">
        <v>122</v>
      </c>
      <c r="AK709" s="70" t="s">
        <v>189</v>
      </c>
      <c r="AL709" s="70" t="s">
        <v>63</v>
      </c>
      <c r="AM709" s="70" t="s">
        <v>61</v>
      </c>
      <c r="AN709" s="70" t="s">
        <v>61</v>
      </c>
      <c r="AO709" s="70" t="s">
        <v>74</v>
      </c>
      <c r="AP709" s="69">
        <v>4.3</v>
      </c>
    </row>
    <row r="710" spans="1:42" ht="15" hidden="1" customHeight="1" x14ac:dyDescent="0.25">
      <c r="A710" s="69">
        <v>2024</v>
      </c>
      <c r="B710" s="70" t="s">
        <v>54</v>
      </c>
      <c r="C710" s="70" t="s">
        <v>55</v>
      </c>
      <c r="D710" s="70" t="s">
        <v>181</v>
      </c>
      <c r="E710" s="70" t="s">
        <v>969</v>
      </c>
      <c r="F710" s="70" t="s">
        <v>182</v>
      </c>
      <c r="G710" s="70" t="s">
        <v>1828</v>
      </c>
      <c r="H710" s="70" t="s">
        <v>116</v>
      </c>
      <c r="I710" s="70" t="s">
        <v>60</v>
      </c>
      <c r="J710" s="70" t="s">
        <v>180</v>
      </c>
      <c r="K710" s="69" t="b">
        <v>1</v>
      </c>
      <c r="L710" s="70" t="s">
        <v>23</v>
      </c>
      <c r="M710" s="69">
        <v>101</v>
      </c>
      <c r="N710" s="78" t="s">
        <v>62</v>
      </c>
      <c r="O710" s="81" t="str">
        <f t="shared" si="22"/>
        <v>10195</v>
      </c>
      <c r="P710" s="82" t="str">
        <f>IF(L710="EGG", "THA", IF(COUNTIF(Sheet2!B$3:B$187,VALUE('raw Mark ID data'!O710))=0, 0, VLOOKUP(VALUE(O710), Sheet2!B$3:D$987, 3, FALSE)))</f>
        <v>THA</v>
      </c>
      <c r="Q710" s="82" t="str">
        <f>IF(P710="THA",VLOOKUP(VALUE(O710),Sheet2!B$1:C$191,2,FALSE), IF(P710="SHA",VLOOKUP(VALUE(O710),Sheet2!B$1:C$191,2,FALSE), 0))</f>
        <v>Neets Bay</v>
      </c>
      <c r="R710" s="82" t="str">
        <f t="shared" si="23"/>
        <v>T</v>
      </c>
      <c r="S710" s="70" t="s">
        <v>1850</v>
      </c>
      <c r="T710" s="71">
        <v>45510</v>
      </c>
      <c r="U710" s="73"/>
      <c r="V710" s="69">
        <v>1</v>
      </c>
      <c r="W710" s="71">
        <v>45511</v>
      </c>
      <c r="X710" s="69">
        <v>32</v>
      </c>
      <c r="Y710" s="69">
        <v>7</v>
      </c>
      <c r="Z710" s="70" t="s">
        <v>61</v>
      </c>
      <c r="AA710" s="69">
        <v>1</v>
      </c>
      <c r="AB710" s="72">
        <v>45511</v>
      </c>
      <c r="AC710" s="70" t="s">
        <v>63</v>
      </c>
      <c r="AD710" s="70" t="s">
        <v>947</v>
      </c>
      <c r="AE710" s="70" t="s">
        <v>14</v>
      </c>
      <c r="AF710" s="70" t="s">
        <v>12</v>
      </c>
      <c r="AG710" s="70" t="s">
        <v>65</v>
      </c>
      <c r="AH710" s="70" t="s">
        <v>11</v>
      </c>
      <c r="AI710" s="70" t="s">
        <v>9</v>
      </c>
      <c r="AJ710" s="70" t="s">
        <v>122</v>
      </c>
      <c r="AK710" s="70" t="s">
        <v>947</v>
      </c>
      <c r="AL710" s="70" t="s">
        <v>63</v>
      </c>
      <c r="AM710" s="70" t="s">
        <v>61</v>
      </c>
      <c r="AN710" s="70" t="s">
        <v>61</v>
      </c>
      <c r="AO710" s="70" t="s">
        <v>74</v>
      </c>
      <c r="AP710" s="69">
        <v>5.9</v>
      </c>
    </row>
    <row r="711" spans="1:42" ht="15" hidden="1" customHeight="1" x14ac:dyDescent="0.25">
      <c r="A711" s="69">
        <v>2024</v>
      </c>
      <c r="B711" s="70" t="s">
        <v>54</v>
      </c>
      <c r="C711" s="70" t="s">
        <v>55</v>
      </c>
      <c r="D711" s="70" t="s">
        <v>181</v>
      </c>
      <c r="E711" s="70" t="s">
        <v>969</v>
      </c>
      <c r="F711" s="70" t="s">
        <v>182</v>
      </c>
      <c r="G711" s="70" t="s">
        <v>1828</v>
      </c>
      <c r="H711" s="70" t="s">
        <v>117</v>
      </c>
      <c r="I711" s="70" t="s">
        <v>60</v>
      </c>
      <c r="J711" s="70" t="s">
        <v>180</v>
      </c>
      <c r="K711" s="69" t="b">
        <v>1</v>
      </c>
      <c r="L711" s="70" t="s">
        <v>23</v>
      </c>
      <c r="M711" s="69">
        <v>101</v>
      </c>
      <c r="N711" s="78" t="s">
        <v>62</v>
      </c>
      <c r="O711" s="81" t="str">
        <f t="shared" si="22"/>
        <v>10195</v>
      </c>
      <c r="P711" s="82" t="str">
        <f>IF(L711="EGG", "THA", IF(COUNTIF(Sheet2!B$3:B$187,VALUE('raw Mark ID data'!O711))=0, 0, VLOOKUP(VALUE(O711), Sheet2!B$3:D$987, 3, FALSE)))</f>
        <v>THA</v>
      </c>
      <c r="Q711" s="82" t="str">
        <f>IF(P711="THA",VLOOKUP(VALUE(O711),Sheet2!B$1:C$191,2,FALSE), IF(P711="SHA",VLOOKUP(VALUE(O711),Sheet2!B$1:C$191,2,FALSE), 0))</f>
        <v>Neets Bay</v>
      </c>
      <c r="R711" s="82" t="str">
        <f t="shared" si="23"/>
        <v>T</v>
      </c>
      <c r="S711" s="70" t="s">
        <v>1851</v>
      </c>
      <c r="T711" s="71">
        <v>45510</v>
      </c>
      <c r="U711" s="73"/>
      <c r="V711" s="69">
        <v>1</v>
      </c>
      <c r="W711" s="71">
        <v>45511</v>
      </c>
      <c r="X711" s="69">
        <v>32</v>
      </c>
      <c r="Y711" s="69">
        <v>7</v>
      </c>
      <c r="Z711" s="70" t="s">
        <v>61</v>
      </c>
      <c r="AA711" s="69">
        <v>1</v>
      </c>
      <c r="AB711" s="72">
        <v>45511</v>
      </c>
      <c r="AC711" s="70" t="s">
        <v>63</v>
      </c>
      <c r="AD711" s="70" t="s">
        <v>139</v>
      </c>
      <c r="AE711" s="70" t="s">
        <v>13</v>
      </c>
      <c r="AF711" s="70" t="s">
        <v>12</v>
      </c>
      <c r="AG711" s="70" t="s">
        <v>65</v>
      </c>
      <c r="AH711" s="70" t="s">
        <v>11</v>
      </c>
      <c r="AI711" s="70" t="s">
        <v>9</v>
      </c>
      <c r="AJ711" s="70" t="s">
        <v>122</v>
      </c>
      <c r="AK711" s="70" t="s">
        <v>139</v>
      </c>
      <c r="AL711" s="70" t="s">
        <v>63</v>
      </c>
      <c r="AM711" s="70" t="s">
        <v>61</v>
      </c>
      <c r="AN711" s="70" t="s">
        <v>61</v>
      </c>
      <c r="AO711" s="70" t="s">
        <v>74</v>
      </c>
      <c r="AP711" s="69">
        <v>7.1</v>
      </c>
    </row>
    <row r="712" spans="1:42" ht="15" hidden="1" customHeight="1" x14ac:dyDescent="0.25">
      <c r="A712" s="69">
        <v>2024</v>
      </c>
      <c r="B712" s="70" t="s">
        <v>54</v>
      </c>
      <c r="C712" s="70" t="s">
        <v>55</v>
      </c>
      <c r="D712" s="70" t="s">
        <v>181</v>
      </c>
      <c r="E712" s="70" t="s">
        <v>969</v>
      </c>
      <c r="F712" s="70" t="s">
        <v>182</v>
      </c>
      <c r="G712" s="70" t="s">
        <v>1828</v>
      </c>
      <c r="H712" s="70" t="s">
        <v>118</v>
      </c>
      <c r="I712" s="70" t="s">
        <v>60</v>
      </c>
      <c r="J712" s="70" t="s">
        <v>180</v>
      </c>
      <c r="K712" s="69" t="b">
        <v>1</v>
      </c>
      <c r="L712" s="70" t="s">
        <v>23</v>
      </c>
      <c r="M712" s="69">
        <v>101</v>
      </c>
      <c r="N712" s="78" t="s">
        <v>62</v>
      </c>
      <c r="O712" s="81" t="str">
        <f t="shared" si="22"/>
        <v>10195</v>
      </c>
      <c r="P712" s="82" t="str">
        <f>IF(L712="EGG", "THA", IF(COUNTIF(Sheet2!B$3:B$187,VALUE('raw Mark ID data'!O712))=0, 0, VLOOKUP(VALUE(O712), Sheet2!B$3:D$987, 3, FALSE)))</f>
        <v>THA</v>
      </c>
      <c r="Q712" s="82" t="str">
        <f>IF(P712="THA",VLOOKUP(VALUE(O712),Sheet2!B$1:C$191,2,FALSE), IF(P712="SHA",VLOOKUP(VALUE(O712),Sheet2!B$1:C$191,2,FALSE), 0))</f>
        <v>Neets Bay</v>
      </c>
      <c r="R712" s="82" t="str">
        <f t="shared" si="23"/>
        <v>T</v>
      </c>
      <c r="S712" s="70" t="s">
        <v>1852</v>
      </c>
      <c r="T712" s="71">
        <v>45510</v>
      </c>
      <c r="U712" s="73"/>
      <c r="V712" s="69">
        <v>1</v>
      </c>
      <c r="W712" s="71">
        <v>45511</v>
      </c>
      <c r="X712" s="69">
        <v>32</v>
      </c>
      <c r="Y712" s="69">
        <v>7</v>
      </c>
      <c r="Z712" s="70" t="s">
        <v>61</v>
      </c>
      <c r="AA712" s="69">
        <v>1</v>
      </c>
      <c r="AB712" s="72">
        <v>45511</v>
      </c>
      <c r="AC712" s="70" t="s">
        <v>63</v>
      </c>
      <c r="AD712" s="70" t="s">
        <v>139</v>
      </c>
      <c r="AE712" s="70" t="s">
        <v>13</v>
      </c>
      <c r="AF712" s="70" t="s">
        <v>12</v>
      </c>
      <c r="AG712" s="70" t="s">
        <v>65</v>
      </c>
      <c r="AH712" s="70" t="s">
        <v>11</v>
      </c>
      <c r="AI712" s="70" t="s">
        <v>9</v>
      </c>
      <c r="AJ712" s="70" t="s">
        <v>122</v>
      </c>
      <c r="AK712" s="70" t="s">
        <v>139</v>
      </c>
      <c r="AL712" s="70" t="s">
        <v>63</v>
      </c>
      <c r="AM712" s="70" t="s">
        <v>61</v>
      </c>
      <c r="AN712" s="70" t="s">
        <v>61</v>
      </c>
      <c r="AO712" s="70" t="s">
        <v>74</v>
      </c>
      <c r="AP712" s="69">
        <v>5.5</v>
      </c>
    </row>
    <row r="713" spans="1:42" ht="15" hidden="1" customHeight="1" x14ac:dyDescent="0.25">
      <c r="A713" s="69">
        <v>2024</v>
      </c>
      <c r="B713" s="70" t="s">
        <v>54</v>
      </c>
      <c r="C713" s="70" t="s">
        <v>55</v>
      </c>
      <c r="D713" s="70" t="s">
        <v>181</v>
      </c>
      <c r="E713" s="70" t="s">
        <v>969</v>
      </c>
      <c r="F713" s="70" t="s">
        <v>182</v>
      </c>
      <c r="G713" s="70" t="s">
        <v>1828</v>
      </c>
      <c r="H713" s="70" t="s">
        <v>119</v>
      </c>
      <c r="I713" s="70" t="s">
        <v>60</v>
      </c>
      <c r="J713" s="70" t="s">
        <v>180</v>
      </c>
      <c r="K713" s="69" t="b">
        <v>1</v>
      </c>
      <c r="L713" s="70" t="s">
        <v>23</v>
      </c>
      <c r="M713" s="69">
        <v>101</v>
      </c>
      <c r="N713" s="78" t="s">
        <v>62</v>
      </c>
      <c r="O713" s="81" t="str">
        <f t="shared" si="22"/>
        <v>10195</v>
      </c>
      <c r="P713" s="82" t="str">
        <f>IF(L713="EGG", "THA", IF(COUNTIF(Sheet2!B$3:B$187,VALUE('raw Mark ID data'!O713))=0, 0, VLOOKUP(VALUE(O713), Sheet2!B$3:D$987, 3, FALSE)))</f>
        <v>THA</v>
      </c>
      <c r="Q713" s="82" t="str">
        <f>IF(P713="THA",VLOOKUP(VALUE(O713),Sheet2!B$1:C$191,2,FALSE), IF(P713="SHA",VLOOKUP(VALUE(O713),Sheet2!B$1:C$191,2,FALSE), 0))</f>
        <v>Neets Bay</v>
      </c>
      <c r="R713" s="82" t="str">
        <f t="shared" si="23"/>
        <v>T</v>
      </c>
      <c r="S713" s="70" t="s">
        <v>1853</v>
      </c>
      <c r="T713" s="71">
        <v>45510</v>
      </c>
      <c r="U713" s="73"/>
      <c r="V713" s="69">
        <v>1</v>
      </c>
      <c r="W713" s="71">
        <v>45511</v>
      </c>
      <c r="X713" s="69">
        <v>32</v>
      </c>
      <c r="Y713" s="69">
        <v>7</v>
      </c>
      <c r="Z713" s="70" t="s">
        <v>61</v>
      </c>
      <c r="AA713" s="69">
        <v>1</v>
      </c>
      <c r="AB713" s="72">
        <v>45511</v>
      </c>
      <c r="AC713" s="70" t="s">
        <v>63</v>
      </c>
      <c r="AD713" s="70" t="s">
        <v>163</v>
      </c>
      <c r="AE713" s="70" t="s">
        <v>10</v>
      </c>
      <c r="AF713" s="70" t="s">
        <v>12</v>
      </c>
      <c r="AG713" s="70" t="s">
        <v>65</v>
      </c>
      <c r="AH713" s="70" t="s">
        <v>11</v>
      </c>
      <c r="AI713" s="70" t="s">
        <v>9</v>
      </c>
      <c r="AJ713" s="70" t="s">
        <v>122</v>
      </c>
      <c r="AK713" s="70" t="s">
        <v>163</v>
      </c>
      <c r="AL713" s="70" t="s">
        <v>63</v>
      </c>
      <c r="AM713" s="70" t="s">
        <v>61</v>
      </c>
      <c r="AN713" s="70" t="s">
        <v>61</v>
      </c>
      <c r="AO713" s="70" t="s">
        <v>74</v>
      </c>
      <c r="AP713" s="69">
        <v>6.3</v>
      </c>
    </row>
    <row r="714" spans="1:42" ht="15" hidden="1" customHeight="1" x14ac:dyDescent="0.25">
      <c r="A714" s="69">
        <v>2024</v>
      </c>
      <c r="B714" s="70" t="s">
        <v>54</v>
      </c>
      <c r="C714" s="70" t="s">
        <v>55</v>
      </c>
      <c r="D714" s="70" t="s">
        <v>181</v>
      </c>
      <c r="E714" s="70" t="s">
        <v>969</v>
      </c>
      <c r="F714" s="70" t="s">
        <v>182</v>
      </c>
      <c r="G714" s="70" t="s">
        <v>1828</v>
      </c>
      <c r="H714" s="70" t="s">
        <v>121</v>
      </c>
      <c r="I714" s="70" t="s">
        <v>60</v>
      </c>
      <c r="J714" s="70" t="s">
        <v>180</v>
      </c>
      <c r="K714" s="69" t="b">
        <v>1</v>
      </c>
      <c r="L714" s="70" t="s">
        <v>23</v>
      </c>
      <c r="M714" s="69">
        <v>101</v>
      </c>
      <c r="N714" s="78" t="s">
        <v>62</v>
      </c>
      <c r="O714" s="81" t="str">
        <f t="shared" si="22"/>
        <v>10195</v>
      </c>
      <c r="P714" s="82" t="str">
        <f>IF(L714="EGG", "THA", IF(COUNTIF(Sheet2!B$3:B$187,VALUE('raw Mark ID data'!O714))=0, 0, VLOOKUP(VALUE(O714), Sheet2!B$3:D$987, 3, FALSE)))</f>
        <v>THA</v>
      </c>
      <c r="Q714" s="82" t="str">
        <f>IF(P714="THA",VLOOKUP(VALUE(O714),Sheet2!B$1:C$191,2,FALSE), IF(P714="SHA",VLOOKUP(VALUE(O714),Sheet2!B$1:C$191,2,FALSE), 0))</f>
        <v>Neets Bay</v>
      </c>
      <c r="R714" s="82" t="str">
        <f t="shared" si="23"/>
        <v>T</v>
      </c>
      <c r="S714" s="70" t="s">
        <v>1854</v>
      </c>
      <c r="T714" s="71">
        <v>45510</v>
      </c>
      <c r="U714" s="73"/>
      <c r="V714" s="69">
        <v>1</v>
      </c>
      <c r="W714" s="71">
        <v>45511</v>
      </c>
      <c r="X714" s="69">
        <v>32</v>
      </c>
      <c r="Y714" s="69">
        <v>7</v>
      </c>
      <c r="Z714" s="70" t="s">
        <v>61</v>
      </c>
      <c r="AA714" s="69">
        <v>1</v>
      </c>
      <c r="AB714" s="72">
        <v>45511</v>
      </c>
      <c r="AC714" s="70" t="s">
        <v>63</v>
      </c>
      <c r="AD714" s="70" t="s">
        <v>163</v>
      </c>
      <c r="AE714" s="70" t="s">
        <v>10</v>
      </c>
      <c r="AF714" s="70" t="s">
        <v>12</v>
      </c>
      <c r="AG714" s="70" t="s">
        <v>65</v>
      </c>
      <c r="AH714" s="70" t="s">
        <v>11</v>
      </c>
      <c r="AI714" s="70" t="s">
        <v>9</v>
      </c>
      <c r="AJ714" s="70" t="s">
        <v>122</v>
      </c>
      <c r="AK714" s="70" t="s">
        <v>163</v>
      </c>
      <c r="AL714" s="70" t="s">
        <v>63</v>
      </c>
      <c r="AM714" s="70" t="s">
        <v>61</v>
      </c>
      <c r="AN714" s="70" t="s">
        <v>61</v>
      </c>
      <c r="AO714" s="70" t="s">
        <v>74</v>
      </c>
      <c r="AP714" s="69">
        <v>5.7</v>
      </c>
    </row>
    <row r="715" spans="1:42" ht="15" hidden="1" customHeight="1" x14ac:dyDescent="0.25">
      <c r="A715" s="69">
        <v>2024</v>
      </c>
      <c r="B715" s="70" t="s">
        <v>54</v>
      </c>
      <c r="C715" s="70" t="s">
        <v>55</v>
      </c>
      <c r="D715" s="70" t="s">
        <v>181</v>
      </c>
      <c r="E715" s="70" t="s">
        <v>969</v>
      </c>
      <c r="F715" s="70" t="s">
        <v>182</v>
      </c>
      <c r="G715" s="70" t="s">
        <v>1828</v>
      </c>
      <c r="H715" s="70" t="s">
        <v>123</v>
      </c>
      <c r="I715" s="70" t="s">
        <v>60</v>
      </c>
      <c r="J715" s="70" t="s">
        <v>180</v>
      </c>
      <c r="K715" s="69" t="b">
        <v>1</v>
      </c>
      <c r="L715" s="70" t="s">
        <v>23</v>
      </c>
      <c r="M715" s="69">
        <v>101</v>
      </c>
      <c r="N715" s="78" t="s">
        <v>62</v>
      </c>
      <c r="O715" s="81" t="str">
        <f t="shared" si="22"/>
        <v>10195</v>
      </c>
      <c r="P715" s="82" t="str">
        <f>IF(L715="EGG", "THA", IF(COUNTIF(Sheet2!B$3:B$187,VALUE('raw Mark ID data'!O715))=0, 0, VLOOKUP(VALUE(O715), Sheet2!B$3:D$987, 3, FALSE)))</f>
        <v>THA</v>
      </c>
      <c r="Q715" s="82" t="str">
        <f>IF(P715="THA",VLOOKUP(VALUE(O715),Sheet2!B$1:C$191,2,FALSE), IF(P715="SHA",VLOOKUP(VALUE(O715),Sheet2!B$1:C$191,2,FALSE), 0))</f>
        <v>Neets Bay</v>
      </c>
      <c r="R715" s="82" t="str">
        <f t="shared" si="23"/>
        <v>T</v>
      </c>
      <c r="S715" s="70" t="s">
        <v>1855</v>
      </c>
      <c r="T715" s="71">
        <v>45510</v>
      </c>
      <c r="U715" s="73"/>
      <c r="V715" s="69">
        <v>1</v>
      </c>
      <c r="W715" s="71">
        <v>45511</v>
      </c>
      <c r="X715" s="69">
        <v>32</v>
      </c>
      <c r="Y715" s="69">
        <v>7</v>
      </c>
      <c r="Z715" s="70" t="s">
        <v>61</v>
      </c>
      <c r="AA715" s="69">
        <v>1</v>
      </c>
      <c r="AB715" s="72">
        <v>45511</v>
      </c>
      <c r="AC715" s="70" t="s">
        <v>63</v>
      </c>
      <c r="AD715" s="70" t="s">
        <v>189</v>
      </c>
      <c r="AE715" s="70" t="s">
        <v>21</v>
      </c>
      <c r="AF715" s="70" t="s">
        <v>12</v>
      </c>
      <c r="AG715" s="70" t="s">
        <v>65</v>
      </c>
      <c r="AH715" s="70" t="s">
        <v>11</v>
      </c>
      <c r="AI715" s="70" t="s">
        <v>9</v>
      </c>
      <c r="AJ715" s="70" t="s">
        <v>122</v>
      </c>
      <c r="AK715" s="70" t="s">
        <v>189</v>
      </c>
      <c r="AL715" s="70" t="s">
        <v>63</v>
      </c>
      <c r="AM715" s="70" t="s">
        <v>61</v>
      </c>
      <c r="AN715" s="70" t="s">
        <v>61</v>
      </c>
      <c r="AO715" s="70" t="s">
        <v>74</v>
      </c>
      <c r="AP715" s="69">
        <v>5</v>
      </c>
    </row>
    <row r="716" spans="1:42" ht="15" hidden="1" customHeight="1" x14ac:dyDescent="0.25">
      <c r="A716" s="69">
        <v>2024</v>
      </c>
      <c r="B716" s="70" t="s">
        <v>54</v>
      </c>
      <c r="C716" s="70" t="s">
        <v>55</v>
      </c>
      <c r="D716" s="70" t="s">
        <v>181</v>
      </c>
      <c r="E716" s="70" t="s">
        <v>969</v>
      </c>
      <c r="F716" s="70" t="s">
        <v>182</v>
      </c>
      <c r="G716" s="70" t="s">
        <v>1828</v>
      </c>
      <c r="H716" s="70" t="s">
        <v>124</v>
      </c>
      <c r="I716" s="70" t="s">
        <v>60</v>
      </c>
      <c r="J716" s="70" t="s">
        <v>180</v>
      </c>
      <c r="K716" s="69" t="b">
        <v>1</v>
      </c>
      <c r="L716" s="70" t="s">
        <v>23</v>
      </c>
      <c r="M716" s="69">
        <v>101</v>
      </c>
      <c r="N716" s="78" t="s">
        <v>62</v>
      </c>
      <c r="O716" s="81" t="str">
        <f t="shared" si="22"/>
        <v>10195</v>
      </c>
      <c r="P716" s="82" t="str">
        <f>IF(L716="EGG", "THA", IF(COUNTIF(Sheet2!B$3:B$187,VALUE('raw Mark ID data'!O716))=0, 0, VLOOKUP(VALUE(O716), Sheet2!B$3:D$987, 3, FALSE)))</f>
        <v>THA</v>
      </c>
      <c r="Q716" s="82" t="str">
        <f>IF(P716="THA",VLOOKUP(VALUE(O716),Sheet2!B$1:C$191,2,FALSE), IF(P716="SHA",VLOOKUP(VALUE(O716),Sheet2!B$1:C$191,2,FALSE), 0))</f>
        <v>Neets Bay</v>
      </c>
      <c r="R716" s="82" t="str">
        <f t="shared" si="23"/>
        <v>T</v>
      </c>
      <c r="S716" s="70" t="s">
        <v>1856</v>
      </c>
      <c r="T716" s="71">
        <v>45510</v>
      </c>
      <c r="U716" s="73"/>
      <c r="V716" s="69">
        <v>1</v>
      </c>
      <c r="W716" s="71">
        <v>45511</v>
      </c>
      <c r="X716" s="69">
        <v>32</v>
      </c>
      <c r="Y716" s="69">
        <v>7</v>
      </c>
      <c r="Z716" s="70" t="s">
        <v>61</v>
      </c>
      <c r="AA716" s="69">
        <v>1</v>
      </c>
      <c r="AB716" s="72">
        <v>45511</v>
      </c>
      <c r="AC716" s="70" t="s">
        <v>63</v>
      </c>
      <c r="AD716" s="70" t="s">
        <v>139</v>
      </c>
      <c r="AE716" s="70" t="s">
        <v>13</v>
      </c>
      <c r="AF716" s="70" t="s">
        <v>12</v>
      </c>
      <c r="AG716" s="70" t="s">
        <v>65</v>
      </c>
      <c r="AH716" s="70" t="s">
        <v>11</v>
      </c>
      <c r="AI716" s="70" t="s">
        <v>9</v>
      </c>
      <c r="AJ716" s="70" t="s">
        <v>122</v>
      </c>
      <c r="AK716" s="70" t="s">
        <v>139</v>
      </c>
      <c r="AL716" s="70" t="s">
        <v>63</v>
      </c>
      <c r="AM716" s="70" t="s">
        <v>61</v>
      </c>
      <c r="AN716" s="70" t="s">
        <v>61</v>
      </c>
      <c r="AO716" s="70" t="s">
        <v>74</v>
      </c>
      <c r="AP716" s="69">
        <v>5.2</v>
      </c>
    </row>
    <row r="717" spans="1:42" ht="15" hidden="1" customHeight="1" x14ac:dyDescent="0.25">
      <c r="A717" s="69">
        <v>2024</v>
      </c>
      <c r="B717" s="70" t="s">
        <v>54</v>
      </c>
      <c r="C717" s="70" t="s">
        <v>55</v>
      </c>
      <c r="D717" s="70" t="s">
        <v>181</v>
      </c>
      <c r="E717" s="70" t="s">
        <v>969</v>
      </c>
      <c r="F717" s="70" t="s">
        <v>182</v>
      </c>
      <c r="G717" s="70" t="s">
        <v>1828</v>
      </c>
      <c r="H717" s="70" t="s">
        <v>126</v>
      </c>
      <c r="I717" s="70" t="s">
        <v>60</v>
      </c>
      <c r="J717" s="70" t="s">
        <v>180</v>
      </c>
      <c r="K717" s="69" t="b">
        <v>1</v>
      </c>
      <c r="L717" s="70" t="s">
        <v>23</v>
      </c>
      <c r="M717" s="69">
        <v>101</v>
      </c>
      <c r="N717" s="78" t="s">
        <v>62</v>
      </c>
      <c r="O717" s="81" t="str">
        <f t="shared" si="22"/>
        <v>10195</v>
      </c>
      <c r="P717" s="82" t="str">
        <f>IF(L717="EGG", "THA", IF(COUNTIF(Sheet2!B$3:B$187,VALUE('raw Mark ID data'!O717))=0, 0, VLOOKUP(VALUE(O717), Sheet2!B$3:D$987, 3, FALSE)))</f>
        <v>THA</v>
      </c>
      <c r="Q717" s="82" t="str">
        <f>IF(P717="THA",VLOOKUP(VALUE(O717),Sheet2!B$1:C$191,2,FALSE), IF(P717="SHA",VLOOKUP(VALUE(O717),Sheet2!B$1:C$191,2,FALSE), 0))</f>
        <v>Neets Bay</v>
      </c>
      <c r="R717" s="82" t="str">
        <f t="shared" si="23"/>
        <v>T</v>
      </c>
      <c r="S717" s="70" t="s">
        <v>1857</v>
      </c>
      <c r="T717" s="71">
        <v>45510</v>
      </c>
      <c r="U717" s="73"/>
      <c r="V717" s="69">
        <v>1</v>
      </c>
      <c r="W717" s="71">
        <v>45511</v>
      </c>
      <c r="X717" s="69">
        <v>32</v>
      </c>
      <c r="Y717" s="69">
        <v>7</v>
      </c>
      <c r="Z717" s="70" t="s">
        <v>61</v>
      </c>
      <c r="AA717" s="69">
        <v>1</v>
      </c>
      <c r="AB717" s="72">
        <v>45511</v>
      </c>
      <c r="AC717" s="70" t="s">
        <v>63</v>
      </c>
      <c r="AD717" s="70" t="s">
        <v>163</v>
      </c>
      <c r="AE717" s="70" t="s">
        <v>10</v>
      </c>
      <c r="AF717" s="70" t="s">
        <v>12</v>
      </c>
      <c r="AG717" s="70" t="s">
        <v>65</v>
      </c>
      <c r="AH717" s="70" t="s">
        <v>11</v>
      </c>
      <c r="AI717" s="70" t="s">
        <v>9</v>
      </c>
      <c r="AJ717" s="70" t="s">
        <v>122</v>
      </c>
      <c r="AK717" s="70" t="s">
        <v>163</v>
      </c>
      <c r="AL717" s="70" t="s">
        <v>63</v>
      </c>
      <c r="AM717" s="70" t="s">
        <v>61</v>
      </c>
      <c r="AN717" s="70" t="s">
        <v>61</v>
      </c>
      <c r="AO717" s="70" t="s">
        <v>74</v>
      </c>
      <c r="AP717" s="69">
        <v>6</v>
      </c>
    </row>
    <row r="718" spans="1:42" ht="15" hidden="1" customHeight="1" x14ac:dyDescent="0.25">
      <c r="A718" s="69">
        <v>2024</v>
      </c>
      <c r="B718" s="70" t="s">
        <v>54</v>
      </c>
      <c r="C718" s="70" t="s">
        <v>55</v>
      </c>
      <c r="D718" s="70" t="s">
        <v>181</v>
      </c>
      <c r="E718" s="70" t="s">
        <v>969</v>
      </c>
      <c r="F718" s="70" t="s">
        <v>182</v>
      </c>
      <c r="G718" s="70" t="s">
        <v>1828</v>
      </c>
      <c r="H718" s="70" t="s">
        <v>127</v>
      </c>
      <c r="I718" s="70" t="s">
        <v>60</v>
      </c>
      <c r="J718" s="70" t="s">
        <v>180</v>
      </c>
      <c r="K718" s="69" t="b">
        <v>1</v>
      </c>
      <c r="L718" s="70" t="s">
        <v>23</v>
      </c>
      <c r="M718" s="69">
        <v>101</v>
      </c>
      <c r="N718" s="78" t="s">
        <v>62</v>
      </c>
      <c r="O718" s="81" t="str">
        <f t="shared" si="22"/>
        <v>10195</v>
      </c>
      <c r="P718" s="82" t="str">
        <f>IF(L718="EGG", "THA", IF(COUNTIF(Sheet2!B$3:B$187,VALUE('raw Mark ID data'!O718))=0, 0, VLOOKUP(VALUE(O718), Sheet2!B$3:D$987, 3, FALSE)))</f>
        <v>THA</v>
      </c>
      <c r="Q718" s="82" t="str">
        <f>IF(P718="THA",VLOOKUP(VALUE(O718),Sheet2!B$1:C$191,2,FALSE), IF(P718="SHA",VLOOKUP(VALUE(O718),Sheet2!B$1:C$191,2,FALSE), 0))</f>
        <v>Neets Bay</v>
      </c>
      <c r="R718" s="82" t="str">
        <f t="shared" si="23"/>
        <v>T</v>
      </c>
      <c r="S718" s="70" t="s">
        <v>1858</v>
      </c>
      <c r="T718" s="71">
        <v>45510</v>
      </c>
      <c r="U718" s="73"/>
      <c r="V718" s="69">
        <v>1</v>
      </c>
      <c r="W718" s="71">
        <v>45511</v>
      </c>
      <c r="X718" s="69">
        <v>32</v>
      </c>
      <c r="Y718" s="69">
        <v>7</v>
      </c>
      <c r="Z718" s="70" t="s">
        <v>61</v>
      </c>
      <c r="AA718" s="69">
        <v>1</v>
      </c>
      <c r="AB718" s="72">
        <v>45511</v>
      </c>
      <c r="AC718" s="70" t="s">
        <v>63</v>
      </c>
      <c r="AD718" s="70" t="s">
        <v>139</v>
      </c>
      <c r="AE718" s="70" t="s">
        <v>13</v>
      </c>
      <c r="AF718" s="70" t="s">
        <v>12</v>
      </c>
      <c r="AG718" s="70" t="s">
        <v>65</v>
      </c>
      <c r="AH718" s="70" t="s">
        <v>11</v>
      </c>
      <c r="AI718" s="70" t="s">
        <v>9</v>
      </c>
      <c r="AJ718" s="70" t="s">
        <v>122</v>
      </c>
      <c r="AK718" s="70" t="s">
        <v>139</v>
      </c>
      <c r="AL718" s="70" t="s">
        <v>63</v>
      </c>
      <c r="AM718" s="70" t="s">
        <v>61</v>
      </c>
      <c r="AN718" s="70" t="s">
        <v>61</v>
      </c>
      <c r="AO718" s="70" t="s">
        <v>74</v>
      </c>
      <c r="AP718" s="69">
        <v>5.4</v>
      </c>
    </row>
    <row r="719" spans="1:42" ht="15" hidden="1" customHeight="1" x14ac:dyDescent="0.25">
      <c r="A719" s="69">
        <v>2024</v>
      </c>
      <c r="B719" s="70" t="s">
        <v>54</v>
      </c>
      <c r="C719" s="70" t="s">
        <v>55</v>
      </c>
      <c r="D719" s="70" t="s">
        <v>181</v>
      </c>
      <c r="E719" s="70" t="s">
        <v>969</v>
      </c>
      <c r="F719" s="70" t="s">
        <v>182</v>
      </c>
      <c r="G719" s="70" t="s">
        <v>1828</v>
      </c>
      <c r="H719" s="70" t="s">
        <v>128</v>
      </c>
      <c r="I719" s="70" t="s">
        <v>60</v>
      </c>
      <c r="J719" s="70" t="s">
        <v>180</v>
      </c>
      <c r="K719" s="69" t="b">
        <v>1</v>
      </c>
      <c r="L719" s="70" t="s">
        <v>23</v>
      </c>
      <c r="M719" s="69">
        <v>101</v>
      </c>
      <c r="N719" s="78" t="s">
        <v>62</v>
      </c>
      <c r="O719" s="81" t="str">
        <f t="shared" si="22"/>
        <v>10195</v>
      </c>
      <c r="P719" s="82" t="str">
        <f>IF(L719="EGG", "THA", IF(COUNTIF(Sheet2!B$3:B$187,VALUE('raw Mark ID data'!O719))=0, 0, VLOOKUP(VALUE(O719), Sheet2!B$3:D$987, 3, FALSE)))</f>
        <v>THA</v>
      </c>
      <c r="Q719" s="82" t="str">
        <f>IF(P719="THA",VLOOKUP(VALUE(O719),Sheet2!B$1:C$191,2,FALSE), IF(P719="SHA",VLOOKUP(VALUE(O719),Sheet2!B$1:C$191,2,FALSE), 0))</f>
        <v>Neets Bay</v>
      </c>
      <c r="R719" s="82" t="str">
        <f t="shared" si="23"/>
        <v>T</v>
      </c>
      <c r="S719" s="70" t="s">
        <v>1859</v>
      </c>
      <c r="T719" s="71">
        <v>45510</v>
      </c>
      <c r="U719" s="73"/>
      <c r="V719" s="69">
        <v>1</v>
      </c>
      <c r="W719" s="71">
        <v>45511</v>
      </c>
      <c r="X719" s="69">
        <v>32</v>
      </c>
      <c r="Y719" s="69">
        <v>7</v>
      </c>
      <c r="Z719" s="70" t="s">
        <v>61</v>
      </c>
      <c r="AA719" s="69">
        <v>1</v>
      </c>
      <c r="AB719" s="72">
        <v>45511</v>
      </c>
      <c r="AC719" s="70" t="s">
        <v>63</v>
      </c>
      <c r="AD719" s="70" t="s">
        <v>139</v>
      </c>
      <c r="AE719" s="70" t="s">
        <v>13</v>
      </c>
      <c r="AF719" s="70" t="s">
        <v>12</v>
      </c>
      <c r="AG719" s="70" t="s">
        <v>65</v>
      </c>
      <c r="AH719" s="70" t="s">
        <v>11</v>
      </c>
      <c r="AI719" s="70" t="s">
        <v>9</v>
      </c>
      <c r="AJ719" s="70" t="s">
        <v>122</v>
      </c>
      <c r="AK719" s="70" t="s">
        <v>139</v>
      </c>
      <c r="AL719" s="70" t="s">
        <v>63</v>
      </c>
      <c r="AM719" s="70" t="s">
        <v>61</v>
      </c>
      <c r="AN719" s="70" t="s">
        <v>61</v>
      </c>
      <c r="AO719" s="70" t="s">
        <v>74</v>
      </c>
      <c r="AP719" s="69">
        <v>5.7</v>
      </c>
    </row>
    <row r="720" spans="1:42" ht="15" hidden="1" customHeight="1" x14ac:dyDescent="0.25">
      <c r="A720" s="69">
        <v>2024</v>
      </c>
      <c r="B720" s="70" t="s">
        <v>54</v>
      </c>
      <c r="C720" s="70" t="s">
        <v>55</v>
      </c>
      <c r="D720" s="70" t="s">
        <v>181</v>
      </c>
      <c r="E720" s="70" t="s">
        <v>969</v>
      </c>
      <c r="F720" s="70" t="s">
        <v>182</v>
      </c>
      <c r="G720" s="70" t="s">
        <v>1828</v>
      </c>
      <c r="H720" s="70" t="s">
        <v>136</v>
      </c>
      <c r="I720" s="70" t="s">
        <v>60</v>
      </c>
      <c r="J720" s="70" t="s">
        <v>180</v>
      </c>
      <c r="K720" s="69" t="b">
        <v>1</v>
      </c>
      <c r="L720" s="70" t="s">
        <v>23</v>
      </c>
      <c r="M720" s="69">
        <v>101</v>
      </c>
      <c r="N720" s="78" t="s">
        <v>62</v>
      </c>
      <c r="O720" s="81" t="str">
        <f t="shared" si="22"/>
        <v>10195</v>
      </c>
      <c r="P720" s="82" t="str">
        <f>IF(L720="EGG", "THA", IF(COUNTIF(Sheet2!B$3:B$187,VALUE('raw Mark ID data'!O720))=0, 0, VLOOKUP(VALUE(O720), Sheet2!B$3:D$987, 3, FALSE)))</f>
        <v>THA</v>
      </c>
      <c r="Q720" s="82" t="str">
        <f>IF(P720="THA",VLOOKUP(VALUE(O720),Sheet2!B$1:C$191,2,FALSE), IF(P720="SHA",VLOOKUP(VALUE(O720),Sheet2!B$1:C$191,2,FALSE), 0))</f>
        <v>Neets Bay</v>
      </c>
      <c r="R720" s="82" t="str">
        <f t="shared" si="23"/>
        <v>T</v>
      </c>
      <c r="S720" s="70" t="s">
        <v>1860</v>
      </c>
      <c r="T720" s="71">
        <v>45510</v>
      </c>
      <c r="U720" s="73"/>
      <c r="V720" s="69">
        <v>1</v>
      </c>
      <c r="W720" s="71">
        <v>45511</v>
      </c>
      <c r="X720" s="69">
        <v>32</v>
      </c>
      <c r="Y720" s="69">
        <v>7</v>
      </c>
      <c r="Z720" s="70" t="s">
        <v>61</v>
      </c>
      <c r="AA720" s="69">
        <v>1</v>
      </c>
      <c r="AB720" s="72">
        <v>45511</v>
      </c>
      <c r="AC720" s="70" t="s">
        <v>63</v>
      </c>
      <c r="AD720" s="70" t="s">
        <v>947</v>
      </c>
      <c r="AE720" s="70" t="s">
        <v>14</v>
      </c>
      <c r="AF720" s="70" t="s">
        <v>12</v>
      </c>
      <c r="AG720" s="70" t="s">
        <v>65</v>
      </c>
      <c r="AH720" s="70" t="s">
        <v>11</v>
      </c>
      <c r="AI720" s="70" t="s">
        <v>9</v>
      </c>
      <c r="AJ720" s="70" t="s">
        <v>122</v>
      </c>
      <c r="AK720" s="70" t="s">
        <v>947</v>
      </c>
      <c r="AL720" s="70" t="s">
        <v>63</v>
      </c>
      <c r="AM720" s="70" t="s">
        <v>61</v>
      </c>
      <c r="AN720" s="70" t="s">
        <v>61</v>
      </c>
      <c r="AO720" s="70" t="s">
        <v>74</v>
      </c>
      <c r="AP720" s="69">
        <v>6.3</v>
      </c>
    </row>
    <row r="721" spans="1:42" ht="15" hidden="1" customHeight="1" x14ac:dyDescent="0.25">
      <c r="A721" s="69">
        <v>2024</v>
      </c>
      <c r="B721" s="70" t="s">
        <v>54</v>
      </c>
      <c r="C721" s="70" t="s">
        <v>55</v>
      </c>
      <c r="D721" s="70" t="s">
        <v>181</v>
      </c>
      <c r="E721" s="70" t="s">
        <v>969</v>
      </c>
      <c r="F721" s="70" t="s">
        <v>182</v>
      </c>
      <c r="G721" s="70" t="s">
        <v>1828</v>
      </c>
      <c r="H721" s="70" t="s">
        <v>140</v>
      </c>
      <c r="I721" s="70" t="s">
        <v>60</v>
      </c>
      <c r="J721" s="70" t="s">
        <v>180</v>
      </c>
      <c r="K721" s="69" t="b">
        <v>1</v>
      </c>
      <c r="L721" s="70" t="s">
        <v>23</v>
      </c>
      <c r="M721" s="69">
        <v>101</v>
      </c>
      <c r="N721" s="78" t="s">
        <v>62</v>
      </c>
      <c r="O721" s="81" t="str">
        <f t="shared" si="22"/>
        <v>10195</v>
      </c>
      <c r="P721" s="82" t="str">
        <f>IF(L721="EGG", "THA", IF(COUNTIF(Sheet2!B$3:B$187,VALUE('raw Mark ID data'!O721))=0, 0, VLOOKUP(VALUE(O721), Sheet2!B$3:D$987, 3, FALSE)))</f>
        <v>THA</v>
      </c>
      <c r="Q721" s="82" t="str">
        <f>IF(P721="THA",VLOOKUP(VALUE(O721),Sheet2!B$1:C$191,2,FALSE), IF(P721="SHA",VLOOKUP(VALUE(O721),Sheet2!B$1:C$191,2,FALSE), 0))</f>
        <v>Neets Bay</v>
      </c>
      <c r="R721" s="82" t="str">
        <f t="shared" si="23"/>
        <v>T</v>
      </c>
      <c r="S721" s="70" t="s">
        <v>1861</v>
      </c>
      <c r="T721" s="71">
        <v>45510</v>
      </c>
      <c r="U721" s="73"/>
      <c r="V721" s="69">
        <v>1</v>
      </c>
      <c r="W721" s="71">
        <v>45511</v>
      </c>
      <c r="X721" s="69">
        <v>32</v>
      </c>
      <c r="Y721" s="69">
        <v>7</v>
      </c>
      <c r="Z721" s="70" t="s">
        <v>61</v>
      </c>
      <c r="AA721" s="69">
        <v>1</v>
      </c>
      <c r="AB721" s="72">
        <v>45511</v>
      </c>
      <c r="AC721" s="70" t="s">
        <v>63</v>
      </c>
      <c r="AD721" s="70" t="s">
        <v>189</v>
      </c>
      <c r="AE721" s="70" t="s">
        <v>21</v>
      </c>
      <c r="AF721" s="70" t="s">
        <v>12</v>
      </c>
      <c r="AG721" s="70" t="s">
        <v>65</v>
      </c>
      <c r="AH721" s="70" t="s">
        <v>11</v>
      </c>
      <c r="AI721" s="70" t="s">
        <v>9</v>
      </c>
      <c r="AJ721" s="70" t="s">
        <v>84</v>
      </c>
      <c r="AK721" s="70" t="s">
        <v>189</v>
      </c>
      <c r="AL721" s="70" t="s">
        <v>63</v>
      </c>
      <c r="AM721" s="70" t="s">
        <v>61</v>
      </c>
      <c r="AN721" s="70" t="s">
        <v>61</v>
      </c>
      <c r="AO721" s="70" t="s">
        <v>74</v>
      </c>
      <c r="AP721" s="69">
        <v>4.8</v>
      </c>
    </row>
    <row r="722" spans="1:42" ht="15" hidden="1" customHeight="1" x14ac:dyDescent="0.25">
      <c r="A722" s="69">
        <v>2024</v>
      </c>
      <c r="B722" s="70" t="s">
        <v>54</v>
      </c>
      <c r="C722" s="70" t="s">
        <v>55</v>
      </c>
      <c r="D722" s="70" t="s">
        <v>181</v>
      </c>
      <c r="E722" s="70" t="s">
        <v>969</v>
      </c>
      <c r="F722" s="70" t="s">
        <v>182</v>
      </c>
      <c r="G722" s="70" t="s">
        <v>1828</v>
      </c>
      <c r="H722" s="70" t="s">
        <v>144</v>
      </c>
      <c r="I722" s="70" t="s">
        <v>60</v>
      </c>
      <c r="J722" s="70" t="s">
        <v>180</v>
      </c>
      <c r="K722" s="69" t="b">
        <v>1</v>
      </c>
      <c r="L722" s="70" t="s">
        <v>23</v>
      </c>
      <c r="M722" s="69">
        <v>101</v>
      </c>
      <c r="N722" s="78" t="s">
        <v>62</v>
      </c>
      <c r="O722" s="81" t="str">
        <f t="shared" si="22"/>
        <v>10195</v>
      </c>
      <c r="P722" s="82" t="str">
        <f>IF(L722="EGG", "THA", IF(COUNTIF(Sheet2!B$3:B$187,VALUE('raw Mark ID data'!O722))=0, 0, VLOOKUP(VALUE(O722), Sheet2!B$3:D$987, 3, FALSE)))</f>
        <v>THA</v>
      </c>
      <c r="Q722" s="82" t="str">
        <f>IF(P722="THA",VLOOKUP(VALUE(O722),Sheet2!B$1:C$191,2,FALSE), IF(P722="SHA",VLOOKUP(VALUE(O722),Sheet2!B$1:C$191,2,FALSE), 0))</f>
        <v>Neets Bay</v>
      </c>
      <c r="R722" s="82" t="str">
        <f t="shared" si="23"/>
        <v>T</v>
      </c>
      <c r="S722" s="70" t="s">
        <v>1862</v>
      </c>
      <c r="T722" s="71">
        <v>45510</v>
      </c>
      <c r="U722" s="73"/>
      <c r="V722" s="69">
        <v>1</v>
      </c>
      <c r="W722" s="71">
        <v>45511</v>
      </c>
      <c r="X722" s="69">
        <v>32</v>
      </c>
      <c r="Y722" s="69">
        <v>7</v>
      </c>
      <c r="Z722" s="70" t="s">
        <v>61</v>
      </c>
      <c r="AA722" s="69">
        <v>1</v>
      </c>
      <c r="AB722" s="72">
        <v>45511</v>
      </c>
      <c r="AC722" s="70" t="s">
        <v>63</v>
      </c>
      <c r="AD722" s="70" t="s">
        <v>163</v>
      </c>
      <c r="AE722" s="70" t="s">
        <v>10</v>
      </c>
      <c r="AF722" s="70" t="s">
        <v>12</v>
      </c>
      <c r="AG722" s="70" t="s">
        <v>65</v>
      </c>
      <c r="AH722" s="70" t="s">
        <v>11</v>
      </c>
      <c r="AI722" s="70" t="s">
        <v>9</v>
      </c>
      <c r="AJ722" s="70" t="s">
        <v>122</v>
      </c>
      <c r="AK722" s="70" t="s">
        <v>163</v>
      </c>
      <c r="AL722" s="70" t="s">
        <v>63</v>
      </c>
      <c r="AM722" s="70" t="s">
        <v>61</v>
      </c>
      <c r="AN722" s="70" t="s">
        <v>61</v>
      </c>
      <c r="AO722" s="70" t="s">
        <v>74</v>
      </c>
      <c r="AP722" s="69">
        <v>6.1</v>
      </c>
    </row>
    <row r="723" spans="1:42" ht="15" hidden="1" customHeight="1" x14ac:dyDescent="0.25">
      <c r="A723" s="69">
        <v>2024</v>
      </c>
      <c r="B723" s="70" t="s">
        <v>54</v>
      </c>
      <c r="C723" s="70" t="s">
        <v>55</v>
      </c>
      <c r="D723" s="70" t="s">
        <v>181</v>
      </c>
      <c r="E723" s="70" t="s">
        <v>969</v>
      </c>
      <c r="F723" s="70" t="s">
        <v>182</v>
      </c>
      <c r="G723" s="70" t="s">
        <v>1828</v>
      </c>
      <c r="H723" s="70" t="s">
        <v>146</v>
      </c>
      <c r="I723" s="70" t="s">
        <v>60</v>
      </c>
      <c r="J723" s="70" t="s">
        <v>180</v>
      </c>
      <c r="K723" s="69" t="b">
        <v>1</v>
      </c>
      <c r="L723" s="70" t="s">
        <v>23</v>
      </c>
      <c r="M723" s="69">
        <v>101</v>
      </c>
      <c r="N723" s="78" t="s">
        <v>62</v>
      </c>
      <c r="O723" s="81" t="str">
        <f t="shared" si="22"/>
        <v>10195</v>
      </c>
      <c r="P723" s="82" t="str">
        <f>IF(L723="EGG", "THA", IF(COUNTIF(Sheet2!B$3:B$187,VALUE('raw Mark ID data'!O723))=0, 0, VLOOKUP(VALUE(O723), Sheet2!B$3:D$987, 3, FALSE)))</f>
        <v>THA</v>
      </c>
      <c r="Q723" s="82" t="str">
        <f>IF(P723="THA",VLOOKUP(VALUE(O723),Sheet2!B$1:C$191,2,FALSE), IF(P723="SHA",VLOOKUP(VALUE(O723),Sheet2!B$1:C$191,2,FALSE), 0))</f>
        <v>Neets Bay</v>
      </c>
      <c r="R723" s="82" t="str">
        <f t="shared" si="23"/>
        <v>T</v>
      </c>
      <c r="S723" s="70" t="s">
        <v>1863</v>
      </c>
      <c r="T723" s="71">
        <v>45510</v>
      </c>
      <c r="U723" s="73"/>
      <c r="V723" s="69">
        <v>1</v>
      </c>
      <c r="W723" s="71">
        <v>45511</v>
      </c>
      <c r="X723" s="69">
        <v>32</v>
      </c>
      <c r="Y723" s="69">
        <v>7</v>
      </c>
      <c r="Z723" s="70" t="s">
        <v>61</v>
      </c>
      <c r="AA723" s="69">
        <v>1</v>
      </c>
      <c r="AB723" s="72">
        <v>45511</v>
      </c>
      <c r="AC723" s="70" t="s">
        <v>63</v>
      </c>
      <c r="AD723" s="70" t="s">
        <v>139</v>
      </c>
      <c r="AE723" s="70" t="s">
        <v>13</v>
      </c>
      <c r="AF723" s="70" t="s">
        <v>12</v>
      </c>
      <c r="AG723" s="70" t="s">
        <v>65</v>
      </c>
      <c r="AH723" s="70" t="s">
        <v>11</v>
      </c>
      <c r="AI723" s="70" t="s">
        <v>9</v>
      </c>
      <c r="AJ723" s="70" t="s">
        <v>122</v>
      </c>
      <c r="AK723" s="70" t="s">
        <v>139</v>
      </c>
      <c r="AL723" s="70" t="s">
        <v>63</v>
      </c>
      <c r="AM723" s="70" t="s">
        <v>61</v>
      </c>
      <c r="AN723" s="70" t="s">
        <v>61</v>
      </c>
      <c r="AO723" s="70" t="s">
        <v>74</v>
      </c>
      <c r="AP723" s="69">
        <v>4.5</v>
      </c>
    </row>
    <row r="724" spans="1:42" ht="15" hidden="1" customHeight="1" x14ac:dyDescent="0.25">
      <c r="A724" s="69">
        <v>2024</v>
      </c>
      <c r="B724" s="70" t="s">
        <v>54</v>
      </c>
      <c r="C724" s="70" t="s">
        <v>55</v>
      </c>
      <c r="D724" s="70" t="s">
        <v>181</v>
      </c>
      <c r="E724" s="70" t="s">
        <v>969</v>
      </c>
      <c r="F724" s="70" t="s">
        <v>182</v>
      </c>
      <c r="G724" s="70" t="s">
        <v>1828</v>
      </c>
      <c r="H724" s="70" t="s">
        <v>147</v>
      </c>
      <c r="I724" s="70" t="s">
        <v>60</v>
      </c>
      <c r="J724" s="70" t="s">
        <v>180</v>
      </c>
      <c r="K724" s="69" t="b">
        <v>1</v>
      </c>
      <c r="L724" s="70" t="s">
        <v>23</v>
      </c>
      <c r="M724" s="69">
        <v>101</v>
      </c>
      <c r="N724" s="78" t="s">
        <v>62</v>
      </c>
      <c r="O724" s="81" t="str">
        <f t="shared" si="22"/>
        <v>10195</v>
      </c>
      <c r="P724" s="82" t="str">
        <f>IF(L724="EGG", "THA", IF(COUNTIF(Sheet2!B$3:B$187,VALUE('raw Mark ID data'!O724))=0, 0, VLOOKUP(VALUE(O724), Sheet2!B$3:D$987, 3, FALSE)))</f>
        <v>THA</v>
      </c>
      <c r="Q724" s="82" t="str">
        <f>IF(P724="THA",VLOOKUP(VALUE(O724),Sheet2!B$1:C$191,2,FALSE), IF(P724="SHA",VLOOKUP(VALUE(O724),Sheet2!B$1:C$191,2,FALSE), 0))</f>
        <v>Neets Bay</v>
      </c>
      <c r="R724" s="82" t="str">
        <f t="shared" si="23"/>
        <v>T</v>
      </c>
      <c r="S724" s="70" t="s">
        <v>1864</v>
      </c>
      <c r="T724" s="71">
        <v>45510</v>
      </c>
      <c r="U724" s="73"/>
      <c r="V724" s="69">
        <v>1</v>
      </c>
      <c r="W724" s="71">
        <v>45511</v>
      </c>
      <c r="X724" s="69">
        <v>32</v>
      </c>
      <c r="Y724" s="69">
        <v>7</v>
      </c>
      <c r="Z724" s="70" t="s">
        <v>61</v>
      </c>
      <c r="AA724" s="69">
        <v>1</v>
      </c>
      <c r="AB724" s="72">
        <v>45511</v>
      </c>
      <c r="AC724" s="70" t="s">
        <v>63</v>
      </c>
      <c r="AD724" s="70" t="s">
        <v>163</v>
      </c>
      <c r="AE724" s="70" t="s">
        <v>10</v>
      </c>
      <c r="AF724" s="70" t="s">
        <v>12</v>
      </c>
      <c r="AG724" s="70" t="s">
        <v>65</v>
      </c>
      <c r="AH724" s="70" t="s">
        <v>11</v>
      </c>
      <c r="AI724" s="70" t="s">
        <v>9</v>
      </c>
      <c r="AJ724" s="70" t="s">
        <v>122</v>
      </c>
      <c r="AK724" s="70" t="s">
        <v>163</v>
      </c>
      <c r="AL724" s="70" t="s">
        <v>63</v>
      </c>
      <c r="AM724" s="70" t="s">
        <v>61</v>
      </c>
      <c r="AN724" s="70" t="s">
        <v>61</v>
      </c>
      <c r="AO724" s="70" t="s">
        <v>74</v>
      </c>
      <c r="AP724" s="69">
        <v>6.7</v>
      </c>
    </row>
    <row r="725" spans="1:42" ht="15" hidden="1" customHeight="1" x14ac:dyDescent="0.25">
      <c r="A725" s="69">
        <v>2024</v>
      </c>
      <c r="B725" s="70" t="s">
        <v>54</v>
      </c>
      <c r="C725" s="70" t="s">
        <v>55</v>
      </c>
      <c r="D725" s="70" t="s">
        <v>181</v>
      </c>
      <c r="E725" s="70" t="s">
        <v>969</v>
      </c>
      <c r="F725" s="70" t="s">
        <v>182</v>
      </c>
      <c r="G725" s="70" t="s">
        <v>1828</v>
      </c>
      <c r="H725" s="70" t="s">
        <v>148</v>
      </c>
      <c r="I725" s="70" t="s">
        <v>60</v>
      </c>
      <c r="J725" s="70" t="s">
        <v>180</v>
      </c>
      <c r="K725" s="69" t="b">
        <v>1</v>
      </c>
      <c r="L725" s="70" t="s">
        <v>23</v>
      </c>
      <c r="M725" s="69">
        <v>101</v>
      </c>
      <c r="N725" s="78" t="s">
        <v>62</v>
      </c>
      <c r="O725" s="81" t="str">
        <f t="shared" si="22"/>
        <v>10195</v>
      </c>
      <c r="P725" s="82" t="str">
        <f>IF(L725="EGG", "THA", IF(COUNTIF(Sheet2!B$3:B$187,VALUE('raw Mark ID data'!O725))=0, 0, VLOOKUP(VALUE(O725), Sheet2!B$3:D$987, 3, FALSE)))</f>
        <v>THA</v>
      </c>
      <c r="Q725" s="82" t="str">
        <f>IF(P725="THA",VLOOKUP(VALUE(O725),Sheet2!B$1:C$191,2,FALSE), IF(P725="SHA",VLOOKUP(VALUE(O725),Sheet2!B$1:C$191,2,FALSE), 0))</f>
        <v>Neets Bay</v>
      </c>
      <c r="R725" s="82" t="str">
        <f t="shared" si="23"/>
        <v>T</v>
      </c>
      <c r="S725" s="70" t="s">
        <v>1865</v>
      </c>
      <c r="T725" s="71">
        <v>45510</v>
      </c>
      <c r="U725" s="73"/>
      <c r="V725" s="69">
        <v>1</v>
      </c>
      <c r="W725" s="71">
        <v>45511</v>
      </c>
      <c r="X725" s="69">
        <v>32</v>
      </c>
      <c r="Y725" s="69">
        <v>7</v>
      </c>
      <c r="Z725" s="70" t="s">
        <v>61</v>
      </c>
      <c r="AA725" s="69">
        <v>1</v>
      </c>
      <c r="AB725" s="72">
        <v>45511</v>
      </c>
      <c r="AC725" s="70" t="s">
        <v>63</v>
      </c>
      <c r="AD725" s="70" t="s">
        <v>139</v>
      </c>
      <c r="AE725" s="70" t="s">
        <v>13</v>
      </c>
      <c r="AF725" s="70" t="s">
        <v>12</v>
      </c>
      <c r="AG725" s="70" t="s">
        <v>65</v>
      </c>
      <c r="AH725" s="70" t="s">
        <v>11</v>
      </c>
      <c r="AI725" s="70" t="s">
        <v>9</v>
      </c>
      <c r="AJ725" s="70" t="s">
        <v>122</v>
      </c>
      <c r="AK725" s="70" t="s">
        <v>139</v>
      </c>
      <c r="AL725" s="70" t="s">
        <v>63</v>
      </c>
      <c r="AM725" s="70" t="s">
        <v>61</v>
      </c>
      <c r="AN725" s="70" t="s">
        <v>61</v>
      </c>
      <c r="AO725" s="70" t="s">
        <v>74</v>
      </c>
      <c r="AP725" s="69">
        <v>4.8</v>
      </c>
    </row>
    <row r="726" spans="1:42" ht="15" hidden="1" customHeight="1" x14ac:dyDescent="0.25">
      <c r="A726" s="69">
        <v>2024</v>
      </c>
      <c r="B726" s="70" t="s">
        <v>54</v>
      </c>
      <c r="C726" s="70" t="s">
        <v>55</v>
      </c>
      <c r="D726" s="70" t="s">
        <v>181</v>
      </c>
      <c r="E726" s="70" t="s">
        <v>969</v>
      </c>
      <c r="F726" s="70" t="s">
        <v>182</v>
      </c>
      <c r="G726" s="70" t="s">
        <v>1828</v>
      </c>
      <c r="H726" s="70" t="s">
        <v>149</v>
      </c>
      <c r="I726" s="70" t="s">
        <v>60</v>
      </c>
      <c r="J726" s="70" t="s">
        <v>180</v>
      </c>
      <c r="K726" s="69" t="b">
        <v>1</v>
      </c>
      <c r="L726" s="70" t="s">
        <v>23</v>
      </c>
      <c r="M726" s="69">
        <v>101</v>
      </c>
      <c r="N726" s="78" t="s">
        <v>62</v>
      </c>
      <c r="O726" s="81" t="str">
        <f t="shared" si="22"/>
        <v>10195</v>
      </c>
      <c r="P726" s="82" t="str">
        <f>IF(L726="EGG", "THA", IF(COUNTIF(Sheet2!B$3:B$187,VALUE('raw Mark ID data'!O726))=0, 0, VLOOKUP(VALUE(O726), Sheet2!B$3:D$987, 3, FALSE)))</f>
        <v>THA</v>
      </c>
      <c r="Q726" s="82" t="str">
        <f>IF(P726="THA",VLOOKUP(VALUE(O726),Sheet2!B$1:C$191,2,FALSE), IF(P726="SHA",VLOOKUP(VALUE(O726),Sheet2!B$1:C$191,2,FALSE), 0))</f>
        <v>Neets Bay</v>
      </c>
      <c r="R726" s="82" t="str">
        <f t="shared" si="23"/>
        <v>T</v>
      </c>
      <c r="S726" s="70" t="s">
        <v>1866</v>
      </c>
      <c r="T726" s="71">
        <v>45510</v>
      </c>
      <c r="U726" s="73"/>
      <c r="V726" s="69">
        <v>1</v>
      </c>
      <c r="W726" s="71">
        <v>45511</v>
      </c>
      <c r="X726" s="69">
        <v>32</v>
      </c>
      <c r="Y726" s="69">
        <v>7</v>
      </c>
      <c r="Z726" s="70" t="s">
        <v>61</v>
      </c>
      <c r="AA726" s="69">
        <v>1</v>
      </c>
      <c r="AB726" s="72">
        <v>45511</v>
      </c>
      <c r="AC726" s="70" t="s">
        <v>63</v>
      </c>
      <c r="AD726" s="70" t="s">
        <v>163</v>
      </c>
      <c r="AE726" s="70" t="s">
        <v>10</v>
      </c>
      <c r="AF726" s="70" t="s">
        <v>12</v>
      </c>
      <c r="AG726" s="70" t="s">
        <v>65</v>
      </c>
      <c r="AH726" s="70" t="s">
        <v>11</v>
      </c>
      <c r="AI726" s="70" t="s">
        <v>9</v>
      </c>
      <c r="AJ726" s="70" t="s">
        <v>122</v>
      </c>
      <c r="AK726" s="70" t="s">
        <v>163</v>
      </c>
      <c r="AL726" s="70" t="s">
        <v>63</v>
      </c>
      <c r="AM726" s="70" t="s">
        <v>61</v>
      </c>
      <c r="AN726" s="70" t="s">
        <v>61</v>
      </c>
      <c r="AO726" s="70" t="s">
        <v>74</v>
      </c>
      <c r="AP726" s="69">
        <v>5.8</v>
      </c>
    </row>
    <row r="727" spans="1:42" ht="15" hidden="1" customHeight="1" x14ac:dyDescent="0.25">
      <c r="A727" s="69">
        <v>2024</v>
      </c>
      <c r="B727" s="70" t="s">
        <v>54</v>
      </c>
      <c r="C727" s="70" t="s">
        <v>55</v>
      </c>
      <c r="D727" s="70" t="s">
        <v>181</v>
      </c>
      <c r="E727" s="70" t="s">
        <v>969</v>
      </c>
      <c r="F727" s="70" t="s">
        <v>182</v>
      </c>
      <c r="G727" s="70" t="s">
        <v>1828</v>
      </c>
      <c r="H727" s="70" t="s">
        <v>151</v>
      </c>
      <c r="I727" s="70" t="s">
        <v>60</v>
      </c>
      <c r="J727" s="70" t="s">
        <v>180</v>
      </c>
      <c r="K727" s="69" t="b">
        <v>1</v>
      </c>
      <c r="L727" s="70" t="s">
        <v>23</v>
      </c>
      <c r="M727" s="69">
        <v>101</v>
      </c>
      <c r="N727" s="78" t="s">
        <v>62</v>
      </c>
      <c r="O727" s="81" t="str">
        <f t="shared" si="22"/>
        <v>10195</v>
      </c>
      <c r="P727" s="82" t="str">
        <f>IF(L727="EGG", "THA", IF(COUNTIF(Sheet2!B$3:B$187,VALUE('raw Mark ID data'!O727))=0, 0, VLOOKUP(VALUE(O727), Sheet2!B$3:D$987, 3, FALSE)))</f>
        <v>THA</v>
      </c>
      <c r="Q727" s="82" t="str">
        <f>IF(P727="THA",VLOOKUP(VALUE(O727),Sheet2!B$1:C$191,2,FALSE), IF(P727="SHA",VLOOKUP(VALUE(O727),Sheet2!B$1:C$191,2,FALSE), 0))</f>
        <v>Neets Bay</v>
      </c>
      <c r="R727" s="82" t="str">
        <f t="shared" si="23"/>
        <v>T</v>
      </c>
      <c r="S727" s="70" t="s">
        <v>1867</v>
      </c>
      <c r="T727" s="71">
        <v>45510</v>
      </c>
      <c r="U727" s="73"/>
      <c r="V727" s="69">
        <v>1</v>
      </c>
      <c r="W727" s="71">
        <v>45511</v>
      </c>
      <c r="X727" s="69">
        <v>32</v>
      </c>
      <c r="Y727" s="69">
        <v>7</v>
      </c>
      <c r="Z727" s="70" t="s">
        <v>61</v>
      </c>
      <c r="AA727" s="69">
        <v>1</v>
      </c>
      <c r="AB727" s="72">
        <v>45511</v>
      </c>
      <c r="AC727" s="70" t="s">
        <v>63</v>
      </c>
      <c r="AD727" s="70" t="s">
        <v>189</v>
      </c>
      <c r="AE727" s="70" t="s">
        <v>21</v>
      </c>
      <c r="AF727" s="70" t="s">
        <v>12</v>
      </c>
      <c r="AG727" s="70" t="s">
        <v>65</v>
      </c>
      <c r="AH727" s="70" t="s">
        <v>11</v>
      </c>
      <c r="AI727" s="70" t="s">
        <v>9</v>
      </c>
      <c r="AJ727" s="70" t="s">
        <v>122</v>
      </c>
      <c r="AK727" s="70" t="s">
        <v>189</v>
      </c>
      <c r="AL727" s="70" t="s">
        <v>63</v>
      </c>
      <c r="AM727" s="70" t="s">
        <v>61</v>
      </c>
      <c r="AN727" s="70" t="s">
        <v>61</v>
      </c>
      <c r="AO727" s="70" t="s">
        <v>74</v>
      </c>
      <c r="AP727" s="69">
        <v>8</v>
      </c>
    </row>
    <row r="728" spans="1:42" ht="15" hidden="1" customHeight="1" x14ac:dyDescent="0.25">
      <c r="A728" s="69">
        <v>2024</v>
      </c>
      <c r="B728" s="70" t="s">
        <v>54</v>
      </c>
      <c r="C728" s="70" t="s">
        <v>55</v>
      </c>
      <c r="D728" s="70" t="s">
        <v>181</v>
      </c>
      <c r="E728" s="70" t="s">
        <v>969</v>
      </c>
      <c r="F728" s="70" t="s">
        <v>182</v>
      </c>
      <c r="G728" s="70" t="s">
        <v>1828</v>
      </c>
      <c r="H728" s="70" t="s">
        <v>156</v>
      </c>
      <c r="I728" s="70" t="s">
        <v>60</v>
      </c>
      <c r="J728" s="70" t="s">
        <v>180</v>
      </c>
      <c r="K728" s="69" t="b">
        <v>1</v>
      </c>
      <c r="L728" s="70" t="s">
        <v>23</v>
      </c>
      <c r="M728" s="69">
        <v>101</v>
      </c>
      <c r="N728" s="78" t="s">
        <v>62</v>
      </c>
      <c r="O728" s="81" t="str">
        <f t="shared" si="22"/>
        <v>10195</v>
      </c>
      <c r="P728" s="82" t="str">
        <f>IF(L728="EGG", "THA", IF(COUNTIF(Sheet2!B$3:B$187,VALUE('raw Mark ID data'!O728))=0, 0, VLOOKUP(VALUE(O728), Sheet2!B$3:D$987, 3, FALSE)))</f>
        <v>THA</v>
      </c>
      <c r="Q728" s="82" t="str">
        <f>IF(P728="THA",VLOOKUP(VALUE(O728),Sheet2!B$1:C$191,2,FALSE), IF(P728="SHA",VLOOKUP(VALUE(O728),Sheet2!B$1:C$191,2,FALSE), 0))</f>
        <v>Neets Bay</v>
      </c>
      <c r="R728" s="82" t="str">
        <f t="shared" si="23"/>
        <v>T</v>
      </c>
      <c r="S728" s="70" t="s">
        <v>1868</v>
      </c>
      <c r="T728" s="71">
        <v>45510</v>
      </c>
      <c r="U728" s="73"/>
      <c r="V728" s="69">
        <v>1</v>
      </c>
      <c r="W728" s="71">
        <v>45511</v>
      </c>
      <c r="X728" s="69">
        <v>32</v>
      </c>
      <c r="Y728" s="69">
        <v>7</v>
      </c>
      <c r="Z728" s="70" t="s">
        <v>61</v>
      </c>
      <c r="AA728" s="69">
        <v>1</v>
      </c>
      <c r="AB728" s="72">
        <v>45511</v>
      </c>
      <c r="AC728" s="70" t="s">
        <v>63</v>
      </c>
      <c r="AD728" s="70" t="s">
        <v>189</v>
      </c>
      <c r="AE728" s="70" t="s">
        <v>21</v>
      </c>
      <c r="AF728" s="70" t="s">
        <v>12</v>
      </c>
      <c r="AG728" s="70" t="s">
        <v>65</v>
      </c>
      <c r="AH728" s="70" t="s">
        <v>11</v>
      </c>
      <c r="AI728" s="70" t="s">
        <v>9</v>
      </c>
      <c r="AJ728" s="70" t="s">
        <v>122</v>
      </c>
      <c r="AK728" s="70" t="s">
        <v>189</v>
      </c>
      <c r="AL728" s="70" t="s">
        <v>63</v>
      </c>
      <c r="AM728" s="70" t="s">
        <v>61</v>
      </c>
      <c r="AN728" s="70" t="s">
        <v>61</v>
      </c>
      <c r="AO728" s="70" t="s">
        <v>74</v>
      </c>
      <c r="AP728" s="69">
        <v>8.6999999999999993</v>
      </c>
    </row>
    <row r="729" spans="1:42" ht="15" hidden="1" customHeight="1" x14ac:dyDescent="0.25">
      <c r="A729" s="69">
        <v>2024</v>
      </c>
      <c r="B729" s="70" t="s">
        <v>54</v>
      </c>
      <c r="C729" s="70" t="s">
        <v>55</v>
      </c>
      <c r="D729" s="70" t="s">
        <v>181</v>
      </c>
      <c r="E729" s="70" t="s">
        <v>969</v>
      </c>
      <c r="F729" s="70" t="s">
        <v>182</v>
      </c>
      <c r="G729" s="70" t="s">
        <v>1828</v>
      </c>
      <c r="H729" s="70" t="s">
        <v>160</v>
      </c>
      <c r="I729" s="70" t="s">
        <v>60</v>
      </c>
      <c r="J729" s="70" t="s">
        <v>180</v>
      </c>
      <c r="K729" s="69" t="b">
        <v>1</v>
      </c>
      <c r="L729" s="70" t="s">
        <v>23</v>
      </c>
      <c r="M729" s="69">
        <v>101</v>
      </c>
      <c r="N729" s="78" t="s">
        <v>62</v>
      </c>
      <c r="O729" s="81" t="str">
        <f t="shared" si="22"/>
        <v>10195</v>
      </c>
      <c r="P729" s="82" t="str">
        <f>IF(L729="EGG", "THA", IF(COUNTIF(Sheet2!B$3:B$187,VALUE('raw Mark ID data'!O729))=0, 0, VLOOKUP(VALUE(O729), Sheet2!B$3:D$987, 3, FALSE)))</f>
        <v>THA</v>
      </c>
      <c r="Q729" s="82" t="str">
        <f>IF(P729="THA",VLOOKUP(VALUE(O729),Sheet2!B$1:C$191,2,FALSE), IF(P729="SHA",VLOOKUP(VALUE(O729),Sheet2!B$1:C$191,2,FALSE), 0))</f>
        <v>Neets Bay</v>
      </c>
      <c r="R729" s="82" t="str">
        <f t="shared" si="23"/>
        <v>T</v>
      </c>
      <c r="S729" s="70" t="s">
        <v>1869</v>
      </c>
      <c r="T729" s="71">
        <v>45510</v>
      </c>
      <c r="U729" s="73"/>
      <c r="V729" s="69">
        <v>1</v>
      </c>
      <c r="W729" s="71">
        <v>45511</v>
      </c>
      <c r="X729" s="69">
        <v>32</v>
      </c>
      <c r="Y729" s="69">
        <v>7</v>
      </c>
      <c r="Z729" s="70" t="s">
        <v>61</v>
      </c>
      <c r="AA729" s="69">
        <v>1</v>
      </c>
      <c r="AB729" s="72">
        <v>45511</v>
      </c>
      <c r="AC729" s="70" t="s">
        <v>63</v>
      </c>
      <c r="AD729" s="70" t="s">
        <v>139</v>
      </c>
      <c r="AE729" s="70" t="s">
        <v>13</v>
      </c>
      <c r="AF729" s="70" t="s">
        <v>12</v>
      </c>
      <c r="AG729" s="70" t="s">
        <v>65</v>
      </c>
      <c r="AH729" s="70" t="s">
        <v>11</v>
      </c>
      <c r="AI729" s="70" t="s">
        <v>9</v>
      </c>
      <c r="AJ729" s="70" t="s">
        <v>122</v>
      </c>
      <c r="AK729" s="70" t="s">
        <v>139</v>
      </c>
      <c r="AL729" s="70" t="s">
        <v>63</v>
      </c>
      <c r="AM729" s="70" t="s">
        <v>61</v>
      </c>
      <c r="AN729" s="70" t="s">
        <v>61</v>
      </c>
      <c r="AO729" s="70" t="s">
        <v>74</v>
      </c>
      <c r="AP729" s="69">
        <v>10.3</v>
      </c>
    </row>
    <row r="730" spans="1:42" ht="15" hidden="1" customHeight="1" x14ac:dyDescent="0.25">
      <c r="A730" s="69">
        <v>2024</v>
      </c>
      <c r="B730" s="70" t="s">
        <v>54</v>
      </c>
      <c r="C730" s="70" t="s">
        <v>55</v>
      </c>
      <c r="D730" s="70" t="s">
        <v>181</v>
      </c>
      <c r="E730" s="70" t="s">
        <v>969</v>
      </c>
      <c r="F730" s="70" t="s">
        <v>182</v>
      </c>
      <c r="G730" s="70" t="s">
        <v>1828</v>
      </c>
      <c r="H730" s="70" t="s">
        <v>164</v>
      </c>
      <c r="I730" s="70" t="s">
        <v>60</v>
      </c>
      <c r="J730" s="70" t="s">
        <v>180</v>
      </c>
      <c r="K730" s="69" t="b">
        <v>1</v>
      </c>
      <c r="L730" s="70" t="s">
        <v>23</v>
      </c>
      <c r="M730" s="69">
        <v>101</v>
      </c>
      <c r="N730" s="78" t="s">
        <v>62</v>
      </c>
      <c r="O730" s="81" t="str">
        <f t="shared" si="22"/>
        <v>10195</v>
      </c>
      <c r="P730" s="82" t="str">
        <f>IF(L730="EGG", "THA", IF(COUNTIF(Sheet2!B$3:B$187,VALUE('raw Mark ID data'!O730))=0, 0, VLOOKUP(VALUE(O730), Sheet2!B$3:D$987, 3, FALSE)))</f>
        <v>THA</v>
      </c>
      <c r="Q730" s="82" t="str">
        <f>IF(P730="THA",VLOOKUP(VALUE(O730),Sheet2!B$1:C$191,2,FALSE), IF(P730="SHA",VLOOKUP(VALUE(O730),Sheet2!B$1:C$191,2,FALSE), 0))</f>
        <v>Neets Bay</v>
      </c>
      <c r="R730" s="82" t="str">
        <f t="shared" si="23"/>
        <v>T</v>
      </c>
      <c r="S730" s="70" t="s">
        <v>1870</v>
      </c>
      <c r="T730" s="71">
        <v>45510</v>
      </c>
      <c r="U730" s="73"/>
      <c r="V730" s="69">
        <v>1</v>
      </c>
      <c r="W730" s="71">
        <v>45511</v>
      </c>
      <c r="X730" s="69">
        <v>32</v>
      </c>
      <c r="Y730" s="69">
        <v>7</v>
      </c>
      <c r="Z730" s="70" t="s">
        <v>61</v>
      </c>
      <c r="AA730" s="69">
        <v>1</v>
      </c>
      <c r="AB730" s="72">
        <v>45511</v>
      </c>
      <c r="AC730" s="70" t="s">
        <v>63</v>
      </c>
      <c r="AD730" s="70" t="s">
        <v>189</v>
      </c>
      <c r="AE730" s="70" t="s">
        <v>21</v>
      </c>
      <c r="AF730" s="70" t="s">
        <v>12</v>
      </c>
      <c r="AG730" s="70" t="s">
        <v>65</v>
      </c>
      <c r="AH730" s="70" t="s">
        <v>11</v>
      </c>
      <c r="AI730" s="70" t="s">
        <v>9</v>
      </c>
      <c r="AJ730" s="70" t="s">
        <v>122</v>
      </c>
      <c r="AK730" s="70" t="s">
        <v>189</v>
      </c>
      <c r="AL730" s="70" t="s">
        <v>63</v>
      </c>
      <c r="AM730" s="70" t="s">
        <v>61</v>
      </c>
      <c r="AN730" s="70" t="s">
        <v>61</v>
      </c>
      <c r="AO730" s="70" t="s">
        <v>74</v>
      </c>
      <c r="AP730" s="69">
        <v>8.4</v>
      </c>
    </row>
    <row r="731" spans="1:42" ht="15" hidden="1" customHeight="1" x14ac:dyDescent="0.25">
      <c r="A731" s="69">
        <v>2024</v>
      </c>
      <c r="B731" s="70" t="s">
        <v>54</v>
      </c>
      <c r="C731" s="70" t="s">
        <v>55</v>
      </c>
      <c r="D731" s="70" t="s">
        <v>181</v>
      </c>
      <c r="E731" s="70" t="s">
        <v>969</v>
      </c>
      <c r="F731" s="70" t="s">
        <v>182</v>
      </c>
      <c r="G731" s="70" t="s">
        <v>1828</v>
      </c>
      <c r="H731" s="70" t="s">
        <v>165</v>
      </c>
      <c r="I731" s="70" t="s">
        <v>60</v>
      </c>
      <c r="J731" s="70" t="s">
        <v>180</v>
      </c>
      <c r="K731" s="69" t="b">
        <v>1</v>
      </c>
      <c r="L731" s="70" t="s">
        <v>23</v>
      </c>
      <c r="M731" s="69">
        <v>101</v>
      </c>
      <c r="N731" s="78" t="s">
        <v>62</v>
      </c>
      <c r="O731" s="81" t="str">
        <f t="shared" si="22"/>
        <v>10195</v>
      </c>
      <c r="P731" s="82" t="str">
        <f>IF(L731="EGG", "THA", IF(COUNTIF(Sheet2!B$3:B$187,VALUE('raw Mark ID data'!O731))=0, 0, VLOOKUP(VALUE(O731), Sheet2!B$3:D$987, 3, FALSE)))</f>
        <v>THA</v>
      </c>
      <c r="Q731" s="82" t="str">
        <f>IF(P731="THA",VLOOKUP(VALUE(O731),Sheet2!B$1:C$191,2,FALSE), IF(P731="SHA",VLOOKUP(VALUE(O731),Sheet2!B$1:C$191,2,FALSE), 0))</f>
        <v>Neets Bay</v>
      </c>
      <c r="R731" s="82" t="str">
        <f t="shared" si="23"/>
        <v>T</v>
      </c>
      <c r="S731" s="70" t="s">
        <v>1871</v>
      </c>
      <c r="T731" s="71">
        <v>45510</v>
      </c>
      <c r="U731" s="73"/>
      <c r="V731" s="69">
        <v>1</v>
      </c>
      <c r="W731" s="71">
        <v>45511</v>
      </c>
      <c r="X731" s="69">
        <v>32</v>
      </c>
      <c r="Y731" s="69">
        <v>7</v>
      </c>
      <c r="Z731" s="70" t="s">
        <v>61</v>
      </c>
      <c r="AA731" s="69">
        <v>1</v>
      </c>
      <c r="AB731" s="72">
        <v>45511</v>
      </c>
      <c r="AC731" s="70" t="s">
        <v>63</v>
      </c>
      <c r="AD731" s="70" t="s">
        <v>139</v>
      </c>
      <c r="AE731" s="70" t="s">
        <v>13</v>
      </c>
      <c r="AF731" s="70" t="s">
        <v>12</v>
      </c>
      <c r="AG731" s="70" t="s">
        <v>65</v>
      </c>
      <c r="AH731" s="70" t="s">
        <v>11</v>
      </c>
      <c r="AI731" s="70" t="s">
        <v>9</v>
      </c>
      <c r="AJ731" s="70" t="s">
        <v>122</v>
      </c>
      <c r="AK731" s="70" t="s">
        <v>139</v>
      </c>
      <c r="AL731" s="70" t="s">
        <v>63</v>
      </c>
      <c r="AM731" s="70" t="s">
        <v>61</v>
      </c>
      <c r="AN731" s="70" t="s">
        <v>61</v>
      </c>
      <c r="AO731" s="70" t="s">
        <v>74</v>
      </c>
      <c r="AP731" s="69">
        <v>7.8</v>
      </c>
    </row>
    <row r="732" spans="1:42" ht="15" hidden="1" customHeight="1" x14ac:dyDescent="0.25">
      <c r="A732" s="69">
        <v>2024</v>
      </c>
      <c r="B732" s="70" t="s">
        <v>54</v>
      </c>
      <c r="C732" s="70" t="s">
        <v>55</v>
      </c>
      <c r="D732" s="70" t="s">
        <v>181</v>
      </c>
      <c r="E732" s="70" t="s">
        <v>969</v>
      </c>
      <c r="F732" s="70" t="s">
        <v>182</v>
      </c>
      <c r="G732" s="70" t="s">
        <v>1828</v>
      </c>
      <c r="H732" s="70" t="s">
        <v>183</v>
      </c>
      <c r="I732" s="70" t="s">
        <v>60</v>
      </c>
      <c r="J732" s="70" t="s">
        <v>180</v>
      </c>
      <c r="K732" s="69" t="b">
        <v>1</v>
      </c>
      <c r="L732" s="70" t="s">
        <v>23</v>
      </c>
      <c r="M732" s="69">
        <v>101</v>
      </c>
      <c r="N732" s="78" t="s">
        <v>62</v>
      </c>
      <c r="O732" s="81" t="str">
        <f t="shared" si="22"/>
        <v>10195</v>
      </c>
      <c r="P732" s="82" t="str">
        <f>IF(L732="EGG", "THA", IF(COUNTIF(Sheet2!B$3:B$187,VALUE('raw Mark ID data'!O732))=0, 0, VLOOKUP(VALUE(O732), Sheet2!B$3:D$987, 3, FALSE)))</f>
        <v>THA</v>
      </c>
      <c r="Q732" s="82" t="str">
        <f>IF(P732="THA",VLOOKUP(VALUE(O732),Sheet2!B$1:C$191,2,FALSE), IF(P732="SHA",VLOOKUP(VALUE(O732),Sheet2!B$1:C$191,2,FALSE), 0))</f>
        <v>Neets Bay</v>
      </c>
      <c r="R732" s="82" t="str">
        <f t="shared" si="23"/>
        <v>T</v>
      </c>
      <c r="S732" s="70" t="s">
        <v>1872</v>
      </c>
      <c r="T732" s="71">
        <v>45510</v>
      </c>
      <c r="U732" s="73"/>
      <c r="V732" s="69">
        <v>1</v>
      </c>
      <c r="W732" s="71">
        <v>45511</v>
      </c>
      <c r="X732" s="69">
        <v>32</v>
      </c>
      <c r="Y732" s="69">
        <v>7</v>
      </c>
      <c r="Z732" s="70" t="s">
        <v>61</v>
      </c>
      <c r="AA732" s="69">
        <v>1</v>
      </c>
      <c r="AB732" s="72">
        <v>45511</v>
      </c>
      <c r="AC732" s="70" t="s">
        <v>63</v>
      </c>
      <c r="AD732" s="70" t="s">
        <v>163</v>
      </c>
      <c r="AE732" s="70" t="s">
        <v>10</v>
      </c>
      <c r="AF732" s="70" t="s">
        <v>12</v>
      </c>
      <c r="AG732" s="70" t="s">
        <v>65</v>
      </c>
      <c r="AH732" s="70" t="s">
        <v>11</v>
      </c>
      <c r="AI732" s="70" t="s">
        <v>9</v>
      </c>
      <c r="AJ732" s="70" t="s">
        <v>84</v>
      </c>
      <c r="AK732" s="70" t="s">
        <v>163</v>
      </c>
      <c r="AL732" s="70" t="s">
        <v>63</v>
      </c>
      <c r="AM732" s="70" t="s">
        <v>61</v>
      </c>
      <c r="AN732" s="70" t="s">
        <v>61</v>
      </c>
      <c r="AO732" s="70" t="s">
        <v>74</v>
      </c>
      <c r="AP732" s="69">
        <v>7.3</v>
      </c>
    </row>
    <row r="733" spans="1:42" ht="15" hidden="1" customHeight="1" x14ac:dyDescent="0.25">
      <c r="A733" s="69">
        <v>2024</v>
      </c>
      <c r="B733" s="70" t="s">
        <v>54</v>
      </c>
      <c r="C733" s="70" t="s">
        <v>55</v>
      </c>
      <c r="D733" s="70" t="s">
        <v>181</v>
      </c>
      <c r="E733" s="70" t="s">
        <v>969</v>
      </c>
      <c r="F733" s="70" t="s">
        <v>182</v>
      </c>
      <c r="G733" s="70" t="s">
        <v>1828</v>
      </c>
      <c r="H733" s="70" t="s">
        <v>184</v>
      </c>
      <c r="I733" s="70" t="s">
        <v>60</v>
      </c>
      <c r="J733" s="70" t="s">
        <v>180</v>
      </c>
      <c r="K733" s="69" t="b">
        <v>1</v>
      </c>
      <c r="L733" s="70" t="s">
        <v>23</v>
      </c>
      <c r="M733" s="69">
        <v>101</v>
      </c>
      <c r="N733" s="78" t="s">
        <v>62</v>
      </c>
      <c r="O733" s="81" t="str">
        <f t="shared" si="22"/>
        <v>10195</v>
      </c>
      <c r="P733" s="82" t="str">
        <f>IF(L733="EGG", "THA", IF(COUNTIF(Sheet2!B$3:B$187,VALUE('raw Mark ID data'!O733))=0, 0, VLOOKUP(VALUE(O733), Sheet2!B$3:D$987, 3, FALSE)))</f>
        <v>THA</v>
      </c>
      <c r="Q733" s="82" t="str">
        <f>IF(P733="THA",VLOOKUP(VALUE(O733),Sheet2!B$1:C$191,2,FALSE), IF(P733="SHA",VLOOKUP(VALUE(O733),Sheet2!B$1:C$191,2,FALSE), 0))</f>
        <v>Neets Bay</v>
      </c>
      <c r="R733" s="82" t="str">
        <f t="shared" si="23"/>
        <v>T</v>
      </c>
      <c r="S733" s="70" t="s">
        <v>1873</v>
      </c>
      <c r="T733" s="71">
        <v>45510</v>
      </c>
      <c r="U733" s="73"/>
      <c r="V733" s="69">
        <v>1</v>
      </c>
      <c r="W733" s="71">
        <v>45511</v>
      </c>
      <c r="X733" s="69">
        <v>32</v>
      </c>
      <c r="Y733" s="69">
        <v>7</v>
      </c>
      <c r="Z733" s="70" t="s">
        <v>61</v>
      </c>
      <c r="AA733" s="69">
        <v>1</v>
      </c>
      <c r="AB733" s="72">
        <v>45511</v>
      </c>
      <c r="AC733" s="70" t="s">
        <v>63</v>
      </c>
      <c r="AD733" s="70" t="s">
        <v>947</v>
      </c>
      <c r="AE733" s="70" t="s">
        <v>14</v>
      </c>
      <c r="AF733" s="70" t="s">
        <v>12</v>
      </c>
      <c r="AG733" s="70" t="s">
        <v>65</v>
      </c>
      <c r="AH733" s="70" t="s">
        <v>11</v>
      </c>
      <c r="AI733" s="70" t="s">
        <v>9</v>
      </c>
      <c r="AJ733" s="70" t="s">
        <v>122</v>
      </c>
      <c r="AK733" s="70" t="s">
        <v>947</v>
      </c>
      <c r="AL733" s="70" t="s">
        <v>63</v>
      </c>
      <c r="AM733" s="70" t="s">
        <v>61</v>
      </c>
      <c r="AN733" s="70" t="s">
        <v>61</v>
      </c>
      <c r="AO733" s="70" t="s">
        <v>74</v>
      </c>
      <c r="AP733" s="69">
        <v>9.9</v>
      </c>
    </row>
    <row r="734" spans="1:42" ht="15" hidden="1" customHeight="1" x14ac:dyDescent="0.25">
      <c r="A734" s="69">
        <v>2024</v>
      </c>
      <c r="B734" s="70" t="s">
        <v>54</v>
      </c>
      <c r="C734" s="70" t="s">
        <v>55</v>
      </c>
      <c r="D734" s="70" t="s">
        <v>175</v>
      </c>
      <c r="E734" s="70" t="s">
        <v>219</v>
      </c>
      <c r="F734" s="70" t="s">
        <v>182</v>
      </c>
      <c r="G734" s="70" t="s">
        <v>1874</v>
      </c>
      <c r="H734" s="70" t="s">
        <v>89</v>
      </c>
      <c r="I734" s="70" t="s">
        <v>855</v>
      </c>
      <c r="J734" s="70" t="s">
        <v>61</v>
      </c>
      <c r="K734" s="69" t="b">
        <v>1</v>
      </c>
      <c r="L734" s="70" t="s">
        <v>23</v>
      </c>
      <c r="M734" s="69">
        <v>104</v>
      </c>
      <c r="N734" s="78" t="s">
        <v>1128</v>
      </c>
      <c r="O734" s="81" t="str">
        <f t="shared" si="22"/>
        <v>10410</v>
      </c>
      <c r="P734" s="82">
        <f>IF(COUNTIF(Sheet2!B$3:B$187,VALUE('raw Mark ID data'!O734))=0, 0, VLOOKUP(VALUE(O734), Sheet2!B$3:D$987, 3, FALSE))</f>
        <v>0</v>
      </c>
      <c r="Q734" s="82">
        <f>IF(P734="THA",VLOOKUP(VALUE(O734),Sheet2!B$1:C$191,2,FALSE), IF(P734="SHA",VLOOKUP(VALUE(O734),Sheet2!B$1:C$191,2,FALSE), 0))</f>
        <v>0</v>
      </c>
      <c r="R734" s="82" t="str">
        <f t="shared" si="23"/>
        <v>NT</v>
      </c>
      <c r="S734" s="70" t="s">
        <v>1875</v>
      </c>
      <c r="T734" s="71">
        <v>45509</v>
      </c>
      <c r="U734" s="73"/>
      <c r="V734" s="69">
        <v>1</v>
      </c>
      <c r="W734" s="71">
        <v>45511</v>
      </c>
      <c r="X734" s="69">
        <v>32</v>
      </c>
      <c r="Y734" s="73"/>
      <c r="Z734" s="70" t="s">
        <v>61</v>
      </c>
      <c r="AA734" s="69">
        <v>1</v>
      </c>
      <c r="AB734" s="72">
        <v>45513</v>
      </c>
      <c r="AC734" s="70" t="s">
        <v>992</v>
      </c>
      <c r="AD734" s="70" t="s">
        <v>163</v>
      </c>
      <c r="AE734" s="70" t="s">
        <v>10</v>
      </c>
      <c r="AF734" s="70" t="s">
        <v>12</v>
      </c>
      <c r="AG734" s="70" t="s">
        <v>65</v>
      </c>
      <c r="AH734" s="70" t="s">
        <v>11</v>
      </c>
      <c r="AI734" s="70" t="s">
        <v>9</v>
      </c>
      <c r="AJ734" s="70" t="s">
        <v>122</v>
      </c>
      <c r="AK734" s="70" t="s">
        <v>163</v>
      </c>
      <c r="AL734" s="70" t="s">
        <v>992</v>
      </c>
      <c r="AM734" s="70" t="s">
        <v>61</v>
      </c>
      <c r="AN734" s="70" t="s">
        <v>61</v>
      </c>
      <c r="AO734" s="70" t="s">
        <v>74</v>
      </c>
      <c r="AP734" s="69">
        <v>8.3000000000000007</v>
      </c>
    </row>
    <row r="735" spans="1:42" ht="15" hidden="1" customHeight="1" x14ac:dyDescent="0.25">
      <c r="A735" s="69">
        <v>2024</v>
      </c>
      <c r="B735" s="70" t="s">
        <v>54</v>
      </c>
      <c r="C735" s="70" t="s">
        <v>55</v>
      </c>
      <c r="D735" s="70" t="s">
        <v>175</v>
      </c>
      <c r="E735" s="70" t="s">
        <v>57</v>
      </c>
      <c r="F735" s="70" t="s">
        <v>182</v>
      </c>
      <c r="G735" s="70" t="s">
        <v>1876</v>
      </c>
      <c r="H735" s="70" t="s">
        <v>108</v>
      </c>
      <c r="I735" s="70" t="s">
        <v>855</v>
      </c>
      <c r="J735" s="70" t="s">
        <v>61</v>
      </c>
      <c r="K735" s="69" t="b">
        <v>1</v>
      </c>
      <c r="L735" s="70" t="s">
        <v>8</v>
      </c>
      <c r="M735" s="69">
        <v>101</v>
      </c>
      <c r="N735" s="78" t="s">
        <v>957</v>
      </c>
      <c r="O735" s="81" t="str">
        <f t="shared" si="22"/>
        <v>10111</v>
      </c>
      <c r="P735" s="82">
        <f>IF(COUNTIF(Sheet2!B$3:B$187,VALUE('raw Mark ID data'!O735))=0, 0, VLOOKUP(VALUE(O735), Sheet2!B$3:D$987, 3, FALSE))</f>
        <v>0</v>
      </c>
      <c r="Q735" s="82">
        <f>IF(P735="THA",VLOOKUP(VALUE(O735),Sheet2!B$1:C$191,2,FALSE), IF(P735="SHA",VLOOKUP(VALUE(O735),Sheet2!B$1:C$191,2,FALSE), 0))</f>
        <v>0</v>
      </c>
      <c r="R735" s="82" t="str">
        <f t="shared" si="23"/>
        <v>NT</v>
      </c>
      <c r="S735" s="70" t="s">
        <v>1877</v>
      </c>
      <c r="T735" s="71">
        <v>45508</v>
      </c>
      <c r="U735" s="72">
        <v>45510</v>
      </c>
      <c r="V735" s="69">
        <v>3</v>
      </c>
      <c r="W735" s="71">
        <v>45511</v>
      </c>
      <c r="X735" s="69">
        <v>32</v>
      </c>
      <c r="Y735" s="73"/>
      <c r="Z735" s="70" t="s">
        <v>1878</v>
      </c>
      <c r="AA735" s="69">
        <v>1</v>
      </c>
      <c r="AB735" s="72">
        <v>45511</v>
      </c>
      <c r="AC735" s="70" t="s">
        <v>992</v>
      </c>
      <c r="AD735" s="70" t="s">
        <v>163</v>
      </c>
      <c r="AE735" s="70" t="s">
        <v>10</v>
      </c>
      <c r="AF735" s="70" t="s">
        <v>12</v>
      </c>
      <c r="AG735" s="70" t="s">
        <v>65</v>
      </c>
      <c r="AH735" s="70" t="s">
        <v>11</v>
      </c>
      <c r="AI735" s="70" t="s">
        <v>9</v>
      </c>
      <c r="AJ735" s="70" t="s">
        <v>122</v>
      </c>
      <c r="AK735" s="70" t="s">
        <v>163</v>
      </c>
      <c r="AL735" s="70" t="s">
        <v>992</v>
      </c>
      <c r="AM735" s="70" t="s">
        <v>61</v>
      </c>
      <c r="AN735" s="70" t="s">
        <v>61</v>
      </c>
      <c r="AO735" s="70" t="s">
        <v>74</v>
      </c>
      <c r="AP735" s="69">
        <v>5</v>
      </c>
    </row>
    <row r="736" spans="1:42" ht="15" hidden="1" customHeight="1" x14ac:dyDescent="0.25">
      <c r="A736" s="69">
        <v>2024</v>
      </c>
      <c r="B736" s="70" t="s">
        <v>54</v>
      </c>
      <c r="C736" s="70" t="s">
        <v>55</v>
      </c>
      <c r="D736" s="70" t="s">
        <v>175</v>
      </c>
      <c r="E736" s="70" t="s">
        <v>57</v>
      </c>
      <c r="F736" s="70" t="s">
        <v>182</v>
      </c>
      <c r="G736" s="70" t="s">
        <v>1876</v>
      </c>
      <c r="H736" s="70" t="s">
        <v>127</v>
      </c>
      <c r="I736" s="70" t="s">
        <v>855</v>
      </c>
      <c r="J736" s="70" t="s">
        <v>61</v>
      </c>
      <c r="K736" s="69" t="b">
        <v>1</v>
      </c>
      <c r="L736" s="70" t="s">
        <v>8</v>
      </c>
      <c r="M736" s="69">
        <v>101</v>
      </c>
      <c r="N736" s="78" t="s">
        <v>957</v>
      </c>
      <c r="O736" s="81" t="str">
        <f t="shared" si="22"/>
        <v>10111</v>
      </c>
      <c r="P736" s="82">
        <f>IF(COUNTIF(Sheet2!B$3:B$187,VALUE('raw Mark ID data'!O736))=0, 0, VLOOKUP(VALUE(O736), Sheet2!B$3:D$987, 3, FALSE))</f>
        <v>0</v>
      </c>
      <c r="Q736" s="82">
        <f>IF(P736="THA",VLOOKUP(VALUE(O736),Sheet2!B$1:C$191,2,FALSE), IF(P736="SHA",VLOOKUP(VALUE(O736),Sheet2!B$1:C$191,2,FALSE), 0))</f>
        <v>0</v>
      </c>
      <c r="R736" s="82" t="str">
        <f t="shared" si="23"/>
        <v>NT</v>
      </c>
      <c r="S736" s="70" t="s">
        <v>1879</v>
      </c>
      <c r="T736" s="71">
        <v>45508</v>
      </c>
      <c r="U736" s="72">
        <v>45510</v>
      </c>
      <c r="V736" s="69">
        <v>3</v>
      </c>
      <c r="W736" s="71">
        <v>45511</v>
      </c>
      <c r="X736" s="69">
        <v>32</v>
      </c>
      <c r="Y736" s="73"/>
      <c r="Z736" s="70" t="s">
        <v>1878</v>
      </c>
      <c r="AA736" s="69">
        <v>1</v>
      </c>
      <c r="AB736" s="72">
        <v>45512</v>
      </c>
      <c r="AC736" s="70" t="s">
        <v>992</v>
      </c>
      <c r="AD736" s="70" t="s">
        <v>163</v>
      </c>
      <c r="AE736" s="70" t="s">
        <v>10</v>
      </c>
      <c r="AF736" s="70" t="s">
        <v>12</v>
      </c>
      <c r="AG736" s="70" t="s">
        <v>65</v>
      </c>
      <c r="AH736" s="70" t="s">
        <v>11</v>
      </c>
      <c r="AI736" s="70" t="s">
        <v>9</v>
      </c>
      <c r="AJ736" s="70" t="s">
        <v>1346</v>
      </c>
      <c r="AK736" s="70" t="s">
        <v>163</v>
      </c>
      <c r="AL736" s="70" t="s">
        <v>992</v>
      </c>
      <c r="AM736" s="70" t="s">
        <v>61</v>
      </c>
      <c r="AN736" s="70" t="s">
        <v>61</v>
      </c>
      <c r="AO736" s="70" t="s">
        <v>74</v>
      </c>
      <c r="AP736" s="69">
        <v>5.7</v>
      </c>
    </row>
    <row r="737" spans="1:42" ht="15" hidden="1" customHeight="1" x14ac:dyDescent="0.25">
      <c r="A737" s="69">
        <v>2024</v>
      </c>
      <c r="B737" s="70" t="s">
        <v>54</v>
      </c>
      <c r="C737" s="70" t="s">
        <v>55</v>
      </c>
      <c r="D737" s="70" t="s">
        <v>175</v>
      </c>
      <c r="E737" s="70" t="s">
        <v>57</v>
      </c>
      <c r="F737" s="70" t="s">
        <v>182</v>
      </c>
      <c r="G737" s="70" t="s">
        <v>1876</v>
      </c>
      <c r="H737" s="70" t="s">
        <v>165</v>
      </c>
      <c r="I737" s="70" t="s">
        <v>855</v>
      </c>
      <c r="J737" s="70" t="s">
        <v>61</v>
      </c>
      <c r="K737" s="69" t="b">
        <v>1</v>
      </c>
      <c r="L737" s="70" t="s">
        <v>8</v>
      </c>
      <c r="M737" s="69">
        <v>101</v>
      </c>
      <c r="N737" s="78" t="s">
        <v>957</v>
      </c>
      <c r="O737" s="81" t="str">
        <f t="shared" si="22"/>
        <v>10111</v>
      </c>
      <c r="P737" s="82">
        <f>IF(COUNTIF(Sheet2!B$3:B$187,VALUE('raw Mark ID data'!O737))=0, 0, VLOOKUP(VALUE(O737), Sheet2!B$3:D$987, 3, FALSE))</f>
        <v>0</v>
      </c>
      <c r="Q737" s="82">
        <f>IF(P737="THA",VLOOKUP(VALUE(O737),Sheet2!B$1:C$191,2,FALSE), IF(P737="SHA",VLOOKUP(VALUE(O737),Sheet2!B$1:C$191,2,FALSE), 0))</f>
        <v>0</v>
      </c>
      <c r="R737" s="82" t="str">
        <f t="shared" si="23"/>
        <v>NT</v>
      </c>
      <c r="S737" s="70" t="s">
        <v>1880</v>
      </c>
      <c r="T737" s="71">
        <v>45508</v>
      </c>
      <c r="U737" s="72">
        <v>45510</v>
      </c>
      <c r="V737" s="69">
        <v>3</v>
      </c>
      <c r="W737" s="71">
        <v>45511</v>
      </c>
      <c r="X737" s="69">
        <v>32</v>
      </c>
      <c r="Y737" s="73"/>
      <c r="Z737" s="70" t="s">
        <v>1878</v>
      </c>
      <c r="AA737" s="69">
        <v>1</v>
      </c>
      <c r="AB737" s="72">
        <v>45512</v>
      </c>
      <c r="AC737" s="70" t="s">
        <v>992</v>
      </c>
      <c r="AD737" s="70" t="s">
        <v>163</v>
      </c>
      <c r="AE737" s="70" t="s">
        <v>10</v>
      </c>
      <c r="AF737" s="70" t="s">
        <v>12</v>
      </c>
      <c r="AG737" s="70" t="s">
        <v>65</v>
      </c>
      <c r="AH737" s="70" t="s">
        <v>11</v>
      </c>
      <c r="AI737" s="70" t="s">
        <v>9</v>
      </c>
      <c r="AJ737" s="70" t="s">
        <v>122</v>
      </c>
      <c r="AK737" s="70" t="s">
        <v>163</v>
      </c>
      <c r="AL737" s="70" t="s">
        <v>992</v>
      </c>
      <c r="AM737" s="70" t="s">
        <v>61</v>
      </c>
      <c r="AN737" s="70" t="s">
        <v>61</v>
      </c>
      <c r="AO737" s="70" t="s">
        <v>74</v>
      </c>
      <c r="AP737" s="69">
        <v>8.4</v>
      </c>
    </row>
    <row r="738" spans="1:42" ht="15" hidden="1" customHeight="1" x14ac:dyDescent="0.25">
      <c r="A738" s="69">
        <v>2024</v>
      </c>
      <c r="B738" s="70" t="s">
        <v>54</v>
      </c>
      <c r="C738" s="70" t="s">
        <v>55</v>
      </c>
      <c r="D738" s="70" t="s">
        <v>181</v>
      </c>
      <c r="E738" s="70" t="s">
        <v>969</v>
      </c>
      <c r="F738" s="70" t="s">
        <v>182</v>
      </c>
      <c r="G738" s="70" t="s">
        <v>1881</v>
      </c>
      <c r="H738" s="70" t="s">
        <v>88</v>
      </c>
      <c r="I738" s="70" t="s">
        <v>855</v>
      </c>
      <c r="J738" s="70" t="s">
        <v>61</v>
      </c>
      <c r="K738" s="69" t="b">
        <v>1</v>
      </c>
      <c r="L738" s="70" t="s">
        <v>23</v>
      </c>
      <c r="M738" s="69">
        <v>101</v>
      </c>
      <c r="N738" s="78" t="s">
        <v>1283</v>
      </c>
      <c r="O738" s="81" t="str">
        <f t="shared" si="22"/>
        <v>10129</v>
      </c>
      <c r="P738" s="82">
        <f>IF(COUNTIF(Sheet2!B$3:B$187,VALUE('raw Mark ID data'!O738))=0, 0, VLOOKUP(VALUE(O738), Sheet2!B$3:D$987, 3, FALSE))</f>
        <v>0</v>
      </c>
      <c r="Q738" s="82">
        <f>IF(P738="THA",VLOOKUP(VALUE(O738),Sheet2!B$1:C$191,2,FALSE), IF(P738="SHA",VLOOKUP(VALUE(O738),Sheet2!B$1:C$191,2,FALSE), 0))</f>
        <v>0</v>
      </c>
      <c r="R738" s="82" t="str">
        <f t="shared" si="23"/>
        <v>NT</v>
      </c>
      <c r="S738" s="70" t="s">
        <v>1882</v>
      </c>
      <c r="T738" s="71">
        <v>45508</v>
      </c>
      <c r="U738" s="72">
        <v>45509</v>
      </c>
      <c r="V738" s="69">
        <v>2</v>
      </c>
      <c r="W738" s="71">
        <v>45511</v>
      </c>
      <c r="X738" s="69">
        <v>32</v>
      </c>
      <c r="Y738" s="73"/>
      <c r="Z738" s="70" t="s">
        <v>61</v>
      </c>
      <c r="AA738" s="69">
        <v>1</v>
      </c>
      <c r="AB738" s="72">
        <v>45513</v>
      </c>
      <c r="AC738" s="70" t="s">
        <v>63</v>
      </c>
      <c r="AD738" s="70" t="s">
        <v>163</v>
      </c>
      <c r="AE738" s="70" t="s">
        <v>10</v>
      </c>
      <c r="AF738" s="70" t="s">
        <v>12</v>
      </c>
      <c r="AG738" s="70" t="s">
        <v>65</v>
      </c>
      <c r="AH738" s="70" t="s">
        <v>11</v>
      </c>
      <c r="AI738" s="70" t="s">
        <v>9</v>
      </c>
      <c r="AJ738" s="70" t="s">
        <v>84</v>
      </c>
      <c r="AK738" s="70" t="s">
        <v>163</v>
      </c>
      <c r="AL738" s="70" t="s">
        <v>63</v>
      </c>
      <c r="AM738" s="70" t="s">
        <v>61</v>
      </c>
      <c r="AN738" s="70" t="s">
        <v>61</v>
      </c>
      <c r="AO738" s="70" t="s">
        <v>74</v>
      </c>
      <c r="AP738" s="69">
        <v>5.2</v>
      </c>
    </row>
    <row r="739" spans="1:42" ht="15" hidden="1" customHeight="1" x14ac:dyDescent="0.25">
      <c r="A739" s="69">
        <v>2024</v>
      </c>
      <c r="B739" s="70" t="s">
        <v>54</v>
      </c>
      <c r="C739" s="70" t="s">
        <v>55</v>
      </c>
      <c r="D739" s="70" t="s">
        <v>181</v>
      </c>
      <c r="E739" s="70" t="s">
        <v>969</v>
      </c>
      <c r="F739" s="70" t="s">
        <v>182</v>
      </c>
      <c r="G739" s="70" t="s">
        <v>1881</v>
      </c>
      <c r="H739" s="70" t="s">
        <v>92</v>
      </c>
      <c r="I739" s="70" t="s">
        <v>855</v>
      </c>
      <c r="J739" s="70" t="s">
        <v>61</v>
      </c>
      <c r="K739" s="69" t="b">
        <v>1</v>
      </c>
      <c r="L739" s="70" t="s">
        <v>23</v>
      </c>
      <c r="M739" s="69">
        <v>101</v>
      </c>
      <c r="N739" s="78" t="s">
        <v>1283</v>
      </c>
      <c r="O739" s="81" t="str">
        <f t="shared" si="22"/>
        <v>10129</v>
      </c>
      <c r="P739" s="82">
        <f>IF(COUNTIF(Sheet2!B$3:B$187,VALUE('raw Mark ID data'!O739))=0, 0, VLOOKUP(VALUE(O739), Sheet2!B$3:D$987, 3, FALSE))</f>
        <v>0</v>
      </c>
      <c r="Q739" s="82">
        <f>IF(P739="THA",VLOOKUP(VALUE(O739),Sheet2!B$1:C$191,2,FALSE), IF(P739="SHA",VLOOKUP(VALUE(O739),Sheet2!B$1:C$191,2,FALSE), 0))</f>
        <v>0</v>
      </c>
      <c r="R739" s="82" t="str">
        <f t="shared" si="23"/>
        <v>NT</v>
      </c>
      <c r="S739" s="70" t="s">
        <v>1883</v>
      </c>
      <c r="T739" s="71">
        <v>45508</v>
      </c>
      <c r="U739" s="72">
        <v>45509</v>
      </c>
      <c r="V739" s="69">
        <v>2</v>
      </c>
      <c r="W739" s="71">
        <v>45511</v>
      </c>
      <c r="X739" s="69">
        <v>32</v>
      </c>
      <c r="Y739" s="73"/>
      <c r="Z739" s="70" t="s">
        <v>61</v>
      </c>
      <c r="AA739" s="69">
        <v>1</v>
      </c>
      <c r="AB739" s="72">
        <v>45513</v>
      </c>
      <c r="AC739" s="70" t="s">
        <v>63</v>
      </c>
      <c r="AD739" s="70" t="s">
        <v>139</v>
      </c>
      <c r="AE739" s="70" t="s">
        <v>13</v>
      </c>
      <c r="AF739" s="70" t="s">
        <v>12</v>
      </c>
      <c r="AG739" s="70" t="s">
        <v>65</v>
      </c>
      <c r="AH739" s="70" t="s">
        <v>11</v>
      </c>
      <c r="AI739" s="70" t="s">
        <v>9</v>
      </c>
      <c r="AJ739" s="70" t="s">
        <v>122</v>
      </c>
      <c r="AK739" s="70" t="s">
        <v>139</v>
      </c>
      <c r="AL739" s="70" t="s">
        <v>63</v>
      </c>
      <c r="AM739" s="70" t="s">
        <v>61</v>
      </c>
      <c r="AN739" s="70" t="s">
        <v>61</v>
      </c>
      <c r="AO739" s="70" t="s">
        <v>74</v>
      </c>
      <c r="AP739" s="69">
        <v>5.7</v>
      </c>
    </row>
    <row r="740" spans="1:42" ht="15" hidden="1" customHeight="1" x14ac:dyDescent="0.25">
      <c r="A740" s="69">
        <v>2024</v>
      </c>
      <c r="B740" s="70" t="s">
        <v>54</v>
      </c>
      <c r="C740" s="70" t="s">
        <v>55</v>
      </c>
      <c r="D740" s="70" t="s">
        <v>181</v>
      </c>
      <c r="E740" s="70" t="s">
        <v>969</v>
      </c>
      <c r="F740" s="70" t="s">
        <v>182</v>
      </c>
      <c r="G740" s="70" t="s">
        <v>1881</v>
      </c>
      <c r="H740" s="70" t="s">
        <v>97</v>
      </c>
      <c r="I740" s="70" t="s">
        <v>855</v>
      </c>
      <c r="J740" s="70" t="s">
        <v>61</v>
      </c>
      <c r="K740" s="69" t="b">
        <v>1</v>
      </c>
      <c r="L740" s="70" t="s">
        <v>23</v>
      </c>
      <c r="M740" s="69">
        <v>101</v>
      </c>
      <c r="N740" s="78" t="s">
        <v>1283</v>
      </c>
      <c r="O740" s="81" t="str">
        <f t="shared" si="22"/>
        <v>10129</v>
      </c>
      <c r="P740" s="82">
        <f>IF(COUNTIF(Sheet2!B$3:B$187,VALUE('raw Mark ID data'!O740))=0, 0, VLOOKUP(VALUE(O740), Sheet2!B$3:D$987, 3, FALSE))</f>
        <v>0</v>
      </c>
      <c r="Q740" s="82">
        <f>IF(P740="THA",VLOOKUP(VALUE(O740),Sheet2!B$1:C$191,2,FALSE), IF(P740="SHA",VLOOKUP(VALUE(O740),Sheet2!B$1:C$191,2,FALSE), 0))</f>
        <v>0</v>
      </c>
      <c r="R740" s="82" t="str">
        <f t="shared" si="23"/>
        <v>NT</v>
      </c>
      <c r="S740" s="70" t="s">
        <v>1884</v>
      </c>
      <c r="T740" s="71">
        <v>45508</v>
      </c>
      <c r="U740" s="72">
        <v>45509</v>
      </c>
      <c r="V740" s="69">
        <v>2</v>
      </c>
      <c r="W740" s="71">
        <v>45511</v>
      </c>
      <c r="X740" s="69">
        <v>32</v>
      </c>
      <c r="Y740" s="73"/>
      <c r="Z740" s="70" t="s">
        <v>61</v>
      </c>
      <c r="AA740" s="69">
        <v>1</v>
      </c>
      <c r="AB740" s="72">
        <v>45513</v>
      </c>
      <c r="AC740" s="70" t="s">
        <v>63</v>
      </c>
      <c r="AD740" s="70" t="s">
        <v>163</v>
      </c>
      <c r="AE740" s="70" t="s">
        <v>10</v>
      </c>
      <c r="AF740" s="70" t="s">
        <v>12</v>
      </c>
      <c r="AG740" s="70" t="s">
        <v>65</v>
      </c>
      <c r="AH740" s="70" t="s">
        <v>11</v>
      </c>
      <c r="AI740" s="70" t="s">
        <v>9</v>
      </c>
      <c r="AJ740" s="70" t="s">
        <v>122</v>
      </c>
      <c r="AK740" s="70" t="s">
        <v>163</v>
      </c>
      <c r="AL740" s="70" t="s">
        <v>63</v>
      </c>
      <c r="AM740" s="70" t="s">
        <v>61</v>
      </c>
      <c r="AN740" s="70" t="s">
        <v>61</v>
      </c>
      <c r="AO740" s="70" t="s">
        <v>74</v>
      </c>
      <c r="AP740" s="69">
        <v>6</v>
      </c>
    </row>
    <row r="741" spans="1:42" ht="15" hidden="1" customHeight="1" x14ac:dyDescent="0.25">
      <c r="A741" s="69">
        <v>2024</v>
      </c>
      <c r="B741" s="70" t="s">
        <v>54</v>
      </c>
      <c r="C741" s="70" t="s">
        <v>55</v>
      </c>
      <c r="D741" s="70" t="s">
        <v>181</v>
      </c>
      <c r="E741" s="70" t="s">
        <v>969</v>
      </c>
      <c r="F741" s="70" t="s">
        <v>182</v>
      </c>
      <c r="G741" s="70" t="s">
        <v>1881</v>
      </c>
      <c r="H741" s="70" t="s">
        <v>101</v>
      </c>
      <c r="I741" s="70" t="s">
        <v>855</v>
      </c>
      <c r="J741" s="70" t="s">
        <v>61</v>
      </c>
      <c r="K741" s="69" t="b">
        <v>1</v>
      </c>
      <c r="L741" s="70" t="s">
        <v>23</v>
      </c>
      <c r="M741" s="69">
        <v>101</v>
      </c>
      <c r="N741" s="78" t="s">
        <v>1283</v>
      </c>
      <c r="O741" s="81" t="str">
        <f t="shared" si="22"/>
        <v>10129</v>
      </c>
      <c r="P741" s="82">
        <f>IF(COUNTIF(Sheet2!B$3:B$187,VALUE('raw Mark ID data'!O741))=0, 0, VLOOKUP(VALUE(O741), Sheet2!B$3:D$987, 3, FALSE))</f>
        <v>0</v>
      </c>
      <c r="Q741" s="82">
        <f>IF(P741="THA",VLOOKUP(VALUE(O741),Sheet2!B$1:C$191,2,FALSE), IF(P741="SHA",VLOOKUP(VALUE(O741),Sheet2!B$1:C$191,2,FALSE), 0))</f>
        <v>0</v>
      </c>
      <c r="R741" s="82" t="str">
        <f t="shared" si="23"/>
        <v>NT</v>
      </c>
      <c r="S741" s="70" t="s">
        <v>1885</v>
      </c>
      <c r="T741" s="71">
        <v>45508</v>
      </c>
      <c r="U741" s="72">
        <v>45509</v>
      </c>
      <c r="V741" s="69">
        <v>2</v>
      </c>
      <c r="W741" s="71">
        <v>45511</v>
      </c>
      <c r="X741" s="69">
        <v>32</v>
      </c>
      <c r="Y741" s="73"/>
      <c r="Z741" s="70" t="s">
        <v>61</v>
      </c>
      <c r="AA741" s="69">
        <v>1</v>
      </c>
      <c r="AB741" s="72">
        <v>45513</v>
      </c>
      <c r="AC741" s="70" t="s">
        <v>63</v>
      </c>
      <c r="AD741" s="70" t="s">
        <v>189</v>
      </c>
      <c r="AE741" s="70" t="s">
        <v>21</v>
      </c>
      <c r="AF741" s="70" t="s">
        <v>12</v>
      </c>
      <c r="AG741" s="70" t="s">
        <v>65</v>
      </c>
      <c r="AH741" s="70" t="s">
        <v>11</v>
      </c>
      <c r="AI741" s="70" t="s">
        <v>9</v>
      </c>
      <c r="AJ741" s="70" t="s">
        <v>122</v>
      </c>
      <c r="AK741" s="70" t="s">
        <v>189</v>
      </c>
      <c r="AL741" s="70" t="s">
        <v>63</v>
      </c>
      <c r="AM741" s="70" t="s">
        <v>61</v>
      </c>
      <c r="AN741" s="70" t="s">
        <v>61</v>
      </c>
      <c r="AO741" s="70" t="s">
        <v>74</v>
      </c>
      <c r="AP741" s="69">
        <v>5.9</v>
      </c>
    </row>
    <row r="742" spans="1:42" ht="15" hidden="1" customHeight="1" x14ac:dyDescent="0.25">
      <c r="A742" s="69">
        <v>2024</v>
      </c>
      <c r="B742" s="70" t="s">
        <v>54</v>
      </c>
      <c r="C742" s="70" t="s">
        <v>55</v>
      </c>
      <c r="D742" s="70" t="s">
        <v>181</v>
      </c>
      <c r="E742" s="70" t="s">
        <v>969</v>
      </c>
      <c r="F742" s="70" t="s">
        <v>182</v>
      </c>
      <c r="G742" s="70" t="s">
        <v>1881</v>
      </c>
      <c r="H742" s="70" t="s">
        <v>106</v>
      </c>
      <c r="I742" s="70" t="s">
        <v>855</v>
      </c>
      <c r="J742" s="70" t="s">
        <v>61</v>
      </c>
      <c r="K742" s="69" t="b">
        <v>1</v>
      </c>
      <c r="L742" s="70" t="s">
        <v>23</v>
      </c>
      <c r="M742" s="69">
        <v>101</v>
      </c>
      <c r="N742" s="78" t="s">
        <v>1283</v>
      </c>
      <c r="O742" s="81" t="str">
        <f t="shared" si="22"/>
        <v>10129</v>
      </c>
      <c r="P742" s="82">
        <f>IF(COUNTIF(Sheet2!B$3:B$187,VALUE('raw Mark ID data'!O742))=0, 0, VLOOKUP(VALUE(O742), Sheet2!B$3:D$987, 3, FALSE))</f>
        <v>0</v>
      </c>
      <c r="Q742" s="82">
        <f>IF(P742="THA",VLOOKUP(VALUE(O742),Sheet2!B$1:C$191,2,FALSE), IF(P742="SHA",VLOOKUP(VALUE(O742),Sheet2!B$1:C$191,2,FALSE), 0))</f>
        <v>0</v>
      </c>
      <c r="R742" s="82" t="str">
        <f t="shared" si="23"/>
        <v>NT</v>
      </c>
      <c r="S742" s="70" t="s">
        <v>1886</v>
      </c>
      <c r="T742" s="71">
        <v>45508</v>
      </c>
      <c r="U742" s="72">
        <v>45509</v>
      </c>
      <c r="V742" s="69">
        <v>2</v>
      </c>
      <c r="W742" s="71">
        <v>45511</v>
      </c>
      <c r="X742" s="69">
        <v>32</v>
      </c>
      <c r="Y742" s="73"/>
      <c r="Z742" s="70" t="s">
        <v>61</v>
      </c>
      <c r="AA742" s="69">
        <v>1</v>
      </c>
      <c r="AB742" s="72">
        <v>45513</v>
      </c>
      <c r="AC742" s="70" t="s">
        <v>63</v>
      </c>
      <c r="AD742" s="70" t="s">
        <v>189</v>
      </c>
      <c r="AE742" s="70" t="s">
        <v>21</v>
      </c>
      <c r="AF742" s="70" t="s">
        <v>12</v>
      </c>
      <c r="AG742" s="70" t="s">
        <v>65</v>
      </c>
      <c r="AH742" s="70" t="s">
        <v>11</v>
      </c>
      <c r="AI742" s="70" t="s">
        <v>9</v>
      </c>
      <c r="AJ742" s="70" t="s">
        <v>122</v>
      </c>
      <c r="AK742" s="70" t="s">
        <v>189</v>
      </c>
      <c r="AL742" s="70" t="s">
        <v>63</v>
      </c>
      <c r="AM742" s="70" t="s">
        <v>61</v>
      </c>
      <c r="AN742" s="70" t="s">
        <v>61</v>
      </c>
      <c r="AO742" s="70" t="s">
        <v>74</v>
      </c>
      <c r="AP742" s="69">
        <v>6.1</v>
      </c>
    </row>
    <row r="743" spans="1:42" ht="15" hidden="1" customHeight="1" x14ac:dyDescent="0.25">
      <c r="A743" s="69">
        <v>2024</v>
      </c>
      <c r="B743" s="70" t="s">
        <v>54</v>
      </c>
      <c r="C743" s="70" t="s">
        <v>55</v>
      </c>
      <c r="D743" s="70" t="s">
        <v>56</v>
      </c>
      <c r="E743" s="70" t="s">
        <v>176</v>
      </c>
      <c r="F743" s="70" t="s">
        <v>58</v>
      </c>
      <c r="G743" s="70" t="s">
        <v>1887</v>
      </c>
      <c r="H743" s="70" t="s">
        <v>116</v>
      </c>
      <c r="I743" s="70" t="s">
        <v>855</v>
      </c>
      <c r="J743" s="70" t="s">
        <v>61</v>
      </c>
      <c r="K743" s="69" t="b">
        <v>1</v>
      </c>
      <c r="L743" s="70" t="s">
        <v>23</v>
      </c>
      <c r="M743" s="69">
        <v>102</v>
      </c>
      <c r="N743" s="78" t="s">
        <v>1888</v>
      </c>
      <c r="O743" s="81" t="str">
        <f t="shared" si="22"/>
        <v>10260</v>
      </c>
      <c r="P743" s="82">
        <f>IF(COUNTIF(Sheet2!B$3:B$187,VALUE('raw Mark ID data'!O743))=0, 0, VLOOKUP(VALUE(O743), Sheet2!B$3:D$987, 3, FALSE))</f>
        <v>0</v>
      </c>
      <c r="Q743" s="82">
        <f>IF(P743="THA",VLOOKUP(VALUE(O743),Sheet2!B$1:C$191,2,FALSE), IF(P743="SHA",VLOOKUP(VALUE(O743),Sheet2!B$1:C$191,2,FALSE), 0))</f>
        <v>0</v>
      </c>
      <c r="R743" s="82" t="str">
        <f t="shared" si="23"/>
        <v>NT</v>
      </c>
      <c r="S743" s="70" t="s">
        <v>1889</v>
      </c>
      <c r="T743" s="71">
        <v>45509</v>
      </c>
      <c r="U743" s="73"/>
      <c r="V743" s="69">
        <v>1</v>
      </c>
      <c r="W743" s="71">
        <v>45510</v>
      </c>
      <c r="X743" s="69">
        <v>32</v>
      </c>
      <c r="Y743" s="73"/>
      <c r="Z743" s="70" t="s">
        <v>61</v>
      </c>
      <c r="AA743" s="69">
        <v>1</v>
      </c>
      <c r="AB743" s="72">
        <v>45513</v>
      </c>
      <c r="AC743" s="70" t="s">
        <v>63</v>
      </c>
      <c r="AD743" s="70" t="s">
        <v>947</v>
      </c>
      <c r="AE743" s="70" t="s">
        <v>14</v>
      </c>
      <c r="AF743" s="70" t="s">
        <v>12</v>
      </c>
      <c r="AG743" s="70" t="s">
        <v>65</v>
      </c>
      <c r="AH743" s="70" t="s">
        <v>11</v>
      </c>
      <c r="AI743" s="70" t="s">
        <v>9</v>
      </c>
      <c r="AJ743" s="70" t="s">
        <v>122</v>
      </c>
      <c r="AK743" s="70" t="s">
        <v>947</v>
      </c>
      <c r="AL743" s="70" t="s">
        <v>63</v>
      </c>
      <c r="AM743" s="70" t="s">
        <v>61</v>
      </c>
      <c r="AN743" s="70" t="s">
        <v>61</v>
      </c>
      <c r="AO743" s="70" t="s">
        <v>74</v>
      </c>
      <c r="AP743" s="69">
        <v>5.7</v>
      </c>
    </row>
    <row r="744" spans="1:42" ht="15" hidden="1" customHeight="1" x14ac:dyDescent="0.25">
      <c r="A744" s="69">
        <v>2024</v>
      </c>
      <c r="B744" s="70" t="s">
        <v>54</v>
      </c>
      <c r="C744" s="70" t="s">
        <v>55</v>
      </c>
      <c r="D744" s="70" t="s">
        <v>56</v>
      </c>
      <c r="E744" s="70" t="s">
        <v>176</v>
      </c>
      <c r="F744" s="70" t="s">
        <v>58</v>
      </c>
      <c r="G744" s="70" t="s">
        <v>1887</v>
      </c>
      <c r="H744" s="70" t="s">
        <v>120</v>
      </c>
      <c r="I744" s="70" t="s">
        <v>855</v>
      </c>
      <c r="J744" s="70" t="s">
        <v>61</v>
      </c>
      <c r="K744" s="69" t="b">
        <v>1</v>
      </c>
      <c r="L744" s="70" t="s">
        <v>23</v>
      </c>
      <c r="M744" s="69">
        <v>102</v>
      </c>
      <c r="N744" s="78" t="s">
        <v>1888</v>
      </c>
      <c r="O744" s="81" t="str">
        <f t="shared" si="22"/>
        <v>10260</v>
      </c>
      <c r="P744" s="82">
        <f>IF(COUNTIF(Sheet2!B$3:B$187,VALUE('raw Mark ID data'!O744))=0, 0, VLOOKUP(VALUE(O744), Sheet2!B$3:D$987, 3, FALSE))</f>
        <v>0</v>
      </c>
      <c r="Q744" s="82">
        <f>IF(P744="THA",VLOOKUP(VALUE(O744),Sheet2!B$1:C$191,2,FALSE), IF(P744="SHA",VLOOKUP(VALUE(O744),Sheet2!B$1:C$191,2,FALSE), 0))</f>
        <v>0</v>
      </c>
      <c r="R744" s="82" t="str">
        <f t="shared" si="23"/>
        <v>NT</v>
      </c>
      <c r="S744" s="70" t="s">
        <v>1890</v>
      </c>
      <c r="T744" s="71">
        <v>45509</v>
      </c>
      <c r="U744" s="73"/>
      <c r="V744" s="69">
        <v>1</v>
      </c>
      <c r="W744" s="71">
        <v>45510</v>
      </c>
      <c r="X744" s="69">
        <v>32</v>
      </c>
      <c r="Y744" s="73"/>
      <c r="Z744" s="70" t="s">
        <v>61</v>
      </c>
      <c r="AA744" s="69">
        <v>1</v>
      </c>
      <c r="AB744" s="72">
        <v>45513</v>
      </c>
      <c r="AC744" s="70" t="s">
        <v>63</v>
      </c>
      <c r="AD744" s="70" t="s">
        <v>163</v>
      </c>
      <c r="AE744" s="70" t="s">
        <v>10</v>
      </c>
      <c r="AF744" s="70" t="s">
        <v>12</v>
      </c>
      <c r="AG744" s="70" t="s">
        <v>65</v>
      </c>
      <c r="AH744" s="70" t="s">
        <v>11</v>
      </c>
      <c r="AI744" s="70" t="s">
        <v>9</v>
      </c>
      <c r="AJ744" s="70" t="s">
        <v>122</v>
      </c>
      <c r="AK744" s="70" t="s">
        <v>163</v>
      </c>
      <c r="AL744" s="70" t="s">
        <v>63</v>
      </c>
      <c r="AM744" s="70" t="s">
        <v>61</v>
      </c>
      <c r="AN744" s="70" t="s">
        <v>61</v>
      </c>
      <c r="AO744" s="70" t="s">
        <v>74</v>
      </c>
      <c r="AP744" s="69">
        <v>4.0999999999999996</v>
      </c>
    </row>
    <row r="745" spans="1:42" ht="15" hidden="1" customHeight="1" x14ac:dyDescent="0.25">
      <c r="A745" s="69">
        <v>2024</v>
      </c>
      <c r="B745" s="70" t="s">
        <v>54</v>
      </c>
      <c r="C745" s="70" t="s">
        <v>55</v>
      </c>
      <c r="D745" s="70" t="s">
        <v>56</v>
      </c>
      <c r="E745" s="70" t="s">
        <v>176</v>
      </c>
      <c r="F745" s="70" t="s">
        <v>182</v>
      </c>
      <c r="G745" s="70" t="s">
        <v>1891</v>
      </c>
      <c r="H745" s="70" t="s">
        <v>78</v>
      </c>
      <c r="I745" s="70" t="s">
        <v>855</v>
      </c>
      <c r="J745" s="70" t="s">
        <v>61</v>
      </c>
      <c r="K745" s="69" t="b">
        <v>1</v>
      </c>
      <c r="L745" s="70" t="s">
        <v>23</v>
      </c>
      <c r="M745" s="69">
        <v>101</v>
      </c>
      <c r="N745" s="78" t="s">
        <v>1643</v>
      </c>
      <c r="O745" s="81" t="str">
        <f t="shared" si="22"/>
        <v>1014145</v>
      </c>
      <c r="P745" s="82">
        <f>IF(COUNTIF(Sheet2!B$3:B$187,VALUE('raw Mark ID data'!O745))=0, 0, VLOOKUP(VALUE(O745), Sheet2!B$3:D$987, 3, FALSE))</f>
        <v>0</v>
      </c>
      <c r="Q745" s="82">
        <f>IF(P745="THA",VLOOKUP(VALUE(O745),Sheet2!B$1:C$191,2,FALSE), IF(P745="SHA",VLOOKUP(VALUE(O745),Sheet2!B$1:C$191,2,FALSE), 0))</f>
        <v>0</v>
      </c>
      <c r="R745" s="82" t="str">
        <f t="shared" si="23"/>
        <v>NT</v>
      </c>
      <c r="S745" s="70" t="s">
        <v>1892</v>
      </c>
      <c r="T745" s="71">
        <v>45509</v>
      </c>
      <c r="U745" s="72">
        <v>45510</v>
      </c>
      <c r="V745" s="69">
        <v>2</v>
      </c>
      <c r="W745" s="71">
        <v>45511</v>
      </c>
      <c r="X745" s="69">
        <v>32</v>
      </c>
      <c r="Y745" s="73"/>
      <c r="Z745" s="70" t="s">
        <v>61</v>
      </c>
      <c r="AA745" s="69">
        <v>1</v>
      </c>
      <c r="AB745" s="72">
        <v>45513</v>
      </c>
      <c r="AC745" s="70" t="s">
        <v>63</v>
      </c>
      <c r="AD745" s="70" t="s">
        <v>139</v>
      </c>
      <c r="AE745" s="70" t="s">
        <v>13</v>
      </c>
      <c r="AF745" s="70" t="s">
        <v>12</v>
      </c>
      <c r="AG745" s="70" t="s">
        <v>65</v>
      </c>
      <c r="AH745" s="70" t="s">
        <v>11</v>
      </c>
      <c r="AI745" s="70" t="s">
        <v>9</v>
      </c>
      <c r="AJ745" s="70" t="s">
        <v>122</v>
      </c>
      <c r="AK745" s="70" t="s">
        <v>139</v>
      </c>
      <c r="AL745" s="70" t="s">
        <v>63</v>
      </c>
      <c r="AM745" s="70" t="s">
        <v>61</v>
      </c>
      <c r="AN745" s="70" t="s">
        <v>61</v>
      </c>
      <c r="AO745" s="70" t="s">
        <v>74</v>
      </c>
      <c r="AP745" s="69">
        <v>6.2</v>
      </c>
    </row>
    <row r="746" spans="1:42" ht="15" hidden="1" customHeight="1" x14ac:dyDescent="0.25">
      <c r="A746" s="69">
        <v>2024</v>
      </c>
      <c r="B746" s="70" t="s">
        <v>54</v>
      </c>
      <c r="C746" s="70" t="s">
        <v>55</v>
      </c>
      <c r="D746" s="70" t="s">
        <v>56</v>
      </c>
      <c r="E746" s="70" t="s">
        <v>176</v>
      </c>
      <c r="F746" s="70" t="s">
        <v>182</v>
      </c>
      <c r="G746" s="70" t="s">
        <v>1891</v>
      </c>
      <c r="H746" s="70" t="s">
        <v>90</v>
      </c>
      <c r="I746" s="70" t="s">
        <v>855</v>
      </c>
      <c r="J746" s="70" t="s">
        <v>61</v>
      </c>
      <c r="K746" s="69" t="b">
        <v>1</v>
      </c>
      <c r="L746" s="70" t="s">
        <v>23</v>
      </c>
      <c r="M746" s="69">
        <v>101</v>
      </c>
      <c r="N746" s="78" t="s">
        <v>1643</v>
      </c>
      <c r="O746" s="81" t="str">
        <f t="shared" si="22"/>
        <v>1014145</v>
      </c>
      <c r="P746" s="82">
        <f>IF(COUNTIF(Sheet2!B$3:B$187,VALUE('raw Mark ID data'!O746))=0, 0, VLOOKUP(VALUE(O746), Sheet2!B$3:D$987, 3, FALSE))</f>
        <v>0</v>
      </c>
      <c r="Q746" s="82">
        <f>IF(P746="THA",VLOOKUP(VALUE(O746),Sheet2!B$1:C$191,2,FALSE), IF(P746="SHA",VLOOKUP(VALUE(O746),Sheet2!B$1:C$191,2,FALSE), 0))</f>
        <v>0</v>
      </c>
      <c r="R746" s="82" t="str">
        <f t="shared" si="23"/>
        <v>NT</v>
      </c>
      <c r="S746" s="70" t="s">
        <v>1893</v>
      </c>
      <c r="T746" s="71">
        <v>45509</v>
      </c>
      <c r="U746" s="72">
        <v>45510</v>
      </c>
      <c r="V746" s="69">
        <v>2</v>
      </c>
      <c r="W746" s="71">
        <v>45511</v>
      </c>
      <c r="X746" s="69">
        <v>32</v>
      </c>
      <c r="Y746" s="73"/>
      <c r="Z746" s="70" t="s">
        <v>61</v>
      </c>
      <c r="AA746" s="69">
        <v>1</v>
      </c>
      <c r="AB746" s="72">
        <v>45513</v>
      </c>
      <c r="AC746" s="70" t="s">
        <v>63</v>
      </c>
      <c r="AD746" s="70" t="s">
        <v>189</v>
      </c>
      <c r="AE746" s="70" t="s">
        <v>21</v>
      </c>
      <c r="AF746" s="70" t="s">
        <v>12</v>
      </c>
      <c r="AG746" s="70" t="s">
        <v>65</v>
      </c>
      <c r="AH746" s="70" t="s">
        <v>11</v>
      </c>
      <c r="AI746" s="70" t="s">
        <v>9</v>
      </c>
      <c r="AJ746" s="70" t="s">
        <v>122</v>
      </c>
      <c r="AK746" s="70" t="s">
        <v>189</v>
      </c>
      <c r="AL746" s="70" t="s">
        <v>63</v>
      </c>
      <c r="AM746" s="70" t="s">
        <v>61</v>
      </c>
      <c r="AN746" s="70" t="s">
        <v>61</v>
      </c>
      <c r="AO746" s="70" t="s">
        <v>74</v>
      </c>
      <c r="AP746" s="69">
        <v>5.9</v>
      </c>
    </row>
    <row r="747" spans="1:42" ht="15" hidden="1" customHeight="1" x14ac:dyDescent="0.25">
      <c r="A747" s="69">
        <v>2024</v>
      </c>
      <c r="B747" s="70" t="s">
        <v>54</v>
      </c>
      <c r="C747" s="70" t="s">
        <v>55</v>
      </c>
      <c r="D747" s="70" t="s">
        <v>175</v>
      </c>
      <c r="E747" s="70" t="s">
        <v>219</v>
      </c>
      <c r="F747" s="70" t="s">
        <v>182</v>
      </c>
      <c r="G747" s="70" t="s">
        <v>1894</v>
      </c>
      <c r="H747" s="70" t="s">
        <v>101</v>
      </c>
      <c r="I747" s="70" t="s">
        <v>855</v>
      </c>
      <c r="J747" s="70" t="s">
        <v>61</v>
      </c>
      <c r="K747" s="69" t="b">
        <v>1</v>
      </c>
      <c r="L747" s="70" t="s">
        <v>8</v>
      </c>
      <c r="M747" s="69">
        <v>106</v>
      </c>
      <c r="N747" s="78" t="s">
        <v>984</v>
      </c>
      <c r="O747" s="81" t="str">
        <f t="shared" si="22"/>
        <v>10630</v>
      </c>
      <c r="P747" s="82">
        <f>IF(COUNTIF(Sheet2!B$3:B$187,VALUE('raw Mark ID data'!O747))=0, 0, VLOOKUP(VALUE(O747), Sheet2!B$3:D$987, 3, FALSE))</f>
        <v>0</v>
      </c>
      <c r="Q747" s="82">
        <f>IF(P747="THA",VLOOKUP(VALUE(O747),Sheet2!B$1:C$191,2,FALSE), IF(P747="SHA",VLOOKUP(VALUE(O747),Sheet2!B$1:C$191,2,FALSE), 0))</f>
        <v>0</v>
      </c>
      <c r="R747" s="82" t="str">
        <f t="shared" si="23"/>
        <v>NT</v>
      </c>
      <c r="S747" s="70" t="s">
        <v>1895</v>
      </c>
      <c r="T747" s="71">
        <v>45510</v>
      </c>
      <c r="U747" s="72">
        <v>45511</v>
      </c>
      <c r="V747" s="69">
        <v>2</v>
      </c>
      <c r="W747" s="71">
        <v>45512</v>
      </c>
      <c r="X747" s="69">
        <v>32</v>
      </c>
      <c r="Y747" s="73"/>
      <c r="Z747" s="70" t="s">
        <v>61</v>
      </c>
      <c r="AA747" s="69">
        <v>1</v>
      </c>
      <c r="AB747" s="72">
        <v>45512</v>
      </c>
      <c r="AC747" s="70" t="s">
        <v>63</v>
      </c>
      <c r="AD747" s="70" t="s">
        <v>947</v>
      </c>
      <c r="AE747" s="70" t="s">
        <v>14</v>
      </c>
      <c r="AF747" s="70" t="s">
        <v>12</v>
      </c>
      <c r="AG747" s="70" t="s">
        <v>65</v>
      </c>
      <c r="AH747" s="70" t="s">
        <v>11</v>
      </c>
      <c r="AI747" s="70" t="s">
        <v>9</v>
      </c>
      <c r="AJ747" s="70" t="s">
        <v>122</v>
      </c>
      <c r="AK747" s="70" t="s">
        <v>947</v>
      </c>
      <c r="AL747" s="70" t="s">
        <v>63</v>
      </c>
      <c r="AM747" s="70" t="s">
        <v>61</v>
      </c>
      <c r="AN747" s="70" t="s">
        <v>61</v>
      </c>
      <c r="AO747" s="70" t="s">
        <v>74</v>
      </c>
      <c r="AP747" s="69">
        <v>5.6</v>
      </c>
    </row>
    <row r="748" spans="1:42" ht="15" hidden="1" customHeight="1" x14ac:dyDescent="0.25">
      <c r="A748" s="69">
        <v>2024</v>
      </c>
      <c r="B748" s="70" t="s">
        <v>54</v>
      </c>
      <c r="C748" s="70" t="s">
        <v>55</v>
      </c>
      <c r="D748" s="70" t="s">
        <v>175</v>
      </c>
      <c r="E748" s="70" t="s">
        <v>219</v>
      </c>
      <c r="F748" s="70" t="s">
        <v>182</v>
      </c>
      <c r="G748" s="70" t="s">
        <v>1894</v>
      </c>
      <c r="H748" s="70" t="s">
        <v>110</v>
      </c>
      <c r="I748" s="70" t="s">
        <v>855</v>
      </c>
      <c r="J748" s="70" t="s">
        <v>61</v>
      </c>
      <c r="K748" s="69" t="b">
        <v>1</v>
      </c>
      <c r="L748" s="70" t="s">
        <v>8</v>
      </c>
      <c r="M748" s="69">
        <v>106</v>
      </c>
      <c r="N748" s="78" t="s">
        <v>984</v>
      </c>
      <c r="O748" s="81" t="str">
        <f t="shared" si="22"/>
        <v>10630</v>
      </c>
      <c r="P748" s="82">
        <f>IF(COUNTIF(Sheet2!B$3:B$187,VALUE('raw Mark ID data'!O748))=0, 0, VLOOKUP(VALUE(O748), Sheet2!B$3:D$987, 3, FALSE))</f>
        <v>0</v>
      </c>
      <c r="Q748" s="82">
        <f>IF(P748="THA",VLOOKUP(VALUE(O748),Sheet2!B$1:C$191,2,FALSE), IF(P748="SHA",VLOOKUP(VALUE(O748),Sheet2!B$1:C$191,2,FALSE), 0))</f>
        <v>0</v>
      </c>
      <c r="R748" s="82" t="str">
        <f t="shared" si="23"/>
        <v>NT</v>
      </c>
      <c r="S748" s="70" t="s">
        <v>1896</v>
      </c>
      <c r="T748" s="71">
        <v>45510</v>
      </c>
      <c r="U748" s="72">
        <v>45511</v>
      </c>
      <c r="V748" s="69">
        <v>2</v>
      </c>
      <c r="W748" s="71">
        <v>45512</v>
      </c>
      <c r="X748" s="69">
        <v>32</v>
      </c>
      <c r="Y748" s="73"/>
      <c r="Z748" s="70" t="s">
        <v>61</v>
      </c>
      <c r="AA748" s="69">
        <v>1</v>
      </c>
      <c r="AB748" s="72">
        <v>45512</v>
      </c>
      <c r="AC748" s="70" t="s">
        <v>63</v>
      </c>
      <c r="AD748" s="70" t="s">
        <v>189</v>
      </c>
      <c r="AE748" s="70" t="s">
        <v>21</v>
      </c>
      <c r="AF748" s="70" t="s">
        <v>12</v>
      </c>
      <c r="AG748" s="70" t="s">
        <v>65</v>
      </c>
      <c r="AH748" s="70" t="s">
        <v>11</v>
      </c>
      <c r="AI748" s="70" t="s">
        <v>9</v>
      </c>
      <c r="AJ748" s="70" t="s">
        <v>122</v>
      </c>
      <c r="AK748" s="70" t="s">
        <v>189</v>
      </c>
      <c r="AL748" s="70" t="s">
        <v>63</v>
      </c>
      <c r="AM748" s="70" t="s">
        <v>61</v>
      </c>
      <c r="AN748" s="70" t="s">
        <v>61</v>
      </c>
      <c r="AO748" s="70" t="s">
        <v>74</v>
      </c>
      <c r="AP748" s="69">
        <v>5.7</v>
      </c>
    </row>
    <row r="749" spans="1:42" ht="15" hidden="1" customHeight="1" x14ac:dyDescent="0.25">
      <c r="A749" s="69">
        <v>2024</v>
      </c>
      <c r="B749" s="70" t="s">
        <v>54</v>
      </c>
      <c r="C749" s="70" t="s">
        <v>55</v>
      </c>
      <c r="D749" s="70" t="s">
        <v>175</v>
      </c>
      <c r="E749" s="70" t="s">
        <v>219</v>
      </c>
      <c r="F749" s="70" t="s">
        <v>182</v>
      </c>
      <c r="G749" s="70" t="s">
        <v>1894</v>
      </c>
      <c r="H749" s="70" t="s">
        <v>111</v>
      </c>
      <c r="I749" s="70" t="s">
        <v>855</v>
      </c>
      <c r="J749" s="70" t="s">
        <v>61</v>
      </c>
      <c r="K749" s="69" t="b">
        <v>1</v>
      </c>
      <c r="L749" s="70" t="s">
        <v>8</v>
      </c>
      <c r="M749" s="69">
        <v>106</v>
      </c>
      <c r="N749" s="78" t="s">
        <v>984</v>
      </c>
      <c r="O749" s="81" t="str">
        <f t="shared" si="22"/>
        <v>10630</v>
      </c>
      <c r="P749" s="82">
        <f>IF(COUNTIF(Sheet2!B$3:B$187,VALUE('raw Mark ID data'!O749))=0, 0, VLOOKUP(VALUE(O749), Sheet2!B$3:D$987, 3, FALSE))</f>
        <v>0</v>
      </c>
      <c r="Q749" s="82">
        <f>IF(P749="THA",VLOOKUP(VALUE(O749),Sheet2!B$1:C$191,2,FALSE), IF(P749="SHA",VLOOKUP(VALUE(O749),Sheet2!B$1:C$191,2,FALSE), 0))</f>
        <v>0</v>
      </c>
      <c r="R749" s="82" t="str">
        <f t="shared" si="23"/>
        <v>NT</v>
      </c>
      <c r="S749" s="70" t="s">
        <v>1897</v>
      </c>
      <c r="T749" s="71">
        <v>45510</v>
      </c>
      <c r="U749" s="72">
        <v>45511</v>
      </c>
      <c r="V749" s="69">
        <v>2</v>
      </c>
      <c r="W749" s="71">
        <v>45512</v>
      </c>
      <c r="X749" s="69">
        <v>32</v>
      </c>
      <c r="Y749" s="73"/>
      <c r="Z749" s="70" t="s">
        <v>61</v>
      </c>
      <c r="AA749" s="69">
        <v>1</v>
      </c>
      <c r="AB749" s="72">
        <v>45512</v>
      </c>
      <c r="AC749" s="70" t="s">
        <v>63</v>
      </c>
      <c r="AD749" s="70" t="s">
        <v>139</v>
      </c>
      <c r="AE749" s="70" t="s">
        <v>13</v>
      </c>
      <c r="AF749" s="70" t="s">
        <v>12</v>
      </c>
      <c r="AG749" s="70" t="s">
        <v>65</v>
      </c>
      <c r="AH749" s="70" t="s">
        <v>11</v>
      </c>
      <c r="AI749" s="70" t="s">
        <v>9</v>
      </c>
      <c r="AJ749" s="70" t="s">
        <v>122</v>
      </c>
      <c r="AK749" s="70" t="s">
        <v>139</v>
      </c>
      <c r="AL749" s="70" t="s">
        <v>63</v>
      </c>
      <c r="AM749" s="70" t="s">
        <v>61</v>
      </c>
      <c r="AN749" s="70" t="s">
        <v>61</v>
      </c>
      <c r="AO749" s="70" t="s">
        <v>74</v>
      </c>
      <c r="AP749" s="69">
        <v>6</v>
      </c>
    </row>
    <row r="750" spans="1:42" ht="15" hidden="1" customHeight="1" x14ac:dyDescent="0.25">
      <c r="A750" s="69">
        <v>2024</v>
      </c>
      <c r="B750" s="70" t="s">
        <v>54</v>
      </c>
      <c r="C750" s="70" t="s">
        <v>55</v>
      </c>
      <c r="D750" s="70" t="s">
        <v>175</v>
      </c>
      <c r="E750" s="70" t="s">
        <v>219</v>
      </c>
      <c r="F750" s="70" t="s">
        <v>182</v>
      </c>
      <c r="G750" s="70" t="s">
        <v>1898</v>
      </c>
      <c r="H750" s="70" t="s">
        <v>81</v>
      </c>
      <c r="I750" s="70" t="s">
        <v>221</v>
      </c>
      <c r="J750" s="70" t="s">
        <v>61</v>
      </c>
      <c r="K750" s="69" t="b">
        <v>1</v>
      </c>
      <c r="L750" s="70" t="s">
        <v>8</v>
      </c>
      <c r="M750" s="69">
        <v>101</v>
      </c>
      <c r="N750" s="78" t="s">
        <v>960</v>
      </c>
      <c r="O750" s="81" t="str">
        <f t="shared" si="22"/>
        <v>1012428</v>
      </c>
      <c r="P750" s="82">
        <f>IF(COUNTIF(Sheet2!B$3:B$187,VALUE('raw Mark ID data'!O750))=0, 0, VLOOKUP(VALUE(O750), Sheet2!B$3:D$987, 3, FALSE))</f>
        <v>0</v>
      </c>
      <c r="Q750" s="82">
        <f>IF(P750="THA",VLOOKUP(VALUE(O750),Sheet2!B$1:C$191,2,FALSE), IF(P750="SHA",VLOOKUP(VALUE(O750),Sheet2!B$1:C$191,2,FALSE), 0))</f>
        <v>0</v>
      </c>
      <c r="R750" s="82" t="str">
        <f t="shared" si="23"/>
        <v>NT</v>
      </c>
      <c r="S750" s="70" t="s">
        <v>1899</v>
      </c>
      <c r="T750" s="71">
        <v>45509</v>
      </c>
      <c r="U750" s="72">
        <v>45511</v>
      </c>
      <c r="V750" s="69">
        <v>3</v>
      </c>
      <c r="W750" s="71">
        <v>45512</v>
      </c>
      <c r="X750" s="69">
        <v>32</v>
      </c>
      <c r="Y750" s="73"/>
      <c r="Z750" s="70" t="s">
        <v>61</v>
      </c>
      <c r="AA750" s="69">
        <v>1</v>
      </c>
      <c r="AB750" s="72">
        <v>45560</v>
      </c>
      <c r="AC750" s="70" t="s">
        <v>63</v>
      </c>
      <c r="AD750" s="70" t="s">
        <v>163</v>
      </c>
      <c r="AE750" s="70" t="s">
        <v>10</v>
      </c>
      <c r="AF750" s="70" t="s">
        <v>12</v>
      </c>
      <c r="AG750" s="70" t="s">
        <v>65</v>
      </c>
      <c r="AH750" s="70" t="s">
        <v>11</v>
      </c>
      <c r="AI750" s="70" t="s">
        <v>9</v>
      </c>
      <c r="AJ750" s="70" t="s">
        <v>122</v>
      </c>
      <c r="AK750" s="70" t="s">
        <v>163</v>
      </c>
      <c r="AL750" s="70" t="s">
        <v>63</v>
      </c>
      <c r="AM750" s="70" t="s">
        <v>61</v>
      </c>
      <c r="AN750" s="70" t="s">
        <v>61</v>
      </c>
      <c r="AO750" s="70" t="s">
        <v>74</v>
      </c>
      <c r="AP750" s="69">
        <v>6.2</v>
      </c>
    </row>
    <row r="751" spans="1:42" ht="15" hidden="1" customHeight="1" x14ac:dyDescent="0.25">
      <c r="A751" s="69">
        <v>2024</v>
      </c>
      <c r="B751" s="70" t="s">
        <v>54</v>
      </c>
      <c r="C751" s="70" t="s">
        <v>55</v>
      </c>
      <c r="D751" s="70" t="s">
        <v>175</v>
      </c>
      <c r="E751" s="70" t="s">
        <v>219</v>
      </c>
      <c r="F751" s="70" t="s">
        <v>182</v>
      </c>
      <c r="G751" s="70" t="s">
        <v>1898</v>
      </c>
      <c r="H751" s="70" t="s">
        <v>86</v>
      </c>
      <c r="I751" s="70" t="s">
        <v>221</v>
      </c>
      <c r="J751" s="70" t="s">
        <v>61</v>
      </c>
      <c r="K751" s="69" t="b">
        <v>1</v>
      </c>
      <c r="L751" s="70" t="s">
        <v>8</v>
      </c>
      <c r="M751" s="69">
        <v>101</v>
      </c>
      <c r="N751" s="78" t="s">
        <v>960</v>
      </c>
      <c r="O751" s="81" t="str">
        <f t="shared" si="22"/>
        <v>1012428</v>
      </c>
      <c r="P751" s="82">
        <f>IF(COUNTIF(Sheet2!B$3:B$187,VALUE('raw Mark ID data'!O751))=0, 0, VLOOKUP(VALUE(O751), Sheet2!B$3:D$987, 3, FALSE))</f>
        <v>0</v>
      </c>
      <c r="Q751" s="82">
        <f>IF(P751="THA",VLOOKUP(VALUE(O751),Sheet2!B$1:C$191,2,FALSE), IF(P751="SHA",VLOOKUP(VALUE(O751),Sheet2!B$1:C$191,2,FALSE), 0))</f>
        <v>0</v>
      </c>
      <c r="R751" s="82" t="str">
        <f t="shared" si="23"/>
        <v>NT</v>
      </c>
      <c r="S751" s="70" t="s">
        <v>1900</v>
      </c>
      <c r="T751" s="71">
        <v>45509</v>
      </c>
      <c r="U751" s="72">
        <v>45511</v>
      </c>
      <c r="V751" s="69">
        <v>3</v>
      </c>
      <c r="W751" s="71">
        <v>45512</v>
      </c>
      <c r="X751" s="69">
        <v>32</v>
      </c>
      <c r="Y751" s="73"/>
      <c r="Z751" s="70" t="s">
        <v>61</v>
      </c>
      <c r="AA751" s="69">
        <v>1</v>
      </c>
      <c r="AB751" s="72">
        <v>45560</v>
      </c>
      <c r="AC751" s="70" t="s">
        <v>63</v>
      </c>
      <c r="AD751" s="70" t="s">
        <v>947</v>
      </c>
      <c r="AE751" s="70" t="s">
        <v>14</v>
      </c>
      <c r="AF751" s="70" t="s">
        <v>12</v>
      </c>
      <c r="AG751" s="70" t="s">
        <v>65</v>
      </c>
      <c r="AH751" s="70" t="s">
        <v>11</v>
      </c>
      <c r="AI751" s="70" t="s">
        <v>9</v>
      </c>
      <c r="AJ751" s="70" t="s">
        <v>122</v>
      </c>
      <c r="AK751" s="70" t="s">
        <v>947</v>
      </c>
      <c r="AL751" s="70" t="s">
        <v>63</v>
      </c>
      <c r="AM751" s="70" t="s">
        <v>61</v>
      </c>
      <c r="AN751" s="70" t="s">
        <v>61</v>
      </c>
      <c r="AO751" s="70" t="s">
        <v>74</v>
      </c>
      <c r="AP751" s="69">
        <v>5.8</v>
      </c>
    </row>
    <row r="752" spans="1:42" ht="15" hidden="1" customHeight="1" x14ac:dyDescent="0.25">
      <c r="A752" s="69">
        <v>2024</v>
      </c>
      <c r="B752" s="70" t="s">
        <v>54</v>
      </c>
      <c r="C752" s="70" t="s">
        <v>55</v>
      </c>
      <c r="D752" s="70" t="s">
        <v>175</v>
      </c>
      <c r="E752" s="70" t="s">
        <v>219</v>
      </c>
      <c r="F752" s="70" t="s">
        <v>182</v>
      </c>
      <c r="G752" s="70" t="s">
        <v>1898</v>
      </c>
      <c r="H752" s="70" t="s">
        <v>90</v>
      </c>
      <c r="I752" s="70" t="s">
        <v>221</v>
      </c>
      <c r="J752" s="70" t="s">
        <v>61</v>
      </c>
      <c r="K752" s="69" t="b">
        <v>1</v>
      </c>
      <c r="L752" s="70" t="s">
        <v>8</v>
      </c>
      <c r="M752" s="69">
        <v>101</v>
      </c>
      <c r="N752" s="78" t="s">
        <v>960</v>
      </c>
      <c r="O752" s="81" t="str">
        <f t="shared" si="22"/>
        <v>1012428</v>
      </c>
      <c r="P752" s="82">
        <f>IF(COUNTIF(Sheet2!B$3:B$187,VALUE('raw Mark ID data'!O752))=0, 0, VLOOKUP(VALUE(O752), Sheet2!B$3:D$987, 3, FALSE))</f>
        <v>0</v>
      </c>
      <c r="Q752" s="82">
        <f>IF(P752="THA",VLOOKUP(VALUE(O752),Sheet2!B$1:C$191,2,FALSE), IF(P752="SHA",VLOOKUP(VALUE(O752),Sheet2!B$1:C$191,2,FALSE), 0))</f>
        <v>0</v>
      </c>
      <c r="R752" s="82" t="str">
        <f t="shared" si="23"/>
        <v>NT</v>
      </c>
      <c r="S752" s="70" t="s">
        <v>1901</v>
      </c>
      <c r="T752" s="71">
        <v>45509</v>
      </c>
      <c r="U752" s="72">
        <v>45511</v>
      </c>
      <c r="V752" s="69">
        <v>3</v>
      </c>
      <c r="W752" s="71">
        <v>45512</v>
      </c>
      <c r="X752" s="69">
        <v>32</v>
      </c>
      <c r="Y752" s="73"/>
      <c r="Z752" s="70" t="s">
        <v>61</v>
      </c>
      <c r="AA752" s="69">
        <v>1</v>
      </c>
      <c r="AB752" s="72">
        <v>45560</v>
      </c>
      <c r="AC752" s="70" t="s">
        <v>63</v>
      </c>
      <c r="AD752" s="70" t="s">
        <v>163</v>
      </c>
      <c r="AE752" s="70" t="s">
        <v>10</v>
      </c>
      <c r="AF752" s="70" t="s">
        <v>12</v>
      </c>
      <c r="AG752" s="70" t="s">
        <v>65</v>
      </c>
      <c r="AH752" s="70" t="s">
        <v>11</v>
      </c>
      <c r="AI752" s="70" t="s">
        <v>9</v>
      </c>
      <c r="AJ752" s="70" t="s">
        <v>122</v>
      </c>
      <c r="AK752" s="70" t="s">
        <v>163</v>
      </c>
      <c r="AL752" s="70" t="s">
        <v>63</v>
      </c>
      <c r="AM752" s="70" t="s">
        <v>61</v>
      </c>
      <c r="AN752" s="70" t="s">
        <v>61</v>
      </c>
      <c r="AO752" s="70" t="s">
        <v>74</v>
      </c>
      <c r="AP752" s="69">
        <v>6.4</v>
      </c>
    </row>
    <row r="753" spans="1:42" ht="15" hidden="1" customHeight="1" x14ac:dyDescent="0.25">
      <c r="A753" s="69">
        <v>2024</v>
      </c>
      <c r="B753" s="70" t="s">
        <v>54</v>
      </c>
      <c r="C753" s="70" t="s">
        <v>55</v>
      </c>
      <c r="D753" s="70" t="s">
        <v>175</v>
      </c>
      <c r="E753" s="70" t="s">
        <v>219</v>
      </c>
      <c r="F753" s="70" t="s">
        <v>182</v>
      </c>
      <c r="G753" s="70" t="s">
        <v>1898</v>
      </c>
      <c r="H753" s="70" t="s">
        <v>93</v>
      </c>
      <c r="I753" s="70" t="s">
        <v>221</v>
      </c>
      <c r="J753" s="70" t="s">
        <v>61</v>
      </c>
      <c r="K753" s="69" t="b">
        <v>1</v>
      </c>
      <c r="L753" s="70" t="s">
        <v>8</v>
      </c>
      <c r="M753" s="69">
        <v>101</v>
      </c>
      <c r="N753" s="78" t="s">
        <v>960</v>
      </c>
      <c r="O753" s="81" t="str">
        <f t="shared" si="22"/>
        <v>1012428</v>
      </c>
      <c r="P753" s="82">
        <f>IF(COUNTIF(Sheet2!B$3:B$187,VALUE('raw Mark ID data'!O753))=0, 0, VLOOKUP(VALUE(O753), Sheet2!B$3:D$987, 3, FALSE))</f>
        <v>0</v>
      </c>
      <c r="Q753" s="82">
        <f>IF(P753="THA",VLOOKUP(VALUE(O753),Sheet2!B$1:C$191,2,FALSE), IF(P753="SHA",VLOOKUP(VALUE(O753),Sheet2!B$1:C$191,2,FALSE), 0))</f>
        <v>0</v>
      </c>
      <c r="R753" s="82" t="str">
        <f t="shared" si="23"/>
        <v>NT</v>
      </c>
      <c r="S753" s="70" t="s">
        <v>1902</v>
      </c>
      <c r="T753" s="71">
        <v>45509</v>
      </c>
      <c r="U753" s="72">
        <v>45511</v>
      </c>
      <c r="V753" s="69">
        <v>3</v>
      </c>
      <c r="W753" s="71">
        <v>45512</v>
      </c>
      <c r="X753" s="69">
        <v>32</v>
      </c>
      <c r="Y753" s="73"/>
      <c r="Z753" s="70" t="s">
        <v>61</v>
      </c>
      <c r="AA753" s="69">
        <v>1</v>
      </c>
      <c r="AB753" s="72">
        <v>45560</v>
      </c>
      <c r="AC753" s="70" t="s">
        <v>63</v>
      </c>
      <c r="AD753" s="70" t="s">
        <v>139</v>
      </c>
      <c r="AE753" s="70" t="s">
        <v>13</v>
      </c>
      <c r="AF753" s="70" t="s">
        <v>12</v>
      </c>
      <c r="AG753" s="70" t="s">
        <v>65</v>
      </c>
      <c r="AH753" s="70" t="s">
        <v>11</v>
      </c>
      <c r="AI753" s="70" t="s">
        <v>9</v>
      </c>
      <c r="AJ753" s="70" t="s">
        <v>122</v>
      </c>
      <c r="AK753" s="70" t="s">
        <v>139</v>
      </c>
      <c r="AL753" s="70" t="s">
        <v>63</v>
      </c>
      <c r="AM753" s="70" t="s">
        <v>61</v>
      </c>
      <c r="AN753" s="70" t="s">
        <v>61</v>
      </c>
      <c r="AO753" s="70" t="s">
        <v>74</v>
      </c>
      <c r="AP753" s="69">
        <v>6.3</v>
      </c>
    </row>
    <row r="754" spans="1:42" ht="15" hidden="1" customHeight="1" x14ac:dyDescent="0.25">
      <c r="A754" s="69">
        <v>2024</v>
      </c>
      <c r="B754" s="70" t="s">
        <v>54</v>
      </c>
      <c r="C754" s="70" t="s">
        <v>1046</v>
      </c>
      <c r="D754" s="70" t="s">
        <v>1371</v>
      </c>
      <c r="E754" s="70" t="s">
        <v>998</v>
      </c>
      <c r="F754" s="70" t="s">
        <v>182</v>
      </c>
      <c r="G754" s="70" t="s">
        <v>1903</v>
      </c>
      <c r="H754" s="70" t="s">
        <v>67</v>
      </c>
      <c r="I754" s="70" t="s">
        <v>855</v>
      </c>
      <c r="J754" s="70" t="s">
        <v>61</v>
      </c>
      <c r="K754" s="69" t="b">
        <v>0</v>
      </c>
      <c r="L754" s="70" t="s">
        <v>8</v>
      </c>
      <c r="M754" s="69">
        <v>106</v>
      </c>
      <c r="N754" s="78" t="s">
        <v>1015</v>
      </c>
      <c r="O754" s="81" t="str">
        <f t="shared" si="22"/>
        <v>10641</v>
      </c>
      <c r="P754" s="82">
        <f>IF(COUNTIF(Sheet2!B$3:B$187,VALUE('raw Mark ID data'!O754))=0, 0, VLOOKUP(VALUE(O754), Sheet2!B$3:D$987, 3, FALSE))</f>
        <v>0</v>
      </c>
      <c r="Q754" s="82">
        <f>IF(P754="THA",VLOOKUP(VALUE(O754),Sheet2!B$1:C$191,2,FALSE), IF(P754="SHA",VLOOKUP(VALUE(O754),Sheet2!B$1:C$191,2,FALSE), 0))</f>
        <v>0</v>
      </c>
      <c r="R754" s="82" t="str">
        <f t="shared" si="23"/>
        <v>NT</v>
      </c>
      <c r="S754" s="70" t="s">
        <v>1904</v>
      </c>
      <c r="T754" s="71">
        <v>45494</v>
      </c>
      <c r="U754" s="72">
        <v>45496</v>
      </c>
      <c r="V754" s="69">
        <v>3</v>
      </c>
      <c r="W754" s="71">
        <v>45497</v>
      </c>
      <c r="X754" s="69">
        <v>30</v>
      </c>
      <c r="Y754" s="73"/>
      <c r="Z754" s="70" t="s">
        <v>61</v>
      </c>
      <c r="AA754" s="69">
        <v>1</v>
      </c>
      <c r="AB754" s="72">
        <v>45518</v>
      </c>
      <c r="AC754" s="70" t="s">
        <v>992</v>
      </c>
      <c r="AD754" s="70" t="s">
        <v>139</v>
      </c>
      <c r="AE754" s="70" t="s">
        <v>13</v>
      </c>
      <c r="AF754" s="70" t="s">
        <v>12</v>
      </c>
      <c r="AG754" s="70" t="s">
        <v>65</v>
      </c>
      <c r="AH754" s="70" t="s">
        <v>11</v>
      </c>
      <c r="AI754" s="70" t="s">
        <v>9</v>
      </c>
      <c r="AJ754" s="70" t="s">
        <v>122</v>
      </c>
      <c r="AK754" s="70" t="s">
        <v>139</v>
      </c>
      <c r="AL754" s="70" t="s">
        <v>992</v>
      </c>
      <c r="AM754" s="70" t="s">
        <v>61</v>
      </c>
      <c r="AN754" s="70" t="s">
        <v>61</v>
      </c>
      <c r="AO754" s="70" t="s">
        <v>61</v>
      </c>
      <c r="AP754" s="73"/>
    </row>
    <row r="755" spans="1:42" ht="15" hidden="1" customHeight="1" x14ac:dyDescent="0.25">
      <c r="A755" s="69">
        <v>2024</v>
      </c>
      <c r="B755" s="70" t="s">
        <v>54</v>
      </c>
      <c r="C755" s="70" t="s">
        <v>1046</v>
      </c>
      <c r="D755" s="70" t="s">
        <v>1371</v>
      </c>
      <c r="E755" s="70" t="s">
        <v>998</v>
      </c>
      <c r="F755" s="70" t="s">
        <v>182</v>
      </c>
      <c r="G755" s="70" t="s">
        <v>1903</v>
      </c>
      <c r="H755" s="70" t="s">
        <v>77</v>
      </c>
      <c r="I755" s="70" t="s">
        <v>855</v>
      </c>
      <c r="J755" s="70" t="s">
        <v>61</v>
      </c>
      <c r="K755" s="69" t="b">
        <v>0</v>
      </c>
      <c r="L755" s="70" t="s">
        <v>8</v>
      </c>
      <c r="M755" s="69">
        <v>106</v>
      </c>
      <c r="N755" s="78" t="s">
        <v>1015</v>
      </c>
      <c r="O755" s="81" t="str">
        <f t="shared" si="22"/>
        <v>10641</v>
      </c>
      <c r="P755" s="82">
        <f>IF(COUNTIF(Sheet2!B$3:B$187,VALUE('raw Mark ID data'!O755))=0, 0, VLOOKUP(VALUE(O755), Sheet2!B$3:D$987, 3, FALSE))</f>
        <v>0</v>
      </c>
      <c r="Q755" s="82">
        <f>IF(P755="THA",VLOOKUP(VALUE(O755),Sheet2!B$1:C$191,2,FALSE), IF(P755="SHA",VLOOKUP(VALUE(O755),Sheet2!B$1:C$191,2,FALSE), 0))</f>
        <v>0</v>
      </c>
      <c r="R755" s="82" t="str">
        <f t="shared" si="23"/>
        <v>NT</v>
      </c>
      <c r="S755" s="70" t="s">
        <v>1905</v>
      </c>
      <c r="T755" s="71">
        <v>45494</v>
      </c>
      <c r="U755" s="72">
        <v>45496</v>
      </c>
      <c r="V755" s="69">
        <v>3</v>
      </c>
      <c r="W755" s="71">
        <v>45497</v>
      </c>
      <c r="X755" s="69">
        <v>30</v>
      </c>
      <c r="Y755" s="73"/>
      <c r="Z755" s="70" t="s">
        <v>61</v>
      </c>
      <c r="AA755" s="69">
        <v>1</v>
      </c>
      <c r="AB755" s="72">
        <v>45518</v>
      </c>
      <c r="AC755" s="70" t="s">
        <v>992</v>
      </c>
      <c r="AD755" s="70" t="s">
        <v>163</v>
      </c>
      <c r="AE755" s="70" t="s">
        <v>10</v>
      </c>
      <c r="AF755" s="70" t="s">
        <v>12</v>
      </c>
      <c r="AG755" s="70" t="s">
        <v>65</v>
      </c>
      <c r="AH755" s="70" t="s">
        <v>11</v>
      </c>
      <c r="AI755" s="70" t="s">
        <v>9</v>
      </c>
      <c r="AJ755" s="70" t="s">
        <v>122</v>
      </c>
      <c r="AK755" s="70" t="s">
        <v>163</v>
      </c>
      <c r="AL755" s="70" t="s">
        <v>992</v>
      </c>
      <c r="AM755" s="70" t="s">
        <v>61</v>
      </c>
      <c r="AN755" s="70" t="s">
        <v>61</v>
      </c>
      <c r="AO755" s="70" t="s">
        <v>61</v>
      </c>
      <c r="AP755" s="73"/>
    </row>
    <row r="756" spans="1:42" ht="15" hidden="1" customHeight="1" x14ac:dyDescent="0.25">
      <c r="A756" s="69">
        <v>2024</v>
      </c>
      <c r="B756" s="70" t="s">
        <v>54</v>
      </c>
      <c r="C756" s="70" t="s">
        <v>1046</v>
      </c>
      <c r="D756" s="70" t="s">
        <v>1371</v>
      </c>
      <c r="E756" s="70" t="s">
        <v>998</v>
      </c>
      <c r="F756" s="70" t="s">
        <v>182</v>
      </c>
      <c r="G756" s="70" t="s">
        <v>1903</v>
      </c>
      <c r="H756" s="70" t="s">
        <v>87</v>
      </c>
      <c r="I756" s="70" t="s">
        <v>855</v>
      </c>
      <c r="J756" s="70" t="s">
        <v>61</v>
      </c>
      <c r="K756" s="69" t="b">
        <v>0</v>
      </c>
      <c r="L756" s="70" t="s">
        <v>8</v>
      </c>
      <c r="M756" s="69">
        <v>106</v>
      </c>
      <c r="N756" s="78" t="s">
        <v>1015</v>
      </c>
      <c r="O756" s="81" t="str">
        <f t="shared" si="22"/>
        <v>10641</v>
      </c>
      <c r="P756" s="82">
        <f>IF(COUNTIF(Sheet2!B$3:B$187,VALUE('raw Mark ID data'!O756))=0, 0, VLOOKUP(VALUE(O756), Sheet2!B$3:D$987, 3, FALSE))</f>
        <v>0</v>
      </c>
      <c r="Q756" s="82">
        <f>IF(P756="THA",VLOOKUP(VALUE(O756),Sheet2!B$1:C$191,2,FALSE), IF(P756="SHA",VLOOKUP(VALUE(O756),Sheet2!B$1:C$191,2,FALSE), 0))</f>
        <v>0</v>
      </c>
      <c r="R756" s="82" t="str">
        <f t="shared" si="23"/>
        <v>NT</v>
      </c>
      <c r="S756" s="70" t="s">
        <v>1906</v>
      </c>
      <c r="T756" s="71">
        <v>45494</v>
      </c>
      <c r="U756" s="72">
        <v>45496</v>
      </c>
      <c r="V756" s="69">
        <v>3</v>
      </c>
      <c r="W756" s="71">
        <v>45497</v>
      </c>
      <c r="X756" s="69">
        <v>30</v>
      </c>
      <c r="Y756" s="73"/>
      <c r="Z756" s="70" t="s">
        <v>61</v>
      </c>
      <c r="AA756" s="69">
        <v>1</v>
      </c>
      <c r="AB756" s="72">
        <v>45518</v>
      </c>
      <c r="AC756" s="70" t="s">
        <v>992</v>
      </c>
      <c r="AD756" s="70" t="s">
        <v>163</v>
      </c>
      <c r="AE756" s="70" t="s">
        <v>10</v>
      </c>
      <c r="AF756" s="70" t="s">
        <v>12</v>
      </c>
      <c r="AG756" s="70" t="s">
        <v>65</v>
      </c>
      <c r="AH756" s="70" t="s">
        <v>11</v>
      </c>
      <c r="AI756" s="70" t="s">
        <v>9</v>
      </c>
      <c r="AJ756" s="70" t="s">
        <v>122</v>
      </c>
      <c r="AK756" s="70" t="s">
        <v>163</v>
      </c>
      <c r="AL756" s="70" t="s">
        <v>992</v>
      </c>
      <c r="AM756" s="70" t="s">
        <v>61</v>
      </c>
      <c r="AN756" s="70" t="s">
        <v>61</v>
      </c>
      <c r="AO756" s="70" t="s">
        <v>61</v>
      </c>
      <c r="AP756" s="73"/>
    </row>
    <row r="757" spans="1:42" ht="15" hidden="1" customHeight="1" x14ac:dyDescent="0.25">
      <c r="A757" s="69">
        <v>2024</v>
      </c>
      <c r="B757" s="70" t="s">
        <v>54</v>
      </c>
      <c r="C757" s="70" t="s">
        <v>1046</v>
      </c>
      <c r="D757" s="70" t="s">
        <v>1371</v>
      </c>
      <c r="E757" s="70" t="s">
        <v>998</v>
      </c>
      <c r="F757" s="70" t="s">
        <v>182</v>
      </c>
      <c r="G757" s="70" t="s">
        <v>1903</v>
      </c>
      <c r="H757" s="70" t="s">
        <v>94</v>
      </c>
      <c r="I757" s="70" t="s">
        <v>855</v>
      </c>
      <c r="J757" s="70" t="s">
        <v>61</v>
      </c>
      <c r="K757" s="69" t="b">
        <v>0</v>
      </c>
      <c r="L757" s="70" t="s">
        <v>8</v>
      </c>
      <c r="M757" s="69">
        <v>106</v>
      </c>
      <c r="N757" s="78" t="s">
        <v>1015</v>
      </c>
      <c r="O757" s="81" t="str">
        <f t="shared" si="22"/>
        <v>10641</v>
      </c>
      <c r="P757" s="82">
        <f>IF(COUNTIF(Sheet2!B$3:B$187,VALUE('raw Mark ID data'!O757))=0, 0, VLOOKUP(VALUE(O757), Sheet2!B$3:D$987, 3, FALSE))</f>
        <v>0</v>
      </c>
      <c r="Q757" s="82">
        <f>IF(P757="THA",VLOOKUP(VALUE(O757),Sheet2!B$1:C$191,2,FALSE), IF(P757="SHA",VLOOKUP(VALUE(O757),Sheet2!B$1:C$191,2,FALSE), 0))</f>
        <v>0</v>
      </c>
      <c r="R757" s="82" t="str">
        <f t="shared" si="23"/>
        <v>NT</v>
      </c>
      <c r="S757" s="70" t="s">
        <v>1907</v>
      </c>
      <c r="T757" s="71">
        <v>45494</v>
      </c>
      <c r="U757" s="72">
        <v>45496</v>
      </c>
      <c r="V757" s="69">
        <v>3</v>
      </c>
      <c r="W757" s="71">
        <v>45497</v>
      </c>
      <c r="X757" s="69">
        <v>30</v>
      </c>
      <c r="Y757" s="73"/>
      <c r="Z757" s="70" t="s">
        <v>61</v>
      </c>
      <c r="AA757" s="69">
        <v>1</v>
      </c>
      <c r="AB757" s="72">
        <v>45518</v>
      </c>
      <c r="AC757" s="70" t="s">
        <v>992</v>
      </c>
      <c r="AD757" s="70" t="s">
        <v>189</v>
      </c>
      <c r="AE757" s="70" t="s">
        <v>21</v>
      </c>
      <c r="AF757" s="70" t="s">
        <v>12</v>
      </c>
      <c r="AG757" s="70" t="s">
        <v>65</v>
      </c>
      <c r="AH757" s="70" t="s">
        <v>11</v>
      </c>
      <c r="AI757" s="70" t="s">
        <v>9</v>
      </c>
      <c r="AJ757" s="70" t="s">
        <v>122</v>
      </c>
      <c r="AK757" s="70" t="s">
        <v>189</v>
      </c>
      <c r="AL757" s="70" t="s">
        <v>992</v>
      </c>
      <c r="AM757" s="70" t="s">
        <v>61</v>
      </c>
      <c r="AN757" s="70" t="s">
        <v>61</v>
      </c>
      <c r="AO757" s="70" t="s">
        <v>61</v>
      </c>
      <c r="AP757" s="73"/>
    </row>
    <row r="758" spans="1:42" ht="15" hidden="1" customHeight="1" x14ac:dyDescent="0.25">
      <c r="A758" s="69">
        <v>2024</v>
      </c>
      <c r="B758" s="70" t="s">
        <v>54</v>
      </c>
      <c r="C758" s="70" t="s">
        <v>1046</v>
      </c>
      <c r="D758" s="70" t="s">
        <v>1371</v>
      </c>
      <c r="E758" s="70" t="s">
        <v>998</v>
      </c>
      <c r="F758" s="70" t="s">
        <v>182</v>
      </c>
      <c r="G758" s="70" t="s">
        <v>1903</v>
      </c>
      <c r="H758" s="70" t="s">
        <v>97</v>
      </c>
      <c r="I758" s="70" t="s">
        <v>855</v>
      </c>
      <c r="J758" s="70" t="s">
        <v>61</v>
      </c>
      <c r="K758" s="69" t="b">
        <v>0</v>
      </c>
      <c r="L758" s="70" t="s">
        <v>8</v>
      </c>
      <c r="M758" s="69">
        <v>106</v>
      </c>
      <c r="N758" s="78" t="s">
        <v>1015</v>
      </c>
      <c r="O758" s="81" t="str">
        <f t="shared" si="22"/>
        <v>10641</v>
      </c>
      <c r="P758" s="82">
        <f>IF(COUNTIF(Sheet2!B$3:B$187,VALUE('raw Mark ID data'!O758))=0, 0, VLOOKUP(VALUE(O758), Sheet2!B$3:D$987, 3, FALSE))</f>
        <v>0</v>
      </c>
      <c r="Q758" s="82">
        <f>IF(P758="THA",VLOOKUP(VALUE(O758),Sheet2!B$1:C$191,2,FALSE), IF(P758="SHA",VLOOKUP(VALUE(O758),Sheet2!B$1:C$191,2,FALSE), 0))</f>
        <v>0</v>
      </c>
      <c r="R758" s="82" t="str">
        <f t="shared" si="23"/>
        <v>NT</v>
      </c>
      <c r="S758" s="70" t="s">
        <v>1908</v>
      </c>
      <c r="T758" s="71">
        <v>45494</v>
      </c>
      <c r="U758" s="72">
        <v>45496</v>
      </c>
      <c r="V758" s="69">
        <v>3</v>
      </c>
      <c r="W758" s="71">
        <v>45497</v>
      </c>
      <c r="X758" s="69">
        <v>30</v>
      </c>
      <c r="Y758" s="73"/>
      <c r="Z758" s="70" t="s">
        <v>61</v>
      </c>
      <c r="AA758" s="69">
        <v>1</v>
      </c>
      <c r="AB758" s="72">
        <v>45518</v>
      </c>
      <c r="AC758" s="70" t="s">
        <v>992</v>
      </c>
      <c r="AD758" s="70" t="s">
        <v>139</v>
      </c>
      <c r="AE758" s="70" t="s">
        <v>13</v>
      </c>
      <c r="AF758" s="70" t="s">
        <v>12</v>
      </c>
      <c r="AG758" s="70" t="s">
        <v>65</v>
      </c>
      <c r="AH758" s="70" t="s">
        <v>11</v>
      </c>
      <c r="AI758" s="70" t="s">
        <v>9</v>
      </c>
      <c r="AJ758" s="70" t="s">
        <v>122</v>
      </c>
      <c r="AK758" s="70" t="s">
        <v>139</v>
      </c>
      <c r="AL758" s="70" t="s">
        <v>992</v>
      </c>
      <c r="AM758" s="70" t="s">
        <v>61</v>
      </c>
      <c r="AN758" s="70" t="s">
        <v>61</v>
      </c>
      <c r="AO758" s="70" t="s">
        <v>61</v>
      </c>
      <c r="AP758" s="73"/>
    </row>
    <row r="759" spans="1:42" ht="15" hidden="1" customHeight="1" x14ac:dyDescent="0.25">
      <c r="A759" s="69">
        <v>2024</v>
      </c>
      <c r="B759" s="70" t="s">
        <v>54</v>
      </c>
      <c r="C759" s="70" t="s">
        <v>1046</v>
      </c>
      <c r="D759" s="70" t="s">
        <v>1371</v>
      </c>
      <c r="E759" s="70" t="s">
        <v>998</v>
      </c>
      <c r="F759" s="70" t="s">
        <v>182</v>
      </c>
      <c r="G759" s="70" t="s">
        <v>1903</v>
      </c>
      <c r="H759" s="70" t="s">
        <v>127</v>
      </c>
      <c r="I759" s="70" t="s">
        <v>855</v>
      </c>
      <c r="J759" s="70" t="s">
        <v>61</v>
      </c>
      <c r="K759" s="69" t="b">
        <v>0</v>
      </c>
      <c r="L759" s="70" t="s">
        <v>8</v>
      </c>
      <c r="M759" s="69">
        <v>106</v>
      </c>
      <c r="N759" s="78" t="s">
        <v>1015</v>
      </c>
      <c r="O759" s="81" t="str">
        <f t="shared" si="22"/>
        <v>10641</v>
      </c>
      <c r="P759" s="82">
        <f>IF(COUNTIF(Sheet2!B$3:B$187,VALUE('raw Mark ID data'!O759))=0, 0, VLOOKUP(VALUE(O759), Sheet2!B$3:D$987, 3, FALSE))</f>
        <v>0</v>
      </c>
      <c r="Q759" s="82">
        <f>IF(P759="THA",VLOOKUP(VALUE(O759),Sheet2!B$1:C$191,2,FALSE), IF(P759="SHA",VLOOKUP(VALUE(O759),Sheet2!B$1:C$191,2,FALSE), 0))</f>
        <v>0</v>
      </c>
      <c r="R759" s="82" t="str">
        <f t="shared" si="23"/>
        <v>NT</v>
      </c>
      <c r="S759" s="70" t="s">
        <v>1909</v>
      </c>
      <c r="T759" s="71">
        <v>45494</v>
      </c>
      <c r="U759" s="72">
        <v>45495</v>
      </c>
      <c r="V759" s="69">
        <v>2</v>
      </c>
      <c r="W759" s="71">
        <v>45496</v>
      </c>
      <c r="X759" s="69">
        <v>30</v>
      </c>
      <c r="Y759" s="73"/>
      <c r="Z759" s="70" t="s">
        <v>61</v>
      </c>
      <c r="AA759" s="69">
        <v>1</v>
      </c>
      <c r="AB759" s="72">
        <v>45518</v>
      </c>
      <c r="AC759" s="70" t="s">
        <v>992</v>
      </c>
      <c r="AD759" s="70" t="s">
        <v>139</v>
      </c>
      <c r="AE759" s="70" t="s">
        <v>13</v>
      </c>
      <c r="AF759" s="70" t="s">
        <v>12</v>
      </c>
      <c r="AG759" s="70" t="s">
        <v>65</v>
      </c>
      <c r="AH759" s="70" t="s">
        <v>11</v>
      </c>
      <c r="AI759" s="70" t="s">
        <v>9</v>
      </c>
      <c r="AJ759" s="70" t="s">
        <v>122</v>
      </c>
      <c r="AK759" s="70" t="s">
        <v>139</v>
      </c>
      <c r="AL759" s="70" t="s">
        <v>992</v>
      </c>
      <c r="AM759" s="70" t="s">
        <v>61</v>
      </c>
      <c r="AN759" s="70" t="s">
        <v>61</v>
      </c>
      <c r="AO759" s="70" t="s">
        <v>61</v>
      </c>
      <c r="AP759" s="73"/>
    </row>
    <row r="760" spans="1:42" ht="15" hidden="1" customHeight="1" x14ac:dyDescent="0.25">
      <c r="A760" s="69">
        <v>2024</v>
      </c>
      <c r="B760" s="70" t="s">
        <v>54</v>
      </c>
      <c r="C760" s="70" t="s">
        <v>1046</v>
      </c>
      <c r="D760" s="70" t="s">
        <v>1371</v>
      </c>
      <c r="E760" s="70" t="s">
        <v>998</v>
      </c>
      <c r="F760" s="70" t="s">
        <v>182</v>
      </c>
      <c r="G760" s="70" t="s">
        <v>1903</v>
      </c>
      <c r="H760" s="70" t="s">
        <v>129</v>
      </c>
      <c r="I760" s="70" t="s">
        <v>855</v>
      </c>
      <c r="J760" s="70" t="s">
        <v>61</v>
      </c>
      <c r="K760" s="69" t="b">
        <v>0</v>
      </c>
      <c r="L760" s="70" t="s">
        <v>8</v>
      </c>
      <c r="M760" s="69">
        <v>106</v>
      </c>
      <c r="N760" s="78" t="s">
        <v>1015</v>
      </c>
      <c r="O760" s="81" t="str">
        <f t="shared" si="22"/>
        <v>10641</v>
      </c>
      <c r="P760" s="82">
        <f>IF(COUNTIF(Sheet2!B$3:B$187,VALUE('raw Mark ID data'!O760))=0, 0, VLOOKUP(VALUE(O760), Sheet2!B$3:D$987, 3, FALSE))</f>
        <v>0</v>
      </c>
      <c r="Q760" s="82">
        <f>IF(P760="THA",VLOOKUP(VALUE(O760),Sheet2!B$1:C$191,2,FALSE), IF(P760="SHA",VLOOKUP(VALUE(O760),Sheet2!B$1:C$191,2,FALSE), 0))</f>
        <v>0</v>
      </c>
      <c r="R760" s="82" t="str">
        <f t="shared" si="23"/>
        <v>NT</v>
      </c>
      <c r="S760" s="70" t="s">
        <v>1910</v>
      </c>
      <c r="T760" s="71">
        <v>45494</v>
      </c>
      <c r="U760" s="72">
        <v>45495</v>
      </c>
      <c r="V760" s="69">
        <v>2</v>
      </c>
      <c r="W760" s="71">
        <v>45496</v>
      </c>
      <c r="X760" s="69">
        <v>30</v>
      </c>
      <c r="Y760" s="73"/>
      <c r="Z760" s="70" t="s">
        <v>61</v>
      </c>
      <c r="AA760" s="69">
        <v>1</v>
      </c>
      <c r="AB760" s="72">
        <v>45518</v>
      </c>
      <c r="AC760" s="70" t="s">
        <v>992</v>
      </c>
      <c r="AD760" s="70" t="s">
        <v>139</v>
      </c>
      <c r="AE760" s="70" t="s">
        <v>13</v>
      </c>
      <c r="AF760" s="70" t="s">
        <v>12</v>
      </c>
      <c r="AG760" s="70" t="s">
        <v>65</v>
      </c>
      <c r="AH760" s="70" t="s">
        <v>11</v>
      </c>
      <c r="AI760" s="70" t="s">
        <v>9</v>
      </c>
      <c r="AJ760" s="70" t="s">
        <v>122</v>
      </c>
      <c r="AK760" s="70" t="s">
        <v>139</v>
      </c>
      <c r="AL760" s="70" t="s">
        <v>992</v>
      </c>
      <c r="AM760" s="70" t="s">
        <v>61</v>
      </c>
      <c r="AN760" s="70" t="s">
        <v>61</v>
      </c>
      <c r="AO760" s="70" t="s">
        <v>61</v>
      </c>
      <c r="AP760" s="73"/>
    </row>
    <row r="761" spans="1:42" ht="15" hidden="1" customHeight="1" x14ac:dyDescent="0.25">
      <c r="A761" s="69">
        <v>2024</v>
      </c>
      <c r="B761" s="70" t="s">
        <v>54</v>
      </c>
      <c r="C761" s="70" t="s">
        <v>1046</v>
      </c>
      <c r="D761" s="70" t="s">
        <v>1371</v>
      </c>
      <c r="E761" s="70" t="s">
        <v>998</v>
      </c>
      <c r="F761" s="70" t="s">
        <v>182</v>
      </c>
      <c r="G761" s="70" t="s">
        <v>1903</v>
      </c>
      <c r="H761" s="70" t="s">
        <v>146</v>
      </c>
      <c r="I761" s="70" t="s">
        <v>855</v>
      </c>
      <c r="J761" s="70" t="s">
        <v>61</v>
      </c>
      <c r="K761" s="69" t="b">
        <v>0</v>
      </c>
      <c r="L761" s="70" t="s">
        <v>8</v>
      </c>
      <c r="M761" s="69">
        <v>106</v>
      </c>
      <c r="N761" s="78" t="s">
        <v>1015</v>
      </c>
      <c r="O761" s="81" t="str">
        <f t="shared" si="22"/>
        <v>10641</v>
      </c>
      <c r="P761" s="82">
        <f>IF(COUNTIF(Sheet2!B$3:B$187,VALUE('raw Mark ID data'!O761))=0, 0, VLOOKUP(VALUE(O761), Sheet2!B$3:D$987, 3, FALSE))</f>
        <v>0</v>
      </c>
      <c r="Q761" s="82">
        <f>IF(P761="THA",VLOOKUP(VALUE(O761),Sheet2!B$1:C$191,2,FALSE), IF(P761="SHA",VLOOKUP(VALUE(O761),Sheet2!B$1:C$191,2,FALSE), 0))</f>
        <v>0</v>
      </c>
      <c r="R761" s="82" t="str">
        <f t="shared" si="23"/>
        <v>NT</v>
      </c>
      <c r="S761" s="70" t="s">
        <v>1911</v>
      </c>
      <c r="T761" s="71">
        <v>45494</v>
      </c>
      <c r="U761" s="72">
        <v>45495</v>
      </c>
      <c r="V761" s="69">
        <v>2</v>
      </c>
      <c r="W761" s="71">
        <v>45496</v>
      </c>
      <c r="X761" s="69">
        <v>30</v>
      </c>
      <c r="Y761" s="73"/>
      <c r="Z761" s="70" t="s">
        <v>61</v>
      </c>
      <c r="AA761" s="69">
        <v>1</v>
      </c>
      <c r="AB761" s="72">
        <v>45518</v>
      </c>
      <c r="AC761" s="70" t="s">
        <v>992</v>
      </c>
      <c r="AD761" s="70" t="s">
        <v>189</v>
      </c>
      <c r="AE761" s="70" t="s">
        <v>21</v>
      </c>
      <c r="AF761" s="70" t="s">
        <v>12</v>
      </c>
      <c r="AG761" s="70" t="s">
        <v>65</v>
      </c>
      <c r="AH761" s="70" t="s">
        <v>11</v>
      </c>
      <c r="AI761" s="70" t="s">
        <v>9</v>
      </c>
      <c r="AJ761" s="70" t="s">
        <v>122</v>
      </c>
      <c r="AK761" s="70" t="s">
        <v>189</v>
      </c>
      <c r="AL761" s="70" t="s">
        <v>992</v>
      </c>
      <c r="AM761" s="70" t="s">
        <v>61</v>
      </c>
      <c r="AN761" s="70" t="s">
        <v>61</v>
      </c>
      <c r="AO761" s="70" t="s">
        <v>61</v>
      </c>
      <c r="AP761" s="73"/>
    </row>
    <row r="762" spans="1:42" ht="15" hidden="1" customHeight="1" x14ac:dyDescent="0.25">
      <c r="A762" s="69">
        <v>2024</v>
      </c>
      <c r="B762" s="70" t="s">
        <v>54</v>
      </c>
      <c r="C762" s="70" t="s">
        <v>1046</v>
      </c>
      <c r="D762" s="70" t="s">
        <v>1371</v>
      </c>
      <c r="E762" s="70" t="s">
        <v>998</v>
      </c>
      <c r="F762" s="70" t="s">
        <v>182</v>
      </c>
      <c r="G762" s="70" t="s">
        <v>1912</v>
      </c>
      <c r="H762" s="70" t="s">
        <v>86</v>
      </c>
      <c r="I762" s="70" t="s">
        <v>855</v>
      </c>
      <c r="J762" s="70" t="s">
        <v>61</v>
      </c>
      <c r="K762" s="69" t="b">
        <v>0</v>
      </c>
      <c r="L762" s="70" t="s">
        <v>23</v>
      </c>
      <c r="M762" s="69">
        <v>107</v>
      </c>
      <c r="N762" s="78" t="s">
        <v>1184</v>
      </c>
      <c r="O762" s="81" t="str">
        <f t="shared" si="22"/>
        <v>10720</v>
      </c>
      <c r="P762" s="82">
        <f>IF(COUNTIF(Sheet2!B$3:B$187,VALUE('raw Mark ID data'!O762))=0, 0, VLOOKUP(VALUE(O762), Sheet2!B$3:D$987, 3, FALSE))</f>
        <v>0</v>
      </c>
      <c r="Q762" s="82">
        <f>IF(P762="THA",VLOOKUP(VALUE(O762),Sheet2!B$1:C$191,2,FALSE), IF(P762="SHA",VLOOKUP(VALUE(O762),Sheet2!B$1:C$191,2,FALSE), 0))</f>
        <v>0</v>
      </c>
      <c r="R762" s="82" t="str">
        <f t="shared" si="23"/>
        <v>NT</v>
      </c>
      <c r="S762" s="70" t="s">
        <v>1913</v>
      </c>
      <c r="T762" s="71">
        <v>45494</v>
      </c>
      <c r="U762" s="73"/>
      <c r="V762" s="69">
        <v>1</v>
      </c>
      <c r="W762" s="71">
        <v>45496</v>
      </c>
      <c r="X762" s="69">
        <v>30</v>
      </c>
      <c r="Y762" s="73"/>
      <c r="Z762" s="70" t="s">
        <v>61</v>
      </c>
      <c r="AA762" s="69">
        <v>1</v>
      </c>
      <c r="AB762" s="72">
        <v>45518</v>
      </c>
      <c r="AC762" s="70" t="s">
        <v>57</v>
      </c>
      <c r="AD762" s="70" t="s">
        <v>189</v>
      </c>
      <c r="AE762" s="70" t="s">
        <v>21</v>
      </c>
      <c r="AF762" s="70" t="s">
        <v>12</v>
      </c>
      <c r="AG762" s="70" t="s">
        <v>65</v>
      </c>
      <c r="AH762" s="70" t="s">
        <v>11</v>
      </c>
      <c r="AI762" s="70" t="s">
        <v>9</v>
      </c>
      <c r="AJ762" s="70" t="s">
        <v>122</v>
      </c>
      <c r="AK762" s="70" t="s">
        <v>189</v>
      </c>
      <c r="AL762" s="70" t="s">
        <v>57</v>
      </c>
      <c r="AM762" s="70" t="s">
        <v>61</v>
      </c>
      <c r="AN762" s="70" t="s">
        <v>61</v>
      </c>
      <c r="AO762" s="70" t="s">
        <v>61</v>
      </c>
      <c r="AP762" s="73"/>
    </row>
    <row r="763" spans="1:42" ht="15" hidden="1" customHeight="1" x14ac:dyDescent="0.25">
      <c r="A763" s="69">
        <v>2024</v>
      </c>
      <c r="B763" s="70" t="s">
        <v>54</v>
      </c>
      <c r="C763" s="70" t="s">
        <v>1046</v>
      </c>
      <c r="D763" s="70" t="s">
        <v>1371</v>
      </c>
      <c r="E763" s="70" t="s">
        <v>998</v>
      </c>
      <c r="F763" s="70" t="s">
        <v>182</v>
      </c>
      <c r="G763" s="70" t="s">
        <v>1912</v>
      </c>
      <c r="H763" s="70" t="s">
        <v>98</v>
      </c>
      <c r="I763" s="70" t="s">
        <v>855</v>
      </c>
      <c r="J763" s="70" t="s">
        <v>61</v>
      </c>
      <c r="K763" s="69" t="b">
        <v>0</v>
      </c>
      <c r="L763" s="70" t="s">
        <v>23</v>
      </c>
      <c r="M763" s="69">
        <v>107</v>
      </c>
      <c r="N763" s="78" t="s">
        <v>1184</v>
      </c>
      <c r="O763" s="81" t="str">
        <f t="shared" si="22"/>
        <v>10720</v>
      </c>
      <c r="P763" s="82">
        <f>IF(COUNTIF(Sheet2!B$3:B$187,VALUE('raw Mark ID data'!O763))=0, 0, VLOOKUP(VALUE(O763), Sheet2!B$3:D$987, 3, FALSE))</f>
        <v>0</v>
      </c>
      <c r="Q763" s="82">
        <f>IF(P763="THA",VLOOKUP(VALUE(O763),Sheet2!B$1:C$191,2,FALSE), IF(P763="SHA",VLOOKUP(VALUE(O763),Sheet2!B$1:C$191,2,FALSE), 0))</f>
        <v>0</v>
      </c>
      <c r="R763" s="82" t="str">
        <f t="shared" si="23"/>
        <v>NT</v>
      </c>
      <c r="S763" s="70" t="s">
        <v>1914</v>
      </c>
      <c r="T763" s="71">
        <v>45494</v>
      </c>
      <c r="U763" s="73"/>
      <c r="V763" s="69">
        <v>1</v>
      </c>
      <c r="W763" s="71">
        <v>45496</v>
      </c>
      <c r="X763" s="69">
        <v>30</v>
      </c>
      <c r="Y763" s="73"/>
      <c r="Z763" s="70" t="s">
        <v>61</v>
      </c>
      <c r="AA763" s="69">
        <v>1</v>
      </c>
      <c r="AB763" s="72">
        <v>45519</v>
      </c>
      <c r="AC763" s="70" t="s">
        <v>992</v>
      </c>
      <c r="AD763" s="70" t="s">
        <v>163</v>
      </c>
      <c r="AE763" s="70" t="s">
        <v>10</v>
      </c>
      <c r="AF763" s="70" t="s">
        <v>12</v>
      </c>
      <c r="AG763" s="70" t="s">
        <v>65</v>
      </c>
      <c r="AH763" s="70" t="s">
        <v>11</v>
      </c>
      <c r="AI763" s="70" t="s">
        <v>9</v>
      </c>
      <c r="AJ763" s="70" t="s">
        <v>122</v>
      </c>
      <c r="AK763" s="70" t="s">
        <v>163</v>
      </c>
      <c r="AL763" s="70" t="s">
        <v>992</v>
      </c>
      <c r="AM763" s="70" t="s">
        <v>61</v>
      </c>
      <c r="AN763" s="70" t="s">
        <v>61</v>
      </c>
      <c r="AO763" s="70" t="s">
        <v>61</v>
      </c>
      <c r="AP763" s="73"/>
    </row>
    <row r="764" spans="1:42" ht="15" hidden="1" customHeight="1" x14ac:dyDescent="0.25">
      <c r="A764" s="69">
        <v>2024</v>
      </c>
      <c r="B764" s="70" t="s">
        <v>54</v>
      </c>
      <c r="C764" s="70" t="s">
        <v>1046</v>
      </c>
      <c r="D764" s="70" t="s">
        <v>1371</v>
      </c>
      <c r="E764" s="70" t="s">
        <v>998</v>
      </c>
      <c r="F764" s="70" t="s">
        <v>182</v>
      </c>
      <c r="G764" s="70" t="s">
        <v>1912</v>
      </c>
      <c r="H764" s="70" t="s">
        <v>107</v>
      </c>
      <c r="I764" s="70" t="s">
        <v>855</v>
      </c>
      <c r="J764" s="70" t="s">
        <v>61</v>
      </c>
      <c r="K764" s="69" t="b">
        <v>0</v>
      </c>
      <c r="L764" s="70" t="s">
        <v>23</v>
      </c>
      <c r="M764" s="69">
        <v>107</v>
      </c>
      <c r="N764" s="78" t="s">
        <v>1184</v>
      </c>
      <c r="O764" s="81" t="str">
        <f t="shared" si="22"/>
        <v>10720</v>
      </c>
      <c r="P764" s="82">
        <f>IF(COUNTIF(Sheet2!B$3:B$187,VALUE('raw Mark ID data'!O764))=0, 0, VLOOKUP(VALUE(O764), Sheet2!B$3:D$987, 3, FALSE))</f>
        <v>0</v>
      </c>
      <c r="Q764" s="82">
        <f>IF(P764="THA",VLOOKUP(VALUE(O764),Sheet2!B$1:C$191,2,FALSE), IF(P764="SHA",VLOOKUP(VALUE(O764),Sheet2!B$1:C$191,2,FALSE), 0))</f>
        <v>0</v>
      </c>
      <c r="R764" s="82" t="str">
        <f t="shared" si="23"/>
        <v>NT</v>
      </c>
      <c r="S764" s="70" t="s">
        <v>1915</v>
      </c>
      <c r="T764" s="71">
        <v>45494</v>
      </c>
      <c r="U764" s="73"/>
      <c r="V764" s="69">
        <v>1</v>
      </c>
      <c r="W764" s="71">
        <v>45496</v>
      </c>
      <c r="X764" s="69">
        <v>30</v>
      </c>
      <c r="Y764" s="73"/>
      <c r="Z764" s="70" t="s">
        <v>61</v>
      </c>
      <c r="AA764" s="69">
        <v>1</v>
      </c>
      <c r="AB764" s="72">
        <v>45519</v>
      </c>
      <c r="AC764" s="70" t="s">
        <v>57</v>
      </c>
      <c r="AD764" s="70" t="s">
        <v>947</v>
      </c>
      <c r="AE764" s="70" t="s">
        <v>14</v>
      </c>
      <c r="AF764" s="70" t="s">
        <v>12</v>
      </c>
      <c r="AG764" s="70" t="s">
        <v>65</v>
      </c>
      <c r="AH764" s="70" t="s">
        <v>11</v>
      </c>
      <c r="AI764" s="70" t="s">
        <v>9</v>
      </c>
      <c r="AJ764" s="70" t="s">
        <v>122</v>
      </c>
      <c r="AK764" s="70" t="s">
        <v>947</v>
      </c>
      <c r="AL764" s="70" t="s">
        <v>57</v>
      </c>
      <c r="AM764" s="70" t="s">
        <v>61</v>
      </c>
      <c r="AN764" s="70" t="s">
        <v>61</v>
      </c>
      <c r="AO764" s="70" t="s">
        <v>61</v>
      </c>
      <c r="AP764" s="73"/>
    </row>
    <row r="765" spans="1:42" ht="15" hidden="1" customHeight="1" x14ac:dyDescent="0.25">
      <c r="A765" s="69">
        <v>2024</v>
      </c>
      <c r="B765" s="70" t="s">
        <v>54</v>
      </c>
      <c r="C765" s="70" t="s">
        <v>1046</v>
      </c>
      <c r="D765" s="70" t="s">
        <v>1371</v>
      </c>
      <c r="E765" s="70" t="s">
        <v>998</v>
      </c>
      <c r="F765" s="70" t="s">
        <v>58</v>
      </c>
      <c r="G765" s="70" t="s">
        <v>1916</v>
      </c>
      <c r="H765" s="70" t="s">
        <v>90</v>
      </c>
      <c r="I765" s="70" t="s">
        <v>855</v>
      </c>
      <c r="J765" s="70" t="s">
        <v>61</v>
      </c>
      <c r="K765" s="69" t="b">
        <v>0</v>
      </c>
      <c r="L765" s="70" t="s">
        <v>23</v>
      </c>
      <c r="M765" s="69">
        <v>107</v>
      </c>
      <c r="N765" s="78" t="s">
        <v>1184</v>
      </c>
      <c r="O765" s="81" t="str">
        <f t="shared" si="22"/>
        <v>10720</v>
      </c>
      <c r="P765" s="82">
        <f>IF(COUNTIF(Sheet2!B$3:B$187,VALUE('raw Mark ID data'!O765))=0, 0, VLOOKUP(VALUE(O765), Sheet2!B$3:D$987, 3, FALSE))</f>
        <v>0</v>
      </c>
      <c r="Q765" s="82">
        <f>IF(P765="THA",VLOOKUP(VALUE(O765),Sheet2!B$1:C$191,2,FALSE), IF(P765="SHA",VLOOKUP(VALUE(O765),Sheet2!B$1:C$191,2,FALSE), 0))</f>
        <v>0</v>
      </c>
      <c r="R765" s="82" t="str">
        <f t="shared" si="23"/>
        <v>NT</v>
      </c>
      <c r="S765" s="70" t="s">
        <v>1917</v>
      </c>
      <c r="T765" s="71">
        <v>45494</v>
      </c>
      <c r="U765" s="73"/>
      <c r="V765" s="69">
        <v>1</v>
      </c>
      <c r="W765" s="71">
        <v>45495</v>
      </c>
      <c r="X765" s="69">
        <v>30</v>
      </c>
      <c r="Y765" s="73"/>
      <c r="Z765" s="70" t="s">
        <v>61</v>
      </c>
      <c r="AA765" s="69">
        <v>1</v>
      </c>
      <c r="AB765" s="72">
        <v>45558</v>
      </c>
      <c r="AC765" s="70" t="s">
        <v>63</v>
      </c>
      <c r="AD765" s="70" t="s">
        <v>163</v>
      </c>
      <c r="AE765" s="70" t="s">
        <v>10</v>
      </c>
      <c r="AF765" s="70" t="s">
        <v>12</v>
      </c>
      <c r="AG765" s="70" t="s">
        <v>65</v>
      </c>
      <c r="AH765" s="70" t="s">
        <v>11</v>
      </c>
      <c r="AI765" s="70" t="s">
        <v>9</v>
      </c>
      <c r="AJ765" s="70" t="s">
        <v>122</v>
      </c>
      <c r="AK765" s="70" t="s">
        <v>163</v>
      </c>
      <c r="AL765" s="70" t="s">
        <v>63</v>
      </c>
      <c r="AM765" s="70" t="s">
        <v>61</v>
      </c>
      <c r="AN765" s="70" t="s">
        <v>61</v>
      </c>
      <c r="AO765" s="70" t="s">
        <v>61</v>
      </c>
      <c r="AP765" s="73"/>
    </row>
    <row r="766" spans="1:42" ht="15" hidden="1" customHeight="1" x14ac:dyDescent="0.25">
      <c r="A766" s="69">
        <v>2024</v>
      </c>
      <c r="B766" s="70" t="s">
        <v>54</v>
      </c>
      <c r="C766" s="70" t="s">
        <v>1046</v>
      </c>
      <c r="D766" s="70" t="s">
        <v>1371</v>
      </c>
      <c r="E766" s="70" t="s">
        <v>998</v>
      </c>
      <c r="F766" s="70" t="s">
        <v>58</v>
      </c>
      <c r="G766" s="70" t="s">
        <v>1916</v>
      </c>
      <c r="H766" s="70" t="s">
        <v>112</v>
      </c>
      <c r="I766" s="70" t="s">
        <v>855</v>
      </c>
      <c r="J766" s="70" t="s">
        <v>61</v>
      </c>
      <c r="K766" s="69" t="b">
        <v>0</v>
      </c>
      <c r="L766" s="70" t="s">
        <v>23</v>
      </c>
      <c r="M766" s="69">
        <v>107</v>
      </c>
      <c r="N766" s="78" t="s">
        <v>1184</v>
      </c>
      <c r="O766" s="81" t="str">
        <f t="shared" si="22"/>
        <v>10720</v>
      </c>
      <c r="P766" s="82">
        <f>IF(COUNTIF(Sheet2!B$3:B$187,VALUE('raw Mark ID data'!O766))=0, 0, VLOOKUP(VALUE(O766), Sheet2!B$3:D$987, 3, FALSE))</f>
        <v>0</v>
      </c>
      <c r="Q766" s="82">
        <f>IF(P766="THA",VLOOKUP(VALUE(O766),Sheet2!B$1:C$191,2,FALSE), IF(P766="SHA",VLOOKUP(VALUE(O766),Sheet2!B$1:C$191,2,FALSE), 0))</f>
        <v>0</v>
      </c>
      <c r="R766" s="82" t="str">
        <f t="shared" si="23"/>
        <v>NT</v>
      </c>
      <c r="S766" s="70" t="s">
        <v>1918</v>
      </c>
      <c r="T766" s="71">
        <v>45494</v>
      </c>
      <c r="U766" s="73"/>
      <c r="V766" s="69">
        <v>1</v>
      </c>
      <c r="W766" s="71">
        <v>45495</v>
      </c>
      <c r="X766" s="69">
        <v>30</v>
      </c>
      <c r="Y766" s="73"/>
      <c r="Z766" s="70" t="s">
        <v>61</v>
      </c>
      <c r="AA766" s="69">
        <v>1</v>
      </c>
      <c r="AB766" s="72">
        <v>45558</v>
      </c>
      <c r="AC766" s="70" t="s">
        <v>63</v>
      </c>
      <c r="AD766" s="70" t="s">
        <v>139</v>
      </c>
      <c r="AE766" s="70" t="s">
        <v>13</v>
      </c>
      <c r="AF766" s="70" t="s">
        <v>12</v>
      </c>
      <c r="AG766" s="70" t="s">
        <v>65</v>
      </c>
      <c r="AH766" s="70" t="s">
        <v>11</v>
      </c>
      <c r="AI766" s="70" t="s">
        <v>9</v>
      </c>
      <c r="AJ766" s="70" t="s">
        <v>84</v>
      </c>
      <c r="AK766" s="70" t="s">
        <v>139</v>
      </c>
      <c r="AL766" s="70" t="s">
        <v>63</v>
      </c>
      <c r="AM766" s="70" t="s">
        <v>61</v>
      </c>
      <c r="AN766" s="70" t="s">
        <v>61</v>
      </c>
      <c r="AO766" s="70" t="s">
        <v>61</v>
      </c>
      <c r="AP766" s="73"/>
    </row>
    <row r="767" spans="1:42" ht="15" hidden="1" customHeight="1" x14ac:dyDescent="0.25">
      <c r="A767" s="69">
        <v>2024</v>
      </c>
      <c r="B767" s="70" t="s">
        <v>54</v>
      </c>
      <c r="C767" s="70" t="s">
        <v>1046</v>
      </c>
      <c r="D767" s="70" t="s">
        <v>1371</v>
      </c>
      <c r="E767" s="70" t="s">
        <v>998</v>
      </c>
      <c r="F767" s="70" t="s">
        <v>58</v>
      </c>
      <c r="G767" s="70" t="s">
        <v>1916</v>
      </c>
      <c r="H767" s="70" t="s">
        <v>151</v>
      </c>
      <c r="I767" s="70" t="s">
        <v>855</v>
      </c>
      <c r="J767" s="70" t="s">
        <v>61</v>
      </c>
      <c r="K767" s="69" t="b">
        <v>0</v>
      </c>
      <c r="L767" s="70" t="s">
        <v>23</v>
      </c>
      <c r="M767" s="69">
        <v>107</v>
      </c>
      <c r="N767" s="78" t="s">
        <v>1184</v>
      </c>
      <c r="O767" s="81" t="str">
        <f t="shared" si="22"/>
        <v>10720</v>
      </c>
      <c r="P767" s="82">
        <f>IF(COUNTIF(Sheet2!B$3:B$187,VALUE('raw Mark ID data'!O767))=0, 0, VLOOKUP(VALUE(O767), Sheet2!B$3:D$987, 3, FALSE))</f>
        <v>0</v>
      </c>
      <c r="Q767" s="82">
        <f>IF(P767="THA",VLOOKUP(VALUE(O767),Sheet2!B$1:C$191,2,FALSE), IF(P767="SHA",VLOOKUP(VALUE(O767),Sheet2!B$1:C$191,2,FALSE), 0))</f>
        <v>0</v>
      </c>
      <c r="R767" s="82" t="str">
        <f t="shared" si="23"/>
        <v>NT</v>
      </c>
      <c r="S767" s="70" t="s">
        <v>1919</v>
      </c>
      <c r="T767" s="71">
        <v>45494</v>
      </c>
      <c r="U767" s="73"/>
      <c r="V767" s="69">
        <v>1</v>
      </c>
      <c r="W767" s="71">
        <v>45495</v>
      </c>
      <c r="X767" s="69">
        <v>30</v>
      </c>
      <c r="Y767" s="73"/>
      <c r="Z767" s="70" t="s">
        <v>61</v>
      </c>
      <c r="AA767" s="69">
        <v>1</v>
      </c>
      <c r="AB767" s="72">
        <v>45558</v>
      </c>
      <c r="AC767" s="70" t="s">
        <v>63</v>
      </c>
      <c r="AD767" s="70" t="s">
        <v>139</v>
      </c>
      <c r="AE767" s="70" t="s">
        <v>13</v>
      </c>
      <c r="AF767" s="70" t="s">
        <v>12</v>
      </c>
      <c r="AG767" s="70" t="s">
        <v>65</v>
      </c>
      <c r="AH767" s="70" t="s">
        <v>11</v>
      </c>
      <c r="AI767" s="70" t="s">
        <v>9</v>
      </c>
      <c r="AJ767" s="70" t="s">
        <v>122</v>
      </c>
      <c r="AK767" s="70" t="s">
        <v>139</v>
      </c>
      <c r="AL767" s="70" t="s">
        <v>63</v>
      </c>
      <c r="AM767" s="70" t="s">
        <v>61</v>
      </c>
      <c r="AN767" s="70" t="s">
        <v>61</v>
      </c>
      <c r="AO767" s="70" t="s">
        <v>61</v>
      </c>
      <c r="AP767" s="73"/>
    </row>
    <row r="768" spans="1:42" ht="15" hidden="1" customHeight="1" x14ac:dyDescent="0.25">
      <c r="A768" s="69">
        <v>2024</v>
      </c>
      <c r="B768" s="70" t="s">
        <v>54</v>
      </c>
      <c r="C768" s="70" t="s">
        <v>1046</v>
      </c>
      <c r="D768" s="70" t="s">
        <v>175</v>
      </c>
      <c r="E768" s="70" t="s">
        <v>998</v>
      </c>
      <c r="F768" s="70" t="s">
        <v>182</v>
      </c>
      <c r="G768" s="70" t="s">
        <v>1920</v>
      </c>
      <c r="H768" s="70" t="s">
        <v>67</v>
      </c>
      <c r="I768" s="70" t="s">
        <v>855</v>
      </c>
      <c r="J768" s="70" t="s">
        <v>61</v>
      </c>
      <c r="K768" s="69" t="b">
        <v>0</v>
      </c>
      <c r="L768" s="70" t="s">
        <v>8</v>
      </c>
      <c r="M768" s="69">
        <v>106</v>
      </c>
      <c r="N768" s="78" t="s">
        <v>1015</v>
      </c>
      <c r="O768" s="81" t="str">
        <f t="shared" si="22"/>
        <v>10641</v>
      </c>
      <c r="P768" s="82">
        <f>IF(COUNTIF(Sheet2!B$3:B$187,VALUE('raw Mark ID data'!O768))=0, 0, VLOOKUP(VALUE(O768), Sheet2!B$3:D$987, 3, FALSE))</f>
        <v>0</v>
      </c>
      <c r="Q768" s="82">
        <f>IF(P768="THA",VLOOKUP(VALUE(O768),Sheet2!B$1:C$191,2,FALSE), IF(P768="SHA",VLOOKUP(VALUE(O768),Sheet2!B$1:C$191,2,FALSE), 0))</f>
        <v>0</v>
      </c>
      <c r="R768" s="82" t="str">
        <f t="shared" si="23"/>
        <v>NT</v>
      </c>
      <c r="S768" s="70" t="s">
        <v>1921</v>
      </c>
      <c r="T768" s="71">
        <v>45501</v>
      </c>
      <c r="U768" s="72">
        <v>45503</v>
      </c>
      <c r="V768" s="69">
        <v>3</v>
      </c>
      <c r="W768" s="71">
        <v>45503</v>
      </c>
      <c r="X768" s="69">
        <v>31</v>
      </c>
      <c r="Y768" s="73"/>
      <c r="Z768" s="70" t="s">
        <v>61</v>
      </c>
      <c r="AA768" s="69">
        <v>1</v>
      </c>
      <c r="AB768" s="72">
        <v>45518</v>
      </c>
      <c r="AC768" s="70" t="s">
        <v>992</v>
      </c>
      <c r="AD768" s="70" t="s">
        <v>163</v>
      </c>
      <c r="AE768" s="70" t="s">
        <v>10</v>
      </c>
      <c r="AF768" s="70" t="s">
        <v>12</v>
      </c>
      <c r="AG768" s="70" t="s">
        <v>65</v>
      </c>
      <c r="AH768" s="70" t="s">
        <v>11</v>
      </c>
      <c r="AI768" s="70" t="s">
        <v>9</v>
      </c>
      <c r="AJ768" s="70" t="s">
        <v>122</v>
      </c>
      <c r="AK768" s="70" t="s">
        <v>163</v>
      </c>
      <c r="AL768" s="70" t="s">
        <v>992</v>
      </c>
      <c r="AM768" s="70" t="s">
        <v>61</v>
      </c>
      <c r="AN768" s="70" t="s">
        <v>61</v>
      </c>
      <c r="AO768" s="70" t="s">
        <v>61</v>
      </c>
      <c r="AP768" s="73"/>
    </row>
    <row r="769" spans="1:42" ht="15" hidden="1" customHeight="1" x14ac:dyDescent="0.25">
      <c r="A769" s="69">
        <v>2024</v>
      </c>
      <c r="B769" s="70" t="s">
        <v>54</v>
      </c>
      <c r="C769" s="70" t="s">
        <v>1046</v>
      </c>
      <c r="D769" s="70" t="s">
        <v>175</v>
      </c>
      <c r="E769" s="70" t="s">
        <v>998</v>
      </c>
      <c r="F769" s="70" t="s">
        <v>182</v>
      </c>
      <c r="G769" s="70" t="s">
        <v>1920</v>
      </c>
      <c r="H769" s="70" t="s">
        <v>93</v>
      </c>
      <c r="I769" s="70" t="s">
        <v>855</v>
      </c>
      <c r="J769" s="70" t="s">
        <v>61</v>
      </c>
      <c r="K769" s="69" t="b">
        <v>0</v>
      </c>
      <c r="L769" s="70" t="s">
        <v>8</v>
      </c>
      <c r="M769" s="69">
        <v>106</v>
      </c>
      <c r="N769" s="78" t="s">
        <v>1015</v>
      </c>
      <c r="O769" s="81" t="str">
        <f t="shared" si="22"/>
        <v>10641</v>
      </c>
      <c r="P769" s="82">
        <f>IF(COUNTIF(Sheet2!B$3:B$187,VALUE('raw Mark ID data'!O769))=0, 0, VLOOKUP(VALUE(O769), Sheet2!B$3:D$987, 3, FALSE))</f>
        <v>0</v>
      </c>
      <c r="Q769" s="82">
        <f>IF(P769="THA",VLOOKUP(VALUE(O769),Sheet2!B$1:C$191,2,FALSE), IF(P769="SHA",VLOOKUP(VALUE(O769),Sheet2!B$1:C$191,2,FALSE), 0))</f>
        <v>0</v>
      </c>
      <c r="R769" s="82" t="str">
        <f t="shared" si="23"/>
        <v>NT</v>
      </c>
      <c r="S769" s="70" t="s">
        <v>1922</v>
      </c>
      <c r="T769" s="71">
        <v>45501</v>
      </c>
      <c r="U769" s="72">
        <v>45503</v>
      </c>
      <c r="V769" s="69">
        <v>3</v>
      </c>
      <c r="W769" s="71">
        <v>45503</v>
      </c>
      <c r="X769" s="69">
        <v>31</v>
      </c>
      <c r="Y769" s="73"/>
      <c r="Z769" s="70" t="s">
        <v>61</v>
      </c>
      <c r="AA769" s="69">
        <v>1</v>
      </c>
      <c r="AB769" s="72">
        <v>45518</v>
      </c>
      <c r="AC769" s="70" t="s">
        <v>992</v>
      </c>
      <c r="AD769" s="70" t="s">
        <v>139</v>
      </c>
      <c r="AE769" s="70" t="s">
        <v>13</v>
      </c>
      <c r="AF769" s="70" t="s">
        <v>12</v>
      </c>
      <c r="AG769" s="70" t="s">
        <v>65</v>
      </c>
      <c r="AH769" s="70" t="s">
        <v>11</v>
      </c>
      <c r="AI769" s="70" t="s">
        <v>9</v>
      </c>
      <c r="AJ769" s="70" t="s">
        <v>122</v>
      </c>
      <c r="AK769" s="70" t="s">
        <v>139</v>
      </c>
      <c r="AL769" s="70" t="s">
        <v>992</v>
      </c>
      <c r="AM769" s="70" t="s">
        <v>61</v>
      </c>
      <c r="AN769" s="70" t="s">
        <v>61</v>
      </c>
      <c r="AO769" s="70" t="s">
        <v>61</v>
      </c>
      <c r="AP769" s="73"/>
    </row>
    <row r="770" spans="1:42" ht="15" hidden="1" customHeight="1" x14ac:dyDescent="0.25">
      <c r="A770" s="69">
        <v>2024</v>
      </c>
      <c r="B770" s="70" t="s">
        <v>54</v>
      </c>
      <c r="C770" s="70" t="s">
        <v>1046</v>
      </c>
      <c r="D770" s="70" t="s">
        <v>175</v>
      </c>
      <c r="E770" s="70" t="s">
        <v>998</v>
      </c>
      <c r="F770" s="70" t="s">
        <v>182</v>
      </c>
      <c r="G770" s="70" t="s">
        <v>1920</v>
      </c>
      <c r="H770" s="70" t="s">
        <v>94</v>
      </c>
      <c r="I770" s="70" t="s">
        <v>855</v>
      </c>
      <c r="J770" s="70" t="s">
        <v>61</v>
      </c>
      <c r="K770" s="69" t="b">
        <v>0</v>
      </c>
      <c r="L770" s="70" t="s">
        <v>8</v>
      </c>
      <c r="M770" s="69">
        <v>106</v>
      </c>
      <c r="N770" s="78" t="s">
        <v>1015</v>
      </c>
      <c r="O770" s="81" t="str">
        <f t="shared" si="22"/>
        <v>10641</v>
      </c>
      <c r="P770" s="82">
        <f>IF(COUNTIF(Sheet2!B$3:B$187,VALUE('raw Mark ID data'!O770))=0, 0, VLOOKUP(VALUE(O770), Sheet2!B$3:D$987, 3, FALSE))</f>
        <v>0</v>
      </c>
      <c r="Q770" s="82">
        <f>IF(P770="THA",VLOOKUP(VALUE(O770),Sheet2!B$1:C$191,2,FALSE), IF(P770="SHA",VLOOKUP(VALUE(O770),Sheet2!B$1:C$191,2,FALSE), 0))</f>
        <v>0</v>
      </c>
      <c r="R770" s="82" t="str">
        <f t="shared" si="23"/>
        <v>NT</v>
      </c>
      <c r="S770" s="70" t="s">
        <v>1923</v>
      </c>
      <c r="T770" s="71">
        <v>45501</v>
      </c>
      <c r="U770" s="72">
        <v>45503</v>
      </c>
      <c r="V770" s="69">
        <v>3</v>
      </c>
      <c r="W770" s="71">
        <v>45503</v>
      </c>
      <c r="X770" s="69">
        <v>31</v>
      </c>
      <c r="Y770" s="73"/>
      <c r="Z770" s="70" t="s">
        <v>61</v>
      </c>
      <c r="AA770" s="69">
        <v>1</v>
      </c>
      <c r="AB770" s="72">
        <v>45518</v>
      </c>
      <c r="AC770" s="70" t="s">
        <v>992</v>
      </c>
      <c r="AD770" s="70" t="s">
        <v>947</v>
      </c>
      <c r="AE770" s="70" t="s">
        <v>14</v>
      </c>
      <c r="AF770" s="70" t="s">
        <v>12</v>
      </c>
      <c r="AG770" s="70" t="s">
        <v>65</v>
      </c>
      <c r="AH770" s="70" t="s">
        <v>11</v>
      </c>
      <c r="AI770" s="70" t="s">
        <v>9</v>
      </c>
      <c r="AJ770" s="70" t="s">
        <v>122</v>
      </c>
      <c r="AK770" s="70" t="s">
        <v>947</v>
      </c>
      <c r="AL770" s="70" t="s">
        <v>992</v>
      </c>
      <c r="AM770" s="70" t="s">
        <v>61</v>
      </c>
      <c r="AN770" s="70" t="s">
        <v>61</v>
      </c>
      <c r="AO770" s="70" t="s">
        <v>61</v>
      </c>
      <c r="AP770" s="73"/>
    </row>
    <row r="771" spans="1:42" ht="15" hidden="1" customHeight="1" x14ac:dyDescent="0.25">
      <c r="A771" s="69">
        <v>2024</v>
      </c>
      <c r="B771" s="70" t="s">
        <v>54</v>
      </c>
      <c r="C771" s="70" t="s">
        <v>1046</v>
      </c>
      <c r="D771" s="70" t="s">
        <v>175</v>
      </c>
      <c r="E771" s="70" t="s">
        <v>998</v>
      </c>
      <c r="F771" s="70" t="s">
        <v>182</v>
      </c>
      <c r="G771" s="70" t="s">
        <v>1920</v>
      </c>
      <c r="H771" s="70" t="s">
        <v>105</v>
      </c>
      <c r="I771" s="70" t="s">
        <v>855</v>
      </c>
      <c r="J771" s="70" t="s">
        <v>61</v>
      </c>
      <c r="K771" s="69" t="b">
        <v>0</v>
      </c>
      <c r="L771" s="70" t="s">
        <v>8</v>
      </c>
      <c r="M771" s="69">
        <v>106</v>
      </c>
      <c r="N771" s="78" t="s">
        <v>1015</v>
      </c>
      <c r="O771" s="81" t="str">
        <f t="shared" ref="O771:O834" si="24">CONCATENATE(M771,N771)</f>
        <v>10641</v>
      </c>
      <c r="P771" s="82">
        <f>IF(COUNTIF(Sheet2!B$3:B$187,VALUE('raw Mark ID data'!O771))=0, 0, VLOOKUP(VALUE(O771), Sheet2!B$3:D$987, 3, FALSE))</f>
        <v>0</v>
      </c>
      <c r="Q771" s="82">
        <f>IF(P771="THA",VLOOKUP(VALUE(O771),Sheet2!B$1:C$191,2,FALSE), IF(P771="SHA",VLOOKUP(VALUE(O771),Sheet2!B$1:C$191,2,FALSE), 0))</f>
        <v>0</v>
      </c>
      <c r="R771" s="82" t="str">
        <f t="shared" ref="R771:R834" si="25">IF(L771="EGG",IF(C771="NB","T","????"),IF(OR(P771="SHA", P771="THA")=TRUE, IF(Q771="Neets Bay", "T", "NT"), "NT"))</f>
        <v>NT</v>
      </c>
      <c r="S771" s="70" t="s">
        <v>1924</v>
      </c>
      <c r="T771" s="71">
        <v>45501</v>
      </c>
      <c r="U771" s="72">
        <v>45503</v>
      </c>
      <c r="V771" s="69">
        <v>3</v>
      </c>
      <c r="W771" s="71">
        <v>45503</v>
      </c>
      <c r="X771" s="69">
        <v>31</v>
      </c>
      <c r="Y771" s="73"/>
      <c r="Z771" s="70" t="s">
        <v>61</v>
      </c>
      <c r="AA771" s="69">
        <v>1</v>
      </c>
      <c r="AB771" s="72">
        <v>45518</v>
      </c>
      <c r="AC771" s="70" t="s">
        <v>992</v>
      </c>
      <c r="AD771" s="70" t="s">
        <v>163</v>
      </c>
      <c r="AE771" s="70" t="s">
        <v>10</v>
      </c>
      <c r="AF771" s="70" t="s">
        <v>12</v>
      </c>
      <c r="AG771" s="70" t="s">
        <v>65</v>
      </c>
      <c r="AH771" s="70" t="s">
        <v>11</v>
      </c>
      <c r="AI771" s="70" t="s">
        <v>9</v>
      </c>
      <c r="AJ771" s="70" t="s">
        <v>122</v>
      </c>
      <c r="AK771" s="70" t="s">
        <v>163</v>
      </c>
      <c r="AL771" s="70" t="s">
        <v>992</v>
      </c>
      <c r="AM771" s="70" t="s">
        <v>61</v>
      </c>
      <c r="AN771" s="70" t="s">
        <v>61</v>
      </c>
      <c r="AO771" s="70" t="s">
        <v>61</v>
      </c>
      <c r="AP771" s="73"/>
    </row>
    <row r="772" spans="1:42" ht="15" hidden="1" customHeight="1" x14ac:dyDescent="0.25">
      <c r="A772" s="69">
        <v>2024</v>
      </c>
      <c r="B772" s="70" t="s">
        <v>54</v>
      </c>
      <c r="C772" s="70" t="s">
        <v>1046</v>
      </c>
      <c r="D772" s="70" t="s">
        <v>1371</v>
      </c>
      <c r="E772" s="70" t="s">
        <v>998</v>
      </c>
      <c r="F772" s="70" t="s">
        <v>182</v>
      </c>
      <c r="G772" s="70" t="s">
        <v>1920</v>
      </c>
      <c r="H772" s="70" t="s">
        <v>117</v>
      </c>
      <c r="I772" s="70" t="s">
        <v>855</v>
      </c>
      <c r="J772" s="70" t="s">
        <v>61</v>
      </c>
      <c r="K772" s="69" t="b">
        <v>0</v>
      </c>
      <c r="L772" s="70" t="s">
        <v>8</v>
      </c>
      <c r="M772" s="69">
        <v>106</v>
      </c>
      <c r="N772" s="78" t="s">
        <v>1015</v>
      </c>
      <c r="O772" s="81" t="str">
        <f t="shared" si="24"/>
        <v>10641</v>
      </c>
      <c r="P772" s="82">
        <f>IF(COUNTIF(Sheet2!B$3:B$187,VALUE('raw Mark ID data'!O772))=0, 0, VLOOKUP(VALUE(O772), Sheet2!B$3:D$987, 3, FALSE))</f>
        <v>0</v>
      </c>
      <c r="Q772" s="82">
        <f>IF(P772="THA",VLOOKUP(VALUE(O772),Sheet2!B$1:C$191,2,FALSE), IF(P772="SHA",VLOOKUP(VALUE(O772),Sheet2!B$1:C$191,2,FALSE), 0))</f>
        <v>0</v>
      </c>
      <c r="R772" s="82" t="str">
        <f t="shared" si="25"/>
        <v>NT</v>
      </c>
      <c r="S772" s="70" t="s">
        <v>1925</v>
      </c>
      <c r="T772" s="71">
        <v>45501</v>
      </c>
      <c r="U772" s="72">
        <v>45503</v>
      </c>
      <c r="V772" s="69">
        <v>3</v>
      </c>
      <c r="W772" s="71">
        <v>45503</v>
      </c>
      <c r="X772" s="69">
        <v>31</v>
      </c>
      <c r="Y772" s="73"/>
      <c r="Z772" s="70" t="s">
        <v>61</v>
      </c>
      <c r="AA772" s="69">
        <v>1</v>
      </c>
      <c r="AB772" s="72">
        <v>45518</v>
      </c>
      <c r="AC772" s="70" t="s">
        <v>992</v>
      </c>
      <c r="AD772" s="70" t="s">
        <v>139</v>
      </c>
      <c r="AE772" s="70" t="s">
        <v>13</v>
      </c>
      <c r="AF772" s="70" t="s">
        <v>12</v>
      </c>
      <c r="AG772" s="70" t="s">
        <v>65</v>
      </c>
      <c r="AH772" s="70" t="s">
        <v>11</v>
      </c>
      <c r="AI772" s="70" t="s">
        <v>9</v>
      </c>
      <c r="AJ772" s="70" t="s">
        <v>122</v>
      </c>
      <c r="AK772" s="70" t="s">
        <v>139</v>
      </c>
      <c r="AL772" s="70" t="s">
        <v>992</v>
      </c>
      <c r="AM772" s="70" t="s">
        <v>61</v>
      </c>
      <c r="AN772" s="70" t="s">
        <v>61</v>
      </c>
      <c r="AO772" s="70" t="s">
        <v>61</v>
      </c>
      <c r="AP772" s="73"/>
    </row>
    <row r="773" spans="1:42" ht="15" hidden="1" customHeight="1" x14ac:dyDescent="0.25">
      <c r="A773" s="69">
        <v>2024</v>
      </c>
      <c r="B773" s="70" t="s">
        <v>54</v>
      </c>
      <c r="C773" s="70" t="s">
        <v>1046</v>
      </c>
      <c r="D773" s="70" t="s">
        <v>1371</v>
      </c>
      <c r="E773" s="70" t="s">
        <v>998</v>
      </c>
      <c r="F773" s="70" t="s">
        <v>182</v>
      </c>
      <c r="G773" s="70" t="s">
        <v>1920</v>
      </c>
      <c r="H773" s="70" t="s">
        <v>137</v>
      </c>
      <c r="I773" s="70" t="s">
        <v>855</v>
      </c>
      <c r="J773" s="70" t="s">
        <v>61</v>
      </c>
      <c r="K773" s="69" t="b">
        <v>0</v>
      </c>
      <c r="L773" s="70" t="s">
        <v>8</v>
      </c>
      <c r="M773" s="69">
        <v>106</v>
      </c>
      <c r="N773" s="78" t="s">
        <v>1015</v>
      </c>
      <c r="O773" s="81" t="str">
        <f t="shared" si="24"/>
        <v>10641</v>
      </c>
      <c r="P773" s="82">
        <f>IF(COUNTIF(Sheet2!B$3:B$187,VALUE('raw Mark ID data'!O773))=0, 0, VLOOKUP(VALUE(O773), Sheet2!B$3:D$987, 3, FALSE))</f>
        <v>0</v>
      </c>
      <c r="Q773" s="82">
        <f>IF(P773="THA",VLOOKUP(VALUE(O773),Sheet2!B$1:C$191,2,FALSE), IF(P773="SHA",VLOOKUP(VALUE(O773),Sheet2!B$1:C$191,2,FALSE), 0))</f>
        <v>0</v>
      </c>
      <c r="R773" s="82" t="str">
        <f t="shared" si="25"/>
        <v>NT</v>
      </c>
      <c r="S773" s="70" t="s">
        <v>1926</v>
      </c>
      <c r="T773" s="71">
        <v>45501</v>
      </c>
      <c r="U773" s="72">
        <v>45503</v>
      </c>
      <c r="V773" s="69">
        <v>3</v>
      </c>
      <c r="W773" s="71">
        <v>45503</v>
      </c>
      <c r="X773" s="69">
        <v>31</v>
      </c>
      <c r="Y773" s="73"/>
      <c r="Z773" s="70" t="s">
        <v>61</v>
      </c>
      <c r="AA773" s="69">
        <v>1</v>
      </c>
      <c r="AB773" s="72">
        <v>45518</v>
      </c>
      <c r="AC773" s="70" t="s">
        <v>992</v>
      </c>
      <c r="AD773" s="70" t="s">
        <v>163</v>
      </c>
      <c r="AE773" s="70" t="s">
        <v>10</v>
      </c>
      <c r="AF773" s="70" t="s">
        <v>12</v>
      </c>
      <c r="AG773" s="70" t="s">
        <v>65</v>
      </c>
      <c r="AH773" s="70" t="s">
        <v>11</v>
      </c>
      <c r="AI773" s="70" t="s">
        <v>9</v>
      </c>
      <c r="AJ773" s="70" t="s">
        <v>122</v>
      </c>
      <c r="AK773" s="70" t="s">
        <v>163</v>
      </c>
      <c r="AL773" s="70" t="s">
        <v>992</v>
      </c>
      <c r="AM773" s="70" t="s">
        <v>61</v>
      </c>
      <c r="AN773" s="70" t="s">
        <v>61</v>
      </c>
      <c r="AO773" s="70" t="s">
        <v>61</v>
      </c>
      <c r="AP773" s="73"/>
    </row>
    <row r="774" spans="1:42" ht="15" hidden="1" customHeight="1" x14ac:dyDescent="0.25">
      <c r="A774" s="69">
        <v>2024</v>
      </c>
      <c r="B774" s="70" t="s">
        <v>54</v>
      </c>
      <c r="C774" s="70" t="s">
        <v>1046</v>
      </c>
      <c r="D774" s="70" t="s">
        <v>1371</v>
      </c>
      <c r="E774" s="70" t="s">
        <v>998</v>
      </c>
      <c r="F774" s="70" t="s">
        <v>182</v>
      </c>
      <c r="G774" s="70" t="s">
        <v>1920</v>
      </c>
      <c r="H774" s="70" t="s">
        <v>150</v>
      </c>
      <c r="I774" s="70" t="s">
        <v>855</v>
      </c>
      <c r="J774" s="70" t="s">
        <v>61</v>
      </c>
      <c r="K774" s="69" t="b">
        <v>0</v>
      </c>
      <c r="L774" s="70" t="s">
        <v>8</v>
      </c>
      <c r="M774" s="69">
        <v>106</v>
      </c>
      <c r="N774" s="78" t="s">
        <v>1015</v>
      </c>
      <c r="O774" s="81" t="str">
        <f t="shared" si="24"/>
        <v>10641</v>
      </c>
      <c r="P774" s="82">
        <f>IF(COUNTIF(Sheet2!B$3:B$187,VALUE('raw Mark ID data'!O774))=0, 0, VLOOKUP(VALUE(O774), Sheet2!B$3:D$987, 3, FALSE))</f>
        <v>0</v>
      </c>
      <c r="Q774" s="82">
        <f>IF(P774="THA",VLOOKUP(VALUE(O774),Sheet2!B$1:C$191,2,FALSE), IF(P774="SHA",VLOOKUP(VALUE(O774),Sheet2!B$1:C$191,2,FALSE), 0))</f>
        <v>0</v>
      </c>
      <c r="R774" s="82" t="str">
        <f t="shared" si="25"/>
        <v>NT</v>
      </c>
      <c r="S774" s="70" t="s">
        <v>1927</v>
      </c>
      <c r="T774" s="71">
        <v>45501</v>
      </c>
      <c r="U774" s="72">
        <v>45503</v>
      </c>
      <c r="V774" s="69">
        <v>3</v>
      </c>
      <c r="W774" s="71">
        <v>45503</v>
      </c>
      <c r="X774" s="69">
        <v>31</v>
      </c>
      <c r="Y774" s="73"/>
      <c r="Z774" s="70" t="s">
        <v>61</v>
      </c>
      <c r="AA774" s="69">
        <v>1</v>
      </c>
      <c r="AB774" s="72">
        <v>45518</v>
      </c>
      <c r="AC774" s="70" t="s">
        <v>992</v>
      </c>
      <c r="AD774" s="70" t="s">
        <v>189</v>
      </c>
      <c r="AE774" s="70" t="s">
        <v>21</v>
      </c>
      <c r="AF774" s="70" t="s">
        <v>12</v>
      </c>
      <c r="AG774" s="70" t="s">
        <v>65</v>
      </c>
      <c r="AH774" s="70" t="s">
        <v>11</v>
      </c>
      <c r="AI774" s="70" t="s">
        <v>9</v>
      </c>
      <c r="AJ774" s="70" t="s">
        <v>122</v>
      </c>
      <c r="AK774" s="70" t="s">
        <v>189</v>
      </c>
      <c r="AL774" s="70" t="s">
        <v>992</v>
      </c>
      <c r="AM774" s="70" t="s">
        <v>61</v>
      </c>
      <c r="AN774" s="70" t="s">
        <v>61</v>
      </c>
      <c r="AO774" s="70" t="s">
        <v>61</v>
      </c>
      <c r="AP774" s="73"/>
    </row>
    <row r="775" spans="1:42" ht="15" hidden="1" customHeight="1" x14ac:dyDescent="0.25">
      <c r="A775" s="69">
        <v>2024</v>
      </c>
      <c r="B775" s="70" t="s">
        <v>54</v>
      </c>
      <c r="C775" s="70" t="s">
        <v>1046</v>
      </c>
      <c r="D775" s="70" t="s">
        <v>175</v>
      </c>
      <c r="E775" s="70" t="s">
        <v>998</v>
      </c>
      <c r="F775" s="70" t="s">
        <v>182</v>
      </c>
      <c r="G775" s="70" t="s">
        <v>1928</v>
      </c>
      <c r="H775" s="70" t="s">
        <v>87</v>
      </c>
      <c r="I775" s="70" t="s">
        <v>855</v>
      </c>
      <c r="J775" s="70" t="s">
        <v>61</v>
      </c>
      <c r="K775" s="69" t="b">
        <v>0</v>
      </c>
      <c r="L775" s="70" t="s">
        <v>8</v>
      </c>
      <c r="M775" s="69">
        <v>106</v>
      </c>
      <c r="N775" s="78" t="s">
        <v>984</v>
      </c>
      <c r="O775" s="81" t="str">
        <f t="shared" si="24"/>
        <v>10630</v>
      </c>
      <c r="P775" s="82">
        <f>IF(COUNTIF(Sheet2!B$3:B$187,VALUE('raw Mark ID data'!O775))=0, 0, VLOOKUP(VALUE(O775), Sheet2!B$3:D$987, 3, FALSE))</f>
        <v>0</v>
      </c>
      <c r="Q775" s="82">
        <f>IF(P775="THA",VLOOKUP(VALUE(O775),Sheet2!B$1:C$191,2,FALSE), IF(P775="SHA",VLOOKUP(VALUE(O775),Sheet2!B$1:C$191,2,FALSE), 0))</f>
        <v>0</v>
      </c>
      <c r="R775" s="82" t="str">
        <f t="shared" si="25"/>
        <v>NT</v>
      </c>
      <c r="S775" s="70" t="s">
        <v>1929</v>
      </c>
      <c r="T775" s="71">
        <v>45501</v>
      </c>
      <c r="U775" s="72">
        <v>45503</v>
      </c>
      <c r="V775" s="69">
        <v>3</v>
      </c>
      <c r="W775" s="71">
        <v>45504</v>
      </c>
      <c r="X775" s="69">
        <v>31</v>
      </c>
      <c r="Y775" s="73"/>
      <c r="Z775" s="70" t="s">
        <v>61</v>
      </c>
      <c r="AA775" s="69">
        <v>1</v>
      </c>
      <c r="AB775" s="72">
        <v>45524</v>
      </c>
      <c r="AC775" s="70" t="s">
        <v>63</v>
      </c>
      <c r="AD775" s="70" t="s">
        <v>947</v>
      </c>
      <c r="AE775" s="70" t="s">
        <v>14</v>
      </c>
      <c r="AF775" s="70" t="s">
        <v>12</v>
      </c>
      <c r="AG775" s="70" t="s">
        <v>65</v>
      </c>
      <c r="AH775" s="70" t="s">
        <v>11</v>
      </c>
      <c r="AI775" s="70" t="s">
        <v>9</v>
      </c>
      <c r="AJ775" s="70" t="s">
        <v>122</v>
      </c>
      <c r="AK775" s="70" t="s">
        <v>947</v>
      </c>
      <c r="AL775" s="70" t="s">
        <v>63</v>
      </c>
      <c r="AM775" s="70" t="s">
        <v>61</v>
      </c>
      <c r="AN775" s="70" t="s">
        <v>61</v>
      </c>
      <c r="AO775" s="70" t="s">
        <v>61</v>
      </c>
      <c r="AP775" s="73"/>
    </row>
    <row r="776" spans="1:42" ht="15" hidden="1" customHeight="1" x14ac:dyDescent="0.25">
      <c r="A776" s="69">
        <v>2024</v>
      </c>
      <c r="B776" s="70" t="s">
        <v>54</v>
      </c>
      <c r="C776" s="70" t="s">
        <v>1046</v>
      </c>
      <c r="D776" s="70" t="s">
        <v>175</v>
      </c>
      <c r="E776" s="70" t="s">
        <v>998</v>
      </c>
      <c r="F776" s="70" t="s">
        <v>182</v>
      </c>
      <c r="G776" s="70" t="s">
        <v>1928</v>
      </c>
      <c r="H776" s="70" t="s">
        <v>98</v>
      </c>
      <c r="I776" s="70" t="s">
        <v>855</v>
      </c>
      <c r="J776" s="70" t="s">
        <v>61</v>
      </c>
      <c r="K776" s="69" t="b">
        <v>0</v>
      </c>
      <c r="L776" s="70" t="s">
        <v>8</v>
      </c>
      <c r="M776" s="69">
        <v>106</v>
      </c>
      <c r="N776" s="78" t="s">
        <v>984</v>
      </c>
      <c r="O776" s="81" t="str">
        <f t="shared" si="24"/>
        <v>10630</v>
      </c>
      <c r="P776" s="82">
        <f>IF(COUNTIF(Sheet2!B$3:B$187,VALUE('raw Mark ID data'!O776))=0, 0, VLOOKUP(VALUE(O776), Sheet2!B$3:D$987, 3, FALSE))</f>
        <v>0</v>
      </c>
      <c r="Q776" s="82">
        <f>IF(P776="THA",VLOOKUP(VALUE(O776),Sheet2!B$1:C$191,2,FALSE), IF(P776="SHA",VLOOKUP(VALUE(O776),Sheet2!B$1:C$191,2,FALSE), 0))</f>
        <v>0</v>
      </c>
      <c r="R776" s="82" t="str">
        <f t="shared" si="25"/>
        <v>NT</v>
      </c>
      <c r="S776" s="70" t="s">
        <v>1930</v>
      </c>
      <c r="T776" s="71">
        <v>45501</v>
      </c>
      <c r="U776" s="72">
        <v>45503</v>
      </c>
      <c r="V776" s="69">
        <v>3</v>
      </c>
      <c r="W776" s="71">
        <v>45504</v>
      </c>
      <c r="X776" s="69">
        <v>31</v>
      </c>
      <c r="Y776" s="73"/>
      <c r="Z776" s="70" t="s">
        <v>61</v>
      </c>
      <c r="AA776" s="69">
        <v>1</v>
      </c>
      <c r="AB776" s="72">
        <v>45524</v>
      </c>
      <c r="AC776" s="70" t="s">
        <v>63</v>
      </c>
      <c r="AD776" s="70" t="s">
        <v>163</v>
      </c>
      <c r="AE776" s="70" t="s">
        <v>10</v>
      </c>
      <c r="AF776" s="70" t="s">
        <v>12</v>
      </c>
      <c r="AG776" s="70" t="s">
        <v>65</v>
      </c>
      <c r="AH776" s="70" t="s">
        <v>11</v>
      </c>
      <c r="AI776" s="70" t="s">
        <v>9</v>
      </c>
      <c r="AJ776" s="70" t="s">
        <v>122</v>
      </c>
      <c r="AK776" s="70" t="s">
        <v>163</v>
      </c>
      <c r="AL776" s="70" t="s">
        <v>63</v>
      </c>
      <c r="AM776" s="70" t="s">
        <v>61</v>
      </c>
      <c r="AN776" s="70" t="s">
        <v>61</v>
      </c>
      <c r="AO776" s="70" t="s">
        <v>61</v>
      </c>
      <c r="AP776" s="73"/>
    </row>
    <row r="777" spans="1:42" ht="15" hidden="1" customHeight="1" x14ac:dyDescent="0.25">
      <c r="A777" s="69">
        <v>2024</v>
      </c>
      <c r="B777" s="70" t="s">
        <v>54</v>
      </c>
      <c r="C777" s="70" t="s">
        <v>1046</v>
      </c>
      <c r="D777" s="70" t="s">
        <v>175</v>
      </c>
      <c r="E777" s="70" t="s">
        <v>998</v>
      </c>
      <c r="F777" s="70" t="s">
        <v>182</v>
      </c>
      <c r="G777" s="70" t="s">
        <v>1928</v>
      </c>
      <c r="H777" s="70" t="s">
        <v>102</v>
      </c>
      <c r="I777" s="70" t="s">
        <v>855</v>
      </c>
      <c r="J777" s="70" t="s">
        <v>61</v>
      </c>
      <c r="K777" s="69" t="b">
        <v>0</v>
      </c>
      <c r="L777" s="70" t="s">
        <v>8</v>
      </c>
      <c r="M777" s="69">
        <v>106</v>
      </c>
      <c r="N777" s="78" t="s">
        <v>984</v>
      </c>
      <c r="O777" s="81" t="str">
        <f t="shared" si="24"/>
        <v>10630</v>
      </c>
      <c r="P777" s="82">
        <f>IF(COUNTIF(Sheet2!B$3:B$187,VALUE('raw Mark ID data'!O777))=0, 0, VLOOKUP(VALUE(O777), Sheet2!B$3:D$987, 3, FALSE))</f>
        <v>0</v>
      </c>
      <c r="Q777" s="82">
        <f>IF(P777="THA",VLOOKUP(VALUE(O777),Sheet2!B$1:C$191,2,FALSE), IF(P777="SHA",VLOOKUP(VALUE(O777),Sheet2!B$1:C$191,2,FALSE), 0))</f>
        <v>0</v>
      </c>
      <c r="R777" s="82" t="str">
        <f t="shared" si="25"/>
        <v>NT</v>
      </c>
      <c r="S777" s="70" t="s">
        <v>1931</v>
      </c>
      <c r="T777" s="71">
        <v>45501</v>
      </c>
      <c r="U777" s="72">
        <v>45503</v>
      </c>
      <c r="V777" s="69">
        <v>3</v>
      </c>
      <c r="W777" s="71">
        <v>45504</v>
      </c>
      <c r="X777" s="69">
        <v>31</v>
      </c>
      <c r="Y777" s="73"/>
      <c r="Z777" s="70" t="s">
        <v>61</v>
      </c>
      <c r="AA777" s="69">
        <v>1</v>
      </c>
      <c r="AB777" s="72">
        <v>45524</v>
      </c>
      <c r="AC777" s="70" t="s">
        <v>63</v>
      </c>
      <c r="AD777" s="70" t="s">
        <v>189</v>
      </c>
      <c r="AE777" s="70" t="s">
        <v>21</v>
      </c>
      <c r="AF777" s="70" t="s">
        <v>12</v>
      </c>
      <c r="AG777" s="70" t="s">
        <v>65</v>
      </c>
      <c r="AH777" s="70" t="s">
        <v>11</v>
      </c>
      <c r="AI777" s="70" t="s">
        <v>9</v>
      </c>
      <c r="AJ777" s="70" t="s">
        <v>122</v>
      </c>
      <c r="AK777" s="70" t="s">
        <v>189</v>
      </c>
      <c r="AL777" s="70" t="s">
        <v>63</v>
      </c>
      <c r="AM777" s="70" t="s">
        <v>61</v>
      </c>
      <c r="AN777" s="70" t="s">
        <v>61</v>
      </c>
      <c r="AO777" s="70" t="s">
        <v>61</v>
      </c>
      <c r="AP777" s="73"/>
    </row>
    <row r="778" spans="1:42" ht="15" hidden="1" customHeight="1" x14ac:dyDescent="0.25">
      <c r="A778" s="69">
        <v>2024</v>
      </c>
      <c r="B778" s="70" t="s">
        <v>54</v>
      </c>
      <c r="C778" s="70" t="s">
        <v>1046</v>
      </c>
      <c r="D778" s="70" t="s">
        <v>175</v>
      </c>
      <c r="E778" s="70" t="s">
        <v>998</v>
      </c>
      <c r="F778" s="70" t="s">
        <v>182</v>
      </c>
      <c r="G778" s="70" t="s">
        <v>1928</v>
      </c>
      <c r="H778" s="70" t="s">
        <v>104</v>
      </c>
      <c r="I778" s="70" t="s">
        <v>855</v>
      </c>
      <c r="J778" s="70" t="s">
        <v>61</v>
      </c>
      <c r="K778" s="69" t="b">
        <v>0</v>
      </c>
      <c r="L778" s="70" t="s">
        <v>8</v>
      </c>
      <c r="M778" s="69">
        <v>106</v>
      </c>
      <c r="N778" s="78" t="s">
        <v>984</v>
      </c>
      <c r="O778" s="81" t="str">
        <f t="shared" si="24"/>
        <v>10630</v>
      </c>
      <c r="P778" s="82">
        <f>IF(COUNTIF(Sheet2!B$3:B$187,VALUE('raw Mark ID data'!O778))=0, 0, VLOOKUP(VALUE(O778), Sheet2!B$3:D$987, 3, FALSE))</f>
        <v>0</v>
      </c>
      <c r="Q778" s="82">
        <f>IF(P778="THA",VLOOKUP(VALUE(O778),Sheet2!B$1:C$191,2,FALSE), IF(P778="SHA",VLOOKUP(VALUE(O778),Sheet2!B$1:C$191,2,FALSE), 0))</f>
        <v>0</v>
      </c>
      <c r="R778" s="82" t="str">
        <f t="shared" si="25"/>
        <v>NT</v>
      </c>
      <c r="S778" s="70" t="s">
        <v>1932</v>
      </c>
      <c r="T778" s="71">
        <v>45501</v>
      </c>
      <c r="U778" s="72">
        <v>45503</v>
      </c>
      <c r="V778" s="69">
        <v>3</v>
      </c>
      <c r="W778" s="71">
        <v>45504</v>
      </c>
      <c r="X778" s="69">
        <v>31</v>
      </c>
      <c r="Y778" s="73"/>
      <c r="Z778" s="70" t="s">
        <v>61</v>
      </c>
      <c r="AA778" s="69">
        <v>1</v>
      </c>
      <c r="AB778" s="72">
        <v>45524</v>
      </c>
      <c r="AC778" s="70" t="s">
        <v>63</v>
      </c>
      <c r="AD778" s="70" t="s">
        <v>947</v>
      </c>
      <c r="AE778" s="70" t="s">
        <v>14</v>
      </c>
      <c r="AF778" s="70" t="s">
        <v>12</v>
      </c>
      <c r="AG778" s="70" t="s">
        <v>65</v>
      </c>
      <c r="AH778" s="70" t="s">
        <v>11</v>
      </c>
      <c r="AI778" s="70" t="s">
        <v>9</v>
      </c>
      <c r="AJ778" s="70" t="s">
        <v>122</v>
      </c>
      <c r="AK778" s="70" t="s">
        <v>947</v>
      </c>
      <c r="AL778" s="70" t="s">
        <v>63</v>
      </c>
      <c r="AM778" s="70" t="s">
        <v>61</v>
      </c>
      <c r="AN778" s="70" t="s">
        <v>61</v>
      </c>
      <c r="AO778" s="70" t="s">
        <v>61</v>
      </c>
      <c r="AP778" s="73"/>
    </row>
    <row r="779" spans="1:42" ht="15" hidden="1" customHeight="1" x14ac:dyDescent="0.25">
      <c r="A779" s="69">
        <v>2024</v>
      </c>
      <c r="B779" s="70" t="s">
        <v>54</v>
      </c>
      <c r="C779" s="70" t="s">
        <v>1046</v>
      </c>
      <c r="D779" s="70" t="s">
        <v>175</v>
      </c>
      <c r="E779" s="70" t="s">
        <v>998</v>
      </c>
      <c r="F779" s="70" t="s">
        <v>182</v>
      </c>
      <c r="G779" s="70" t="s">
        <v>1928</v>
      </c>
      <c r="H779" s="70" t="s">
        <v>114</v>
      </c>
      <c r="I779" s="70" t="s">
        <v>855</v>
      </c>
      <c r="J779" s="70" t="s">
        <v>61</v>
      </c>
      <c r="K779" s="69" t="b">
        <v>0</v>
      </c>
      <c r="L779" s="70" t="s">
        <v>8</v>
      </c>
      <c r="M779" s="69">
        <v>106</v>
      </c>
      <c r="N779" s="78" t="s">
        <v>984</v>
      </c>
      <c r="O779" s="81" t="str">
        <f t="shared" si="24"/>
        <v>10630</v>
      </c>
      <c r="P779" s="82">
        <f>IF(COUNTIF(Sheet2!B$3:B$187,VALUE('raw Mark ID data'!O779))=0, 0, VLOOKUP(VALUE(O779), Sheet2!B$3:D$987, 3, FALSE))</f>
        <v>0</v>
      </c>
      <c r="Q779" s="82">
        <f>IF(P779="THA",VLOOKUP(VALUE(O779),Sheet2!B$1:C$191,2,FALSE), IF(P779="SHA",VLOOKUP(VALUE(O779),Sheet2!B$1:C$191,2,FALSE), 0))</f>
        <v>0</v>
      </c>
      <c r="R779" s="82" t="str">
        <f t="shared" si="25"/>
        <v>NT</v>
      </c>
      <c r="S779" s="70" t="s">
        <v>1933</v>
      </c>
      <c r="T779" s="71">
        <v>45501</v>
      </c>
      <c r="U779" s="72">
        <v>45503</v>
      </c>
      <c r="V779" s="69">
        <v>3</v>
      </c>
      <c r="W779" s="71">
        <v>45504</v>
      </c>
      <c r="X779" s="69">
        <v>31</v>
      </c>
      <c r="Y779" s="73"/>
      <c r="Z779" s="70" t="s">
        <v>61</v>
      </c>
      <c r="AA779" s="69">
        <v>1</v>
      </c>
      <c r="AB779" s="72">
        <v>45525</v>
      </c>
      <c r="AC779" s="70" t="s">
        <v>63</v>
      </c>
      <c r="AD779" s="70" t="s">
        <v>163</v>
      </c>
      <c r="AE779" s="70" t="s">
        <v>10</v>
      </c>
      <c r="AF779" s="70" t="s">
        <v>12</v>
      </c>
      <c r="AG779" s="70" t="s">
        <v>65</v>
      </c>
      <c r="AH779" s="70" t="s">
        <v>11</v>
      </c>
      <c r="AI779" s="70" t="s">
        <v>9</v>
      </c>
      <c r="AJ779" s="70" t="s">
        <v>84</v>
      </c>
      <c r="AK779" s="70" t="s">
        <v>163</v>
      </c>
      <c r="AL779" s="70" t="s">
        <v>63</v>
      </c>
      <c r="AM779" s="70" t="s">
        <v>61</v>
      </c>
      <c r="AN779" s="70" t="s">
        <v>61</v>
      </c>
      <c r="AO779" s="70" t="s">
        <v>61</v>
      </c>
      <c r="AP779" s="73"/>
    </row>
    <row r="780" spans="1:42" ht="15" hidden="1" customHeight="1" x14ac:dyDescent="0.25">
      <c r="A780" s="69">
        <v>2024</v>
      </c>
      <c r="B780" s="70" t="s">
        <v>54</v>
      </c>
      <c r="C780" s="70" t="s">
        <v>1046</v>
      </c>
      <c r="D780" s="70" t="s">
        <v>1371</v>
      </c>
      <c r="E780" s="70" t="s">
        <v>998</v>
      </c>
      <c r="F780" s="70" t="s">
        <v>182</v>
      </c>
      <c r="G780" s="70" t="s">
        <v>1934</v>
      </c>
      <c r="H780" s="70" t="s">
        <v>67</v>
      </c>
      <c r="I780" s="70" t="s">
        <v>855</v>
      </c>
      <c r="J780" s="70" t="s">
        <v>61</v>
      </c>
      <c r="K780" s="69" t="b">
        <v>0</v>
      </c>
      <c r="L780" s="70" t="s">
        <v>8</v>
      </c>
      <c r="M780" s="69">
        <v>106</v>
      </c>
      <c r="N780" s="78" t="s">
        <v>1015</v>
      </c>
      <c r="O780" s="81" t="str">
        <f t="shared" si="24"/>
        <v>10641</v>
      </c>
      <c r="P780" s="82">
        <f>IF(COUNTIF(Sheet2!B$3:B$187,VALUE('raw Mark ID data'!O780))=0, 0, VLOOKUP(VALUE(O780), Sheet2!B$3:D$987, 3, FALSE))</f>
        <v>0</v>
      </c>
      <c r="Q780" s="82">
        <f>IF(P780="THA",VLOOKUP(VALUE(O780),Sheet2!B$1:C$191,2,FALSE), IF(P780="SHA",VLOOKUP(VALUE(O780),Sheet2!B$1:C$191,2,FALSE), 0))</f>
        <v>0</v>
      </c>
      <c r="R780" s="82" t="str">
        <f t="shared" si="25"/>
        <v>NT</v>
      </c>
      <c r="S780" s="70" t="s">
        <v>1935</v>
      </c>
      <c r="T780" s="71">
        <v>45501</v>
      </c>
      <c r="U780" s="72">
        <v>45503</v>
      </c>
      <c r="V780" s="69">
        <v>3</v>
      </c>
      <c r="W780" s="71">
        <v>45504</v>
      </c>
      <c r="X780" s="69">
        <v>31</v>
      </c>
      <c r="Y780" s="73"/>
      <c r="Z780" s="70" t="s">
        <v>61</v>
      </c>
      <c r="AA780" s="69">
        <v>1</v>
      </c>
      <c r="AB780" s="72">
        <v>45525</v>
      </c>
      <c r="AC780" s="70" t="s">
        <v>63</v>
      </c>
      <c r="AD780" s="70" t="s">
        <v>139</v>
      </c>
      <c r="AE780" s="70" t="s">
        <v>13</v>
      </c>
      <c r="AF780" s="70" t="s">
        <v>12</v>
      </c>
      <c r="AG780" s="70" t="s">
        <v>65</v>
      </c>
      <c r="AH780" s="70" t="s">
        <v>11</v>
      </c>
      <c r="AI780" s="70" t="s">
        <v>9</v>
      </c>
      <c r="AJ780" s="70" t="s">
        <v>84</v>
      </c>
      <c r="AK780" s="70" t="s">
        <v>139</v>
      </c>
      <c r="AL780" s="70" t="s">
        <v>63</v>
      </c>
      <c r="AM780" s="70" t="s">
        <v>61</v>
      </c>
      <c r="AN780" s="70" t="s">
        <v>61</v>
      </c>
      <c r="AO780" s="70" t="s">
        <v>61</v>
      </c>
      <c r="AP780" s="73"/>
    </row>
    <row r="781" spans="1:42" ht="15" hidden="1" customHeight="1" x14ac:dyDescent="0.25">
      <c r="A781" s="69">
        <v>2024</v>
      </c>
      <c r="B781" s="70" t="s">
        <v>54</v>
      </c>
      <c r="C781" s="70" t="s">
        <v>1046</v>
      </c>
      <c r="D781" s="70" t="s">
        <v>1371</v>
      </c>
      <c r="E781" s="70" t="s">
        <v>998</v>
      </c>
      <c r="F781" s="70" t="s">
        <v>182</v>
      </c>
      <c r="G781" s="70" t="s">
        <v>1934</v>
      </c>
      <c r="H781" s="70" t="s">
        <v>91</v>
      </c>
      <c r="I781" s="70" t="s">
        <v>855</v>
      </c>
      <c r="J781" s="70" t="s">
        <v>61</v>
      </c>
      <c r="K781" s="69" t="b">
        <v>0</v>
      </c>
      <c r="L781" s="70" t="s">
        <v>8</v>
      </c>
      <c r="M781" s="69">
        <v>106</v>
      </c>
      <c r="N781" s="78" t="s">
        <v>1015</v>
      </c>
      <c r="O781" s="81" t="str">
        <f t="shared" si="24"/>
        <v>10641</v>
      </c>
      <c r="P781" s="82">
        <f>IF(COUNTIF(Sheet2!B$3:B$187,VALUE('raw Mark ID data'!O781))=0, 0, VLOOKUP(VALUE(O781), Sheet2!B$3:D$987, 3, FALSE))</f>
        <v>0</v>
      </c>
      <c r="Q781" s="82">
        <f>IF(P781="THA",VLOOKUP(VALUE(O781),Sheet2!B$1:C$191,2,FALSE), IF(P781="SHA",VLOOKUP(VALUE(O781),Sheet2!B$1:C$191,2,FALSE), 0))</f>
        <v>0</v>
      </c>
      <c r="R781" s="82" t="str">
        <f t="shared" si="25"/>
        <v>NT</v>
      </c>
      <c r="S781" s="70" t="s">
        <v>1936</v>
      </c>
      <c r="T781" s="71">
        <v>45501</v>
      </c>
      <c r="U781" s="72">
        <v>45503</v>
      </c>
      <c r="V781" s="69">
        <v>3</v>
      </c>
      <c r="W781" s="71">
        <v>45504</v>
      </c>
      <c r="X781" s="69">
        <v>31</v>
      </c>
      <c r="Y781" s="73"/>
      <c r="Z781" s="70" t="s">
        <v>61</v>
      </c>
      <c r="AA781" s="69">
        <v>1</v>
      </c>
      <c r="AB781" s="72">
        <v>45525</v>
      </c>
      <c r="AC781" s="70" t="s">
        <v>63</v>
      </c>
      <c r="AD781" s="70" t="s">
        <v>189</v>
      </c>
      <c r="AE781" s="70" t="s">
        <v>21</v>
      </c>
      <c r="AF781" s="70" t="s">
        <v>12</v>
      </c>
      <c r="AG781" s="70" t="s">
        <v>65</v>
      </c>
      <c r="AH781" s="70" t="s">
        <v>11</v>
      </c>
      <c r="AI781" s="70" t="s">
        <v>9</v>
      </c>
      <c r="AJ781" s="70" t="s">
        <v>122</v>
      </c>
      <c r="AK781" s="70" t="s">
        <v>189</v>
      </c>
      <c r="AL781" s="70" t="s">
        <v>63</v>
      </c>
      <c r="AM781" s="70" t="s">
        <v>61</v>
      </c>
      <c r="AN781" s="70" t="s">
        <v>61</v>
      </c>
      <c r="AO781" s="70" t="s">
        <v>61</v>
      </c>
      <c r="AP781" s="73"/>
    </row>
    <row r="782" spans="1:42" ht="15" hidden="1" customHeight="1" x14ac:dyDescent="0.25">
      <c r="A782" s="69">
        <v>2024</v>
      </c>
      <c r="B782" s="70" t="s">
        <v>54</v>
      </c>
      <c r="C782" s="70" t="s">
        <v>1046</v>
      </c>
      <c r="D782" s="70" t="s">
        <v>1371</v>
      </c>
      <c r="E782" s="70" t="s">
        <v>998</v>
      </c>
      <c r="F782" s="70" t="s">
        <v>182</v>
      </c>
      <c r="G782" s="70" t="s">
        <v>1934</v>
      </c>
      <c r="H782" s="70" t="s">
        <v>92</v>
      </c>
      <c r="I782" s="70" t="s">
        <v>855</v>
      </c>
      <c r="J782" s="70" t="s">
        <v>61</v>
      </c>
      <c r="K782" s="69" t="b">
        <v>0</v>
      </c>
      <c r="L782" s="70" t="s">
        <v>8</v>
      </c>
      <c r="M782" s="69">
        <v>106</v>
      </c>
      <c r="N782" s="78" t="s">
        <v>1015</v>
      </c>
      <c r="O782" s="81" t="str">
        <f t="shared" si="24"/>
        <v>10641</v>
      </c>
      <c r="P782" s="82">
        <f>IF(COUNTIF(Sheet2!B$3:B$187,VALUE('raw Mark ID data'!O782))=0, 0, VLOOKUP(VALUE(O782), Sheet2!B$3:D$987, 3, FALSE))</f>
        <v>0</v>
      </c>
      <c r="Q782" s="82">
        <f>IF(P782="THA",VLOOKUP(VALUE(O782),Sheet2!B$1:C$191,2,FALSE), IF(P782="SHA",VLOOKUP(VALUE(O782),Sheet2!B$1:C$191,2,FALSE), 0))</f>
        <v>0</v>
      </c>
      <c r="R782" s="82" t="str">
        <f t="shared" si="25"/>
        <v>NT</v>
      </c>
      <c r="S782" s="70" t="s">
        <v>1937</v>
      </c>
      <c r="T782" s="71">
        <v>45501</v>
      </c>
      <c r="U782" s="72">
        <v>45503</v>
      </c>
      <c r="V782" s="69">
        <v>3</v>
      </c>
      <c r="W782" s="71">
        <v>45504</v>
      </c>
      <c r="X782" s="69">
        <v>31</v>
      </c>
      <c r="Y782" s="73"/>
      <c r="Z782" s="70" t="s">
        <v>61</v>
      </c>
      <c r="AA782" s="69">
        <v>1</v>
      </c>
      <c r="AB782" s="72">
        <v>45525</v>
      </c>
      <c r="AC782" s="70" t="s">
        <v>63</v>
      </c>
      <c r="AD782" s="70" t="s">
        <v>139</v>
      </c>
      <c r="AE782" s="70" t="s">
        <v>13</v>
      </c>
      <c r="AF782" s="70" t="s">
        <v>12</v>
      </c>
      <c r="AG782" s="70" t="s">
        <v>65</v>
      </c>
      <c r="AH782" s="70" t="s">
        <v>11</v>
      </c>
      <c r="AI782" s="70" t="s">
        <v>9</v>
      </c>
      <c r="AJ782" s="70" t="s">
        <v>122</v>
      </c>
      <c r="AK782" s="70" t="s">
        <v>139</v>
      </c>
      <c r="AL782" s="70" t="s">
        <v>63</v>
      </c>
      <c r="AM782" s="70" t="s">
        <v>61</v>
      </c>
      <c r="AN782" s="70" t="s">
        <v>61</v>
      </c>
      <c r="AO782" s="70" t="s">
        <v>61</v>
      </c>
      <c r="AP782" s="73"/>
    </row>
    <row r="783" spans="1:42" ht="15" hidden="1" customHeight="1" x14ac:dyDescent="0.25">
      <c r="A783" s="69">
        <v>2024</v>
      </c>
      <c r="B783" s="70" t="s">
        <v>54</v>
      </c>
      <c r="C783" s="70" t="s">
        <v>1046</v>
      </c>
      <c r="D783" s="70" t="s">
        <v>1371</v>
      </c>
      <c r="E783" s="70" t="s">
        <v>998</v>
      </c>
      <c r="F783" s="70" t="s">
        <v>182</v>
      </c>
      <c r="G783" s="70" t="s">
        <v>1934</v>
      </c>
      <c r="H783" s="70" t="s">
        <v>96</v>
      </c>
      <c r="I783" s="70" t="s">
        <v>855</v>
      </c>
      <c r="J783" s="70" t="s">
        <v>61</v>
      </c>
      <c r="K783" s="69" t="b">
        <v>0</v>
      </c>
      <c r="L783" s="70" t="s">
        <v>8</v>
      </c>
      <c r="M783" s="69">
        <v>106</v>
      </c>
      <c r="N783" s="78" t="s">
        <v>1015</v>
      </c>
      <c r="O783" s="81" t="str">
        <f t="shared" si="24"/>
        <v>10641</v>
      </c>
      <c r="P783" s="82">
        <f>IF(COUNTIF(Sheet2!B$3:B$187,VALUE('raw Mark ID data'!O783))=0, 0, VLOOKUP(VALUE(O783), Sheet2!B$3:D$987, 3, FALSE))</f>
        <v>0</v>
      </c>
      <c r="Q783" s="82">
        <f>IF(P783="THA",VLOOKUP(VALUE(O783),Sheet2!B$1:C$191,2,FALSE), IF(P783="SHA",VLOOKUP(VALUE(O783),Sheet2!B$1:C$191,2,FALSE), 0))</f>
        <v>0</v>
      </c>
      <c r="R783" s="82" t="str">
        <f t="shared" si="25"/>
        <v>NT</v>
      </c>
      <c r="S783" s="70" t="s">
        <v>1938</v>
      </c>
      <c r="T783" s="71">
        <v>45501</v>
      </c>
      <c r="U783" s="72">
        <v>45503</v>
      </c>
      <c r="V783" s="69">
        <v>3</v>
      </c>
      <c r="W783" s="71">
        <v>45504</v>
      </c>
      <c r="X783" s="69">
        <v>31</v>
      </c>
      <c r="Y783" s="73"/>
      <c r="Z783" s="70" t="s">
        <v>61</v>
      </c>
      <c r="AA783" s="69">
        <v>1</v>
      </c>
      <c r="AB783" s="72">
        <v>45525</v>
      </c>
      <c r="AC783" s="70" t="s">
        <v>63</v>
      </c>
      <c r="AD783" s="70" t="s">
        <v>139</v>
      </c>
      <c r="AE783" s="70" t="s">
        <v>13</v>
      </c>
      <c r="AF783" s="70" t="s">
        <v>12</v>
      </c>
      <c r="AG783" s="70" t="s">
        <v>65</v>
      </c>
      <c r="AH783" s="70" t="s">
        <v>11</v>
      </c>
      <c r="AI783" s="70" t="s">
        <v>9</v>
      </c>
      <c r="AJ783" s="70" t="s">
        <v>122</v>
      </c>
      <c r="AK783" s="70" t="s">
        <v>139</v>
      </c>
      <c r="AL783" s="70" t="s">
        <v>63</v>
      </c>
      <c r="AM783" s="70" t="s">
        <v>61</v>
      </c>
      <c r="AN783" s="70" t="s">
        <v>61</v>
      </c>
      <c r="AO783" s="70" t="s">
        <v>61</v>
      </c>
      <c r="AP783" s="73"/>
    </row>
    <row r="784" spans="1:42" ht="15" hidden="1" customHeight="1" x14ac:dyDescent="0.25">
      <c r="A784" s="69">
        <v>2024</v>
      </c>
      <c r="B784" s="70" t="s">
        <v>54</v>
      </c>
      <c r="C784" s="70" t="s">
        <v>1046</v>
      </c>
      <c r="D784" s="70" t="s">
        <v>1371</v>
      </c>
      <c r="E784" s="70" t="s">
        <v>998</v>
      </c>
      <c r="F784" s="70" t="s">
        <v>182</v>
      </c>
      <c r="G784" s="70" t="s">
        <v>1934</v>
      </c>
      <c r="H784" s="70" t="s">
        <v>97</v>
      </c>
      <c r="I784" s="70" t="s">
        <v>855</v>
      </c>
      <c r="J784" s="70" t="s">
        <v>61</v>
      </c>
      <c r="K784" s="69" t="b">
        <v>0</v>
      </c>
      <c r="L784" s="70" t="s">
        <v>8</v>
      </c>
      <c r="M784" s="69">
        <v>106</v>
      </c>
      <c r="N784" s="78" t="s">
        <v>1015</v>
      </c>
      <c r="O784" s="81" t="str">
        <f t="shared" si="24"/>
        <v>10641</v>
      </c>
      <c r="P784" s="82">
        <f>IF(COUNTIF(Sheet2!B$3:B$187,VALUE('raw Mark ID data'!O784))=0, 0, VLOOKUP(VALUE(O784), Sheet2!B$3:D$987, 3, FALSE))</f>
        <v>0</v>
      </c>
      <c r="Q784" s="82">
        <f>IF(P784="THA",VLOOKUP(VALUE(O784),Sheet2!B$1:C$191,2,FALSE), IF(P784="SHA",VLOOKUP(VALUE(O784),Sheet2!B$1:C$191,2,FALSE), 0))</f>
        <v>0</v>
      </c>
      <c r="R784" s="82" t="str">
        <f t="shared" si="25"/>
        <v>NT</v>
      </c>
      <c r="S784" s="70" t="s">
        <v>1939</v>
      </c>
      <c r="T784" s="71">
        <v>45501</v>
      </c>
      <c r="U784" s="72">
        <v>45503</v>
      </c>
      <c r="V784" s="69">
        <v>3</v>
      </c>
      <c r="W784" s="71">
        <v>45504</v>
      </c>
      <c r="X784" s="69">
        <v>31</v>
      </c>
      <c r="Y784" s="73"/>
      <c r="Z784" s="70" t="s">
        <v>61</v>
      </c>
      <c r="AA784" s="69">
        <v>1</v>
      </c>
      <c r="AB784" s="72">
        <v>45525</v>
      </c>
      <c r="AC784" s="70" t="s">
        <v>63</v>
      </c>
      <c r="AD784" s="70" t="s">
        <v>139</v>
      </c>
      <c r="AE784" s="70" t="s">
        <v>13</v>
      </c>
      <c r="AF784" s="70" t="s">
        <v>12</v>
      </c>
      <c r="AG784" s="70" t="s">
        <v>65</v>
      </c>
      <c r="AH784" s="70" t="s">
        <v>11</v>
      </c>
      <c r="AI784" s="70" t="s">
        <v>9</v>
      </c>
      <c r="AJ784" s="70" t="s">
        <v>84</v>
      </c>
      <c r="AK784" s="70" t="s">
        <v>139</v>
      </c>
      <c r="AL784" s="70" t="s">
        <v>63</v>
      </c>
      <c r="AM784" s="70" t="s">
        <v>61</v>
      </c>
      <c r="AN784" s="70" t="s">
        <v>61</v>
      </c>
      <c r="AO784" s="70" t="s">
        <v>61</v>
      </c>
      <c r="AP784" s="73"/>
    </row>
    <row r="785" spans="1:42" ht="15" hidden="1" customHeight="1" x14ac:dyDescent="0.25">
      <c r="A785" s="69">
        <v>2024</v>
      </c>
      <c r="B785" s="70" t="s">
        <v>54</v>
      </c>
      <c r="C785" s="70" t="s">
        <v>1046</v>
      </c>
      <c r="D785" s="70" t="s">
        <v>1371</v>
      </c>
      <c r="E785" s="70" t="s">
        <v>998</v>
      </c>
      <c r="F785" s="70" t="s">
        <v>182</v>
      </c>
      <c r="G785" s="70" t="s">
        <v>1934</v>
      </c>
      <c r="H785" s="70" t="s">
        <v>105</v>
      </c>
      <c r="I785" s="70" t="s">
        <v>855</v>
      </c>
      <c r="J785" s="70" t="s">
        <v>61</v>
      </c>
      <c r="K785" s="69" t="b">
        <v>0</v>
      </c>
      <c r="L785" s="70" t="s">
        <v>8</v>
      </c>
      <c r="M785" s="69">
        <v>106</v>
      </c>
      <c r="N785" s="78" t="s">
        <v>1015</v>
      </c>
      <c r="O785" s="81" t="str">
        <f t="shared" si="24"/>
        <v>10641</v>
      </c>
      <c r="P785" s="82">
        <f>IF(COUNTIF(Sheet2!B$3:B$187,VALUE('raw Mark ID data'!O785))=0, 0, VLOOKUP(VALUE(O785), Sheet2!B$3:D$987, 3, FALSE))</f>
        <v>0</v>
      </c>
      <c r="Q785" s="82">
        <f>IF(P785="THA",VLOOKUP(VALUE(O785),Sheet2!B$1:C$191,2,FALSE), IF(P785="SHA",VLOOKUP(VALUE(O785),Sheet2!B$1:C$191,2,FALSE), 0))</f>
        <v>0</v>
      </c>
      <c r="R785" s="82" t="str">
        <f t="shared" si="25"/>
        <v>NT</v>
      </c>
      <c r="S785" s="70" t="s">
        <v>1940</v>
      </c>
      <c r="T785" s="71">
        <v>45501</v>
      </c>
      <c r="U785" s="72">
        <v>45503</v>
      </c>
      <c r="V785" s="69">
        <v>3</v>
      </c>
      <c r="W785" s="71">
        <v>45504</v>
      </c>
      <c r="X785" s="69">
        <v>31</v>
      </c>
      <c r="Y785" s="73"/>
      <c r="Z785" s="70" t="s">
        <v>61</v>
      </c>
      <c r="AA785" s="69">
        <v>1</v>
      </c>
      <c r="AB785" s="72">
        <v>45525</v>
      </c>
      <c r="AC785" s="70" t="s">
        <v>63</v>
      </c>
      <c r="AD785" s="70" t="s">
        <v>163</v>
      </c>
      <c r="AE785" s="70" t="s">
        <v>10</v>
      </c>
      <c r="AF785" s="70" t="s">
        <v>12</v>
      </c>
      <c r="AG785" s="70" t="s">
        <v>65</v>
      </c>
      <c r="AH785" s="70" t="s">
        <v>11</v>
      </c>
      <c r="AI785" s="70" t="s">
        <v>9</v>
      </c>
      <c r="AJ785" s="70" t="s">
        <v>122</v>
      </c>
      <c r="AK785" s="70" t="s">
        <v>163</v>
      </c>
      <c r="AL785" s="70" t="s">
        <v>63</v>
      </c>
      <c r="AM785" s="70" t="s">
        <v>61</v>
      </c>
      <c r="AN785" s="70" t="s">
        <v>61</v>
      </c>
      <c r="AO785" s="70" t="s">
        <v>61</v>
      </c>
      <c r="AP785" s="73"/>
    </row>
    <row r="786" spans="1:42" ht="15" hidden="1" customHeight="1" x14ac:dyDescent="0.25">
      <c r="A786" s="69">
        <v>2024</v>
      </c>
      <c r="B786" s="70" t="s">
        <v>54</v>
      </c>
      <c r="C786" s="70" t="s">
        <v>1046</v>
      </c>
      <c r="D786" s="70" t="s">
        <v>1371</v>
      </c>
      <c r="E786" s="70" t="s">
        <v>998</v>
      </c>
      <c r="F786" s="70" t="s">
        <v>182</v>
      </c>
      <c r="G786" s="70" t="s">
        <v>1934</v>
      </c>
      <c r="H786" s="70" t="s">
        <v>118</v>
      </c>
      <c r="I786" s="70" t="s">
        <v>855</v>
      </c>
      <c r="J786" s="70" t="s">
        <v>61</v>
      </c>
      <c r="K786" s="69" t="b">
        <v>0</v>
      </c>
      <c r="L786" s="70" t="s">
        <v>8</v>
      </c>
      <c r="M786" s="69">
        <v>106</v>
      </c>
      <c r="N786" s="78" t="s">
        <v>1015</v>
      </c>
      <c r="O786" s="81" t="str">
        <f t="shared" si="24"/>
        <v>10641</v>
      </c>
      <c r="P786" s="82">
        <f>IF(COUNTIF(Sheet2!B$3:B$187,VALUE('raw Mark ID data'!O786))=0, 0, VLOOKUP(VALUE(O786), Sheet2!B$3:D$987, 3, FALSE))</f>
        <v>0</v>
      </c>
      <c r="Q786" s="82">
        <f>IF(P786="THA",VLOOKUP(VALUE(O786),Sheet2!B$1:C$191,2,FALSE), IF(P786="SHA",VLOOKUP(VALUE(O786),Sheet2!B$1:C$191,2,FALSE), 0))</f>
        <v>0</v>
      </c>
      <c r="R786" s="82" t="str">
        <f t="shared" si="25"/>
        <v>NT</v>
      </c>
      <c r="S786" s="70" t="s">
        <v>1941</v>
      </c>
      <c r="T786" s="71">
        <v>45501</v>
      </c>
      <c r="U786" s="72">
        <v>45503</v>
      </c>
      <c r="V786" s="69">
        <v>3</v>
      </c>
      <c r="W786" s="71">
        <v>45504</v>
      </c>
      <c r="X786" s="69">
        <v>31</v>
      </c>
      <c r="Y786" s="73"/>
      <c r="Z786" s="70" t="s">
        <v>61</v>
      </c>
      <c r="AA786" s="69">
        <v>1</v>
      </c>
      <c r="AB786" s="72">
        <v>45525</v>
      </c>
      <c r="AC786" s="70" t="s">
        <v>63</v>
      </c>
      <c r="AD786" s="70" t="s">
        <v>947</v>
      </c>
      <c r="AE786" s="70" t="s">
        <v>14</v>
      </c>
      <c r="AF786" s="70" t="s">
        <v>12</v>
      </c>
      <c r="AG786" s="70" t="s">
        <v>65</v>
      </c>
      <c r="AH786" s="70" t="s">
        <v>11</v>
      </c>
      <c r="AI786" s="70" t="s">
        <v>9</v>
      </c>
      <c r="AJ786" s="70" t="s">
        <v>122</v>
      </c>
      <c r="AK786" s="70" t="s">
        <v>947</v>
      </c>
      <c r="AL786" s="70" t="s">
        <v>63</v>
      </c>
      <c r="AM786" s="70" t="s">
        <v>61</v>
      </c>
      <c r="AN786" s="70" t="s">
        <v>61</v>
      </c>
      <c r="AO786" s="70" t="s">
        <v>61</v>
      </c>
      <c r="AP786" s="73"/>
    </row>
    <row r="787" spans="1:42" ht="15" hidden="1" customHeight="1" x14ac:dyDescent="0.25">
      <c r="A787" s="69">
        <v>2024</v>
      </c>
      <c r="B787" s="70" t="s">
        <v>54</v>
      </c>
      <c r="C787" s="70" t="s">
        <v>1046</v>
      </c>
      <c r="D787" s="70" t="s">
        <v>175</v>
      </c>
      <c r="E787" s="70" t="s">
        <v>998</v>
      </c>
      <c r="F787" s="70" t="s">
        <v>182</v>
      </c>
      <c r="G787" s="70" t="s">
        <v>1942</v>
      </c>
      <c r="H787" s="70" t="s">
        <v>104</v>
      </c>
      <c r="I787" s="70" t="s">
        <v>855</v>
      </c>
      <c r="J787" s="70" t="s">
        <v>61</v>
      </c>
      <c r="K787" s="69" t="b">
        <v>0</v>
      </c>
      <c r="L787" s="70" t="s">
        <v>8</v>
      </c>
      <c r="M787" s="69">
        <v>108</v>
      </c>
      <c r="N787" s="78" t="s">
        <v>1943</v>
      </c>
      <c r="O787" s="81" t="str">
        <f t="shared" si="24"/>
        <v>1081020</v>
      </c>
      <c r="P787" s="82">
        <f>IF(COUNTIF(Sheet2!B$3:B$187,VALUE('raw Mark ID data'!O787))=0, 0, VLOOKUP(VALUE(O787), Sheet2!B$3:D$987, 3, FALSE))</f>
        <v>0</v>
      </c>
      <c r="Q787" s="82">
        <f>IF(P787="THA",VLOOKUP(VALUE(O787),Sheet2!B$1:C$191,2,FALSE), IF(P787="SHA",VLOOKUP(VALUE(O787),Sheet2!B$1:C$191,2,FALSE), 0))</f>
        <v>0</v>
      </c>
      <c r="R787" s="82" t="str">
        <f t="shared" si="25"/>
        <v>NT</v>
      </c>
      <c r="S787" s="70" t="s">
        <v>1944</v>
      </c>
      <c r="T787" s="71">
        <v>45504</v>
      </c>
      <c r="U787" s="72">
        <v>45505</v>
      </c>
      <c r="V787" s="69">
        <v>2</v>
      </c>
      <c r="W787" s="71">
        <v>45506</v>
      </c>
      <c r="X787" s="69">
        <v>31</v>
      </c>
      <c r="Y787" s="73"/>
      <c r="Z787" s="70" t="s">
        <v>61</v>
      </c>
      <c r="AA787" s="69">
        <v>1</v>
      </c>
      <c r="AB787" s="72">
        <v>45519</v>
      </c>
      <c r="AC787" s="70" t="s">
        <v>57</v>
      </c>
      <c r="AD787" s="70" t="s">
        <v>163</v>
      </c>
      <c r="AE787" s="70" t="s">
        <v>10</v>
      </c>
      <c r="AF787" s="70" t="s">
        <v>12</v>
      </c>
      <c r="AG787" s="70" t="s">
        <v>65</v>
      </c>
      <c r="AH787" s="70" t="s">
        <v>11</v>
      </c>
      <c r="AI787" s="70" t="s">
        <v>9</v>
      </c>
      <c r="AJ787" s="70" t="s">
        <v>122</v>
      </c>
      <c r="AK787" s="70" t="s">
        <v>163</v>
      </c>
      <c r="AL787" s="70" t="s">
        <v>57</v>
      </c>
      <c r="AM787" s="70" t="s">
        <v>61</v>
      </c>
      <c r="AN787" s="70" t="s">
        <v>61</v>
      </c>
      <c r="AO787" s="70" t="s">
        <v>61</v>
      </c>
      <c r="AP787" s="73"/>
    </row>
    <row r="788" spans="1:42" ht="15" hidden="1" customHeight="1" x14ac:dyDescent="0.25">
      <c r="A788" s="69">
        <v>2024</v>
      </c>
      <c r="B788" s="70" t="s">
        <v>54</v>
      </c>
      <c r="C788" s="70" t="s">
        <v>1046</v>
      </c>
      <c r="D788" s="70" t="s">
        <v>1371</v>
      </c>
      <c r="E788" s="70" t="s">
        <v>998</v>
      </c>
      <c r="F788" s="70" t="s">
        <v>58</v>
      </c>
      <c r="G788" s="70" t="s">
        <v>1945</v>
      </c>
      <c r="H788" s="70" t="s">
        <v>86</v>
      </c>
      <c r="I788" s="70" t="s">
        <v>855</v>
      </c>
      <c r="J788" s="70" t="s">
        <v>61</v>
      </c>
      <c r="K788" s="69" t="b">
        <v>0</v>
      </c>
      <c r="L788" s="70" t="s">
        <v>23</v>
      </c>
      <c r="M788" s="69">
        <v>104</v>
      </c>
      <c r="N788" s="78" t="s">
        <v>1491</v>
      </c>
      <c r="O788" s="81" t="str">
        <f t="shared" si="24"/>
        <v>10440</v>
      </c>
      <c r="P788" s="82">
        <f>IF(COUNTIF(Sheet2!B$3:B$187,VALUE('raw Mark ID data'!O788))=0, 0, VLOOKUP(VALUE(O788), Sheet2!B$3:D$987, 3, FALSE))</f>
        <v>0</v>
      </c>
      <c r="Q788" s="82">
        <f>IF(P788="THA",VLOOKUP(VALUE(O788),Sheet2!B$1:C$191,2,FALSE), IF(P788="SHA",VLOOKUP(VALUE(O788),Sheet2!B$1:C$191,2,FALSE), 0))</f>
        <v>0</v>
      </c>
      <c r="R788" s="82" t="str">
        <f t="shared" si="25"/>
        <v>NT</v>
      </c>
      <c r="S788" s="70" t="s">
        <v>1946</v>
      </c>
      <c r="T788" s="71">
        <v>45505</v>
      </c>
      <c r="U788" s="73"/>
      <c r="V788" s="69">
        <v>1</v>
      </c>
      <c r="W788" s="71">
        <v>45506</v>
      </c>
      <c r="X788" s="69">
        <v>31</v>
      </c>
      <c r="Y788" s="73"/>
      <c r="Z788" s="70" t="s">
        <v>61</v>
      </c>
      <c r="AA788" s="69">
        <v>1</v>
      </c>
      <c r="AB788" s="72">
        <v>45552</v>
      </c>
      <c r="AC788" s="70" t="s">
        <v>63</v>
      </c>
      <c r="AD788" s="70" t="s">
        <v>139</v>
      </c>
      <c r="AE788" s="70" t="s">
        <v>13</v>
      </c>
      <c r="AF788" s="70" t="s">
        <v>12</v>
      </c>
      <c r="AG788" s="70" t="s">
        <v>65</v>
      </c>
      <c r="AH788" s="70" t="s">
        <v>11</v>
      </c>
      <c r="AI788" s="70" t="s">
        <v>9</v>
      </c>
      <c r="AJ788" s="70" t="s">
        <v>122</v>
      </c>
      <c r="AK788" s="70" t="s">
        <v>139</v>
      </c>
      <c r="AL788" s="70" t="s">
        <v>63</v>
      </c>
      <c r="AM788" s="70" t="s">
        <v>61</v>
      </c>
      <c r="AN788" s="70" t="s">
        <v>61</v>
      </c>
      <c r="AO788" s="70" t="s">
        <v>61</v>
      </c>
      <c r="AP788" s="73"/>
    </row>
    <row r="789" spans="1:42" ht="15" hidden="1" customHeight="1" x14ac:dyDescent="0.25">
      <c r="A789" s="69">
        <v>2024</v>
      </c>
      <c r="B789" s="70" t="s">
        <v>54</v>
      </c>
      <c r="C789" s="70" t="s">
        <v>1046</v>
      </c>
      <c r="D789" s="70" t="s">
        <v>1371</v>
      </c>
      <c r="E789" s="70" t="s">
        <v>998</v>
      </c>
      <c r="F789" s="70" t="s">
        <v>58</v>
      </c>
      <c r="G789" s="70" t="s">
        <v>1945</v>
      </c>
      <c r="H789" s="70" t="s">
        <v>101</v>
      </c>
      <c r="I789" s="70" t="s">
        <v>855</v>
      </c>
      <c r="J789" s="70" t="s">
        <v>61</v>
      </c>
      <c r="K789" s="69" t="b">
        <v>0</v>
      </c>
      <c r="L789" s="70" t="s">
        <v>23</v>
      </c>
      <c r="M789" s="69">
        <v>104</v>
      </c>
      <c r="N789" s="78" t="s">
        <v>1491</v>
      </c>
      <c r="O789" s="81" t="str">
        <f t="shared" si="24"/>
        <v>10440</v>
      </c>
      <c r="P789" s="82">
        <f>IF(COUNTIF(Sheet2!B$3:B$187,VALUE('raw Mark ID data'!O789))=0, 0, VLOOKUP(VALUE(O789), Sheet2!B$3:D$987, 3, FALSE))</f>
        <v>0</v>
      </c>
      <c r="Q789" s="82">
        <f>IF(P789="THA",VLOOKUP(VALUE(O789),Sheet2!B$1:C$191,2,FALSE), IF(P789="SHA",VLOOKUP(VALUE(O789),Sheet2!B$1:C$191,2,FALSE), 0))</f>
        <v>0</v>
      </c>
      <c r="R789" s="82" t="str">
        <f t="shared" si="25"/>
        <v>NT</v>
      </c>
      <c r="S789" s="70" t="s">
        <v>1947</v>
      </c>
      <c r="T789" s="71">
        <v>45505</v>
      </c>
      <c r="U789" s="73"/>
      <c r="V789" s="69">
        <v>1</v>
      </c>
      <c r="W789" s="71">
        <v>45506</v>
      </c>
      <c r="X789" s="69">
        <v>31</v>
      </c>
      <c r="Y789" s="73"/>
      <c r="Z789" s="70" t="s">
        <v>61</v>
      </c>
      <c r="AA789" s="69">
        <v>1</v>
      </c>
      <c r="AB789" s="72">
        <v>45552</v>
      </c>
      <c r="AC789" s="70" t="s">
        <v>63</v>
      </c>
      <c r="AD789" s="70" t="s">
        <v>163</v>
      </c>
      <c r="AE789" s="70" t="s">
        <v>10</v>
      </c>
      <c r="AF789" s="70" t="s">
        <v>12</v>
      </c>
      <c r="AG789" s="70" t="s">
        <v>65</v>
      </c>
      <c r="AH789" s="70" t="s">
        <v>11</v>
      </c>
      <c r="AI789" s="70" t="s">
        <v>9</v>
      </c>
      <c r="AJ789" s="70" t="s">
        <v>122</v>
      </c>
      <c r="AK789" s="70" t="s">
        <v>163</v>
      </c>
      <c r="AL789" s="70" t="s">
        <v>63</v>
      </c>
      <c r="AM789" s="70" t="s">
        <v>61</v>
      </c>
      <c r="AN789" s="70" t="s">
        <v>61</v>
      </c>
      <c r="AO789" s="70" t="s">
        <v>61</v>
      </c>
      <c r="AP789" s="73"/>
    </row>
    <row r="790" spans="1:42" ht="15" hidden="1" customHeight="1" x14ac:dyDescent="0.25">
      <c r="A790" s="69">
        <v>2024</v>
      </c>
      <c r="B790" s="70" t="s">
        <v>54</v>
      </c>
      <c r="C790" s="70" t="s">
        <v>55</v>
      </c>
      <c r="D790" s="70" t="s">
        <v>56</v>
      </c>
      <c r="E790" s="70" t="s">
        <v>969</v>
      </c>
      <c r="F790" s="70" t="s">
        <v>182</v>
      </c>
      <c r="G790" s="70" t="s">
        <v>1948</v>
      </c>
      <c r="H790" s="70" t="s">
        <v>77</v>
      </c>
      <c r="I790" s="70" t="s">
        <v>221</v>
      </c>
      <c r="J790" s="70" t="s">
        <v>61</v>
      </c>
      <c r="K790" s="69" t="b">
        <v>1</v>
      </c>
      <c r="L790" s="70" t="s">
        <v>23</v>
      </c>
      <c r="M790" s="69">
        <v>101</v>
      </c>
      <c r="N790" s="78" t="s">
        <v>955</v>
      </c>
      <c r="O790" s="81" t="str">
        <f t="shared" si="24"/>
        <v>10128</v>
      </c>
      <c r="P790" s="82">
        <f>IF(COUNTIF(Sheet2!B$3:B$187,VALUE('raw Mark ID data'!O790))=0, 0, VLOOKUP(VALUE(O790), Sheet2!B$3:D$987, 3, FALSE))</f>
        <v>0</v>
      </c>
      <c r="Q790" s="82">
        <f>IF(P790="THA",VLOOKUP(VALUE(O790),Sheet2!B$1:C$191,2,FALSE), IF(P790="SHA",VLOOKUP(VALUE(O790),Sheet2!B$1:C$191,2,FALSE), 0))</f>
        <v>0</v>
      </c>
      <c r="R790" s="82" t="str">
        <f t="shared" si="25"/>
        <v>NT</v>
      </c>
      <c r="S790" s="70" t="s">
        <v>1949</v>
      </c>
      <c r="T790" s="71">
        <v>45511</v>
      </c>
      <c r="U790" s="73"/>
      <c r="V790" s="69">
        <v>1</v>
      </c>
      <c r="W790" s="71">
        <v>45512</v>
      </c>
      <c r="X790" s="69">
        <v>32</v>
      </c>
      <c r="Y790" s="73"/>
      <c r="Z790" s="70" t="s">
        <v>61</v>
      </c>
      <c r="AA790" s="69">
        <v>1</v>
      </c>
      <c r="AB790" s="72">
        <v>45561</v>
      </c>
      <c r="AC790" s="70" t="s">
        <v>63</v>
      </c>
      <c r="AD790" s="70" t="s">
        <v>139</v>
      </c>
      <c r="AE790" s="70" t="s">
        <v>13</v>
      </c>
      <c r="AF790" s="70" t="s">
        <v>12</v>
      </c>
      <c r="AG790" s="70" t="s">
        <v>65</v>
      </c>
      <c r="AH790" s="70" t="s">
        <v>11</v>
      </c>
      <c r="AI790" s="70" t="s">
        <v>9</v>
      </c>
      <c r="AJ790" s="70" t="s">
        <v>122</v>
      </c>
      <c r="AK790" s="70" t="s">
        <v>139</v>
      </c>
      <c r="AL790" s="70" t="s">
        <v>63</v>
      </c>
      <c r="AM790" s="70" t="s">
        <v>61</v>
      </c>
      <c r="AN790" s="70" t="s">
        <v>61</v>
      </c>
      <c r="AO790" s="70" t="s">
        <v>74</v>
      </c>
      <c r="AP790" s="69">
        <v>4.9000000000000004</v>
      </c>
    </row>
    <row r="791" spans="1:42" ht="15" hidden="1" customHeight="1" x14ac:dyDescent="0.25">
      <c r="A791" s="69">
        <v>2024</v>
      </c>
      <c r="B791" s="70" t="s">
        <v>54</v>
      </c>
      <c r="C791" s="70" t="s">
        <v>55</v>
      </c>
      <c r="D791" s="70" t="s">
        <v>56</v>
      </c>
      <c r="E791" s="70" t="s">
        <v>969</v>
      </c>
      <c r="F791" s="70" t="s">
        <v>182</v>
      </c>
      <c r="G791" s="70" t="s">
        <v>1948</v>
      </c>
      <c r="H791" s="70" t="s">
        <v>90</v>
      </c>
      <c r="I791" s="70" t="s">
        <v>221</v>
      </c>
      <c r="J791" s="70" t="s">
        <v>61</v>
      </c>
      <c r="K791" s="69" t="b">
        <v>1</v>
      </c>
      <c r="L791" s="70" t="s">
        <v>23</v>
      </c>
      <c r="M791" s="69">
        <v>101</v>
      </c>
      <c r="N791" s="78" t="s">
        <v>955</v>
      </c>
      <c r="O791" s="81" t="str">
        <f t="shared" si="24"/>
        <v>10128</v>
      </c>
      <c r="P791" s="82">
        <f>IF(COUNTIF(Sheet2!B$3:B$187,VALUE('raw Mark ID data'!O791))=0, 0, VLOOKUP(VALUE(O791), Sheet2!B$3:D$987, 3, FALSE))</f>
        <v>0</v>
      </c>
      <c r="Q791" s="82">
        <f>IF(P791="THA",VLOOKUP(VALUE(O791),Sheet2!B$1:C$191,2,FALSE), IF(P791="SHA",VLOOKUP(VALUE(O791),Sheet2!B$1:C$191,2,FALSE), 0))</f>
        <v>0</v>
      </c>
      <c r="R791" s="82" t="str">
        <f t="shared" si="25"/>
        <v>NT</v>
      </c>
      <c r="S791" s="70" t="s">
        <v>1950</v>
      </c>
      <c r="T791" s="71">
        <v>45511</v>
      </c>
      <c r="U791" s="73"/>
      <c r="V791" s="69">
        <v>1</v>
      </c>
      <c r="W791" s="71">
        <v>45512</v>
      </c>
      <c r="X791" s="69">
        <v>32</v>
      </c>
      <c r="Y791" s="73"/>
      <c r="Z791" s="70" t="s">
        <v>61</v>
      </c>
      <c r="AA791" s="69">
        <v>1</v>
      </c>
      <c r="AB791" s="72">
        <v>45561</v>
      </c>
      <c r="AC791" s="70" t="s">
        <v>63</v>
      </c>
      <c r="AD791" s="70" t="s">
        <v>189</v>
      </c>
      <c r="AE791" s="70" t="s">
        <v>21</v>
      </c>
      <c r="AF791" s="70" t="s">
        <v>12</v>
      </c>
      <c r="AG791" s="70" t="s">
        <v>65</v>
      </c>
      <c r="AH791" s="70" t="s">
        <v>11</v>
      </c>
      <c r="AI791" s="70" t="s">
        <v>9</v>
      </c>
      <c r="AJ791" s="70" t="s">
        <v>122</v>
      </c>
      <c r="AK791" s="70" t="s">
        <v>189</v>
      </c>
      <c r="AL791" s="70" t="s">
        <v>63</v>
      </c>
      <c r="AM791" s="70" t="s">
        <v>61</v>
      </c>
      <c r="AN791" s="70" t="s">
        <v>61</v>
      </c>
      <c r="AO791" s="70" t="s">
        <v>74</v>
      </c>
      <c r="AP791" s="69">
        <v>6.2</v>
      </c>
    </row>
    <row r="792" spans="1:42" ht="15" hidden="1" customHeight="1" x14ac:dyDescent="0.25">
      <c r="A792" s="69">
        <v>2024</v>
      </c>
      <c r="B792" s="70" t="s">
        <v>54</v>
      </c>
      <c r="C792" s="70" t="s">
        <v>1046</v>
      </c>
      <c r="D792" s="70" t="s">
        <v>1371</v>
      </c>
      <c r="E792" s="70" t="s">
        <v>998</v>
      </c>
      <c r="F792" s="70" t="s">
        <v>182</v>
      </c>
      <c r="G792" s="70" t="s">
        <v>1951</v>
      </c>
      <c r="H792" s="70" t="s">
        <v>96</v>
      </c>
      <c r="I792" s="70" t="s">
        <v>855</v>
      </c>
      <c r="J792" s="70" t="s">
        <v>61</v>
      </c>
      <c r="K792" s="69" t="b">
        <v>0</v>
      </c>
      <c r="L792" s="70" t="s">
        <v>23</v>
      </c>
      <c r="M792" s="69">
        <v>101</v>
      </c>
      <c r="N792" s="78" t="s">
        <v>1952</v>
      </c>
      <c r="O792" s="81" t="str">
        <f t="shared" si="24"/>
        <v>101304146</v>
      </c>
      <c r="P792" s="82">
        <f>IF(COUNTIF(Sheet2!B$3:B$187,VALUE('raw Mark ID data'!O792))=0, 0, VLOOKUP(VALUE(O792), Sheet2!B$3:D$987, 3, FALSE))</f>
        <v>0</v>
      </c>
      <c r="Q792" s="82">
        <f>IF(P792="THA",VLOOKUP(VALUE(O792),Sheet2!B$1:C$191,2,FALSE), IF(P792="SHA",VLOOKUP(VALUE(O792),Sheet2!B$1:C$191,2,FALSE), 0))</f>
        <v>0</v>
      </c>
      <c r="R792" s="82" t="str">
        <f t="shared" si="25"/>
        <v>NT</v>
      </c>
      <c r="S792" s="70" t="s">
        <v>1953</v>
      </c>
      <c r="T792" s="71">
        <v>45501</v>
      </c>
      <c r="U792" s="73"/>
      <c r="V792" s="69">
        <v>1</v>
      </c>
      <c r="W792" s="71">
        <v>45503</v>
      </c>
      <c r="X792" s="69">
        <v>31</v>
      </c>
      <c r="Y792" s="73"/>
      <c r="Z792" s="70" t="s">
        <v>61</v>
      </c>
      <c r="AA792" s="69">
        <v>1</v>
      </c>
      <c r="AB792" s="72">
        <v>45530</v>
      </c>
      <c r="AC792" s="70" t="s">
        <v>992</v>
      </c>
      <c r="AD792" s="70" t="s">
        <v>163</v>
      </c>
      <c r="AE792" s="70" t="s">
        <v>10</v>
      </c>
      <c r="AF792" s="70" t="s">
        <v>12</v>
      </c>
      <c r="AG792" s="70" t="s">
        <v>65</v>
      </c>
      <c r="AH792" s="70" t="s">
        <v>11</v>
      </c>
      <c r="AI792" s="70" t="s">
        <v>9</v>
      </c>
      <c r="AJ792" s="70" t="s">
        <v>122</v>
      </c>
      <c r="AK792" s="70" t="s">
        <v>163</v>
      </c>
      <c r="AL792" s="70" t="s">
        <v>992</v>
      </c>
      <c r="AM792" s="70" t="s">
        <v>61</v>
      </c>
      <c r="AN792" s="70" t="s">
        <v>61</v>
      </c>
      <c r="AO792" s="70" t="s">
        <v>61</v>
      </c>
      <c r="AP792" s="73"/>
    </row>
    <row r="793" spans="1:42" ht="15" hidden="1" customHeight="1" x14ac:dyDescent="0.25">
      <c r="A793" s="69">
        <v>2024</v>
      </c>
      <c r="B793" s="70" t="s">
        <v>54</v>
      </c>
      <c r="C793" s="70" t="s">
        <v>1046</v>
      </c>
      <c r="D793" s="70" t="s">
        <v>1371</v>
      </c>
      <c r="E793" s="70" t="s">
        <v>998</v>
      </c>
      <c r="F793" s="70" t="s">
        <v>182</v>
      </c>
      <c r="G793" s="70" t="s">
        <v>1951</v>
      </c>
      <c r="H793" s="70" t="s">
        <v>107</v>
      </c>
      <c r="I793" s="70" t="s">
        <v>855</v>
      </c>
      <c r="J793" s="70" t="s">
        <v>61</v>
      </c>
      <c r="K793" s="69" t="b">
        <v>0</v>
      </c>
      <c r="L793" s="70" t="s">
        <v>23</v>
      </c>
      <c r="M793" s="69">
        <v>101</v>
      </c>
      <c r="N793" s="78" t="s">
        <v>1952</v>
      </c>
      <c r="O793" s="81" t="str">
        <f t="shared" si="24"/>
        <v>101304146</v>
      </c>
      <c r="P793" s="82">
        <f>IF(COUNTIF(Sheet2!B$3:B$187,VALUE('raw Mark ID data'!O793))=0, 0, VLOOKUP(VALUE(O793), Sheet2!B$3:D$987, 3, FALSE))</f>
        <v>0</v>
      </c>
      <c r="Q793" s="82">
        <f>IF(P793="THA",VLOOKUP(VALUE(O793),Sheet2!B$1:C$191,2,FALSE), IF(P793="SHA",VLOOKUP(VALUE(O793),Sheet2!B$1:C$191,2,FALSE), 0))</f>
        <v>0</v>
      </c>
      <c r="R793" s="82" t="str">
        <f t="shared" si="25"/>
        <v>NT</v>
      </c>
      <c r="S793" s="70" t="s">
        <v>1954</v>
      </c>
      <c r="T793" s="71">
        <v>45501</v>
      </c>
      <c r="U793" s="73"/>
      <c r="V793" s="69">
        <v>1</v>
      </c>
      <c r="W793" s="71">
        <v>45503</v>
      </c>
      <c r="X793" s="69">
        <v>31</v>
      </c>
      <c r="Y793" s="73"/>
      <c r="Z793" s="70" t="s">
        <v>61</v>
      </c>
      <c r="AA793" s="69">
        <v>1</v>
      </c>
      <c r="AB793" s="72">
        <v>45530</v>
      </c>
      <c r="AC793" s="70" t="s">
        <v>992</v>
      </c>
      <c r="AD793" s="70" t="s">
        <v>163</v>
      </c>
      <c r="AE793" s="70" t="s">
        <v>10</v>
      </c>
      <c r="AF793" s="70" t="s">
        <v>12</v>
      </c>
      <c r="AG793" s="70" t="s">
        <v>65</v>
      </c>
      <c r="AH793" s="70" t="s">
        <v>11</v>
      </c>
      <c r="AI793" s="70" t="s">
        <v>9</v>
      </c>
      <c r="AJ793" s="70" t="s">
        <v>122</v>
      </c>
      <c r="AK793" s="70" t="s">
        <v>163</v>
      </c>
      <c r="AL793" s="70" t="s">
        <v>992</v>
      </c>
      <c r="AM793" s="70" t="s">
        <v>61</v>
      </c>
      <c r="AN793" s="70" t="s">
        <v>61</v>
      </c>
      <c r="AO793" s="70" t="s">
        <v>61</v>
      </c>
      <c r="AP793" s="73"/>
    </row>
    <row r="794" spans="1:42" ht="15" hidden="1" customHeight="1" x14ac:dyDescent="0.25">
      <c r="A794" s="69">
        <v>2024</v>
      </c>
      <c r="B794" s="70" t="s">
        <v>54</v>
      </c>
      <c r="C794" s="70" t="s">
        <v>1046</v>
      </c>
      <c r="D794" s="70" t="s">
        <v>1371</v>
      </c>
      <c r="E794" s="70" t="s">
        <v>998</v>
      </c>
      <c r="F794" s="70" t="s">
        <v>182</v>
      </c>
      <c r="G794" s="70" t="s">
        <v>1951</v>
      </c>
      <c r="H794" s="70" t="s">
        <v>108</v>
      </c>
      <c r="I794" s="70" t="s">
        <v>855</v>
      </c>
      <c r="J794" s="70" t="s">
        <v>61</v>
      </c>
      <c r="K794" s="69" t="b">
        <v>0</v>
      </c>
      <c r="L794" s="70" t="s">
        <v>23</v>
      </c>
      <c r="M794" s="69">
        <v>101</v>
      </c>
      <c r="N794" s="78" t="s">
        <v>1952</v>
      </c>
      <c r="O794" s="81" t="str">
        <f t="shared" si="24"/>
        <v>101304146</v>
      </c>
      <c r="P794" s="82">
        <f>IF(COUNTIF(Sheet2!B$3:B$187,VALUE('raw Mark ID data'!O794))=0, 0, VLOOKUP(VALUE(O794), Sheet2!B$3:D$987, 3, FALSE))</f>
        <v>0</v>
      </c>
      <c r="Q794" s="82">
        <f>IF(P794="THA",VLOOKUP(VALUE(O794),Sheet2!B$1:C$191,2,FALSE), IF(P794="SHA",VLOOKUP(VALUE(O794),Sheet2!B$1:C$191,2,FALSE), 0))</f>
        <v>0</v>
      </c>
      <c r="R794" s="82" t="str">
        <f t="shared" si="25"/>
        <v>NT</v>
      </c>
      <c r="S794" s="70" t="s">
        <v>1955</v>
      </c>
      <c r="T794" s="71">
        <v>45501</v>
      </c>
      <c r="U794" s="73"/>
      <c r="V794" s="69">
        <v>1</v>
      </c>
      <c r="W794" s="71">
        <v>45503</v>
      </c>
      <c r="X794" s="69">
        <v>31</v>
      </c>
      <c r="Y794" s="73"/>
      <c r="Z794" s="70" t="s">
        <v>61</v>
      </c>
      <c r="AA794" s="69">
        <v>1</v>
      </c>
      <c r="AB794" s="72">
        <v>45530</v>
      </c>
      <c r="AC794" s="70" t="s">
        <v>992</v>
      </c>
      <c r="AD794" s="70" t="s">
        <v>163</v>
      </c>
      <c r="AE794" s="70" t="s">
        <v>10</v>
      </c>
      <c r="AF794" s="70" t="s">
        <v>12</v>
      </c>
      <c r="AG794" s="70" t="s">
        <v>65</v>
      </c>
      <c r="AH794" s="70" t="s">
        <v>11</v>
      </c>
      <c r="AI794" s="70" t="s">
        <v>9</v>
      </c>
      <c r="AJ794" s="70" t="s">
        <v>122</v>
      </c>
      <c r="AK794" s="70" t="s">
        <v>163</v>
      </c>
      <c r="AL794" s="70" t="s">
        <v>992</v>
      </c>
      <c r="AM794" s="70" t="s">
        <v>61</v>
      </c>
      <c r="AN794" s="70" t="s">
        <v>61</v>
      </c>
      <c r="AO794" s="70" t="s">
        <v>61</v>
      </c>
      <c r="AP794" s="73"/>
    </row>
    <row r="795" spans="1:42" ht="15" hidden="1" customHeight="1" x14ac:dyDescent="0.25">
      <c r="A795" s="69">
        <v>2024</v>
      </c>
      <c r="B795" s="70" t="s">
        <v>54</v>
      </c>
      <c r="C795" s="70" t="s">
        <v>1046</v>
      </c>
      <c r="D795" s="70" t="s">
        <v>1371</v>
      </c>
      <c r="E795" s="70" t="s">
        <v>998</v>
      </c>
      <c r="F795" s="70" t="s">
        <v>182</v>
      </c>
      <c r="G795" s="70" t="s">
        <v>1956</v>
      </c>
      <c r="H795" s="70" t="s">
        <v>82</v>
      </c>
      <c r="I795" s="70" t="s">
        <v>855</v>
      </c>
      <c r="J795" s="70" t="s">
        <v>61</v>
      </c>
      <c r="K795" s="69" t="b">
        <v>0</v>
      </c>
      <c r="L795" s="70" t="s">
        <v>23</v>
      </c>
      <c r="M795" s="69">
        <v>104</v>
      </c>
      <c r="N795" s="78" t="s">
        <v>1491</v>
      </c>
      <c r="O795" s="81" t="str">
        <f t="shared" si="24"/>
        <v>10440</v>
      </c>
      <c r="P795" s="82">
        <f>IF(COUNTIF(Sheet2!B$3:B$187,VALUE('raw Mark ID data'!O795))=0, 0, VLOOKUP(VALUE(O795), Sheet2!B$3:D$987, 3, FALSE))</f>
        <v>0</v>
      </c>
      <c r="Q795" s="82">
        <f>IF(P795="THA",VLOOKUP(VALUE(O795),Sheet2!B$1:C$191,2,FALSE), IF(P795="SHA",VLOOKUP(VALUE(O795),Sheet2!B$1:C$191,2,FALSE), 0))</f>
        <v>0</v>
      </c>
      <c r="R795" s="82" t="str">
        <f t="shared" si="25"/>
        <v>NT</v>
      </c>
      <c r="S795" s="70" t="s">
        <v>1957</v>
      </c>
      <c r="T795" s="71">
        <v>45501</v>
      </c>
      <c r="U795" s="73"/>
      <c r="V795" s="69">
        <v>1</v>
      </c>
      <c r="W795" s="71">
        <v>45503</v>
      </c>
      <c r="X795" s="69">
        <v>31</v>
      </c>
      <c r="Y795" s="73"/>
      <c r="Z795" s="70" t="s">
        <v>61</v>
      </c>
      <c r="AA795" s="69">
        <v>1</v>
      </c>
      <c r="AB795" s="72">
        <v>45552</v>
      </c>
      <c r="AC795" s="70" t="s">
        <v>63</v>
      </c>
      <c r="AD795" s="70" t="s">
        <v>139</v>
      </c>
      <c r="AE795" s="70" t="s">
        <v>13</v>
      </c>
      <c r="AF795" s="70" t="s">
        <v>12</v>
      </c>
      <c r="AG795" s="70" t="s">
        <v>65</v>
      </c>
      <c r="AH795" s="70" t="s">
        <v>11</v>
      </c>
      <c r="AI795" s="70" t="s">
        <v>9</v>
      </c>
      <c r="AJ795" s="70" t="s">
        <v>122</v>
      </c>
      <c r="AK795" s="70" t="s">
        <v>139</v>
      </c>
      <c r="AL795" s="70" t="s">
        <v>63</v>
      </c>
      <c r="AM795" s="70" t="s">
        <v>61</v>
      </c>
      <c r="AN795" s="70" t="s">
        <v>61</v>
      </c>
      <c r="AO795" s="70" t="s">
        <v>61</v>
      </c>
      <c r="AP795" s="73"/>
    </row>
    <row r="796" spans="1:42" ht="15" hidden="1" customHeight="1" x14ac:dyDescent="0.25">
      <c r="A796" s="69">
        <v>2024</v>
      </c>
      <c r="B796" s="70" t="s">
        <v>54</v>
      </c>
      <c r="C796" s="70" t="s">
        <v>55</v>
      </c>
      <c r="D796" s="70" t="s">
        <v>181</v>
      </c>
      <c r="E796" s="70" t="s">
        <v>57</v>
      </c>
      <c r="F796" s="70" t="s">
        <v>182</v>
      </c>
      <c r="G796" s="70" t="s">
        <v>1881</v>
      </c>
      <c r="H796" s="70" t="s">
        <v>161</v>
      </c>
      <c r="I796" s="70" t="s">
        <v>855</v>
      </c>
      <c r="J796" s="70" t="s">
        <v>61</v>
      </c>
      <c r="K796" s="69" t="b">
        <v>1</v>
      </c>
      <c r="L796" s="70" t="s">
        <v>23</v>
      </c>
      <c r="M796" s="69">
        <v>101</v>
      </c>
      <c r="N796" s="78" t="s">
        <v>1283</v>
      </c>
      <c r="O796" s="81" t="str">
        <f t="shared" si="24"/>
        <v>10129</v>
      </c>
      <c r="P796" s="82">
        <f>IF(COUNTIF(Sheet2!B$3:B$187,VALUE('raw Mark ID data'!O796))=0, 0, VLOOKUP(VALUE(O796), Sheet2!B$3:D$987, 3, FALSE))</f>
        <v>0</v>
      </c>
      <c r="Q796" s="82">
        <f>IF(P796="THA",VLOOKUP(VALUE(O796),Sheet2!B$1:C$191,2,FALSE), IF(P796="SHA",VLOOKUP(VALUE(O796),Sheet2!B$1:C$191,2,FALSE), 0))</f>
        <v>0</v>
      </c>
      <c r="R796" s="82" t="str">
        <f t="shared" si="25"/>
        <v>NT</v>
      </c>
      <c r="S796" s="70" t="s">
        <v>1958</v>
      </c>
      <c r="T796" s="71">
        <v>45513</v>
      </c>
      <c r="U796" s="73"/>
      <c r="V796" s="69">
        <v>1</v>
      </c>
      <c r="W796" s="71">
        <v>45514</v>
      </c>
      <c r="X796" s="69">
        <v>32</v>
      </c>
      <c r="Y796" s="73"/>
      <c r="Z796" s="70" t="s">
        <v>61</v>
      </c>
      <c r="AA796" s="69">
        <v>1</v>
      </c>
      <c r="AB796" s="72">
        <v>45526</v>
      </c>
      <c r="AC796" s="70" t="s">
        <v>63</v>
      </c>
      <c r="AD796" s="70" t="s">
        <v>189</v>
      </c>
      <c r="AE796" s="70" t="s">
        <v>21</v>
      </c>
      <c r="AF796" s="70" t="s">
        <v>12</v>
      </c>
      <c r="AG796" s="70" t="s">
        <v>65</v>
      </c>
      <c r="AH796" s="70" t="s">
        <v>11</v>
      </c>
      <c r="AI796" s="70" t="s">
        <v>9</v>
      </c>
      <c r="AJ796" s="70" t="s">
        <v>84</v>
      </c>
      <c r="AK796" s="70" t="s">
        <v>189</v>
      </c>
      <c r="AL796" s="70" t="s">
        <v>63</v>
      </c>
      <c r="AM796" s="70" t="s">
        <v>61</v>
      </c>
      <c r="AN796" s="70" t="s">
        <v>61</v>
      </c>
      <c r="AO796" s="70" t="s">
        <v>74</v>
      </c>
      <c r="AP796" s="69">
        <v>4</v>
      </c>
    </row>
    <row r="797" spans="1:42" ht="15" hidden="1" customHeight="1" x14ac:dyDescent="0.25">
      <c r="A797" s="69">
        <v>2024</v>
      </c>
      <c r="B797" s="70" t="s">
        <v>54</v>
      </c>
      <c r="C797" s="70" t="s">
        <v>55</v>
      </c>
      <c r="D797" s="70" t="s">
        <v>181</v>
      </c>
      <c r="E797" s="70" t="s">
        <v>57</v>
      </c>
      <c r="F797" s="70" t="s">
        <v>182</v>
      </c>
      <c r="G797" s="70" t="s">
        <v>1881</v>
      </c>
      <c r="H797" s="70" t="s">
        <v>169</v>
      </c>
      <c r="I797" s="70" t="s">
        <v>855</v>
      </c>
      <c r="J797" s="70" t="s">
        <v>61</v>
      </c>
      <c r="K797" s="69" t="b">
        <v>1</v>
      </c>
      <c r="L797" s="70" t="s">
        <v>23</v>
      </c>
      <c r="M797" s="69">
        <v>101</v>
      </c>
      <c r="N797" s="78" t="s">
        <v>1283</v>
      </c>
      <c r="O797" s="81" t="str">
        <f t="shared" si="24"/>
        <v>10129</v>
      </c>
      <c r="P797" s="82">
        <f>IF(COUNTIF(Sheet2!B$3:B$187,VALUE('raw Mark ID data'!O797))=0, 0, VLOOKUP(VALUE(O797), Sheet2!B$3:D$987, 3, FALSE))</f>
        <v>0</v>
      </c>
      <c r="Q797" s="82">
        <f>IF(P797="THA",VLOOKUP(VALUE(O797),Sheet2!B$1:C$191,2,FALSE), IF(P797="SHA",VLOOKUP(VALUE(O797),Sheet2!B$1:C$191,2,FALSE), 0))</f>
        <v>0</v>
      </c>
      <c r="R797" s="82" t="str">
        <f t="shared" si="25"/>
        <v>NT</v>
      </c>
      <c r="S797" s="70" t="s">
        <v>1959</v>
      </c>
      <c r="T797" s="71">
        <v>45513</v>
      </c>
      <c r="U797" s="73"/>
      <c r="V797" s="69">
        <v>1</v>
      </c>
      <c r="W797" s="71">
        <v>45514</v>
      </c>
      <c r="X797" s="69">
        <v>32</v>
      </c>
      <c r="Y797" s="73"/>
      <c r="Z797" s="70" t="s">
        <v>61</v>
      </c>
      <c r="AA797" s="69">
        <v>1</v>
      </c>
      <c r="AB797" s="72">
        <v>45526</v>
      </c>
      <c r="AC797" s="70" t="s">
        <v>63</v>
      </c>
      <c r="AD797" s="70" t="s">
        <v>139</v>
      </c>
      <c r="AE797" s="70" t="s">
        <v>13</v>
      </c>
      <c r="AF797" s="70" t="s">
        <v>12</v>
      </c>
      <c r="AG797" s="70" t="s">
        <v>65</v>
      </c>
      <c r="AH797" s="70" t="s">
        <v>11</v>
      </c>
      <c r="AI797" s="70" t="s">
        <v>9</v>
      </c>
      <c r="AJ797" s="70" t="s">
        <v>84</v>
      </c>
      <c r="AK797" s="70" t="s">
        <v>139</v>
      </c>
      <c r="AL797" s="70" t="s">
        <v>63</v>
      </c>
      <c r="AM797" s="70" t="s">
        <v>61</v>
      </c>
      <c r="AN797" s="70" t="s">
        <v>61</v>
      </c>
      <c r="AO797" s="70" t="s">
        <v>74</v>
      </c>
      <c r="AP797" s="69">
        <v>5.3</v>
      </c>
    </row>
    <row r="798" spans="1:42" ht="15" hidden="1" customHeight="1" x14ac:dyDescent="0.25">
      <c r="A798" s="69">
        <v>2024</v>
      </c>
      <c r="B798" s="70" t="s">
        <v>54</v>
      </c>
      <c r="C798" s="70" t="s">
        <v>55</v>
      </c>
      <c r="D798" s="70" t="s">
        <v>181</v>
      </c>
      <c r="E798" s="70" t="s">
        <v>57</v>
      </c>
      <c r="F798" s="70" t="s">
        <v>182</v>
      </c>
      <c r="G798" s="70" t="s">
        <v>1881</v>
      </c>
      <c r="H798" s="70" t="s">
        <v>174</v>
      </c>
      <c r="I798" s="70" t="s">
        <v>855</v>
      </c>
      <c r="J798" s="70" t="s">
        <v>61</v>
      </c>
      <c r="K798" s="69" t="b">
        <v>1</v>
      </c>
      <c r="L798" s="70" t="s">
        <v>23</v>
      </c>
      <c r="M798" s="69">
        <v>101</v>
      </c>
      <c r="N798" s="78" t="s">
        <v>1283</v>
      </c>
      <c r="O798" s="81" t="str">
        <f t="shared" si="24"/>
        <v>10129</v>
      </c>
      <c r="P798" s="82">
        <f>IF(COUNTIF(Sheet2!B$3:B$187,VALUE('raw Mark ID data'!O798))=0, 0, VLOOKUP(VALUE(O798), Sheet2!B$3:D$987, 3, FALSE))</f>
        <v>0</v>
      </c>
      <c r="Q798" s="82">
        <f>IF(P798="THA",VLOOKUP(VALUE(O798),Sheet2!B$1:C$191,2,FALSE), IF(P798="SHA",VLOOKUP(VALUE(O798),Sheet2!B$1:C$191,2,FALSE), 0))</f>
        <v>0</v>
      </c>
      <c r="R798" s="82" t="str">
        <f t="shared" si="25"/>
        <v>NT</v>
      </c>
      <c r="S798" s="70" t="s">
        <v>1960</v>
      </c>
      <c r="T798" s="71">
        <v>45513</v>
      </c>
      <c r="U798" s="73"/>
      <c r="V798" s="69">
        <v>1</v>
      </c>
      <c r="W798" s="71">
        <v>45514</v>
      </c>
      <c r="X798" s="69">
        <v>32</v>
      </c>
      <c r="Y798" s="73"/>
      <c r="Z798" s="70" t="s">
        <v>61</v>
      </c>
      <c r="AA798" s="69">
        <v>1</v>
      </c>
      <c r="AB798" s="72">
        <v>45526</v>
      </c>
      <c r="AC798" s="70" t="s">
        <v>63</v>
      </c>
      <c r="AD798" s="70" t="s">
        <v>163</v>
      </c>
      <c r="AE798" s="70" t="s">
        <v>10</v>
      </c>
      <c r="AF798" s="70" t="s">
        <v>12</v>
      </c>
      <c r="AG798" s="70" t="s">
        <v>65</v>
      </c>
      <c r="AH798" s="70" t="s">
        <v>11</v>
      </c>
      <c r="AI798" s="70" t="s">
        <v>9</v>
      </c>
      <c r="AJ798" s="70" t="s">
        <v>122</v>
      </c>
      <c r="AK798" s="70" t="s">
        <v>163</v>
      </c>
      <c r="AL798" s="70" t="s">
        <v>63</v>
      </c>
      <c r="AM798" s="70" t="s">
        <v>61</v>
      </c>
      <c r="AN798" s="70" t="s">
        <v>61</v>
      </c>
      <c r="AO798" s="70" t="s">
        <v>74</v>
      </c>
      <c r="AP798" s="69">
        <v>4.8</v>
      </c>
    </row>
    <row r="799" spans="1:42" ht="15" hidden="1" customHeight="1" x14ac:dyDescent="0.25">
      <c r="A799" s="69">
        <v>2024</v>
      </c>
      <c r="B799" s="70" t="s">
        <v>54</v>
      </c>
      <c r="C799" s="70" t="s">
        <v>55</v>
      </c>
      <c r="D799" s="70" t="s">
        <v>181</v>
      </c>
      <c r="E799" s="70" t="s">
        <v>57</v>
      </c>
      <c r="F799" s="70" t="s">
        <v>182</v>
      </c>
      <c r="G799" s="70" t="s">
        <v>1881</v>
      </c>
      <c r="H799" s="70" t="s">
        <v>186</v>
      </c>
      <c r="I799" s="70" t="s">
        <v>855</v>
      </c>
      <c r="J799" s="70" t="s">
        <v>61</v>
      </c>
      <c r="K799" s="69" t="b">
        <v>1</v>
      </c>
      <c r="L799" s="70" t="s">
        <v>23</v>
      </c>
      <c r="M799" s="69">
        <v>101</v>
      </c>
      <c r="N799" s="78" t="s">
        <v>1283</v>
      </c>
      <c r="O799" s="81" t="str">
        <f t="shared" si="24"/>
        <v>10129</v>
      </c>
      <c r="P799" s="82">
        <f>IF(COUNTIF(Sheet2!B$3:B$187,VALUE('raw Mark ID data'!O799))=0, 0, VLOOKUP(VALUE(O799), Sheet2!B$3:D$987, 3, FALSE))</f>
        <v>0</v>
      </c>
      <c r="Q799" s="82">
        <f>IF(P799="THA",VLOOKUP(VALUE(O799),Sheet2!B$1:C$191,2,FALSE), IF(P799="SHA",VLOOKUP(VALUE(O799),Sheet2!B$1:C$191,2,FALSE), 0))</f>
        <v>0</v>
      </c>
      <c r="R799" s="82" t="str">
        <f t="shared" si="25"/>
        <v>NT</v>
      </c>
      <c r="S799" s="70" t="s">
        <v>1961</v>
      </c>
      <c r="T799" s="71">
        <v>45513</v>
      </c>
      <c r="U799" s="73"/>
      <c r="V799" s="69">
        <v>1</v>
      </c>
      <c r="W799" s="71">
        <v>45514</v>
      </c>
      <c r="X799" s="69">
        <v>32</v>
      </c>
      <c r="Y799" s="73"/>
      <c r="Z799" s="70" t="s">
        <v>61</v>
      </c>
      <c r="AA799" s="69">
        <v>1</v>
      </c>
      <c r="AB799" s="72">
        <v>45526</v>
      </c>
      <c r="AC799" s="70" t="s">
        <v>63</v>
      </c>
      <c r="AD799" s="70" t="s">
        <v>947</v>
      </c>
      <c r="AE799" s="70" t="s">
        <v>14</v>
      </c>
      <c r="AF799" s="70" t="s">
        <v>12</v>
      </c>
      <c r="AG799" s="70" t="s">
        <v>65</v>
      </c>
      <c r="AH799" s="70" t="s">
        <v>11</v>
      </c>
      <c r="AI799" s="70" t="s">
        <v>9</v>
      </c>
      <c r="AJ799" s="70" t="s">
        <v>122</v>
      </c>
      <c r="AK799" s="70" t="s">
        <v>947</v>
      </c>
      <c r="AL799" s="70" t="s">
        <v>63</v>
      </c>
      <c r="AM799" s="70" t="s">
        <v>61</v>
      </c>
      <c r="AN799" s="70" t="s">
        <v>61</v>
      </c>
      <c r="AO799" s="70" t="s">
        <v>74</v>
      </c>
      <c r="AP799" s="69">
        <v>7</v>
      </c>
    </row>
    <row r="800" spans="1:42" ht="15" hidden="1" customHeight="1" x14ac:dyDescent="0.25">
      <c r="A800" s="69">
        <v>2024</v>
      </c>
      <c r="B800" s="70" t="s">
        <v>54</v>
      </c>
      <c r="C800" s="70" t="s">
        <v>55</v>
      </c>
      <c r="D800" s="70" t="s">
        <v>181</v>
      </c>
      <c r="E800" s="70" t="s">
        <v>57</v>
      </c>
      <c r="F800" s="70" t="s">
        <v>182</v>
      </c>
      <c r="G800" s="70" t="s">
        <v>1962</v>
      </c>
      <c r="H800" s="70" t="s">
        <v>67</v>
      </c>
      <c r="I800" s="70" t="s">
        <v>855</v>
      </c>
      <c r="J800" s="70" t="s">
        <v>61</v>
      </c>
      <c r="K800" s="69" t="b">
        <v>1</v>
      </c>
      <c r="L800" s="70" t="s">
        <v>23</v>
      </c>
      <c r="M800" s="69">
        <v>101</v>
      </c>
      <c r="N800" s="78" t="s">
        <v>1037</v>
      </c>
      <c r="O800" s="81" t="str">
        <f t="shared" si="24"/>
        <v>10123</v>
      </c>
      <c r="P800" s="82">
        <f>IF(COUNTIF(Sheet2!B$3:B$187,VALUE('raw Mark ID data'!O800))=0, 0, VLOOKUP(VALUE(O800), Sheet2!B$3:D$987, 3, FALSE))</f>
        <v>0</v>
      </c>
      <c r="Q800" s="82">
        <f>IF(P800="THA",VLOOKUP(VALUE(O800),Sheet2!B$1:C$191,2,FALSE), IF(P800="SHA",VLOOKUP(VALUE(O800),Sheet2!B$1:C$191,2,FALSE), 0))</f>
        <v>0</v>
      </c>
      <c r="R800" s="82" t="str">
        <f t="shared" si="25"/>
        <v>NT</v>
      </c>
      <c r="S800" s="70" t="s">
        <v>1963</v>
      </c>
      <c r="T800" s="71">
        <v>45512</v>
      </c>
      <c r="U800" s="72">
        <v>45513</v>
      </c>
      <c r="V800" s="69">
        <v>2</v>
      </c>
      <c r="W800" s="71">
        <v>45514</v>
      </c>
      <c r="X800" s="69">
        <v>32</v>
      </c>
      <c r="Y800" s="73"/>
      <c r="Z800" s="70" t="s">
        <v>61</v>
      </c>
      <c r="AA800" s="69">
        <v>1</v>
      </c>
      <c r="AB800" s="72">
        <v>45516</v>
      </c>
      <c r="AC800" s="70" t="s">
        <v>63</v>
      </c>
      <c r="AD800" s="70" t="s">
        <v>163</v>
      </c>
      <c r="AE800" s="70" t="s">
        <v>10</v>
      </c>
      <c r="AF800" s="70" t="s">
        <v>12</v>
      </c>
      <c r="AG800" s="70" t="s">
        <v>65</v>
      </c>
      <c r="AH800" s="70" t="s">
        <v>11</v>
      </c>
      <c r="AI800" s="70" t="s">
        <v>9</v>
      </c>
      <c r="AJ800" s="70" t="s">
        <v>122</v>
      </c>
      <c r="AK800" s="70" t="s">
        <v>163</v>
      </c>
      <c r="AL800" s="70" t="s">
        <v>63</v>
      </c>
      <c r="AM800" s="70" t="s">
        <v>61</v>
      </c>
      <c r="AN800" s="70" t="s">
        <v>61</v>
      </c>
      <c r="AO800" s="70" t="s">
        <v>74</v>
      </c>
      <c r="AP800" s="69">
        <v>4.8</v>
      </c>
    </row>
    <row r="801" spans="1:42" ht="15" hidden="1" customHeight="1" x14ac:dyDescent="0.25">
      <c r="A801" s="69">
        <v>2024</v>
      </c>
      <c r="B801" s="70" t="s">
        <v>54</v>
      </c>
      <c r="C801" s="70" t="s">
        <v>55</v>
      </c>
      <c r="D801" s="70" t="s">
        <v>181</v>
      </c>
      <c r="E801" s="70" t="s">
        <v>57</v>
      </c>
      <c r="F801" s="70" t="s">
        <v>182</v>
      </c>
      <c r="G801" s="70" t="s">
        <v>1962</v>
      </c>
      <c r="H801" s="70" t="s">
        <v>81</v>
      </c>
      <c r="I801" s="70" t="s">
        <v>855</v>
      </c>
      <c r="J801" s="70" t="s">
        <v>61</v>
      </c>
      <c r="K801" s="69" t="b">
        <v>1</v>
      </c>
      <c r="L801" s="70" t="s">
        <v>23</v>
      </c>
      <c r="M801" s="69">
        <v>101</v>
      </c>
      <c r="N801" s="78" t="s">
        <v>1037</v>
      </c>
      <c r="O801" s="81" t="str">
        <f t="shared" si="24"/>
        <v>10123</v>
      </c>
      <c r="P801" s="82">
        <f>IF(COUNTIF(Sheet2!B$3:B$187,VALUE('raw Mark ID data'!O801))=0, 0, VLOOKUP(VALUE(O801), Sheet2!B$3:D$987, 3, FALSE))</f>
        <v>0</v>
      </c>
      <c r="Q801" s="82">
        <f>IF(P801="THA",VLOOKUP(VALUE(O801),Sheet2!B$1:C$191,2,FALSE), IF(P801="SHA",VLOOKUP(VALUE(O801),Sheet2!B$1:C$191,2,FALSE), 0))</f>
        <v>0</v>
      </c>
      <c r="R801" s="82" t="str">
        <f t="shared" si="25"/>
        <v>NT</v>
      </c>
      <c r="S801" s="70" t="s">
        <v>1964</v>
      </c>
      <c r="T801" s="71">
        <v>45512</v>
      </c>
      <c r="U801" s="72">
        <v>45513</v>
      </c>
      <c r="V801" s="69">
        <v>2</v>
      </c>
      <c r="W801" s="71">
        <v>45514</v>
      </c>
      <c r="X801" s="69">
        <v>32</v>
      </c>
      <c r="Y801" s="73"/>
      <c r="Z801" s="70" t="s">
        <v>61</v>
      </c>
      <c r="AA801" s="69">
        <v>1</v>
      </c>
      <c r="AB801" s="72">
        <v>45516</v>
      </c>
      <c r="AC801" s="70" t="s">
        <v>63</v>
      </c>
      <c r="AD801" s="70" t="s">
        <v>139</v>
      </c>
      <c r="AE801" s="70" t="s">
        <v>13</v>
      </c>
      <c r="AF801" s="70" t="s">
        <v>12</v>
      </c>
      <c r="AG801" s="70" t="s">
        <v>65</v>
      </c>
      <c r="AH801" s="70" t="s">
        <v>11</v>
      </c>
      <c r="AI801" s="70" t="s">
        <v>9</v>
      </c>
      <c r="AJ801" s="70" t="s">
        <v>122</v>
      </c>
      <c r="AK801" s="70" t="s">
        <v>139</v>
      </c>
      <c r="AL801" s="70" t="s">
        <v>63</v>
      </c>
      <c r="AM801" s="70" t="s">
        <v>61</v>
      </c>
      <c r="AN801" s="70" t="s">
        <v>61</v>
      </c>
      <c r="AO801" s="70" t="s">
        <v>74</v>
      </c>
      <c r="AP801" s="69">
        <v>2.8</v>
      </c>
    </row>
    <row r="802" spans="1:42" ht="15" hidden="1" customHeight="1" x14ac:dyDescent="0.25">
      <c r="A802" s="69">
        <v>2024</v>
      </c>
      <c r="B802" s="70" t="s">
        <v>54</v>
      </c>
      <c r="C802" s="70" t="s">
        <v>55</v>
      </c>
      <c r="D802" s="70" t="s">
        <v>181</v>
      </c>
      <c r="E802" s="70" t="s">
        <v>57</v>
      </c>
      <c r="F802" s="70" t="s">
        <v>182</v>
      </c>
      <c r="G802" s="70" t="s">
        <v>1962</v>
      </c>
      <c r="H802" s="70" t="s">
        <v>95</v>
      </c>
      <c r="I802" s="70" t="s">
        <v>855</v>
      </c>
      <c r="J802" s="70" t="s">
        <v>61</v>
      </c>
      <c r="K802" s="69" t="b">
        <v>1</v>
      </c>
      <c r="L802" s="70" t="s">
        <v>23</v>
      </c>
      <c r="M802" s="69">
        <v>101</v>
      </c>
      <c r="N802" s="78" t="s">
        <v>1037</v>
      </c>
      <c r="O802" s="81" t="str">
        <f t="shared" si="24"/>
        <v>10123</v>
      </c>
      <c r="P802" s="82">
        <f>IF(COUNTIF(Sheet2!B$3:B$187,VALUE('raw Mark ID data'!O802))=0, 0, VLOOKUP(VALUE(O802), Sheet2!B$3:D$987, 3, FALSE))</f>
        <v>0</v>
      </c>
      <c r="Q802" s="82">
        <f>IF(P802="THA",VLOOKUP(VALUE(O802),Sheet2!B$1:C$191,2,FALSE), IF(P802="SHA",VLOOKUP(VALUE(O802),Sheet2!B$1:C$191,2,FALSE), 0))</f>
        <v>0</v>
      </c>
      <c r="R802" s="82" t="str">
        <f t="shared" si="25"/>
        <v>NT</v>
      </c>
      <c r="S802" s="70" t="s">
        <v>1965</v>
      </c>
      <c r="T802" s="71">
        <v>45512</v>
      </c>
      <c r="U802" s="72">
        <v>45513</v>
      </c>
      <c r="V802" s="69">
        <v>2</v>
      </c>
      <c r="W802" s="71">
        <v>45514</v>
      </c>
      <c r="X802" s="69">
        <v>32</v>
      </c>
      <c r="Y802" s="73"/>
      <c r="Z802" s="70" t="s">
        <v>61</v>
      </c>
      <c r="AA802" s="69">
        <v>1</v>
      </c>
      <c r="AB802" s="72">
        <v>45516</v>
      </c>
      <c r="AC802" s="70" t="s">
        <v>63</v>
      </c>
      <c r="AD802" s="70" t="s">
        <v>947</v>
      </c>
      <c r="AE802" s="70" t="s">
        <v>14</v>
      </c>
      <c r="AF802" s="70" t="s">
        <v>12</v>
      </c>
      <c r="AG802" s="70" t="s">
        <v>65</v>
      </c>
      <c r="AH802" s="70" t="s">
        <v>11</v>
      </c>
      <c r="AI802" s="70" t="s">
        <v>9</v>
      </c>
      <c r="AJ802" s="70" t="s">
        <v>122</v>
      </c>
      <c r="AK802" s="70" t="s">
        <v>947</v>
      </c>
      <c r="AL802" s="70" t="s">
        <v>63</v>
      </c>
      <c r="AM802" s="70" t="s">
        <v>61</v>
      </c>
      <c r="AN802" s="70" t="s">
        <v>61</v>
      </c>
      <c r="AO802" s="70" t="s">
        <v>74</v>
      </c>
      <c r="AP802" s="69">
        <v>5.2</v>
      </c>
    </row>
    <row r="803" spans="1:42" ht="15" hidden="1" customHeight="1" x14ac:dyDescent="0.25">
      <c r="A803" s="69">
        <v>2024</v>
      </c>
      <c r="B803" s="70" t="s">
        <v>54</v>
      </c>
      <c r="C803" s="70" t="s">
        <v>55</v>
      </c>
      <c r="D803" s="70" t="s">
        <v>181</v>
      </c>
      <c r="E803" s="70" t="s">
        <v>57</v>
      </c>
      <c r="F803" s="70" t="s">
        <v>182</v>
      </c>
      <c r="G803" s="70" t="s">
        <v>1962</v>
      </c>
      <c r="H803" s="70" t="s">
        <v>101</v>
      </c>
      <c r="I803" s="70" t="s">
        <v>855</v>
      </c>
      <c r="J803" s="70" t="s">
        <v>61</v>
      </c>
      <c r="K803" s="69" t="b">
        <v>1</v>
      </c>
      <c r="L803" s="70" t="s">
        <v>23</v>
      </c>
      <c r="M803" s="69">
        <v>101</v>
      </c>
      <c r="N803" s="78" t="s">
        <v>1037</v>
      </c>
      <c r="O803" s="81" t="str">
        <f t="shared" si="24"/>
        <v>10123</v>
      </c>
      <c r="P803" s="82">
        <f>IF(COUNTIF(Sheet2!B$3:B$187,VALUE('raw Mark ID data'!O803))=0, 0, VLOOKUP(VALUE(O803), Sheet2!B$3:D$987, 3, FALSE))</f>
        <v>0</v>
      </c>
      <c r="Q803" s="82">
        <f>IF(P803="THA",VLOOKUP(VALUE(O803),Sheet2!B$1:C$191,2,FALSE), IF(P803="SHA",VLOOKUP(VALUE(O803),Sheet2!B$1:C$191,2,FALSE), 0))</f>
        <v>0</v>
      </c>
      <c r="R803" s="82" t="str">
        <f t="shared" si="25"/>
        <v>NT</v>
      </c>
      <c r="S803" s="70" t="s">
        <v>1966</v>
      </c>
      <c r="T803" s="71">
        <v>45512</v>
      </c>
      <c r="U803" s="72">
        <v>45513</v>
      </c>
      <c r="V803" s="69">
        <v>2</v>
      </c>
      <c r="W803" s="71">
        <v>45514</v>
      </c>
      <c r="X803" s="69">
        <v>32</v>
      </c>
      <c r="Y803" s="73"/>
      <c r="Z803" s="70" t="s">
        <v>61</v>
      </c>
      <c r="AA803" s="69">
        <v>1</v>
      </c>
      <c r="AB803" s="72">
        <v>45516</v>
      </c>
      <c r="AC803" s="70" t="s">
        <v>63</v>
      </c>
      <c r="AD803" s="70" t="s">
        <v>947</v>
      </c>
      <c r="AE803" s="70" t="s">
        <v>14</v>
      </c>
      <c r="AF803" s="70" t="s">
        <v>12</v>
      </c>
      <c r="AG803" s="70" t="s">
        <v>65</v>
      </c>
      <c r="AH803" s="70" t="s">
        <v>11</v>
      </c>
      <c r="AI803" s="70" t="s">
        <v>9</v>
      </c>
      <c r="AJ803" s="70" t="s">
        <v>122</v>
      </c>
      <c r="AK803" s="70" t="s">
        <v>947</v>
      </c>
      <c r="AL803" s="70" t="s">
        <v>63</v>
      </c>
      <c r="AM803" s="70" t="s">
        <v>61</v>
      </c>
      <c r="AN803" s="70" t="s">
        <v>61</v>
      </c>
      <c r="AO803" s="70" t="s">
        <v>74</v>
      </c>
      <c r="AP803" s="69">
        <v>4.7</v>
      </c>
    </row>
    <row r="804" spans="1:42" ht="15" hidden="1" customHeight="1" x14ac:dyDescent="0.25">
      <c r="A804" s="69">
        <v>2024</v>
      </c>
      <c r="B804" s="70" t="s">
        <v>54</v>
      </c>
      <c r="C804" s="70" t="s">
        <v>55</v>
      </c>
      <c r="D804" s="70" t="s">
        <v>181</v>
      </c>
      <c r="E804" s="70" t="s">
        <v>57</v>
      </c>
      <c r="F804" s="70" t="s">
        <v>182</v>
      </c>
      <c r="G804" s="70" t="s">
        <v>1962</v>
      </c>
      <c r="H804" s="70" t="s">
        <v>170</v>
      </c>
      <c r="I804" s="70" t="s">
        <v>855</v>
      </c>
      <c r="J804" s="70" t="s">
        <v>61</v>
      </c>
      <c r="K804" s="69" t="b">
        <v>1</v>
      </c>
      <c r="L804" s="70" t="s">
        <v>23</v>
      </c>
      <c r="M804" s="69">
        <v>101</v>
      </c>
      <c r="N804" s="78" t="s">
        <v>1967</v>
      </c>
      <c r="O804" s="81" t="str">
        <f t="shared" si="24"/>
        <v>101234145</v>
      </c>
      <c r="P804" s="82">
        <f>IF(COUNTIF(Sheet2!B$3:B$187,VALUE('raw Mark ID data'!O804))=0, 0, VLOOKUP(VALUE(O804), Sheet2!B$3:D$987, 3, FALSE))</f>
        <v>0</v>
      </c>
      <c r="Q804" s="82">
        <f>IF(P804="THA",VLOOKUP(VALUE(O804),Sheet2!B$1:C$191,2,FALSE), IF(P804="SHA",VLOOKUP(VALUE(O804),Sheet2!B$1:C$191,2,FALSE), 0))</f>
        <v>0</v>
      </c>
      <c r="R804" s="82" t="str">
        <f t="shared" si="25"/>
        <v>NT</v>
      </c>
      <c r="S804" s="70" t="s">
        <v>1968</v>
      </c>
      <c r="T804" s="71">
        <v>45512</v>
      </c>
      <c r="U804" s="72">
        <v>45513</v>
      </c>
      <c r="V804" s="69">
        <v>2</v>
      </c>
      <c r="W804" s="71">
        <v>45514</v>
      </c>
      <c r="X804" s="69">
        <v>32</v>
      </c>
      <c r="Y804" s="73"/>
      <c r="Z804" s="70" t="s">
        <v>61</v>
      </c>
      <c r="AA804" s="69">
        <v>1</v>
      </c>
      <c r="AB804" s="72">
        <v>45526</v>
      </c>
      <c r="AC804" s="70" t="s">
        <v>57</v>
      </c>
      <c r="AD804" s="70" t="s">
        <v>139</v>
      </c>
      <c r="AE804" s="70" t="s">
        <v>13</v>
      </c>
      <c r="AF804" s="70" t="s">
        <v>12</v>
      </c>
      <c r="AG804" s="70" t="s">
        <v>65</v>
      </c>
      <c r="AH804" s="70" t="s">
        <v>11</v>
      </c>
      <c r="AI804" s="70" t="s">
        <v>9</v>
      </c>
      <c r="AJ804" s="70" t="s">
        <v>122</v>
      </c>
      <c r="AK804" s="70" t="s">
        <v>139</v>
      </c>
      <c r="AL804" s="70" t="s">
        <v>57</v>
      </c>
      <c r="AM804" s="70" t="s">
        <v>61</v>
      </c>
      <c r="AN804" s="70" t="s">
        <v>61</v>
      </c>
      <c r="AO804" s="70" t="s">
        <v>74</v>
      </c>
      <c r="AP804" s="69">
        <v>3.5</v>
      </c>
    </row>
    <row r="805" spans="1:42" ht="15" hidden="1" customHeight="1" x14ac:dyDescent="0.25">
      <c r="A805" s="69">
        <v>2024</v>
      </c>
      <c r="B805" s="70" t="s">
        <v>54</v>
      </c>
      <c r="C805" s="70" t="s">
        <v>55</v>
      </c>
      <c r="D805" s="70" t="s">
        <v>181</v>
      </c>
      <c r="E805" s="70" t="s">
        <v>176</v>
      </c>
      <c r="F805" s="70" t="s">
        <v>182</v>
      </c>
      <c r="G805" s="70" t="s">
        <v>1969</v>
      </c>
      <c r="H805" s="70" t="s">
        <v>59</v>
      </c>
      <c r="I805" s="70" t="s">
        <v>60</v>
      </c>
      <c r="J805" s="70" t="s">
        <v>180</v>
      </c>
      <c r="K805" s="69" t="b">
        <v>1</v>
      </c>
      <c r="L805" s="70" t="s">
        <v>23</v>
      </c>
      <c r="M805" s="69">
        <v>101</v>
      </c>
      <c r="N805" s="78" t="s">
        <v>62</v>
      </c>
      <c r="O805" s="81" t="str">
        <f t="shared" si="24"/>
        <v>10195</v>
      </c>
      <c r="P805" s="82" t="str">
        <f>IF(L805="EGG", "THA", IF(COUNTIF(Sheet2!B$3:B$187,VALUE('raw Mark ID data'!O805))=0, 0, VLOOKUP(VALUE(O805), Sheet2!B$3:D$987, 3, FALSE)))</f>
        <v>THA</v>
      </c>
      <c r="Q805" s="82" t="str">
        <f>IF(P805="THA",VLOOKUP(VALUE(O805),Sheet2!B$1:C$191,2,FALSE), IF(P805="SHA",VLOOKUP(VALUE(O805),Sheet2!B$1:C$191,2,FALSE), 0))</f>
        <v>Neets Bay</v>
      </c>
      <c r="R805" s="82" t="str">
        <f t="shared" si="25"/>
        <v>T</v>
      </c>
      <c r="S805" s="70" t="s">
        <v>1970</v>
      </c>
      <c r="T805" s="71">
        <v>45515</v>
      </c>
      <c r="U805" s="73"/>
      <c r="V805" s="69">
        <v>1</v>
      </c>
      <c r="W805" s="71">
        <v>45515</v>
      </c>
      <c r="X805" s="69">
        <v>33</v>
      </c>
      <c r="Y805" s="69">
        <v>7</v>
      </c>
      <c r="Z805" s="70" t="s">
        <v>1971</v>
      </c>
      <c r="AA805" s="69">
        <v>1</v>
      </c>
      <c r="AB805" s="72">
        <v>45516</v>
      </c>
      <c r="AC805" s="70" t="s">
        <v>992</v>
      </c>
      <c r="AD805" s="70" t="s">
        <v>947</v>
      </c>
      <c r="AE805" s="70" t="s">
        <v>14</v>
      </c>
      <c r="AF805" s="70" t="s">
        <v>12</v>
      </c>
      <c r="AG805" s="70" t="s">
        <v>65</v>
      </c>
      <c r="AH805" s="70" t="s">
        <v>11</v>
      </c>
      <c r="AI805" s="70" t="s">
        <v>9</v>
      </c>
      <c r="AJ805" s="70" t="s">
        <v>122</v>
      </c>
      <c r="AK805" s="70" t="s">
        <v>947</v>
      </c>
      <c r="AL805" s="70" t="s">
        <v>992</v>
      </c>
      <c r="AM805" s="70" t="s">
        <v>61</v>
      </c>
      <c r="AN805" s="70" t="s">
        <v>61</v>
      </c>
      <c r="AO805" s="70" t="s">
        <v>74</v>
      </c>
      <c r="AP805" s="69">
        <v>3.5</v>
      </c>
    </row>
    <row r="806" spans="1:42" ht="15" hidden="1" customHeight="1" x14ac:dyDescent="0.25">
      <c r="A806" s="69">
        <v>2024</v>
      </c>
      <c r="B806" s="70" t="s">
        <v>54</v>
      </c>
      <c r="C806" s="70" t="s">
        <v>55</v>
      </c>
      <c r="D806" s="70" t="s">
        <v>181</v>
      </c>
      <c r="E806" s="70" t="s">
        <v>176</v>
      </c>
      <c r="F806" s="70" t="s">
        <v>182</v>
      </c>
      <c r="G806" s="70" t="s">
        <v>1969</v>
      </c>
      <c r="H806" s="70" t="s">
        <v>81</v>
      </c>
      <c r="I806" s="70" t="s">
        <v>60</v>
      </c>
      <c r="J806" s="70" t="s">
        <v>180</v>
      </c>
      <c r="K806" s="69" t="b">
        <v>1</v>
      </c>
      <c r="L806" s="70" t="s">
        <v>23</v>
      </c>
      <c r="M806" s="69">
        <v>101</v>
      </c>
      <c r="N806" s="78" t="s">
        <v>62</v>
      </c>
      <c r="O806" s="81" t="str">
        <f t="shared" si="24"/>
        <v>10195</v>
      </c>
      <c r="P806" s="82" t="str">
        <f>IF(L806="EGG", "THA", IF(COUNTIF(Sheet2!B$3:B$187,VALUE('raw Mark ID data'!O806))=0, 0, VLOOKUP(VALUE(O806), Sheet2!B$3:D$987, 3, FALSE)))</f>
        <v>THA</v>
      </c>
      <c r="Q806" s="82" t="str">
        <f>IF(P806="THA",VLOOKUP(VALUE(O806),Sheet2!B$1:C$191,2,FALSE), IF(P806="SHA",VLOOKUP(VALUE(O806),Sheet2!B$1:C$191,2,FALSE), 0))</f>
        <v>Neets Bay</v>
      </c>
      <c r="R806" s="82" t="str">
        <f t="shared" si="25"/>
        <v>T</v>
      </c>
      <c r="S806" s="70" t="s">
        <v>1972</v>
      </c>
      <c r="T806" s="71">
        <v>45515</v>
      </c>
      <c r="U806" s="73"/>
      <c r="V806" s="69">
        <v>1</v>
      </c>
      <c r="W806" s="71">
        <v>45515</v>
      </c>
      <c r="X806" s="69">
        <v>33</v>
      </c>
      <c r="Y806" s="69">
        <v>7</v>
      </c>
      <c r="Z806" s="70" t="s">
        <v>1971</v>
      </c>
      <c r="AA806" s="69">
        <v>1</v>
      </c>
      <c r="AB806" s="72">
        <v>45516</v>
      </c>
      <c r="AC806" s="70" t="s">
        <v>992</v>
      </c>
      <c r="AD806" s="70" t="s">
        <v>189</v>
      </c>
      <c r="AE806" s="70" t="s">
        <v>21</v>
      </c>
      <c r="AF806" s="70" t="s">
        <v>12</v>
      </c>
      <c r="AG806" s="70" t="s">
        <v>65</v>
      </c>
      <c r="AH806" s="70" t="s">
        <v>11</v>
      </c>
      <c r="AI806" s="70" t="s">
        <v>9</v>
      </c>
      <c r="AJ806" s="70" t="s">
        <v>122</v>
      </c>
      <c r="AK806" s="70" t="s">
        <v>189</v>
      </c>
      <c r="AL806" s="70" t="s">
        <v>992</v>
      </c>
      <c r="AM806" s="70" t="s">
        <v>61</v>
      </c>
      <c r="AN806" s="70" t="s">
        <v>61</v>
      </c>
      <c r="AO806" s="70" t="s">
        <v>74</v>
      </c>
      <c r="AP806" s="69">
        <v>4.5</v>
      </c>
    </row>
    <row r="807" spans="1:42" ht="15" hidden="1" customHeight="1" x14ac:dyDescent="0.25">
      <c r="A807" s="69">
        <v>2024</v>
      </c>
      <c r="B807" s="70" t="s">
        <v>54</v>
      </c>
      <c r="C807" s="70" t="s">
        <v>55</v>
      </c>
      <c r="D807" s="70" t="s">
        <v>181</v>
      </c>
      <c r="E807" s="70" t="s">
        <v>176</v>
      </c>
      <c r="F807" s="70" t="s">
        <v>182</v>
      </c>
      <c r="G807" s="70" t="s">
        <v>1969</v>
      </c>
      <c r="H807" s="70" t="s">
        <v>83</v>
      </c>
      <c r="I807" s="70" t="s">
        <v>60</v>
      </c>
      <c r="J807" s="70" t="s">
        <v>180</v>
      </c>
      <c r="K807" s="69" t="b">
        <v>1</v>
      </c>
      <c r="L807" s="70" t="s">
        <v>23</v>
      </c>
      <c r="M807" s="69">
        <v>101</v>
      </c>
      <c r="N807" s="78" t="s">
        <v>62</v>
      </c>
      <c r="O807" s="81" t="str">
        <f t="shared" si="24"/>
        <v>10195</v>
      </c>
      <c r="P807" s="82" t="str">
        <f>IF(L807="EGG", "THA", IF(COUNTIF(Sheet2!B$3:B$187,VALUE('raw Mark ID data'!O807))=0, 0, VLOOKUP(VALUE(O807), Sheet2!B$3:D$987, 3, FALSE)))</f>
        <v>THA</v>
      </c>
      <c r="Q807" s="82" t="str">
        <f>IF(P807="THA",VLOOKUP(VALUE(O807),Sheet2!B$1:C$191,2,FALSE), IF(P807="SHA",VLOOKUP(VALUE(O807),Sheet2!B$1:C$191,2,FALSE), 0))</f>
        <v>Neets Bay</v>
      </c>
      <c r="R807" s="82" t="str">
        <f t="shared" si="25"/>
        <v>T</v>
      </c>
      <c r="S807" s="70" t="s">
        <v>1973</v>
      </c>
      <c r="T807" s="71">
        <v>45515</v>
      </c>
      <c r="U807" s="73"/>
      <c r="V807" s="69">
        <v>1</v>
      </c>
      <c r="W807" s="71">
        <v>45515</v>
      </c>
      <c r="X807" s="69">
        <v>33</v>
      </c>
      <c r="Y807" s="69">
        <v>7</v>
      </c>
      <c r="Z807" s="70" t="s">
        <v>1971</v>
      </c>
      <c r="AA807" s="69">
        <v>1</v>
      </c>
      <c r="AB807" s="72">
        <v>45516</v>
      </c>
      <c r="AC807" s="70" t="s">
        <v>992</v>
      </c>
      <c r="AD807" s="70" t="s">
        <v>189</v>
      </c>
      <c r="AE807" s="70" t="s">
        <v>21</v>
      </c>
      <c r="AF807" s="70" t="s">
        <v>12</v>
      </c>
      <c r="AG807" s="70" t="s">
        <v>65</v>
      </c>
      <c r="AH807" s="70" t="s">
        <v>11</v>
      </c>
      <c r="AI807" s="70" t="s">
        <v>9</v>
      </c>
      <c r="AJ807" s="70" t="s">
        <v>122</v>
      </c>
      <c r="AK807" s="70" t="s">
        <v>189</v>
      </c>
      <c r="AL807" s="70" t="s">
        <v>992</v>
      </c>
      <c r="AM807" s="70" t="s">
        <v>61</v>
      </c>
      <c r="AN807" s="70" t="s">
        <v>61</v>
      </c>
      <c r="AO807" s="70" t="s">
        <v>74</v>
      </c>
      <c r="AP807" s="69">
        <v>3.2</v>
      </c>
    </row>
    <row r="808" spans="1:42" ht="15" hidden="1" customHeight="1" x14ac:dyDescent="0.25">
      <c r="A808" s="69">
        <v>2024</v>
      </c>
      <c r="B808" s="70" t="s">
        <v>54</v>
      </c>
      <c r="C808" s="70" t="s">
        <v>55</v>
      </c>
      <c r="D808" s="70" t="s">
        <v>181</v>
      </c>
      <c r="E808" s="70" t="s">
        <v>176</v>
      </c>
      <c r="F808" s="70" t="s">
        <v>182</v>
      </c>
      <c r="G808" s="70" t="s">
        <v>1969</v>
      </c>
      <c r="H808" s="70" t="s">
        <v>88</v>
      </c>
      <c r="I808" s="70" t="s">
        <v>60</v>
      </c>
      <c r="J808" s="70" t="s">
        <v>180</v>
      </c>
      <c r="K808" s="69" t="b">
        <v>1</v>
      </c>
      <c r="L808" s="70" t="s">
        <v>23</v>
      </c>
      <c r="M808" s="69">
        <v>101</v>
      </c>
      <c r="N808" s="78" t="s">
        <v>62</v>
      </c>
      <c r="O808" s="81" t="str">
        <f t="shared" si="24"/>
        <v>10195</v>
      </c>
      <c r="P808" s="82" t="str">
        <f>IF(L808="EGG", "THA", IF(COUNTIF(Sheet2!B$3:B$187,VALUE('raw Mark ID data'!O808))=0, 0, VLOOKUP(VALUE(O808), Sheet2!B$3:D$987, 3, FALSE)))</f>
        <v>THA</v>
      </c>
      <c r="Q808" s="82" t="str">
        <f>IF(P808="THA",VLOOKUP(VALUE(O808),Sheet2!B$1:C$191,2,FALSE), IF(P808="SHA",VLOOKUP(VALUE(O808),Sheet2!B$1:C$191,2,FALSE), 0))</f>
        <v>Neets Bay</v>
      </c>
      <c r="R808" s="82" t="str">
        <f t="shared" si="25"/>
        <v>T</v>
      </c>
      <c r="S808" s="70" t="s">
        <v>1974</v>
      </c>
      <c r="T808" s="71">
        <v>45515</v>
      </c>
      <c r="U808" s="73"/>
      <c r="V808" s="69">
        <v>1</v>
      </c>
      <c r="W808" s="71">
        <v>45515</v>
      </c>
      <c r="X808" s="69">
        <v>33</v>
      </c>
      <c r="Y808" s="69">
        <v>7</v>
      </c>
      <c r="Z808" s="70" t="s">
        <v>1971</v>
      </c>
      <c r="AA808" s="69">
        <v>1</v>
      </c>
      <c r="AB808" s="72">
        <v>45516</v>
      </c>
      <c r="AC808" s="70" t="s">
        <v>992</v>
      </c>
      <c r="AD808" s="70" t="s">
        <v>139</v>
      </c>
      <c r="AE808" s="70" t="s">
        <v>13</v>
      </c>
      <c r="AF808" s="70" t="s">
        <v>12</v>
      </c>
      <c r="AG808" s="70" t="s">
        <v>65</v>
      </c>
      <c r="AH808" s="70" t="s">
        <v>11</v>
      </c>
      <c r="AI808" s="70" t="s">
        <v>9</v>
      </c>
      <c r="AJ808" s="70" t="s">
        <v>122</v>
      </c>
      <c r="AK808" s="70" t="s">
        <v>139</v>
      </c>
      <c r="AL808" s="70" t="s">
        <v>992</v>
      </c>
      <c r="AM808" s="70" t="s">
        <v>61</v>
      </c>
      <c r="AN808" s="70" t="s">
        <v>61</v>
      </c>
      <c r="AO808" s="70" t="s">
        <v>74</v>
      </c>
      <c r="AP808" s="69">
        <v>6.3</v>
      </c>
    </row>
    <row r="809" spans="1:42" ht="15" hidden="1" customHeight="1" x14ac:dyDescent="0.25">
      <c r="A809" s="69">
        <v>2024</v>
      </c>
      <c r="B809" s="70" t="s">
        <v>54</v>
      </c>
      <c r="C809" s="70" t="s">
        <v>55</v>
      </c>
      <c r="D809" s="70" t="s">
        <v>181</v>
      </c>
      <c r="E809" s="70" t="s">
        <v>176</v>
      </c>
      <c r="F809" s="70" t="s">
        <v>182</v>
      </c>
      <c r="G809" s="70" t="s">
        <v>1969</v>
      </c>
      <c r="H809" s="70" t="s">
        <v>89</v>
      </c>
      <c r="I809" s="70" t="s">
        <v>60</v>
      </c>
      <c r="J809" s="70" t="s">
        <v>180</v>
      </c>
      <c r="K809" s="69" t="b">
        <v>1</v>
      </c>
      <c r="L809" s="70" t="s">
        <v>23</v>
      </c>
      <c r="M809" s="69">
        <v>101</v>
      </c>
      <c r="N809" s="78" t="s">
        <v>62</v>
      </c>
      <c r="O809" s="81" t="str">
        <f t="shared" si="24"/>
        <v>10195</v>
      </c>
      <c r="P809" s="82" t="str">
        <f>IF(L809="EGG", "THA", IF(COUNTIF(Sheet2!B$3:B$187,VALUE('raw Mark ID data'!O809))=0, 0, VLOOKUP(VALUE(O809), Sheet2!B$3:D$987, 3, FALSE)))</f>
        <v>THA</v>
      </c>
      <c r="Q809" s="82" t="str">
        <f>IF(P809="THA",VLOOKUP(VALUE(O809),Sheet2!B$1:C$191,2,FALSE), IF(P809="SHA",VLOOKUP(VALUE(O809),Sheet2!B$1:C$191,2,FALSE), 0))</f>
        <v>Neets Bay</v>
      </c>
      <c r="R809" s="82" t="str">
        <f t="shared" si="25"/>
        <v>T</v>
      </c>
      <c r="S809" s="70" t="s">
        <v>1975</v>
      </c>
      <c r="T809" s="71">
        <v>45515</v>
      </c>
      <c r="U809" s="73"/>
      <c r="V809" s="69">
        <v>1</v>
      </c>
      <c r="W809" s="71">
        <v>45515</v>
      </c>
      <c r="X809" s="69">
        <v>33</v>
      </c>
      <c r="Y809" s="69">
        <v>7</v>
      </c>
      <c r="Z809" s="70" t="s">
        <v>1971</v>
      </c>
      <c r="AA809" s="69">
        <v>1</v>
      </c>
      <c r="AB809" s="72">
        <v>45516</v>
      </c>
      <c r="AC809" s="70" t="s">
        <v>992</v>
      </c>
      <c r="AD809" s="70" t="s">
        <v>139</v>
      </c>
      <c r="AE809" s="70" t="s">
        <v>13</v>
      </c>
      <c r="AF809" s="70" t="s">
        <v>12</v>
      </c>
      <c r="AG809" s="70" t="s">
        <v>65</v>
      </c>
      <c r="AH809" s="70" t="s">
        <v>11</v>
      </c>
      <c r="AI809" s="70" t="s">
        <v>9</v>
      </c>
      <c r="AJ809" s="70" t="s">
        <v>122</v>
      </c>
      <c r="AK809" s="70" t="s">
        <v>139</v>
      </c>
      <c r="AL809" s="70" t="s">
        <v>992</v>
      </c>
      <c r="AM809" s="70" t="s">
        <v>61</v>
      </c>
      <c r="AN809" s="70" t="s">
        <v>61</v>
      </c>
      <c r="AO809" s="70" t="s">
        <v>74</v>
      </c>
      <c r="AP809" s="69">
        <v>5.8</v>
      </c>
    </row>
    <row r="810" spans="1:42" ht="15" hidden="1" customHeight="1" x14ac:dyDescent="0.25">
      <c r="A810" s="69">
        <v>2024</v>
      </c>
      <c r="B810" s="70" t="s">
        <v>54</v>
      </c>
      <c r="C810" s="70" t="s">
        <v>55</v>
      </c>
      <c r="D810" s="70" t="s">
        <v>181</v>
      </c>
      <c r="E810" s="70" t="s">
        <v>176</v>
      </c>
      <c r="F810" s="70" t="s">
        <v>182</v>
      </c>
      <c r="G810" s="70" t="s">
        <v>1969</v>
      </c>
      <c r="H810" s="70" t="s">
        <v>92</v>
      </c>
      <c r="I810" s="70" t="s">
        <v>60</v>
      </c>
      <c r="J810" s="70" t="s">
        <v>180</v>
      </c>
      <c r="K810" s="69" t="b">
        <v>1</v>
      </c>
      <c r="L810" s="70" t="s">
        <v>23</v>
      </c>
      <c r="M810" s="69">
        <v>101</v>
      </c>
      <c r="N810" s="78" t="s">
        <v>62</v>
      </c>
      <c r="O810" s="81" t="str">
        <f t="shared" si="24"/>
        <v>10195</v>
      </c>
      <c r="P810" s="82" t="str">
        <f>IF(L810="EGG", "THA", IF(COUNTIF(Sheet2!B$3:B$187,VALUE('raw Mark ID data'!O810))=0, 0, VLOOKUP(VALUE(O810), Sheet2!B$3:D$987, 3, FALSE)))</f>
        <v>THA</v>
      </c>
      <c r="Q810" s="82" t="str">
        <f>IF(P810="THA",VLOOKUP(VALUE(O810),Sheet2!B$1:C$191,2,FALSE), IF(P810="SHA",VLOOKUP(VALUE(O810),Sheet2!B$1:C$191,2,FALSE), 0))</f>
        <v>Neets Bay</v>
      </c>
      <c r="R810" s="82" t="str">
        <f t="shared" si="25"/>
        <v>T</v>
      </c>
      <c r="S810" s="70" t="s">
        <v>1976</v>
      </c>
      <c r="T810" s="71">
        <v>45515</v>
      </c>
      <c r="U810" s="73"/>
      <c r="V810" s="69">
        <v>1</v>
      </c>
      <c r="W810" s="71">
        <v>45515</v>
      </c>
      <c r="X810" s="69">
        <v>33</v>
      </c>
      <c r="Y810" s="69">
        <v>7</v>
      </c>
      <c r="Z810" s="70" t="s">
        <v>1971</v>
      </c>
      <c r="AA810" s="69">
        <v>1</v>
      </c>
      <c r="AB810" s="72">
        <v>45516</v>
      </c>
      <c r="AC810" s="70" t="s">
        <v>992</v>
      </c>
      <c r="AD810" s="70" t="s">
        <v>947</v>
      </c>
      <c r="AE810" s="70" t="s">
        <v>14</v>
      </c>
      <c r="AF810" s="70" t="s">
        <v>12</v>
      </c>
      <c r="AG810" s="70" t="s">
        <v>65</v>
      </c>
      <c r="AH810" s="70" t="s">
        <v>11</v>
      </c>
      <c r="AI810" s="70" t="s">
        <v>9</v>
      </c>
      <c r="AJ810" s="70" t="s">
        <v>122</v>
      </c>
      <c r="AK810" s="70" t="s">
        <v>947</v>
      </c>
      <c r="AL810" s="70" t="s">
        <v>992</v>
      </c>
      <c r="AM810" s="70" t="s">
        <v>61</v>
      </c>
      <c r="AN810" s="70" t="s">
        <v>61</v>
      </c>
      <c r="AO810" s="70" t="s">
        <v>74</v>
      </c>
      <c r="AP810" s="69">
        <v>3</v>
      </c>
    </row>
    <row r="811" spans="1:42" ht="15" hidden="1" customHeight="1" x14ac:dyDescent="0.25">
      <c r="A811" s="69">
        <v>2024</v>
      </c>
      <c r="B811" s="70" t="s">
        <v>54</v>
      </c>
      <c r="C811" s="70" t="s">
        <v>55</v>
      </c>
      <c r="D811" s="70" t="s">
        <v>181</v>
      </c>
      <c r="E811" s="70" t="s">
        <v>176</v>
      </c>
      <c r="F811" s="70" t="s">
        <v>182</v>
      </c>
      <c r="G811" s="70" t="s">
        <v>1969</v>
      </c>
      <c r="H811" s="70" t="s">
        <v>94</v>
      </c>
      <c r="I811" s="70" t="s">
        <v>60</v>
      </c>
      <c r="J811" s="70" t="s">
        <v>180</v>
      </c>
      <c r="K811" s="69" t="b">
        <v>1</v>
      </c>
      <c r="L811" s="70" t="s">
        <v>23</v>
      </c>
      <c r="M811" s="69">
        <v>101</v>
      </c>
      <c r="N811" s="78" t="s">
        <v>62</v>
      </c>
      <c r="O811" s="81" t="str">
        <f t="shared" si="24"/>
        <v>10195</v>
      </c>
      <c r="P811" s="82" t="str">
        <f>IF(L811="EGG", "THA", IF(COUNTIF(Sheet2!B$3:B$187,VALUE('raw Mark ID data'!O811))=0, 0, VLOOKUP(VALUE(O811), Sheet2!B$3:D$987, 3, FALSE)))</f>
        <v>THA</v>
      </c>
      <c r="Q811" s="82" t="str">
        <f>IF(P811="THA",VLOOKUP(VALUE(O811),Sheet2!B$1:C$191,2,FALSE), IF(P811="SHA",VLOOKUP(VALUE(O811),Sheet2!B$1:C$191,2,FALSE), 0))</f>
        <v>Neets Bay</v>
      </c>
      <c r="R811" s="82" t="str">
        <f t="shared" si="25"/>
        <v>T</v>
      </c>
      <c r="S811" s="70" t="s">
        <v>1977</v>
      </c>
      <c r="T811" s="71">
        <v>45515</v>
      </c>
      <c r="U811" s="73"/>
      <c r="V811" s="69">
        <v>1</v>
      </c>
      <c r="W811" s="71">
        <v>45515</v>
      </c>
      <c r="X811" s="69">
        <v>33</v>
      </c>
      <c r="Y811" s="69">
        <v>7</v>
      </c>
      <c r="Z811" s="70" t="s">
        <v>1971</v>
      </c>
      <c r="AA811" s="69">
        <v>1</v>
      </c>
      <c r="AB811" s="72">
        <v>45516</v>
      </c>
      <c r="AC811" s="70" t="s">
        <v>992</v>
      </c>
      <c r="AD811" s="70" t="s">
        <v>163</v>
      </c>
      <c r="AE811" s="70" t="s">
        <v>10</v>
      </c>
      <c r="AF811" s="70" t="s">
        <v>12</v>
      </c>
      <c r="AG811" s="70" t="s">
        <v>65</v>
      </c>
      <c r="AH811" s="70" t="s">
        <v>11</v>
      </c>
      <c r="AI811" s="70" t="s">
        <v>9</v>
      </c>
      <c r="AJ811" s="70" t="s">
        <v>122</v>
      </c>
      <c r="AK811" s="70" t="s">
        <v>163</v>
      </c>
      <c r="AL811" s="70" t="s">
        <v>992</v>
      </c>
      <c r="AM811" s="70" t="s">
        <v>61</v>
      </c>
      <c r="AN811" s="70" t="s">
        <v>61</v>
      </c>
      <c r="AO811" s="70" t="s">
        <v>74</v>
      </c>
      <c r="AP811" s="69">
        <v>5</v>
      </c>
    </row>
    <row r="812" spans="1:42" ht="15" hidden="1" customHeight="1" x14ac:dyDescent="0.25">
      <c r="A812" s="69">
        <v>2024</v>
      </c>
      <c r="B812" s="70" t="s">
        <v>54</v>
      </c>
      <c r="C812" s="70" t="s">
        <v>55</v>
      </c>
      <c r="D812" s="70" t="s">
        <v>181</v>
      </c>
      <c r="E812" s="70" t="s">
        <v>176</v>
      </c>
      <c r="F812" s="70" t="s">
        <v>182</v>
      </c>
      <c r="G812" s="70" t="s">
        <v>1969</v>
      </c>
      <c r="H812" s="70" t="s">
        <v>96</v>
      </c>
      <c r="I812" s="70" t="s">
        <v>60</v>
      </c>
      <c r="J812" s="70" t="s">
        <v>180</v>
      </c>
      <c r="K812" s="69" t="b">
        <v>1</v>
      </c>
      <c r="L812" s="70" t="s">
        <v>23</v>
      </c>
      <c r="M812" s="69">
        <v>101</v>
      </c>
      <c r="N812" s="78" t="s">
        <v>62</v>
      </c>
      <c r="O812" s="81" t="str">
        <f t="shared" si="24"/>
        <v>10195</v>
      </c>
      <c r="P812" s="82" t="str">
        <f>IF(L812="EGG", "THA", IF(COUNTIF(Sheet2!B$3:B$187,VALUE('raw Mark ID data'!O812))=0, 0, VLOOKUP(VALUE(O812), Sheet2!B$3:D$987, 3, FALSE)))</f>
        <v>THA</v>
      </c>
      <c r="Q812" s="82" t="str">
        <f>IF(P812="THA",VLOOKUP(VALUE(O812),Sheet2!B$1:C$191,2,FALSE), IF(P812="SHA",VLOOKUP(VALUE(O812),Sheet2!B$1:C$191,2,FALSE), 0))</f>
        <v>Neets Bay</v>
      </c>
      <c r="R812" s="82" t="str">
        <f t="shared" si="25"/>
        <v>T</v>
      </c>
      <c r="S812" s="70" t="s">
        <v>1978</v>
      </c>
      <c r="T812" s="71">
        <v>45515</v>
      </c>
      <c r="U812" s="73"/>
      <c r="V812" s="69">
        <v>1</v>
      </c>
      <c r="W812" s="71">
        <v>45515</v>
      </c>
      <c r="X812" s="69">
        <v>33</v>
      </c>
      <c r="Y812" s="69">
        <v>7</v>
      </c>
      <c r="Z812" s="70" t="s">
        <v>1971</v>
      </c>
      <c r="AA812" s="69">
        <v>1</v>
      </c>
      <c r="AB812" s="72">
        <v>45516</v>
      </c>
      <c r="AC812" s="70" t="s">
        <v>992</v>
      </c>
      <c r="AD812" s="70" t="s">
        <v>189</v>
      </c>
      <c r="AE812" s="70" t="s">
        <v>21</v>
      </c>
      <c r="AF812" s="70" t="s">
        <v>12</v>
      </c>
      <c r="AG812" s="70" t="s">
        <v>65</v>
      </c>
      <c r="AH812" s="70" t="s">
        <v>11</v>
      </c>
      <c r="AI812" s="70" t="s">
        <v>9</v>
      </c>
      <c r="AJ812" s="70" t="s">
        <v>122</v>
      </c>
      <c r="AK812" s="70" t="s">
        <v>189</v>
      </c>
      <c r="AL812" s="70" t="s">
        <v>992</v>
      </c>
      <c r="AM812" s="70" t="s">
        <v>189</v>
      </c>
      <c r="AN812" s="70" t="s">
        <v>57</v>
      </c>
      <c r="AO812" s="70" t="s">
        <v>74</v>
      </c>
      <c r="AP812" s="69">
        <v>4.0999999999999996</v>
      </c>
    </row>
    <row r="813" spans="1:42" ht="15" hidden="1" customHeight="1" x14ac:dyDescent="0.25">
      <c r="A813" s="69">
        <v>2024</v>
      </c>
      <c r="B813" s="70" t="s">
        <v>54</v>
      </c>
      <c r="C813" s="70" t="s">
        <v>55</v>
      </c>
      <c r="D813" s="70" t="s">
        <v>181</v>
      </c>
      <c r="E813" s="70" t="s">
        <v>176</v>
      </c>
      <c r="F813" s="70" t="s">
        <v>182</v>
      </c>
      <c r="G813" s="70" t="s">
        <v>1969</v>
      </c>
      <c r="H813" s="70" t="s">
        <v>98</v>
      </c>
      <c r="I813" s="70" t="s">
        <v>60</v>
      </c>
      <c r="J813" s="70" t="s">
        <v>180</v>
      </c>
      <c r="K813" s="69" t="b">
        <v>1</v>
      </c>
      <c r="L813" s="70" t="s">
        <v>23</v>
      </c>
      <c r="M813" s="69">
        <v>101</v>
      </c>
      <c r="N813" s="78" t="s">
        <v>62</v>
      </c>
      <c r="O813" s="81" t="str">
        <f t="shared" si="24"/>
        <v>10195</v>
      </c>
      <c r="P813" s="82" t="str">
        <f>IF(L813="EGG", "THA", IF(COUNTIF(Sheet2!B$3:B$187,VALUE('raw Mark ID data'!O813))=0, 0, VLOOKUP(VALUE(O813), Sheet2!B$3:D$987, 3, FALSE)))</f>
        <v>THA</v>
      </c>
      <c r="Q813" s="82" t="str">
        <f>IF(P813="THA",VLOOKUP(VALUE(O813),Sheet2!B$1:C$191,2,FALSE), IF(P813="SHA",VLOOKUP(VALUE(O813),Sheet2!B$1:C$191,2,FALSE), 0))</f>
        <v>Neets Bay</v>
      </c>
      <c r="R813" s="82" t="str">
        <f t="shared" si="25"/>
        <v>T</v>
      </c>
      <c r="S813" s="70" t="s">
        <v>1979</v>
      </c>
      <c r="T813" s="71">
        <v>45515</v>
      </c>
      <c r="U813" s="73"/>
      <c r="V813" s="69">
        <v>1</v>
      </c>
      <c r="W813" s="71">
        <v>45515</v>
      </c>
      <c r="X813" s="69">
        <v>33</v>
      </c>
      <c r="Y813" s="69">
        <v>7</v>
      </c>
      <c r="Z813" s="70" t="s">
        <v>1971</v>
      </c>
      <c r="AA813" s="69">
        <v>1</v>
      </c>
      <c r="AB813" s="72">
        <v>45516</v>
      </c>
      <c r="AC813" s="70" t="s">
        <v>992</v>
      </c>
      <c r="AD813" s="70" t="s">
        <v>139</v>
      </c>
      <c r="AE813" s="70" t="s">
        <v>13</v>
      </c>
      <c r="AF813" s="70" t="s">
        <v>12</v>
      </c>
      <c r="AG813" s="70" t="s">
        <v>65</v>
      </c>
      <c r="AH813" s="70" t="s">
        <v>11</v>
      </c>
      <c r="AI813" s="70" t="s">
        <v>9</v>
      </c>
      <c r="AJ813" s="70" t="s">
        <v>122</v>
      </c>
      <c r="AK813" s="70" t="s">
        <v>139</v>
      </c>
      <c r="AL813" s="70" t="s">
        <v>992</v>
      </c>
      <c r="AM813" s="70" t="s">
        <v>61</v>
      </c>
      <c r="AN813" s="70" t="s">
        <v>61</v>
      </c>
      <c r="AO813" s="70" t="s">
        <v>74</v>
      </c>
      <c r="AP813" s="69">
        <v>3.4</v>
      </c>
    </row>
    <row r="814" spans="1:42" ht="15" hidden="1" customHeight="1" x14ac:dyDescent="0.25">
      <c r="A814" s="69">
        <v>2024</v>
      </c>
      <c r="B814" s="70" t="s">
        <v>54</v>
      </c>
      <c r="C814" s="70" t="s">
        <v>55</v>
      </c>
      <c r="D814" s="70" t="s">
        <v>181</v>
      </c>
      <c r="E814" s="70" t="s">
        <v>176</v>
      </c>
      <c r="F814" s="70" t="s">
        <v>182</v>
      </c>
      <c r="G814" s="70" t="s">
        <v>1969</v>
      </c>
      <c r="H814" s="70" t="s">
        <v>100</v>
      </c>
      <c r="I814" s="70" t="s">
        <v>60</v>
      </c>
      <c r="J814" s="70" t="s">
        <v>180</v>
      </c>
      <c r="K814" s="69" t="b">
        <v>1</v>
      </c>
      <c r="L814" s="70" t="s">
        <v>23</v>
      </c>
      <c r="M814" s="69">
        <v>101</v>
      </c>
      <c r="N814" s="78" t="s">
        <v>62</v>
      </c>
      <c r="O814" s="81" t="str">
        <f t="shared" si="24"/>
        <v>10195</v>
      </c>
      <c r="P814" s="82" t="str">
        <f>IF(L814="EGG", "THA", IF(COUNTIF(Sheet2!B$3:B$187,VALUE('raw Mark ID data'!O814))=0, 0, VLOOKUP(VALUE(O814), Sheet2!B$3:D$987, 3, FALSE)))</f>
        <v>THA</v>
      </c>
      <c r="Q814" s="82" t="str">
        <f>IF(P814="THA",VLOOKUP(VALUE(O814),Sheet2!B$1:C$191,2,FALSE), IF(P814="SHA",VLOOKUP(VALUE(O814),Sheet2!B$1:C$191,2,FALSE), 0))</f>
        <v>Neets Bay</v>
      </c>
      <c r="R814" s="82" t="str">
        <f t="shared" si="25"/>
        <v>T</v>
      </c>
      <c r="S814" s="70" t="s">
        <v>1980</v>
      </c>
      <c r="T814" s="71">
        <v>45515</v>
      </c>
      <c r="U814" s="73"/>
      <c r="V814" s="69">
        <v>1</v>
      </c>
      <c r="W814" s="71">
        <v>45515</v>
      </c>
      <c r="X814" s="69">
        <v>33</v>
      </c>
      <c r="Y814" s="69">
        <v>7</v>
      </c>
      <c r="Z814" s="70" t="s">
        <v>1971</v>
      </c>
      <c r="AA814" s="69">
        <v>1</v>
      </c>
      <c r="AB814" s="72">
        <v>45516</v>
      </c>
      <c r="AC814" s="70" t="s">
        <v>992</v>
      </c>
      <c r="AD814" s="70" t="s">
        <v>139</v>
      </c>
      <c r="AE814" s="70" t="s">
        <v>13</v>
      </c>
      <c r="AF814" s="70" t="s">
        <v>12</v>
      </c>
      <c r="AG814" s="70" t="s">
        <v>65</v>
      </c>
      <c r="AH814" s="70" t="s">
        <v>11</v>
      </c>
      <c r="AI814" s="70" t="s">
        <v>9</v>
      </c>
      <c r="AJ814" s="70" t="s">
        <v>122</v>
      </c>
      <c r="AK814" s="70" t="s">
        <v>139</v>
      </c>
      <c r="AL814" s="70" t="s">
        <v>992</v>
      </c>
      <c r="AM814" s="70" t="s">
        <v>61</v>
      </c>
      <c r="AN814" s="70" t="s">
        <v>61</v>
      </c>
      <c r="AO814" s="70" t="s">
        <v>74</v>
      </c>
      <c r="AP814" s="69">
        <v>5.7</v>
      </c>
    </row>
    <row r="815" spans="1:42" ht="15" hidden="1" customHeight="1" x14ac:dyDescent="0.25">
      <c r="A815" s="69">
        <v>2024</v>
      </c>
      <c r="B815" s="70" t="s">
        <v>54</v>
      </c>
      <c r="C815" s="70" t="s">
        <v>55</v>
      </c>
      <c r="D815" s="70" t="s">
        <v>181</v>
      </c>
      <c r="E815" s="70" t="s">
        <v>176</v>
      </c>
      <c r="F815" s="70" t="s">
        <v>182</v>
      </c>
      <c r="G815" s="70" t="s">
        <v>1969</v>
      </c>
      <c r="H815" s="70" t="s">
        <v>102</v>
      </c>
      <c r="I815" s="70" t="s">
        <v>60</v>
      </c>
      <c r="J815" s="70" t="s">
        <v>180</v>
      </c>
      <c r="K815" s="69" t="b">
        <v>1</v>
      </c>
      <c r="L815" s="70" t="s">
        <v>23</v>
      </c>
      <c r="M815" s="69">
        <v>101</v>
      </c>
      <c r="N815" s="78" t="s">
        <v>62</v>
      </c>
      <c r="O815" s="81" t="str">
        <f t="shared" si="24"/>
        <v>10195</v>
      </c>
      <c r="P815" s="82" t="str">
        <f>IF(L815="EGG", "THA", IF(COUNTIF(Sheet2!B$3:B$187,VALUE('raw Mark ID data'!O815))=0, 0, VLOOKUP(VALUE(O815), Sheet2!B$3:D$987, 3, FALSE)))</f>
        <v>THA</v>
      </c>
      <c r="Q815" s="82" t="str">
        <f>IF(P815="THA",VLOOKUP(VALUE(O815),Sheet2!B$1:C$191,2,FALSE), IF(P815="SHA",VLOOKUP(VALUE(O815),Sheet2!B$1:C$191,2,FALSE), 0))</f>
        <v>Neets Bay</v>
      </c>
      <c r="R815" s="82" t="str">
        <f t="shared" si="25"/>
        <v>T</v>
      </c>
      <c r="S815" s="70" t="s">
        <v>1981</v>
      </c>
      <c r="T815" s="71">
        <v>45515</v>
      </c>
      <c r="U815" s="73"/>
      <c r="V815" s="69">
        <v>1</v>
      </c>
      <c r="W815" s="71">
        <v>45515</v>
      </c>
      <c r="X815" s="69">
        <v>33</v>
      </c>
      <c r="Y815" s="69">
        <v>7</v>
      </c>
      <c r="Z815" s="70" t="s">
        <v>1971</v>
      </c>
      <c r="AA815" s="69">
        <v>1</v>
      </c>
      <c r="AB815" s="72">
        <v>45516</v>
      </c>
      <c r="AC815" s="70" t="s">
        <v>992</v>
      </c>
      <c r="AD815" s="70" t="s">
        <v>189</v>
      </c>
      <c r="AE815" s="70" t="s">
        <v>21</v>
      </c>
      <c r="AF815" s="70" t="s">
        <v>12</v>
      </c>
      <c r="AG815" s="70" t="s">
        <v>65</v>
      </c>
      <c r="AH815" s="70" t="s">
        <v>11</v>
      </c>
      <c r="AI815" s="70" t="s">
        <v>9</v>
      </c>
      <c r="AJ815" s="70" t="s">
        <v>122</v>
      </c>
      <c r="AK815" s="70" t="s">
        <v>189</v>
      </c>
      <c r="AL815" s="70" t="s">
        <v>992</v>
      </c>
      <c r="AM815" s="70" t="s">
        <v>61</v>
      </c>
      <c r="AN815" s="70" t="s">
        <v>61</v>
      </c>
      <c r="AO815" s="70" t="s">
        <v>74</v>
      </c>
      <c r="AP815" s="69">
        <v>4.0999999999999996</v>
      </c>
    </row>
    <row r="816" spans="1:42" ht="15" hidden="1" customHeight="1" x14ac:dyDescent="0.25">
      <c r="A816" s="69">
        <v>2024</v>
      </c>
      <c r="B816" s="70" t="s">
        <v>54</v>
      </c>
      <c r="C816" s="70" t="s">
        <v>55</v>
      </c>
      <c r="D816" s="70" t="s">
        <v>181</v>
      </c>
      <c r="E816" s="70" t="s">
        <v>176</v>
      </c>
      <c r="F816" s="70" t="s">
        <v>182</v>
      </c>
      <c r="G816" s="70" t="s">
        <v>1969</v>
      </c>
      <c r="H816" s="70" t="s">
        <v>104</v>
      </c>
      <c r="I816" s="70" t="s">
        <v>60</v>
      </c>
      <c r="J816" s="70" t="s">
        <v>180</v>
      </c>
      <c r="K816" s="69" t="b">
        <v>1</v>
      </c>
      <c r="L816" s="70" t="s">
        <v>23</v>
      </c>
      <c r="M816" s="69">
        <v>101</v>
      </c>
      <c r="N816" s="78" t="s">
        <v>62</v>
      </c>
      <c r="O816" s="81" t="str">
        <f t="shared" si="24"/>
        <v>10195</v>
      </c>
      <c r="P816" s="82" t="str">
        <f>IF(L816="EGG", "THA", IF(COUNTIF(Sheet2!B$3:B$187,VALUE('raw Mark ID data'!O816))=0, 0, VLOOKUP(VALUE(O816), Sheet2!B$3:D$987, 3, FALSE)))</f>
        <v>THA</v>
      </c>
      <c r="Q816" s="82" t="str">
        <f>IF(P816="THA",VLOOKUP(VALUE(O816),Sheet2!B$1:C$191,2,FALSE), IF(P816="SHA",VLOOKUP(VALUE(O816),Sheet2!B$1:C$191,2,FALSE), 0))</f>
        <v>Neets Bay</v>
      </c>
      <c r="R816" s="82" t="str">
        <f t="shared" si="25"/>
        <v>T</v>
      </c>
      <c r="S816" s="70" t="s">
        <v>1982</v>
      </c>
      <c r="T816" s="71">
        <v>45515</v>
      </c>
      <c r="U816" s="73"/>
      <c r="V816" s="69">
        <v>1</v>
      </c>
      <c r="W816" s="71">
        <v>45515</v>
      </c>
      <c r="X816" s="69">
        <v>33</v>
      </c>
      <c r="Y816" s="69">
        <v>7</v>
      </c>
      <c r="Z816" s="70" t="s">
        <v>1971</v>
      </c>
      <c r="AA816" s="69">
        <v>1</v>
      </c>
      <c r="AB816" s="72">
        <v>45516</v>
      </c>
      <c r="AC816" s="70" t="s">
        <v>992</v>
      </c>
      <c r="AD816" s="70" t="s">
        <v>139</v>
      </c>
      <c r="AE816" s="70" t="s">
        <v>13</v>
      </c>
      <c r="AF816" s="70" t="s">
        <v>12</v>
      </c>
      <c r="AG816" s="70" t="s">
        <v>65</v>
      </c>
      <c r="AH816" s="70" t="s">
        <v>11</v>
      </c>
      <c r="AI816" s="70" t="s">
        <v>9</v>
      </c>
      <c r="AJ816" s="70" t="s">
        <v>122</v>
      </c>
      <c r="AK816" s="70" t="s">
        <v>139</v>
      </c>
      <c r="AL816" s="70" t="s">
        <v>992</v>
      </c>
      <c r="AM816" s="70" t="s">
        <v>61</v>
      </c>
      <c r="AN816" s="70" t="s">
        <v>61</v>
      </c>
      <c r="AO816" s="70" t="s">
        <v>74</v>
      </c>
      <c r="AP816" s="69">
        <v>4.8</v>
      </c>
    </row>
    <row r="817" spans="1:42" ht="15" hidden="1" customHeight="1" x14ac:dyDescent="0.25">
      <c r="A817" s="69">
        <v>2024</v>
      </c>
      <c r="B817" s="70" t="s">
        <v>54</v>
      </c>
      <c r="C817" s="70" t="s">
        <v>55</v>
      </c>
      <c r="D817" s="70" t="s">
        <v>181</v>
      </c>
      <c r="E817" s="70" t="s">
        <v>176</v>
      </c>
      <c r="F817" s="70" t="s">
        <v>182</v>
      </c>
      <c r="G817" s="70" t="s">
        <v>1969</v>
      </c>
      <c r="H817" s="70" t="s">
        <v>107</v>
      </c>
      <c r="I817" s="70" t="s">
        <v>60</v>
      </c>
      <c r="J817" s="70" t="s">
        <v>180</v>
      </c>
      <c r="K817" s="69" t="b">
        <v>1</v>
      </c>
      <c r="L817" s="70" t="s">
        <v>23</v>
      </c>
      <c r="M817" s="69">
        <v>101</v>
      </c>
      <c r="N817" s="78" t="s">
        <v>62</v>
      </c>
      <c r="O817" s="81" t="str">
        <f t="shared" si="24"/>
        <v>10195</v>
      </c>
      <c r="P817" s="82" t="str">
        <f>IF(L817="EGG", "THA", IF(COUNTIF(Sheet2!B$3:B$187,VALUE('raw Mark ID data'!O817))=0, 0, VLOOKUP(VALUE(O817), Sheet2!B$3:D$987, 3, FALSE)))</f>
        <v>THA</v>
      </c>
      <c r="Q817" s="82" t="str">
        <f>IF(P817="THA",VLOOKUP(VALUE(O817),Sheet2!B$1:C$191,2,FALSE), IF(P817="SHA",VLOOKUP(VALUE(O817),Sheet2!B$1:C$191,2,FALSE), 0))</f>
        <v>Neets Bay</v>
      </c>
      <c r="R817" s="82" t="str">
        <f t="shared" si="25"/>
        <v>T</v>
      </c>
      <c r="S817" s="70" t="s">
        <v>1983</v>
      </c>
      <c r="T817" s="71">
        <v>45515</v>
      </c>
      <c r="U817" s="73"/>
      <c r="V817" s="69">
        <v>1</v>
      </c>
      <c r="W817" s="71">
        <v>45515</v>
      </c>
      <c r="X817" s="69">
        <v>33</v>
      </c>
      <c r="Y817" s="69">
        <v>7</v>
      </c>
      <c r="Z817" s="70" t="s">
        <v>1971</v>
      </c>
      <c r="AA817" s="69">
        <v>1</v>
      </c>
      <c r="AB817" s="72">
        <v>45516</v>
      </c>
      <c r="AC817" s="70" t="s">
        <v>992</v>
      </c>
      <c r="AD817" s="70" t="s">
        <v>189</v>
      </c>
      <c r="AE817" s="70" t="s">
        <v>21</v>
      </c>
      <c r="AF817" s="70" t="s">
        <v>12</v>
      </c>
      <c r="AG817" s="70" t="s">
        <v>65</v>
      </c>
      <c r="AH817" s="70" t="s">
        <v>11</v>
      </c>
      <c r="AI817" s="70" t="s">
        <v>9</v>
      </c>
      <c r="AJ817" s="70" t="s">
        <v>122</v>
      </c>
      <c r="AK817" s="70" t="s">
        <v>189</v>
      </c>
      <c r="AL817" s="70" t="s">
        <v>992</v>
      </c>
      <c r="AM817" s="70" t="s">
        <v>61</v>
      </c>
      <c r="AN817" s="70" t="s">
        <v>61</v>
      </c>
      <c r="AO817" s="70" t="s">
        <v>74</v>
      </c>
      <c r="AP817" s="69">
        <v>5.8</v>
      </c>
    </row>
    <row r="818" spans="1:42" ht="15" hidden="1" customHeight="1" x14ac:dyDescent="0.25">
      <c r="A818" s="69">
        <v>2024</v>
      </c>
      <c r="B818" s="70" t="s">
        <v>54</v>
      </c>
      <c r="C818" s="70" t="s">
        <v>55</v>
      </c>
      <c r="D818" s="70" t="s">
        <v>181</v>
      </c>
      <c r="E818" s="70" t="s">
        <v>176</v>
      </c>
      <c r="F818" s="70" t="s">
        <v>182</v>
      </c>
      <c r="G818" s="70" t="s">
        <v>1969</v>
      </c>
      <c r="H818" s="70" t="s">
        <v>112</v>
      </c>
      <c r="I818" s="70" t="s">
        <v>60</v>
      </c>
      <c r="J818" s="70" t="s">
        <v>180</v>
      </c>
      <c r="K818" s="69" t="b">
        <v>1</v>
      </c>
      <c r="L818" s="70" t="s">
        <v>23</v>
      </c>
      <c r="M818" s="69">
        <v>101</v>
      </c>
      <c r="N818" s="78" t="s">
        <v>62</v>
      </c>
      <c r="O818" s="81" t="str">
        <f t="shared" si="24"/>
        <v>10195</v>
      </c>
      <c r="P818" s="82" t="str">
        <f>IF(L818="EGG", "THA", IF(COUNTIF(Sheet2!B$3:B$187,VALUE('raw Mark ID data'!O818))=0, 0, VLOOKUP(VALUE(O818), Sheet2!B$3:D$987, 3, FALSE)))</f>
        <v>THA</v>
      </c>
      <c r="Q818" s="82" t="str">
        <f>IF(P818="THA",VLOOKUP(VALUE(O818),Sheet2!B$1:C$191,2,FALSE), IF(P818="SHA",VLOOKUP(VALUE(O818),Sheet2!B$1:C$191,2,FALSE), 0))</f>
        <v>Neets Bay</v>
      </c>
      <c r="R818" s="82" t="str">
        <f t="shared" si="25"/>
        <v>T</v>
      </c>
      <c r="S818" s="70" t="s">
        <v>1984</v>
      </c>
      <c r="T818" s="71">
        <v>45515</v>
      </c>
      <c r="U818" s="73"/>
      <c r="V818" s="69">
        <v>1</v>
      </c>
      <c r="W818" s="71">
        <v>45515</v>
      </c>
      <c r="X818" s="69">
        <v>33</v>
      </c>
      <c r="Y818" s="69">
        <v>7</v>
      </c>
      <c r="Z818" s="70" t="s">
        <v>1971</v>
      </c>
      <c r="AA818" s="69">
        <v>1</v>
      </c>
      <c r="AB818" s="72">
        <v>45516</v>
      </c>
      <c r="AC818" s="70" t="s">
        <v>992</v>
      </c>
      <c r="AD818" s="70" t="s">
        <v>163</v>
      </c>
      <c r="AE818" s="70" t="s">
        <v>10</v>
      </c>
      <c r="AF818" s="70" t="s">
        <v>12</v>
      </c>
      <c r="AG818" s="70" t="s">
        <v>65</v>
      </c>
      <c r="AH818" s="70" t="s">
        <v>11</v>
      </c>
      <c r="AI818" s="70" t="s">
        <v>9</v>
      </c>
      <c r="AJ818" s="70" t="s">
        <v>122</v>
      </c>
      <c r="AK818" s="70" t="s">
        <v>163</v>
      </c>
      <c r="AL818" s="70" t="s">
        <v>992</v>
      </c>
      <c r="AM818" s="70" t="s">
        <v>61</v>
      </c>
      <c r="AN818" s="70" t="s">
        <v>61</v>
      </c>
      <c r="AO818" s="70" t="s">
        <v>74</v>
      </c>
      <c r="AP818" s="69">
        <v>2.6</v>
      </c>
    </row>
    <row r="819" spans="1:42" ht="15" hidden="1" customHeight="1" x14ac:dyDescent="0.25">
      <c r="A819" s="69">
        <v>2024</v>
      </c>
      <c r="B819" s="70" t="s">
        <v>54</v>
      </c>
      <c r="C819" s="70" t="s">
        <v>55</v>
      </c>
      <c r="D819" s="70" t="s">
        <v>181</v>
      </c>
      <c r="E819" s="70" t="s">
        <v>176</v>
      </c>
      <c r="F819" s="70" t="s">
        <v>182</v>
      </c>
      <c r="G819" s="70" t="s">
        <v>1969</v>
      </c>
      <c r="H819" s="70" t="s">
        <v>114</v>
      </c>
      <c r="I819" s="70" t="s">
        <v>60</v>
      </c>
      <c r="J819" s="70" t="s">
        <v>180</v>
      </c>
      <c r="K819" s="69" t="b">
        <v>1</v>
      </c>
      <c r="L819" s="70" t="s">
        <v>23</v>
      </c>
      <c r="M819" s="69">
        <v>101</v>
      </c>
      <c r="N819" s="78" t="s">
        <v>62</v>
      </c>
      <c r="O819" s="81" t="str">
        <f t="shared" si="24"/>
        <v>10195</v>
      </c>
      <c r="P819" s="82" t="str">
        <f>IF(L819="EGG", "THA", IF(COUNTIF(Sheet2!B$3:B$187,VALUE('raw Mark ID data'!O819))=0, 0, VLOOKUP(VALUE(O819), Sheet2!B$3:D$987, 3, FALSE)))</f>
        <v>THA</v>
      </c>
      <c r="Q819" s="82" t="str">
        <f>IF(P819="THA",VLOOKUP(VALUE(O819),Sheet2!B$1:C$191,2,FALSE), IF(P819="SHA",VLOOKUP(VALUE(O819),Sheet2!B$1:C$191,2,FALSE), 0))</f>
        <v>Neets Bay</v>
      </c>
      <c r="R819" s="82" t="str">
        <f t="shared" si="25"/>
        <v>T</v>
      </c>
      <c r="S819" s="70" t="s">
        <v>1985</v>
      </c>
      <c r="T819" s="71">
        <v>45515</v>
      </c>
      <c r="U819" s="73"/>
      <c r="V819" s="69">
        <v>1</v>
      </c>
      <c r="W819" s="71">
        <v>45515</v>
      </c>
      <c r="X819" s="69">
        <v>33</v>
      </c>
      <c r="Y819" s="69">
        <v>7</v>
      </c>
      <c r="Z819" s="70" t="s">
        <v>1971</v>
      </c>
      <c r="AA819" s="69">
        <v>1</v>
      </c>
      <c r="AB819" s="72">
        <v>45516</v>
      </c>
      <c r="AC819" s="70" t="s">
        <v>992</v>
      </c>
      <c r="AD819" s="70" t="s">
        <v>163</v>
      </c>
      <c r="AE819" s="70" t="s">
        <v>10</v>
      </c>
      <c r="AF819" s="70" t="s">
        <v>12</v>
      </c>
      <c r="AG819" s="70" t="s">
        <v>65</v>
      </c>
      <c r="AH819" s="70" t="s">
        <v>11</v>
      </c>
      <c r="AI819" s="70" t="s">
        <v>9</v>
      </c>
      <c r="AJ819" s="70" t="s">
        <v>122</v>
      </c>
      <c r="AK819" s="70" t="s">
        <v>163</v>
      </c>
      <c r="AL819" s="70" t="s">
        <v>992</v>
      </c>
      <c r="AM819" s="70" t="s">
        <v>61</v>
      </c>
      <c r="AN819" s="70" t="s">
        <v>61</v>
      </c>
      <c r="AO819" s="70" t="s">
        <v>74</v>
      </c>
      <c r="AP819" s="69">
        <v>4.8</v>
      </c>
    </row>
    <row r="820" spans="1:42" ht="15" hidden="1" customHeight="1" x14ac:dyDescent="0.25">
      <c r="A820" s="69">
        <v>2024</v>
      </c>
      <c r="B820" s="70" t="s">
        <v>54</v>
      </c>
      <c r="C820" s="70" t="s">
        <v>55</v>
      </c>
      <c r="D820" s="70" t="s">
        <v>181</v>
      </c>
      <c r="E820" s="70" t="s">
        <v>176</v>
      </c>
      <c r="F820" s="70" t="s">
        <v>182</v>
      </c>
      <c r="G820" s="70" t="s">
        <v>1969</v>
      </c>
      <c r="H820" s="70" t="s">
        <v>118</v>
      </c>
      <c r="I820" s="70" t="s">
        <v>60</v>
      </c>
      <c r="J820" s="70" t="s">
        <v>180</v>
      </c>
      <c r="K820" s="69" t="b">
        <v>1</v>
      </c>
      <c r="L820" s="70" t="s">
        <v>23</v>
      </c>
      <c r="M820" s="69">
        <v>101</v>
      </c>
      <c r="N820" s="78" t="s">
        <v>62</v>
      </c>
      <c r="O820" s="81" t="str">
        <f t="shared" si="24"/>
        <v>10195</v>
      </c>
      <c r="P820" s="82" t="str">
        <f>IF(L820="EGG", "THA", IF(COUNTIF(Sheet2!B$3:B$187,VALUE('raw Mark ID data'!O820))=0, 0, VLOOKUP(VALUE(O820), Sheet2!B$3:D$987, 3, FALSE)))</f>
        <v>THA</v>
      </c>
      <c r="Q820" s="82" t="str">
        <f>IF(P820="THA",VLOOKUP(VALUE(O820),Sheet2!B$1:C$191,2,FALSE), IF(P820="SHA",VLOOKUP(VALUE(O820),Sheet2!B$1:C$191,2,FALSE), 0))</f>
        <v>Neets Bay</v>
      </c>
      <c r="R820" s="82" t="str">
        <f t="shared" si="25"/>
        <v>T</v>
      </c>
      <c r="S820" s="70" t="s">
        <v>1986</v>
      </c>
      <c r="T820" s="71">
        <v>45515</v>
      </c>
      <c r="U820" s="73"/>
      <c r="V820" s="69">
        <v>1</v>
      </c>
      <c r="W820" s="71">
        <v>45515</v>
      </c>
      <c r="X820" s="69">
        <v>33</v>
      </c>
      <c r="Y820" s="69">
        <v>7</v>
      </c>
      <c r="Z820" s="70" t="s">
        <v>1971</v>
      </c>
      <c r="AA820" s="69">
        <v>1</v>
      </c>
      <c r="AB820" s="72">
        <v>45516</v>
      </c>
      <c r="AC820" s="70" t="s">
        <v>992</v>
      </c>
      <c r="AD820" s="70" t="s">
        <v>189</v>
      </c>
      <c r="AE820" s="70" t="s">
        <v>21</v>
      </c>
      <c r="AF820" s="70" t="s">
        <v>12</v>
      </c>
      <c r="AG820" s="70" t="s">
        <v>65</v>
      </c>
      <c r="AH820" s="70" t="s">
        <v>11</v>
      </c>
      <c r="AI820" s="70" t="s">
        <v>9</v>
      </c>
      <c r="AJ820" s="70" t="s">
        <v>122</v>
      </c>
      <c r="AK820" s="70" t="s">
        <v>189</v>
      </c>
      <c r="AL820" s="70" t="s">
        <v>992</v>
      </c>
      <c r="AM820" s="70" t="s">
        <v>61</v>
      </c>
      <c r="AN820" s="70" t="s">
        <v>61</v>
      </c>
      <c r="AO820" s="70" t="s">
        <v>74</v>
      </c>
      <c r="AP820" s="69">
        <v>5.8</v>
      </c>
    </row>
    <row r="821" spans="1:42" ht="15" hidden="1" customHeight="1" x14ac:dyDescent="0.25">
      <c r="A821" s="69">
        <v>2024</v>
      </c>
      <c r="B821" s="70" t="s">
        <v>54</v>
      </c>
      <c r="C821" s="70" t="s">
        <v>55</v>
      </c>
      <c r="D821" s="70" t="s">
        <v>181</v>
      </c>
      <c r="E821" s="70" t="s">
        <v>176</v>
      </c>
      <c r="F821" s="70" t="s">
        <v>182</v>
      </c>
      <c r="G821" s="70" t="s">
        <v>1969</v>
      </c>
      <c r="H821" s="70" t="s">
        <v>119</v>
      </c>
      <c r="I821" s="70" t="s">
        <v>60</v>
      </c>
      <c r="J821" s="70" t="s">
        <v>180</v>
      </c>
      <c r="K821" s="69" t="b">
        <v>1</v>
      </c>
      <c r="L821" s="70" t="s">
        <v>23</v>
      </c>
      <c r="M821" s="69">
        <v>101</v>
      </c>
      <c r="N821" s="78" t="s">
        <v>62</v>
      </c>
      <c r="O821" s="81" t="str">
        <f t="shared" si="24"/>
        <v>10195</v>
      </c>
      <c r="P821" s="82" t="str">
        <f>IF(L821="EGG", "THA", IF(COUNTIF(Sheet2!B$3:B$187,VALUE('raw Mark ID data'!O821))=0, 0, VLOOKUP(VALUE(O821), Sheet2!B$3:D$987, 3, FALSE)))</f>
        <v>THA</v>
      </c>
      <c r="Q821" s="82" t="str">
        <f>IF(P821="THA",VLOOKUP(VALUE(O821),Sheet2!B$1:C$191,2,FALSE), IF(P821="SHA",VLOOKUP(VALUE(O821),Sheet2!B$1:C$191,2,FALSE), 0))</f>
        <v>Neets Bay</v>
      </c>
      <c r="R821" s="82" t="str">
        <f t="shared" si="25"/>
        <v>T</v>
      </c>
      <c r="S821" s="70" t="s">
        <v>1987</v>
      </c>
      <c r="T821" s="71">
        <v>45515</v>
      </c>
      <c r="U821" s="73"/>
      <c r="V821" s="69">
        <v>1</v>
      </c>
      <c r="W821" s="71">
        <v>45515</v>
      </c>
      <c r="X821" s="69">
        <v>33</v>
      </c>
      <c r="Y821" s="69">
        <v>7</v>
      </c>
      <c r="Z821" s="70" t="s">
        <v>1971</v>
      </c>
      <c r="AA821" s="69">
        <v>1</v>
      </c>
      <c r="AB821" s="72">
        <v>45516</v>
      </c>
      <c r="AC821" s="70" t="s">
        <v>992</v>
      </c>
      <c r="AD821" s="70" t="s">
        <v>163</v>
      </c>
      <c r="AE821" s="70" t="s">
        <v>10</v>
      </c>
      <c r="AF821" s="70" t="s">
        <v>12</v>
      </c>
      <c r="AG821" s="70" t="s">
        <v>65</v>
      </c>
      <c r="AH821" s="70" t="s">
        <v>11</v>
      </c>
      <c r="AI821" s="70" t="s">
        <v>9</v>
      </c>
      <c r="AJ821" s="70" t="s">
        <v>122</v>
      </c>
      <c r="AK821" s="70" t="s">
        <v>163</v>
      </c>
      <c r="AL821" s="70" t="s">
        <v>992</v>
      </c>
      <c r="AM821" s="70" t="s">
        <v>61</v>
      </c>
      <c r="AN821" s="70" t="s">
        <v>61</v>
      </c>
      <c r="AO821" s="70" t="s">
        <v>74</v>
      </c>
      <c r="AP821" s="69">
        <v>10.1</v>
      </c>
    </row>
    <row r="822" spans="1:42" ht="15" hidden="1" customHeight="1" x14ac:dyDescent="0.25">
      <c r="A822" s="69">
        <v>2024</v>
      </c>
      <c r="B822" s="70" t="s">
        <v>54</v>
      </c>
      <c r="C822" s="70" t="s">
        <v>55</v>
      </c>
      <c r="D822" s="70" t="s">
        <v>181</v>
      </c>
      <c r="E822" s="70" t="s">
        <v>176</v>
      </c>
      <c r="F822" s="70" t="s">
        <v>182</v>
      </c>
      <c r="G822" s="70" t="s">
        <v>1969</v>
      </c>
      <c r="H822" s="70" t="s">
        <v>120</v>
      </c>
      <c r="I822" s="70" t="s">
        <v>60</v>
      </c>
      <c r="J822" s="70" t="s">
        <v>180</v>
      </c>
      <c r="K822" s="69" t="b">
        <v>1</v>
      </c>
      <c r="L822" s="70" t="s">
        <v>23</v>
      </c>
      <c r="M822" s="69">
        <v>101</v>
      </c>
      <c r="N822" s="78" t="s">
        <v>62</v>
      </c>
      <c r="O822" s="81" t="str">
        <f t="shared" si="24"/>
        <v>10195</v>
      </c>
      <c r="P822" s="82" t="str">
        <f>IF(L822="EGG", "THA", IF(COUNTIF(Sheet2!B$3:B$187,VALUE('raw Mark ID data'!O822))=0, 0, VLOOKUP(VALUE(O822), Sheet2!B$3:D$987, 3, FALSE)))</f>
        <v>THA</v>
      </c>
      <c r="Q822" s="82" t="str">
        <f>IF(P822="THA",VLOOKUP(VALUE(O822),Sheet2!B$1:C$191,2,FALSE), IF(P822="SHA",VLOOKUP(VALUE(O822),Sheet2!B$1:C$191,2,FALSE), 0))</f>
        <v>Neets Bay</v>
      </c>
      <c r="R822" s="82" t="str">
        <f t="shared" si="25"/>
        <v>T</v>
      </c>
      <c r="S822" s="70" t="s">
        <v>1988</v>
      </c>
      <c r="T822" s="71">
        <v>45515</v>
      </c>
      <c r="U822" s="73"/>
      <c r="V822" s="69">
        <v>1</v>
      </c>
      <c r="W822" s="71">
        <v>45515</v>
      </c>
      <c r="X822" s="69">
        <v>33</v>
      </c>
      <c r="Y822" s="69">
        <v>7</v>
      </c>
      <c r="Z822" s="70" t="s">
        <v>1971</v>
      </c>
      <c r="AA822" s="69">
        <v>1</v>
      </c>
      <c r="AB822" s="72">
        <v>45516</v>
      </c>
      <c r="AC822" s="70" t="s">
        <v>992</v>
      </c>
      <c r="AD822" s="70" t="s">
        <v>163</v>
      </c>
      <c r="AE822" s="70" t="s">
        <v>10</v>
      </c>
      <c r="AF822" s="70" t="s">
        <v>12</v>
      </c>
      <c r="AG822" s="70" t="s">
        <v>65</v>
      </c>
      <c r="AH822" s="70" t="s">
        <v>11</v>
      </c>
      <c r="AI822" s="70" t="s">
        <v>9</v>
      </c>
      <c r="AJ822" s="70" t="s">
        <v>122</v>
      </c>
      <c r="AK822" s="70" t="s">
        <v>163</v>
      </c>
      <c r="AL822" s="70" t="s">
        <v>992</v>
      </c>
      <c r="AM822" s="70" t="s">
        <v>61</v>
      </c>
      <c r="AN822" s="70" t="s">
        <v>61</v>
      </c>
      <c r="AO822" s="70" t="s">
        <v>74</v>
      </c>
      <c r="AP822" s="69">
        <v>4</v>
      </c>
    </row>
    <row r="823" spans="1:42" ht="15" hidden="1" customHeight="1" x14ac:dyDescent="0.25">
      <c r="A823" s="69">
        <v>2024</v>
      </c>
      <c r="B823" s="70" t="s">
        <v>54</v>
      </c>
      <c r="C823" s="70" t="s">
        <v>55</v>
      </c>
      <c r="D823" s="70" t="s">
        <v>181</v>
      </c>
      <c r="E823" s="70" t="s">
        <v>176</v>
      </c>
      <c r="F823" s="70" t="s">
        <v>182</v>
      </c>
      <c r="G823" s="70" t="s">
        <v>1969</v>
      </c>
      <c r="H823" s="70" t="s">
        <v>121</v>
      </c>
      <c r="I823" s="70" t="s">
        <v>60</v>
      </c>
      <c r="J823" s="70" t="s">
        <v>180</v>
      </c>
      <c r="K823" s="69" t="b">
        <v>1</v>
      </c>
      <c r="L823" s="70" t="s">
        <v>23</v>
      </c>
      <c r="M823" s="69">
        <v>101</v>
      </c>
      <c r="N823" s="78" t="s">
        <v>62</v>
      </c>
      <c r="O823" s="81" t="str">
        <f t="shared" si="24"/>
        <v>10195</v>
      </c>
      <c r="P823" s="82" t="str">
        <f>IF(L823="EGG", "THA", IF(COUNTIF(Sheet2!B$3:B$187,VALUE('raw Mark ID data'!O823))=0, 0, VLOOKUP(VALUE(O823), Sheet2!B$3:D$987, 3, FALSE)))</f>
        <v>THA</v>
      </c>
      <c r="Q823" s="82" t="str">
        <f>IF(P823="THA",VLOOKUP(VALUE(O823),Sheet2!B$1:C$191,2,FALSE), IF(P823="SHA",VLOOKUP(VALUE(O823),Sheet2!B$1:C$191,2,FALSE), 0))</f>
        <v>Neets Bay</v>
      </c>
      <c r="R823" s="82" t="str">
        <f t="shared" si="25"/>
        <v>T</v>
      </c>
      <c r="S823" s="70" t="s">
        <v>1989</v>
      </c>
      <c r="T823" s="71">
        <v>45515</v>
      </c>
      <c r="U823" s="73"/>
      <c r="V823" s="69">
        <v>1</v>
      </c>
      <c r="W823" s="71">
        <v>45515</v>
      </c>
      <c r="X823" s="69">
        <v>33</v>
      </c>
      <c r="Y823" s="69">
        <v>7</v>
      </c>
      <c r="Z823" s="70" t="s">
        <v>1971</v>
      </c>
      <c r="AA823" s="69">
        <v>1</v>
      </c>
      <c r="AB823" s="72">
        <v>45516</v>
      </c>
      <c r="AC823" s="70" t="s">
        <v>992</v>
      </c>
      <c r="AD823" s="70" t="s">
        <v>163</v>
      </c>
      <c r="AE823" s="70" t="s">
        <v>10</v>
      </c>
      <c r="AF823" s="70" t="s">
        <v>12</v>
      </c>
      <c r="AG823" s="70" t="s">
        <v>65</v>
      </c>
      <c r="AH823" s="70" t="s">
        <v>11</v>
      </c>
      <c r="AI823" s="70" t="s">
        <v>9</v>
      </c>
      <c r="AJ823" s="70" t="s">
        <v>122</v>
      </c>
      <c r="AK823" s="70" t="s">
        <v>163</v>
      </c>
      <c r="AL823" s="70" t="s">
        <v>992</v>
      </c>
      <c r="AM823" s="70" t="s">
        <v>61</v>
      </c>
      <c r="AN823" s="70" t="s">
        <v>61</v>
      </c>
      <c r="AO823" s="70" t="s">
        <v>74</v>
      </c>
      <c r="AP823" s="69">
        <v>4.5999999999999996</v>
      </c>
    </row>
    <row r="824" spans="1:42" ht="15" hidden="1" customHeight="1" x14ac:dyDescent="0.25">
      <c r="A824" s="69">
        <v>2024</v>
      </c>
      <c r="B824" s="70" t="s">
        <v>54</v>
      </c>
      <c r="C824" s="70" t="s">
        <v>55</v>
      </c>
      <c r="D824" s="70" t="s">
        <v>181</v>
      </c>
      <c r="E824" s="70" t="s">
        <v>176</v>
      </c>
      <c r="F824" s="70" t="s">
        <v>182</v>
      </c>
      <c r="G824" s="70" t="s">
        <v>1969</v>
      </c>
      <c r="H824" s="70" t="s">
        <v>123</v>
      </c>
      <c r="I824" s="70" t="s">
        <v>60</v>
      </c>
      <c r="J824" s="70" t="s">
        <v>180</v>
      </c>
      <c r="K824" s="69" t="b">
        <v>1</v>
      </c>
      <c r="L824" s="70" t="s">
        <v>23</v>
      </c>
      <c r="M824" s="69">
        <v>101</v>
      </c>
      <c r="N824" s="78" t="s">
        <v>62</v>
      </c>
      <c r="O824" s="81" t="str">
        <f t="shared" si="24"/>
        <v>10195</v>
      </c>
      <c r="P824" s="82" t="str">
        <f>IF(L824="EGG", "THA", IF(COUNTIF(Sheet2!B$3:B$187,VALUE('raw Mark ID data'!O824))=0, 0, VLOOKUP(VALUE(O824), Sheet2!B$3:D$987, 3, FALSE)))</f>
        <v>THA</v>
      </c>
      <c r="Q824" s="82" t="str">
        <f>IF(P824="THA",VLOOKUP(VALUE(O824),Sheet2!B$1:C$191,2,FALSE), IF(P824="SHA",VLOOKUP(VALUE(O824),Sheet2!B$1:C$191,2,FALSE), 0))</f>
        <v>Neets Bay</v>
      </c>
      <c r="R824" s="82" t="str">
        <f t="shared" si="25"/>
        <v>T</v>
      </c>
      <c r="S824" s="70" t="s">
        <v>1990</v>
      </c>
      <c r="T824" s="71">
        <v>45515</v>
      </c>
      <c r="U824" s="73"/>
      <c r="V824" s="69">
        <v>1</v>
      </c>
      <c r="W824" s="71">
        <v>45515</v>
      </c>
      <c r="X824" s="69">
        <v>33</v>
      </c>
      <c r="Y824" s="69">
        <v>7</v>
      </c>
      <c r="Z824" s="70" t="s">
        <v>1971</v>
      </c>
      <c r="AA824" s="69">
        <v>1</v>
      </c>
      <c r="AB824" s="72">
        <v>45516</v>
      </c>
      <c r="AC824" s="70" t="s">
        <v>992</v>
      </c>
      <c r="AD824" s="70" t="s">
        <v>163</v>
      </c>
      <c r="AE824" s="70" t="s">
        <v>10</v>
      </c>
      <c r="AF824" s="70" t="s">
        <v>12</v>
      </c>
      <c r="AG824" s="70" t="s">
        <v>65</v>
      </c>
      <c r="AH824" s="70" t="s">
        <v>11</v>
      </c>
      <c r="AI824" s="70" t="s">
        <v>9</v>
      </c>
      <c r="AJ824" s="70" t="s">
        <v>122</v>
      </c>
      <c r="AK824" s="70" t="s">
        <v>163</v>
      </c>
      <c r="AL824" s="70" t="s">
        <v>992</v>
      </c>
      <c r="AM824" s="70" t="s">
        <v>61</v>
      </c>
      <c r="AN824" s="70" t="s">
        <v>61</v>
      </c>
      <c r="AO824" s="70" t="s">
        <v>74</v>
      </c>
      <c r="AP824" s="69">
        <v>8</v>
      </c>
    </row>
    <row r="825" spans="1:42" ht="15" hidden="1" customHeight="1" x14ac:dyDescent="0.25">
      <c r="A825" s="69">
        <v>2024</v>
      </c>
      <c r="B825" s="70" t="s">
        <v>54</v>
      </c>
      <c r="C825" s="70" t="s">
        <v>55</v>
      </c>
      <c r="D825" s="70" t="s">
        <v>181</v>
      </c>
      <c r="E825" s="70" t="s">
        <v>176</v>
      </c>
      <c r="F825" s="70" t="s">
        <v>182</v>
      </c>
      <c r="G825" s="70" t="s">
        <v>1969</v>
      </c>
      <c r="H825" s="70" t="s">
        <v>124</v>
      </c>
      <c r="I825" s="70" t="s">
        <v>60</v>
      </c>
      <c r="J825" s="70" t="s">
        <v>180</v>
      </c>
      <c r="K825" s="69" t="b">
        <v>1</v>
      </c>
      <c r="L825" s="70" t="s">
        <v>23</v>
      </c>
      <c r="M825" s="69">
        <v>101</v>
      </c>
      <c r="N825" s="78" t="s">
        <v>62</v>
      </c>
      <c r="O825" s="81" t="str">
        <f t="shared" si="24"/>
        <v>10195</v>
      </c>
      <c r="P825" s="82" t="str">
        <f>IF(L825="EGG", "THA", IF(COUNTIF(Sheet2!B$3:B$187,VALUE('raw Mark ID data'!O825))=0, 0, VLOOKUP(VALUE(O825), Sheet2!B$3:D$987, 3, FALSE)))</f>
        <v>THA</v>
      </c>
      <c r="Q825" s="82" t="str">
        <f>IF(P825="THA",VLOOKUP(VALUE(O825),Sheet2!B$1:C$191,2,FALSE), IF(P825="SHA",VLOOKUP(VALUE(O825),Sheet2!B$1:C$191,2,FALSE), 0))</f>
        <v>Neets Bay</v>
      </c>
      <c r="R825" s="82" t="str">
        <f t="shared" si="25"/>
        <v>T</v>
      </c>
      <c r="S825" s="70" t="s">
        <v>1991</v>
      </c>
      <c r="T825" s="71">
        <v>45515</v>
      </c>
      <c r="U825" s="73"/>
      <c r="V825" s="69">
        <v>1</v>
      </c>
      <c r="W825" s="71">
        <v>45515</v>
      </c>
      <c r="X825" s="69">
        <v>33</v>
      </c>
      <c r="Y825" s="69">
        <v>7</v>
      </c>
      <c r="Z825" s="70" t="s">
        <v>1971</v>
      </c>
      <c r="AA825" s="69">
        <v>1</v>
      </c>
      <c r="AB825" s="72">
        <v>45516</v>
      </c>
      <c r="AC825" s="70" t="s">
        <v>992</v>
      </c>
      <c r="AD825" s="70" t="s">
        <v>163</v>
      </c>
      <c r="AE825" s="70" t="s">
        <v>10</v>
      </c>
      <c r="AF825" s="70" t="s">
        <v>12</v>
      </c>
      <c r="AG825" s="70" t="s">
        <v>65</v>
      </c>
      <c r="AH825" s="70" t="s">
        <v>11</v>
      </c>
      <c r="AI825" s="70" t="s">
        <v>9</v>
      </c>
      <c r="AJ825" s="70" t="s">
        <v>122</v>
      </c>
      <c r="AK825" s="70" t="s">
        <v>163</v>
      </c>
      <c r="AL825" s="70" t="s">
        <v>992</v>
      </c>
      <c r="AM825" s="70" t="s">
        <v>61</v>
      </c>
      <c r="AN825" s="70" t="s">
        <v>61</v>
      </c>
      <c r="AO825" s="70" t="s">
        <v>74</v>
      </c>
      <c r="AP825" s="69">
        <v>7.2</v>
      </c>
    </row>
    <row r="826" spans="1:42" ht="15" hidden="1" customHeight="1" x14ac:dyDescent="0.25">
      <c r="A826" s="69">
        <v>2024</v>
      </c>
      <c r="B826" s="70" t="s">
        <v>54</v>
      </c>
      <c r="C826" s="70" t="s">
        <v>55</v>
      </c>
      <c r="D826" s="70" t="s">
        <v>181</v>
      </c>
      <c r="E826" s="70" t="s">
        <v>176</v>
      </c>
      <c r="F826" s="70" t="s">
        <v>182</v>
      </c>
      <c r="G826" s="70" t="s">
        <v>1969</v>
      </c>
      <c r="H826" s="70" t="s">
        <v>125</v>
      </c>
      <c r="I826" s="70" t="s">
        <v>60</v>
      </c>
      <c r="J826" s="70" t="s">
        <v>180</v>
      </c>
      <c r="K826" s="69" t="b">
        <v>1</v>
      </c>
      <c r="L826" s="70" t="s">
        <v>23</v>
      </c>
      <c r="M826" s="69">
        <v>101</v>
      </c>
      <c r="N826" s="78" t="s">
        <v>62</v>
      </c>
      <c r="O826" s="81" t="str">
        <f t="shared" si="24"/>
        <v>10195</v>
      </c>
      <c r="P826" s="82" t="str">
        <f>IF(L826="EGG", "THA", IF(COUNTIF(Sheet2!B$3:B$187,VALUE('raw Mark ID data'!O826))=0, 0, VLOOKUP(VALUE(O826), Sheet2!B$3:D$987, 3, FALSE)))</f>
        <v>THA</v>
      </c>
      <c r="Q826" s="82" t="str">
        <f>IF(P826="THA",VLOOKUP(VALUE(O826),Sheet2!B$1:C$191,2,FALSE), IF(P826="SHA",VLOOKUP(VALUE(O826),Sheet2!B$1:C$191,2,FALSE), 0))</f>
        <v>Neets Bay</v>
      </c>
      <c r="R826" s="82" t="str">
        <f t="shared" si="25"/>
        <v>T</v>
      </c>
      <c r="S826" s="70" t="s">
        <v>1992</v>
      </c>
      <c r="T826" s="71">
        <v>45515</v>
      </c>
      <c r="U826" s="73"/>
      <c r="V826" s="69">
        <v>1</v>
      </c>
      <c r="W826" s="71">
        <v>45515</v>
      </c>
      <c r="X826" s="69">
        <v>33</v>
      </c>
      <c r="Y826" s="69">
        <v>7</v>
      </c>
      <c r="Z826" s="70" t="s">
        <v>1971</v>
      </c>
      <c r="AA826" s="69">
        <v>1</v>
      </c>
      <c r="AB826" s="72">
        <v>45516</v>
      </c>
      <c r="AC826" s="70" t="s">
        <v>992</v>
      </c>
      <c r="AD826" s="70" t="s">
        <v>947</v>
      </c>
      <c r="AE826" s="70" t="s">
        <v>14</v>
      </c>
      <c r="AF826" s="70" t="s">
        <v>12</v>
      </c>
      <c r="AG826" s="70" t="s">
        <v>65</v>
      </c>
      <c r="AH826" s="70" t="s">
        <v>11</v>
      </c>
      <c r="AI826" s="70" t="s">
        <v>9</v>
      </c>
      <c r="AJ826" s="70" t="s">
        <v>122</v>
      </c>
      <c r="AK826" s="70" t="s">
        <v>947</v>
      </c>
      <c r="AL826" s="70" t="s">
        <v>992</v>
      </c>
      <c r="AM826" s="70" t="s">
        <v>61</v>
      </c>
      <c r="AN826" s="70" t="s">
        <v>61</v>
      </c>
      <c r="AO826" s="70" t="s">
        <v>74</v>
      </c>
      <c r="AP826" s="69">
        <v>3.9</v>
      </c>
    </row>
    <row r="827" spans="1:42" ht="15" hidden="1" customHeight="1" x14ac:dyDescent="0.25">
      <c r="A827" s="69">
        <v>2024</v>
      </c>
      <c r="B827" s="70" t="s">
        <v>54</v>
      </c>
      <c r="C827" s="70" t="s">
        <v>55</v>
      </c>
      <c r="D827" s="70" t="s">
        <v>181</v>
      </c>
      <c r="E827" s="70" t="s">
        <v>176</v>
      </c>
      <c r="F827" s="70" t="s">
        <v>182</v>
      </c>
      <c r="G827" s="70" t="s">
        <v>1969</v>
      </c>
      <c r="H827" s="70" t="s">
        <v>126</v>
      </c>
      <c r="I827" s="70" t="s">
        <v>60</v>
      </c>
      <c r="J827" s="70" t="s">
        <v>180</v>
      </c>
      <c r="K827" s="69" t="b">
        <v>1</v>
      </c>
      <c r="L827" s="70" t="s">
        <v>23</v>
      </c>
      <c r="M827" s="69">
        <v>101</v>
      </c>
      <c r="N827" s="78" t="s">
        <v>62</v>
      </c>
      <c r="O827" s="81" t="str">
        <f t="shared" si="24"/>
        <v>10195</v>
      </c>
      <c r="P827" s="82" t="str">
        <f>IF(L827="EGG", "THA", IF(COUNTIF(Sheet2!B$3:B$187,VALUE('raw Mark ID data'!O827))=0, 0, VLOOKUP(VALUE(O827), Sheet2!B$3:D$987, 3, FALSE)))</f>
        <v>THA</v>
      </c>
      <c r="Q827" s="82" t="str">
        <f>IF(P827="THA",VLOOKUP(VALUE(O827),Sheet2!B$1:C$191,2,FALSE), IF(P827="SHA",VLOOKUP(VALUE(O827),Sheet2!B$1:C$191,2,FALSE), 0))</f>
        <v>Neets Bay</v>
      </c>
      <c r="R827" s="82" t="str">
        <f t="shared" si="25"/>
        <v>T</v>
      </c>
      <c r="S827" s="70" t="s">
        <v>1993</v>
      </c>
      <c r="T827" s="71">
        <v>45515</v>
      </c>
      <c r="U827" s="73"/>
      <c r="V827" s="69">
        <v>1</v>
      </c>
      <c r="W827" s="71">
        <v>45515</v>
      </c>
      <c r="X827" s="69">
        <v>33</v>
      </c>
      <c r="Y827" s="69">
        <v>7</v>
      </c>
      <c r="Z827" s="70" t="s">
        <v>1971</v>
      </c>
      <c r="AA827" s="69">
        <v>1</v>
      </c>
      <c r="AB827" s="72">
        <v>45516</v>
      </c>
      <c r="AC827" s="70" t="s">
        <v>992</v>
      </c>
      <c r="AD827" s="70" t="s">
        <v>163</v>
      </c>
      <c r="AE827" s="70" t="s">
        <v>10</v>
      </c>
      <c r="AF827" s="70" t="s">
        <v>12</v>
      </c>
      <c r="AG827" s="70" t="s">
        <v>65</v>
      </c>
      <c r="AH827" s="70" t="s">
        <v>11</v>
      </c>
      <c r="AI827" s="70" t="s">
        <v>9</v>
      </c>
      <c r="AJ827" s="70" t="s">
        <v>122</v>
      </c>
      <c r="AK827" s="70" t="s">
        <v>163</v>
      </c>
      <c r="AL827" s="70" t="s">
        <v>992</v>
      </c>
      <c r="AM827" s="70" t="s">
        <v>61</v>
      </c>
      <c r="AN827" s="70" t="s">
        <v>61</v>
      </c>
      <c r="AO827" s="70" t="s">
        <v>74</v>
      </c>
      <c r="AP827" s="69">
        <v>3.6</v>
      </c>
    </row>
    <row r="828" spans="1:42" ht="15" hidden="1" customHeight="1" x14ac:dyDescent="0.25">
      <c r="A828" s="69">
        <v>2024</v>
      </c>
      <c r="B828" s="70" t="s">
        <v>54</v>
      </c>
      <c r="C828" s="70" t="s">
        <v>55</v>
      </c>
      <c r="D828" s="70" t="s">
        <v>181</v>
      </c>
      <c r="E828" s="70" t="s">
        <v>176</v>
      </c>
      <c r="F828" s="70" t="s">
        <v>182</v>
      </c>
      <c r="G828" s="70" t="s">
        <v>1969</v>
      </c>
      <c r="H828" s="70" t="s">
        <v>127</v>
      </c>
      <c r="I828" s="70" t="s">
        <v>60</v>
      </c>
      <c r="J828" s="70" t="s">
        <v>180</v>
      </c>
      <c r="K828" s="69" t="b">
        <v>1</v>
      </c>
      <c r="L828" s="70" t="s">
        <v>23</v>
      </c>
      <c r="M828" s="69">
        <v>101</v>
      </c>
      <c r="N828" s="78" t="s">
        <v>62</v>
      </c>
      <c r="O828" s="81" t="str">
        <f t="shared" si="24"/>
        <v>10195</v>
      </c>
      <c r="P828" s="82" t="str">
        <f>IF(L828="EGG", "THA", IF(COUNTIF(Sheet2!B$3:B$187,VALUE('raw Mark ID data'!O828))=0, 0, VLOOKUP(VALUE(O828), Sheet2!B$3:D$987, 3, FALSE)))</f>
        <v>THA</v>
      </c>
      <c r="Q828" s="82" t="str">
        <f>IF(P828="THA",VLOOKUP(VALUE(O828),Sheet2!B$1:C$191,2,FALSE), IF(P828="SHA",VLOOKUP(VALUE(O828),Sheet2!B$1:C$191,2,FALSE), 0))</f>
        <v>Neets Bay</v>
      </c>
      <c r="R828" s="82" t="str">
        <f t="shared" si="25"/>
        <v>T</v>
      </c>
      <c r="S828" s="70" t="s">
        <v>1994</v>
      </c>
      <c r="T828" s="71">
        <v>45515</v>
      </c>
      <c r="U828" s="73"/>
      <c r="V828" s="69">
        <v>1</v>
      </c>
      <c r="W828" s="71">
        <v>45515</v>
      </c>
      <c r="X828" s="69">
        <v>33</v>
      </c>
      <c r="Y828" s="69">
        <v>7</v>
      </c>
      <c r="Z828" s="70" t="s">
        <v>1971</v>
      </c>
      <c r="AA828" s="69">
        <v>1</v>
      </c>
      <c r="AB828" s="72">
        <v>45516</v>
      </c>
      <c r="AC828" s="70" t="s">
        <v>992</v>
      </c>
      <c r="AD828" s="70" t="s">
        <v>163</v>
      </c>
      <c r="AE828" s="70" t="s">
        <v>10</v>
      </c>
      <c r="AF828" s="70" t="s">
        <v>12</v>
      </c>
      <c r="AG828" s="70" t="s">
        <v>65</v>
      </c>
      <c r="AH828" s="70" t="s">
        <v>11</v>
      </c>
      <c r="AI828" s="70" t="s">
        <v>9</v>
      </c>
      <c r="AJ828" s="70" t="s">
        <v>122</v>
      </c>
      <c r="AK828" s="70" t="s">
        <v>163</v>
      </c>
      <c r="AL828" s="70" t="s">
        <v>992</v>
      </c>
      <c r="AM828" s="70" t="s">
        <v>61</v>
      </c>
      <c r="AN828" s="70" t="s">
        <v>61</v>
      </c>
      <c r="AO828" s="70" t="s">
        <v>74</v>
      </c>
      <c r="AP828" s="69">
        <v>7.2</v>
      </c>
    </row>
    <row r="829" spans="1:42" ht="15" hidden="1" customHeight="1" x14ac:dyDescent="0.25">
      <c r="A829" s="69">
        <v>2024</v>
      </c>
      <c r="B829" s="70" t="s">
        <v>54</v>
      </c>
      <c r="C829" s="70" t="s">
        <v>55</v>
      </c>
      <c r="D829" s="70" t="s">
        <v>181</v>
      </c>
      <c r="E829" s="70" t="s">
        <v>176</v>
      </c>
      <c r="F829" s="70" t="s">
        <v>182</v>
      </c>
      <c r="G829" s="70" t="s">
        <v>1969</v>
      </c>
      <c r="H829" s="70" t="s">
        <v>134</v>
      </c>
      <c r="I829" s="70" t="s">
        <v>60</v>
      </c>
      <c r="J829" s="70" t="s">
        <v>180</v>
      </c>
      <c r="K829" s="69" t="b">
        <v>1</v>
      </c>
      <c r="L829" s="70" t="s">
        <v>23</v>
      </c>
      <c r="M829" s="69">
        <v>101</v>
      </c>
      <c r="N829" s="78" t="s">
        <v>62</v>
      </c>
      <c r="O829" s="81" t="str">
        <f t="shared" si="24"/>
        <v>10195</v>
      </c>
      <c r="P829" s="82" t="str">
        <f>IF(L829="EGG", "THA", IF(COUNTIF(Sheet2!B$3:B$187,VALUE('raw Mark ID data'!O829))=0, 0, VLOOKUP(VALUE(O829), Sheet2!B$3:D$987, 3, FALSE)))</f>
        <v>THA</v>
      </c>
      <c r="Q829" s="82" t="str">
        <f>IF(P829="THA",VLOOKUP(VALUE(O829),Sheet2!B$1:C$191,2,FALSE), IF(P829="SHA",VLOOKUP(VALUE(O829),Sheet2!B$1:C$191,2,FALSE), 0))</f>
        <v>Neets Bay</v>
      </c>
      <c r="R829" s="82" t="str">
        <f t="shared" si="25"/>
        <v>T</v>
      </c>
      <c r="S829" s="70" t="s">
        <v>1995</v>
      </c>
      <c r="T829" s="71">
        <v>45515</v>
      </c>
      <c r="U829" s="73"/>
      <c r="V829" s="69">
        <v>1</v>
      </c>
      <c r="W829" s="71">
        <v>45515</v>
      </c>
      <c r="X829" s="69">
        <v>33</v>
      </c>
      <c r="Y829" s="69">
        <v>7</v>
      </c>
      <c r="Z829" s="70" t="s">
        <v>1971</v>
      </c>
      <c r="AA829" s="69">
        <v>1</v>
      </c>
      <c r="AB829" s="72">
        <v>45516</v>
      </c>
      <c r="AC829" s="70" t="s">
        <v>992</v>
      </c>
      <c r="AD829" s="70" t="s">
        <v>139</v>
      </c>
      <c r="AE829" s="70" t="s">
        <v>13</v>
      </c>
      <c r="AF829" s="70" t="s">
        <v>12</v>
      </c>
      <c r="AG829" s="70" t="s">
        <v>65</v>
      </c>
      <c r="AH829" s="70" t="s">
        <v>11</v>
      </c>
      <c r="AI829" s="70" t="s">
        <v>9</v>
      </c>
      <c r="AJ829" s="70" t="s">
        <v>122</v>
      </c>
      <c r="AK829" s="70" t="s">
        <v>139</v>
      </c>
      <c r="AL829" s="70" t="s">
        <v>992</v>
      </c>
      <c r="AM829" s="70" t="s">
        <v>61</v>
      </c>
      <c r="AN829" s="70" t="s">
        <v>61</v>
      </c>
      <c r="AO829" s="70" t="s">
        <v>74</v>
      </c>
      <c r="AP829" s="69">
        <v>5.4</v>
      </c>
    </row>
    <row r="830" spans="1:42" ht="15" hidden="1" customHeight="1" x14ac:dyDescent="0.25">
      <c r="A830" s="69">
        <v>2024</v>
      </c>
      <c r="B830" s="70" t="s">
        <v>54</v>
      </c>
      <c r="C830" s="70" t="s">
        <v>55</v>
      </c>
      <c r="D830" s="70" t="s">
        <v>181</v>
      </c>
      <c r="E830" s="70" t="s">
        <v>176</v>
      </c>
      <c r="F830" s="70" t="s">
        <v>182</v>
      </c>
      <c r="G830" s="70" t="s">
        <v>1969</v>
      </c>
      <c r="H830" s="70" t="s">
        <v>144</v>
      </c>
      <c r="I830" s="70" t="s">
        <v>60</v>
      </c>
      <c r="J830" s="70" t="s">
        <v>180</v>
      </c>
      <c r="K830" s="69" t="b">
        <v>1</v>
      </c>
      <c r="L830" s="70" t="s">
        <v>23</v>
      </c>
      <c r="M830" s="69">
        <v>101</v>
      </c>
      <c r="N830" s="78" t="s">
        <v>62</v>
      </c>
      <c r="O830" s="81" t="str">
        <f t="shared" si="24"/>
        <v>10195</v>
      </c>
      <c r="P830" s="82" t="str">
        <f>IF(L830="EGG", "THA", IF(COUNTIF(Sheet2!B$3:B$187,VALUE('raw Mark ID data'!O830))=0, 0, VLOOKUP(VALUE(O830), Sheet2!B$3:D$987, 3, FALSE)))</f>
        <v>THA</v>
      </c>
      <c r="Q830" s="82" t="str">
        <f>IF(P830="THA",VLOOKUP(VALUE(O830),Sheet2!B$1:C$191,2,FALSE), IF(P830="SHA",VLOOKUP(VALUE(O830),Sheet2!B$1:C$191,2,FALSE), 0))</f>
        <v>Neets Bay</v>
      </c>
      <c r="R830" s="82" t="str">
        <f t="shared" si="25"/>
        <v>T</v>
      </c>
      <c r="S830" s="70" t="s">
        <v>1996</v>
      </c>
      <c r="T830" s="71">
        <v>45515</v>
      </c>
      <c r="U830" s="73"/>
      <c r="V830" s="69">
        <v>1</v>
      </c>
      <c r="W830" s="71">
        <v>45515</v>
      </c>
      <c r="X830" s="69">
        <v>33</v>
      </c>
      <c r="Y830" s="69">
        <v>7</v>
      </c>
      <c r="Z830" s="70" t="s">
        <v>1971</v>
      </c>
      <c r="AA830" s="69">
        <v>1</v>
      </c>
      <c r="AB830" s="72">
        <v>45516</v>
      </c>
      <c r="AC830" s="70" t="s">
        <v>992</v>
      </c>
      <c r="AD830" s="70" t="s">
        <v>139</v>
      </c>
      <c r="AE830" s="70" t="s">
        <v>13</v>
      </c>
      <c r="AF830" s="70" t="s">
        <v>12</v>
      </c>
      <c r="AG830" s="70" t="s">
        <v>65</v>
      </c>
      <c r="AH830" s="70" t="s">
        <v>11</v>
      </c>
      <c r="AI830" s="70" t="s">
        <v>9</v>
      </c>
      <c r="AJ830" s="70" t="s">
        <v>122</v>
      </c>
      <c r="AK830" s="70" t="s">
        <v>139</v>
      </c>
      <c r="AL830" s="70" t="s">
        <v>992</v>
      </c>
      <c r="AM830" s="70" t="s">
        <v>61</v>
      </c>
      <c r="AN830" s="70" t="s">
        <v>61</v>
      </c>
      <c r="AO830" s="70" t="s">
        <v>74</v>
      </c>
      <c r="AP830" s="69">
        <v>6.4</v>
      </c>
    </row>
    <row r="831" spans="1:42" ht="15" hidden="1" customHeight="1" x14ac:dyDescent="0.25">
      <c r="A831" s="69">
        <v>2024</v>
      </c>
      <c r="B831" s="70" t="s">
        <v>54</v>
      </c>
      <c r="C831" s="70" t="s">
        <v>55</v>
      </c>
      <c r="D831" s="70" t="s">
        <v>181</v>
      </c>
      <c r="E831" s="70" t="s">
        <v>176</v>
      </c>
      <c r="F831" s="70" t="s">
        <v>182</v>
      </c>
      <c r="G831" s="70" t="s">
        <v>1969</v>
      </c>
      <c r="H831" s="70" t="s">
        <v>147</v>
      </c>
      <c r="I831" s="70" t="s">
        <v>60</v>
      </c>
      <c r="J831" s="70" t="s">
        <v>180</v>
      </c>
      <c r="K831" s="69" t="b">
        <v>1</v>
      </c>
      <c r="L831" s="70" t="s">
        <v>23</v>
      </c>
      <c r="M831" s="69">
        <v>101</v>
      </c>
      <c r="N831" s="78" t="s">
        <v>62</v>
      </c>
      <c r="O831" s="81" t="str">
        <f t="shared" si="24"/>
        <v>10195</v>
      </c>
      <c r="P831" s="82" t="str">
        <f>IF(L831="EGG", "THA", IF(COUNTIF(Sheet2!B$3:B$187,VALUE('raw Mark ID data'!O831))=0, 0, VLOOKUP(VALUE(O831), Sheet2!B$3:D$987, 3, FALSE)))</f>
        <v>THA</v>
      </c>
      <c r="Q831" s="82" t="str">
        <f>IF(P831="THA",VLOOKUP(VALUE(O831),Sheet2!B$1:C$191,2,FALSE), IF(P831="SHA",VLOOKUP(VALUE(O831),Sheet2!B$1:C$191,2,FALSE), 0))</f>
        <v>Neets Bay</v>
      </c>
      <c r="R831" s="82" t="str">
        <f t="shared" si="25"/>
        <v>T</v>
      </c>
      <c r="S831" s="70" t="s">
        <v>1997</v>
      </c>
      <c r="T831" s="71">
        <v>45515</v>
      </c>
      <c r="U831" s="73"/>
      <c r="V831" s="69">
        <v>1</v>
      </c>
      <c r="W831" s="71">
        <v>45515</v>
      </c>
      <c r="X831" s="69">
        <v>33</v>
      </c>
      <c r="Y831" s="69">
        <v>7</v>
      </c>
      <c r="Z831" s="70" t="s">
        <v>1971</v>
      </c>
      <c r="AA831" s="69">
        <v>1</v>
      </c>
      <c r="AB831" s="72">
        <v>45516</v>
      </c>
      <c r="AC831" s="70" t="s">
        <v>992</v>
      </c>
      <c r="AD831" s="70" t="s">
        <v>163</v>
      </c>
      <c r="AE831" s="70" t="s">
        <v>10</v>
      </c>
      <c r="AF831" s="70" t="s">
        <v>12</v>
      </c>
      <c r="AG831" s="70" t="s">
        <v>65</v>
      </c>
      <c r="AH831" s="70" t="s">
        <v>11</v>
      </c>
      <c r="AI831" s="70" t="s">
        <v>9</v>
      </c>
      <c r="AJ831" s="70" t="s">
        <v>122</v>
      </c>
      <c r="AK831" s="70" t="s">
        <v>163</v>
      </c>
      <c r="AL831" s="70" t="s">
        <v>992</v>
      </c>
      <c r="AM831" s="70" t="s">
        <v>61</v>
      </c>
      <c r="AN831" s="70" t="s">
        <v>61</v>
      </c>
      <c r="AO831" s="70" t="s">
        <v>74</v>
      </c>
      <c r="AP831" s="69">
        <v>4.3</v>
      </c>
    </row>
    <row r="832" spans="1:42" ht="15" hidden="1" customHeight="1" x14ac:dyDescent="0.25">
      <c r="A832" s="69">
        <v>2024</v>
      </c>
      <c r="B832" s="70" t="s">
        <v>54</v>
      </c>
      <c r="C832" s="70" t="s">
        <v>55</v>
      </c>
      <c r="D832" s="70" t="s">
        <v>181</v>
      </c>
      <c r="E832" s="70" t="s">
        <v>176</v>
      </c>
      <c r="F832" s="70" t="s">
        <v>182</v>
      </c>
      <c r="G832" s="70" t="s">
        <v>1969</v>
      </c>
      <c r="H832" s="70" t="s">
        <v>148</v>
      </c>
      <c r="I832" s="70" t="s">
        <v>60</v>
      </c>
      <c r="J832" s="70" t="s">
        <v>180</v>
      </c>
      <c r="K832" s="69" t="b">
        <v>1</v>
      </c>
      <c r="L832" s="70" t="s">
        <v>23</v>
      </c>
      <c r="M832" s="69">
        <v>101</v>
      </c>
      <c r="N832" s="78" t="s">
        <v>62</v>
      </c>
      <c r="O832" s="81" t="str">
        <f t="shared" si="24"/>
        <v>10195</v>
      </c>
      <c r="P832" s="82" t="str">
        <f>IF(L832="EGG", "THA", IF(COUNTIF(Sheet2!B$3:B$187,VALUE('raw Mark ID data'!O832))=0, 0, VLOOKUP(VALUE(O832), Sheet2!B$3:D$987, 3, FALSE)))</f>
        <v>THA</v>
      </c>
      <c r="Q832" s="82" t="str">
        <f>IF(P832="THA",VLOOKUP(VALUE(O832),Sheet2!B$1:C$191,2,FALSE), IF(P832="SHA",VLOOKUP(VALUE(O832),Sheet2!B$1:C$191,2,FALSE), 0))</f>
        <v>Neets Bay</v>
      </c>
      <c r="R832" s="82" t="str">
        <f t="shared" si="25"/>
        <v>T</v>
      </c>
      <c r="S832" s="70" t="s">
        <v>1998</v>
      </c>
      <c r="T832" s="71">
        <v>45515</v>
      </c>
      <c r="U832" s="73"/>
      <c r="V832" s="69">
        <v>1</v>
      </c>
      <c r="W832" s="71">
        <v>45515</v>
      </c>
      <c r="X832" s="69">
        <v>33</v>
      </c>
      <c r="Y832" s="69">
        <v>7</v>
      </c>
      <c r="Z832" s="70" t="s">
        <v>1971</v>
      </c>
      <c r="AA832" s="69">
        <v>1</v>
      </c>
      <c r="AB832" s="72">
        <v>45516</v>
      </c>
      <c r="AC832" s="70" t="s">
        <v>992</v>
      </c>
      <c r="AD832" s="70" t="s">
        <v>163</v>
      </c>
      <c r="AE832" s="70" t="s">
        <v>10</v>
      </c>
      <c r="AF832" s="70" t="s">
        <v>12</v>
      </c>
      <c r="AG832" s="70" t="s">
        <v>65</v>
      </c>
      <c r="AH832" s="70" t="s">
        <v>11</v>
      </c>
      <c r="AI832" s="70" t="s">
        <v>9</v>
      </c>
      <c r="AJ832" s="70" t="s">
        <v>122</v>
      </c>
      <c r="AK832" s="70" t="s">
        <v>163</v>
      </c>
      <c r="AL832" s="70" t="s">
        <v>992</v>
      </c>
      <c r="AM832" s="70" t="s">
        <v>61</v>
      </c>
      <c r="AN832" s="70" t="s">
        <v>61</v>
      </c>
      <c r="AO832" s="70" t="s">
        <v>74</v>
      </c>
      <c r="AP832" s="69">
        <v>5.4</v>
      </c>
    </row>
    <row r="833" spans="1:42" ht="15" hidden="1" customHeight="1" x14ac:dyDescent="0.25">
      <c r="A833" s="69">
        <v>2024</v>
      </c>
      <c r="B833" s="70" t="s">
        <v>54</v>
      </c>
      <c r="C833" s="70" t="s">
        <v>55</v>
      </c>
      <c r="D833" s="70" t="s">
        <v>181</v>
      </c>
      <c r="E833" s="70" t="s">
        <v>176</v>
      </c>
      <c r="F833" s="70" t="s">
        <v>182</v>
      </c>
      <c r="G833" s="70" t="s">
        <v>1969</v>
      </c>
      <c r="H833" s="70" t="s">
        <v>151</v>
      </c>
      <c r="I833" s="70" t="s">
        <v>60</v>
      </c>
      <c r="J833" s="70" t="s">
        <v>180</v>
      </c>
      <c r="K833" s="69" t="b">
        <v>1</v>
      </c>
      <c r="L833" s="70" t="s">
        <v>23</v>
      </c>
      <c r="M833" s="69">
        <v>101</v>
      </c>
      <c r="N833" s="78" t="s">
        <v>62</v>
      </c>
      <c r="O833" s="81" t="str">
        <f t="shared" si="24"/>
        <v>10195</v>
      </c>
      <c r="P833" s="82" t="str">
        <f>IF(L833="EGG", "THA", IF(COUNTIF(Sheet2!B$3:B$187,VALUE('raw Mark ID data'!O833))=0, 0, VLOOKUP(VALUE(O833), Sheet2!B$3:D$987, 3, FALSE)))</f>
        <v>THA</v>
      </c>
      <c r="Q833" s="82" t="str">
        <f>IF(P833="THA",VLOOKUP(VALUE(O833),Sheet2!B$1:C$191,2,FALSE), IF(P833="SHA",VLOOKUP(VALUE(O833),Sheet2!B$1:C$191,2,FALSE), 0))</f>
        <v>Neets Bay</v>
      </c>
      <c r="R833" s="82" t="str">
        <f t="shared" si="25"/>
        <v>T</v>
      </c>
      <c r="S833" s="70" t="s">
        <v>1999</v>
      </c>
      <c r="T833" s="71">
        <v>45515</v>
      </c>
      <c r="U833" s="73"/>
      <c r="V833" s="69">
        <v>1</v>
      </c>
      <c r="W833" s="71">
        <v>45515</v>
      </c>
      <c r="X833" s="69">
        <v>33</v>
      </c>
      <c r="Y833" s="69">
        <v>7</v>
      </c>
      <c r="Z833" s="70" t="s">
        <v>1971</v>
      </c>
      <c r="AA833" s="69">
        <v>1</v>
      </c>
      <c r="AB833" s="72">
        <v>45516</v>
      </c>
      <c r="AC833" s="70" t="s">
        <v>992</v>
      </c>
      <c r="AD833" s="70" t="s">
        <v>139</v>
      </c>
      <c r="AE833" s="70" t="s">
        <v>13</v>
      </c>
      <c r="AF833" s="70" t="s">
        <v>12</v>
      </c>
      <c r="AG833" s="70" t="s">
        <v>65</v>
      </c>
      <c r="AH833" s="70" t="s">
        <v>11</v>
      </c>
      <c r="AI833" s="70" t="s">
        <v>9</v>
      </c>
      <c r="AJ833" s="70" t="s">
        <v>122</v>
      </c>
      <c r="AK833" s="70" t="s">
        <v>139</v>
      </c>
      <c r="AL833" s="70" t="s">
        <v>992</v>
      </c>
      <c r="AM833" s="70" t="s">
        <v>61</v>
      </c>
      <c r="AN833" s="70" t="s">
        <v>61</v>
      </c>
      <c r="AO833" s="70" t="s">
        <v>74</v>
      </c>
      <c r="AP833" s="69">
        <v>5.2</v>
      </c>
    </row>
    <row r="834" spans="1:42" ht="15" hidden="1" customHeight="1" x14ac:dyDescent="0.25">
      <c r="A834" s="69">
        <v>2024</v>
      </c>
      <c r="B834" s="70" t="s">
        <v>54</v>
      </c>
      <c r="C834" s="70" t="s">
        <v>55</v>
      </c>
      <c r="D834" s="70" t="s">
        <v>181</v>
      </c>
      <c r="E834" s="70" t="s">
        <v>176</v>
      </c>
      <c r="F834" s="70" t="s">
        <v>182</v>
      </c>
      <c r="G834" s="70" t="s">
        <v>1969</v>
      </c>
      <c r="H834" s="70" t="s">
        <v>153</v>
      </c>
      <c r="I834" s="70" t="s">
        <v>60</v>
      </c>
      <c r="J834" s="70" t="s">
        <v>180</v>
      </c>
      <c r="K834" s="69" t="b">
        <v>1</v>
      </c>
      <c r="L834" s="70" t="s">
        <v>23</v>
      </c>
      <c r="M834" s="69">
        <v>101</v>
      </c>
      <c r="N834" s="78" t="s">
        <v>62</v>
      </c>
      <c r="O834" s="81" t="str">
        <f t="shared" si="24"/>
        <v>10195</v>
      </c>
      <c r="P834" s="82" t="str">
        <f>IF(L834="EGG", "THA", IF(COUNTIF(Sheet2!B$3:B$187,VALUE('raw Mark ID data'!O834))=0, 0, VLOOKUP(VALUE(O834), Sheet2!B$3:D$987, 3, FALSE)))</f>
        <v>THA</v>
      </c>
      <c r="Q834" s="82" t="str">
        <f>IF(P834="THA",VLOOKUP(VALUE(O834),Sheet2!B$1:C$191,2,FALSE), IF(P834="SHA",VLOOKUP(VALUE(O834),Sheet2!B$1:C$191,2,FALSE), 0))</f>
        <v>Neets Bay</v>
      </c>
      <c r="R834" s="82" t="str">
        <f t="shared" si="25"/>
        <v>T</v>
      </c>
      <c r="S834" s="70" t="s">
        <v>2000</v>
      </c>
      <c r="T834" s="71">
        <v>45515</v>
      </c>
      <c r="U834" s="73"/>
      <c r="V834" s="69">
        <v>1</v>
      </c>
      <c r="W834" s="71">
        <v>45515</v>
      </c>
      <c r="X834" s="69">
        <v>33</v>
      </c>
      <c r="Y834" s="69">
        <v>7</v>
      </c>
      <c r="Z834" s="70" t="s">
        <v>1971</v>
      </c>
      <c r="AA834" s="69">
        <v>1</v>
      </c>
      <c r="AB834" s="72">
        <v>45516</v>
      </c>
      <c r="AC834" s="70" t="s">
        <v>992</v>
      </c>
      <c r="AD834" s="70" t="s">
        <v>163</v>
      </c>
      <c r="AE834" s="70" t="s">
        <v>10</v>
      </c>
      <c r="AF834" s="70" t="s">
        <v>12</v>
      </c>
      <c r="AG834" s="70" t="s">
        <v>65</v>
      </c>
      <c r="AH834" s="70" t="s">
        <v>11</v>
      </c>
      <c r="AI834" s="70" t="s">
        <v>9</v>
      </c>
      <c r="AJ834" s="70" t="s">
        <v>122</v>
      </c>
      <c r="AK834" s="70" t="s">
        <v>163</v>
      </c>
      <c r="AL834" s="70" t="s">
        <v>992</v>
      </c>
      <c r="AM834" s="70" t="s">
        <v>61</v>
      </c>
      <c r="AN834" s="70" t="s">
        <v>61</v>
      </c>
      <c r="AO834" s="70" t="s">
        <v>74</v>
      </c>
      <c r="AP834" s="69">
        <v>6.7</v>
      </c>
    </row>
    <row r="835" spans="1:42" ht="15" hidden="1" customHeight="1" x14ac:dyDescent="0.25">
      <c r="A835" s="69">
        <v>2024</v>
      </c>
      <c r="B835" s="70" t="s">
        <v>54</v>
      </c>
      <c r="C835" s="70" t="s">
        <v>55</v>
      </c>
      <c r="D835" s="70" t="s">
        <v>181</v>
      </c>
      <c r="E835" s="70" t="s">
        <v>176</v>
      </c>
      <c r="F835" s="70" t="s">
        <v>182</v>
      </c>
      <c r="G835" s="70" t="s">
        <v>1969</v>
      </c>
      <c r="H835" s="70" t="s">
        <v>157</v>
      </c>
      <c r="I835" s="70" t="s">
        <v>60</v>
      </c>
      <c r="J835" s="70" t="s">
        <v>180</v>
      </c>
      <c r="K835" s="69" t="b">
        <v>1</v>
      </c>
      <c r="L835" s="70" t="s">
        <v>23</v>
      </c>
      <c r="M835" s="69">
        <v>101</v>
      </c>
      <c r="N835" s="78" t="s">
        <v>62</v>
      </c>
      <c r="O835" s="81" t="str">
        <f t="shared" ref="O835:O898" si="26">CONCATENATE(M835,N835)</f>
        <v>10195</v>
      </c>
      <c r="P835" s="82" t="str">
        <f>IF(L835="EGG", "THA", IF(COUNTIF(Sheet2!B$3:B$187,VALUE('raw Mark ID data'!O835))=0, 0, VLOOKUP(VALUE(O835), Sheet2!B$3:D$987, 3, FALSE)))</f>
        <v>THA</v>
      </c>
      <c r="Q835" s="82" t="str">
        <f>IF(P835="THA",VLOOKUP(VALUE(O835),Sheet2!B$1:C$191,2,FALSE), IF(P835="SHA",VLOOKUP(VALUE(O835),Sheet2!B$1:C$191,2,FALSE), 0))</f>
        <v>Neets Bay</v>
      </c>
      <c r="R835" s="82" t="str">
        <f t="shared" ref="R835:R898" si="27">IF(L835="EGG",IF(C835="NB","T","????"),IF(OR(P835="SHA", P835="THA")=TRUE, IF(Q835="Neets Bay", "T", "NT"), "NT"))</f>
        <v>T</v>
      </c>
      <c r="S835" s="70" t="s">
        <v>2001</v>
      </c>
      <c r="T835" s="71">
        <v>45515</v>
      </c>
      <c r="U835" s="73"/>
      <c r="V835" s="69">
        <v>1</v>
      </c>
      <c r="W835" s="71">
        <v>45515</v>
      </c>
      <c r="X835" s="69">
        <v>33</v>
      </c>
      <c r="Y835" s="69">
        <v>7</v>
      </c>
      <c r="Z835" s="70" t="s">
        <v>1971</v>
      </c>
      <c r="AA835" s="69">
        <v>1</v>
      </c>
      <c r="AB835" s="72">
        <v>45516</v>
      </c>
      <c r="AC835" s="70" t="s">
        <v>992</v>
      </c>
      <c r="AD835" s="70" t="s">
        <v>139</v>
      </c>
      <c r="AE835" s="70" t="s">
        <v>13</v>
      </c>
      <c r="AF835" s="70" t="s">
        <v>12</v>
      </c>
      <c r="AG835" s="70" t="s">
        <v>65</v>
      </c>
      <c r="AH835" s="70" t="s">
        <v>11</v>
      </c>
      <c r="AI835" s="70" t="s">
        <v>9</v>
      </c>
      <c r="AJ835" s="70" t="s">
        <v>122</v>
      </c>
      <c r="AK835" s="70" t="s">
        <v>139</v>
      </c>
      <c r="AL835" s="70" t="s">
        <v>992</v>
      </c>
      <c r="AM835" s="70" t="s">
        <v>61</v>
      </c>
      <c r="AN835" s="70" t="s">
        <v>61</v>
      </c>
      <c r="AO835" s="70" t="s">
        <v>74</v>
      </c>
      <c r="AP835" s="69">
        <v>7.4</v>
      </c>
    </row>
    <row r="836" spans="1:42" ht="15" hidden="1" customHeight="1" x14ac:dyDescent="0.25">
      <c r="A836" s="69">
        <v>2024</v>
      </c>
      <c r="B836" s="70" t="s">
        <v>54</v>
      </c>
      <c r="C836" s="70" t="s">
        <v>55</v>
      </c>
      <c r="D836" s="70" t="s">
        <v>181</v>
      </c>
      <c r="E836" s="70" t="s">
        <v>176</v>
      </c>
      <c r="F836" s="70" t="s">
        <v>182</v>
      </c>
      <c r="G836" s="70" t="s">
        <v>1969</v>
      </c>
      <c r="H836" s="70" t="s">
        <v>160</v>
      </c>
      <c r="I836" s="70" t="s">
        <v>60</v>
      </c>
      <c r="J836" s="70" t="s">
        <v>180</v>
      </c>
      <c r="K836" s="69" t="b">
        <v>1</v>
      </c>
      <c r="L836" s="70" t="s">
        <v>23</v>
      </c>
      <c r="M836" s="69">
        <v>101</v>
      </c>
      <c r="N836" s="78" t="s">
        <v>62</v>
      </c>
      <c r="O836" s="81" t="str">
        <f t="shared" si="26"/>
        <v>10195</v>
      </c>
      <c r="P836" s="82" t="str">
        <f>IF(L836="EGG", "THA", IF(COUNTIF(Sheet2!B$3:B$187,VALUE('raw Mark ID data'!O836))=0, 0, VLOOKUP(VALUE(O836), Sheet2!B$3:D$987, 3, FALSE)))</f>
        <v>THA</v>
      </c>
      <c r="Q836" s="82" t="str">
        <f>IF(P836="THA",VLOOKUP(VALUE(O836),Sheet2!B$1:C$191,2,FALSE), IF(P836="SHA",VLOOKUP(VALUE(O836),Sheet2!B$1:C$191,2,FALSE), 0))</f>
        <v>Neets Bay</v>
      </c>
      <c r="R836" s="82" t="str">
        <f t="shared" si="27"/>
        <v>T</v>
      </c>
      <c r="S836" s="70" t="s">
        <v>2002</v>
      </c>
      <c r="T836" s="71">
        <v>45515</v>
      </c>
      <c r="U836" s="73"/>
      <c r="V836" s="69">
        <v>1</v>
      </c>
      <c r="W836" s="71">
        <v>45515</v>
      </c>
      <c r="X836" s="69">
        <v>33</v>
      </c>
      <c r="Y836" s="69">
        <v>7</v>
      </c>
      <c r="Z836" s="70" t="s">
        <v>1971</v>
      </c>
      <c r="AA836" s="69">
        <v>1</v>
      </c>
      <c r="AB836" s="72">
        <v>45516</v>
      </c>
      <c r="AC836" s="70" t="s">
        <v>992</v>
      </c>
      <c r="AD836" s="70" t="s">
        <v>139</v>
      </c>
      <c r="AE836" s="70" t="s">
        <v>13</v>
      </c>
      <c r="AF836" s="70" t="s">
        <v>12</v>
      </c>
      <c r="AG836" s="70" t="s">
        <v>65</v>
      </c>
      <c r="AH836" s="70" t="s">
        <v>11</v>
      </c>
      <c r="AI836" s="70" t="s">
        <v>9</v>
      </c>
      <c r="AJ836" s="70" t="s">
        <v>122</v>
      </c>
      <c r="AK836" s="70" t="s">
        <v>139</v>
      </c>
      <c r="AL836" s="70" t="s">
        <v>992</v>
      </c>
      <c r="AM836" s="70" t="s">
        <v>61</v>
      </c>
      <c r="AN836" s="70" t="s">
        <v>61</v>
      </c>
      <c r="AO836" s="70" t="s">
        <v>74</v>
      </c>
      <c r="AP836" s="69">
        <v>5</v>
      </c>
    </row>
    <row r="837" spans="1:42" ht="15" hidden="1" customHeight="1" x14ac:dyDescent="0.25">
      <c r="A837" s="69">
        <v>2024</v>
      </c>
      <c r="B837" s="70" t="s">
        <v>54</v>
      </c>
      <c r="C837" s="70" t="s">
        <v>55</v>
      </c>
      <c r="D837" s="70" t="s">
        <v>181</v>
      </c>
      <c r="E837" s="70" t="s">
        <v>176</v>
      </c>
      <c r="F837" s="70" t="s">
        <v>182</v>
      </c>
      <c r="G837" s="70" t="s">
        <v>1969</v>
      </c>
      <c r="H837" s="70" t="s">
        <v>162</v>
      </c>
      <c r="I837" s="70" t="s">
        <v>60</v>
      </c>
      <c r="J837" s="70" t="s">
        <v>180</v>
      </c>
      <c r="K837" s="69" t="b">
        <v>1</v>
      </c>
      <c r="L837" s="70" t="s">
        <v>23</v>
      </c>
      <c r="M837" s="69">
        <v>101</v>
      </c>
      <c r="N837" s="78" t="s">
        <v>62</v>
      </c>
      <c r="O837" s="81" t="str">
        <f t="shared" si="26"/>
        <v>10195</v>
      </c>
      <c r="P837" s="82" t="str">
        <f>IF(L837="EGG", "THA", IF(COUNTIF(Sheet2!B$3:B$187,VALUE('raw Mark ID data'!O837))=0, 0, VLOOKUP(VALUE(O837), Sheet2!B$3:D$987, 3, FALSE)))</f>
        <v>THA</v>
      </c>
      <c r="Q837" s="82" t="str">
        <f>IF(P837="THA",VLOOKUP(VALUE(O837),Sheet2!B$1:C$191,2,FALSE), IF(P837="SHA",VLOOKUP(VALUE(O837),Sheet2!B$1:C$191,2,FALSE), 0))</f>
        <v>Neets Bay</v>
      </c>
      <c r="R837" s="82" t="str">
        <f t="shared" si="27"/>
        <v>T</v>
      </c>
      <c r="S837" s="70" t="s">
        <v>2003</v>
      </c>
      <c r="T837" s="71">
        <v>45515</v>
      </c>
      <c r="U837" s="73"/>
      <c r="V837" s="69">
        <v>1</v>
      </c>
      <c r="W837" s="71">
        <v>45515</v>
      </c>
      <c r="X837" s="69">
        <v>33</v>
      </c>
      <c r="Y837" s="69">
        <v>7</v>
      </c>
      <c r="Z837" s="70" t="s">
        <v>1971</v>
      </c>
      <c r="AA837" s="69">
        <v>1</v>
      </c>
      <c r="AB837" s="72">
        <v>45516</v>
      </c>
      <c r="AC837" s="70" t="s">
        <v>992</v>
      </c>
      <c r="AD837" s="70" t="s">
        <v>139</v>
      </c>
      <c r="AE837" s="70" t="s">
        <v>13</v>
      </c>
      <c r="AF837" s="70" t="s">
        <v>12</v>
      </c>
      <c r="AG837" s="70" t="s">
        <v>65</v>
      </c>
      <c r="AH837" s="70" t="s">
        <v>11</v>
      </c>
      <c r="AI837" s="70" t="s">
        <v>9</v>
      </c>
      <c r="AJ837" s="70" t="s">
        <v>122</v>
      </c>
      <c r="AK837" s="70" t="s">
        <v>139</v>
      </c>
      <c r="AL837" s="70" t="s">
        <v>992</v>
      </c>
      <c r="AM837" s="70" t="s">
        <v>61</v>
      </c>
      <c r="AN837" s="70" t="s">
        <v>61</v>
      </c>
      <c r="AO837" s="70" t="s">
        <v>74</v>
      </c>
      <c r="AP837" s="69">
        <v>4.3</v>
      </c>
    </row>
    <row r="838" spans="1:42" ht="15" hidden="1" customHeight="1" x14ac:dyDescent="0.25">
      <c r="A838" s="69">
        <v>2024</v>
      </c>
      <c r="B838" s="70" t="s">
        <v>54</v>
      </c>
      <c r="C838" s="70" t="s">
        <v>55</v>
      </c>
      <c r="D838" s="70" t="s">
        <v>181</v>
      </c>
      <c r="E838" s="70" t="s">
        <v>176</v>
      </c>
      <c r="F838" s="70" t="s">
        <v>182</v>
      </c>
      <c r="G838" s="70" t="s">
        <v>1969</v>
      </c>
      <c r="H838" s="70" t="s">
        <v>166</v>
      </c>
      <c r="I838" s="70" t="s">
        <v>60</v>
      </c>
      <c r="J838" s="70" t="s">
        <v>180</v>
      </c>
      <c r="K838" s="69" t="b">
        <v>1</v>
      </c>
      <c r="L838" s="70" t="s">
        <v>23</v>
      </c>
      <c r="M838" s="69">
        <v>101</v>
      </c>
      <c r="N838" s="78" t="s">
        <v>62</v>
      </c>
      <c r="O838" s="81" t="str">
        <f t="shared" si="26"/>
        <v>10195</v>
      </c>
      <c r="P838" s="82" t="str">
        <f>IF(L838="EGG", "THA", IF(COUNTIF(Sheet2!B$3:B$187,VALUE('raw Mark ID data'!O838))=0, 0, VLOOKUP(VALUE(O838), Sheet2!B$3:D$987, 3, FALSE)))</f>
        <v>THA</v>
      </c>
      <c r="Q838" s="82" t="str">
        <f>IF(P838="THA",VLOOKUP(VALUE(O838),Sheet2!B$1:C$191,2,FALSE), IF(P838="SHA",VLOOKUP(VALUE(O838),Sheet2!B$1:C$191,2,FALSE), 0))</f>
        <v>Neets Bay</v>
      </c>
      <c r="R838" s="82" t="str">
        <f t="shared" si="27"/>
        <v>T</v>
      </c>
      <c r="S838" s="70" t="s">
        <v>2004</v>
      </c>
      <c r="T838" s="71">
        <v>45515</v>
      </c>
      <c r="U838" s="73"/>
      <c r="V838" s="69">
        <v>1</v>
      </c>
      <c r="W838" s="71">
        <v>45515</v>
      </c>
      <c r="X838" s="69">
        <v>33</v>
      </c>
      <c r="Y838" s="69">
        <v>7</v>
      </c>
      <c r="Z838" s="70" t="s">
        <v>1971</v>
      </c>
      <c r="AA838" s="69">
        <v>1</v>
      </c>
      <c r="AB838" s="72">
        <v>45516</v>
      </c>
      <c r="AC838" s="70" t="s">
        <v>992</v>
      </c>
      <c r="AD838" s="70" t="s">
        <v>189</v>
      </c>
      <c r="AE838" s="70" t="s">
        <v>21</v>
      </c>
      <c r="AF838" s="70" t="s">
        <v>12</v>
      </c>
      <c r="AG838" s="70" t="s">
        <v>65</v>
      </c>
      <c r="AH838" s="70" t="s">
        <v>11</v>
      </c>
      <c r="AI838" s="70" t="s">
        <v>9</v>
      </c>
      <c r="AJ838" s="70" t="s">
        <v>122</v>
      </c>
      <c r="AK838" s="70" t="s">
        <v>189</v>
      </c>
      <c r="AL838" s="70" t="s">
        <v>992</v>
      </c>
      <c r="AM838" s="70" t="s">
        <v>61</v>
      </c>
      <c r="AN838" s="70" t="s">
        <v>61</v>
      </c>
      <c r="AO838" s="70" t="s">
        <v>74</v>
      </c>
      <c r="AP838" s="69">
        <v>7.1</v>
      </c>
    </row>
    <row r="839" spans="1:42" ht="15" hidden="1" customHeight="1" x14ac:dyDescent="0.25">
      <c r="A839" s="69">
        <v>2024</v>
      </c>
      <c r="B839" s="70" t="s">
        <v>54</v>
      </c>
      <c r="C839" s="70" t="s">
        <v>55</v>
      </c>
      <c r="D839" s="70" t="s">
        <v>181</v>
      </c>
      <c r="E839" s="70" t="s">
        <v>176</v>
      </c>
      <c r="F839" s="70" t="s">
        <v>182</v>
      </c>
      <c r="G839" s="70" t="s">
        <v>1969</v>
      </c>
      <c r="H839" s="70" t="s">
        <v>167</v>
      </c>
      <c r="I839" s="70" t="s">
        <v>60</v>
      </c>
      <c r="J839" s="70" t="s">
        <v>180</v>
      </c>
      <c r="K839" s="69" t="b">
        <v>1</v>
      </c>
      <c r="L839" s="70" t="s">
        <v>23</v>
      </c>
      <c r="M839" s="69">
        <v>101</v>
      </c>
      <c r="N839" s="78" t="s">
        <v>62</v>
      </c>
      <c r="O839" s="81" t="str">
        <f t="shared" si="26"/>
        <v>10195</v>
      </c>
      <c r="P839" s="82" t="str">
        <f>IF(L839="EGG", "THA", IF(COUNTIF(Sheet2!B$3:B$187,VALUE('raw Mark ID data'!O839))=0, 0, VLOOKUP(VALUE(O839), Sheet2!B$3:D$987, 3, FALSE)))</f>
        <v>THA</v>
      </c>
      <c r="Q839" s="82" t="str">
        <f>IF(P839="THA",VLOOKUP(VALUE(O839),Sheet2!B$1:C$191,2,FALSE), IF(P839="SHA",VLOOKUP(VALUE(O839),Sheet2!B$1:C$191,2,FALSE), 0))</f>
        <v>Neets Bay</v>
      </c>
      <c r="R839" s="82" t="str">
        <f t="shared" si="27"/>
        <v>T</v>
      </c>
      <c r="S839" s="70" t="s">
        <v>2005</v>
      </c>
      <c r="T839" s="71">
        <v>45515</v>
      </c>
      <c r="U839" s="73"/>
      <c r="V839" s="69">
        <v>1</v>
      </c>
      <c r="W839" s="71">
        <v>45515</v>
      </c>
      <c r="X839" s="69">
        <v>33</v>
      </c>
      <c r="Y839" s="69">
        <v>7</v>
      </c>
      <c r="Z839" s="70" t="s">
        <v>1971</v>
      </c>
      <c r="AA839" s="69">
        <v>1</v>
      </c>
      <c r="AB839" s="72">
        <v>45516</v>
      </c>
      <c r="AC839" s="70" t="s">
        <v>992</v>
      </c>
      <c r="AD839" s="70" t="s">
        <v>163</v>
      </c>
      <c r="AE839" s="70" t="s">
        <v>10</v>
      </c>
      <c r="AF839" s="70" t="s">
        <v>12</v>
      </c>
      <c r="AG839" s="70" t="s">
        <v>65</v>
      </c>
      <c r="AH839" s="70" t="s">
        <v>11</v>
      </c>
      <c r="AI839" s="70" t="s">
        <v>9</v>
      </c>
      <c r="AJ839" s="70" t="s">
        <v>122</v>
      </c>
      <c r="AK839" s="70" t="s">
        <v>163</v>
      </c>
      <c r="AL839" s="70" t="s">
        <v>992</v>
      </c>
      <c r="AM839" s="70" t="s">
        <v>61</v>
      </c>
      <c r="AN839" s="70" t="s">
        <v>61</v>
      </c>
      <c r="AO839" s="70" t="s">
        <v>74</v>
      </c>
      <c r="AP839" s="69">
        <v>4.0999999999999996</v>
      </c>
    </row>
    <row r="840" spans="1:42" ht="15" hidden="1" customHeight="1" x14ac:dyDescent="0.25">
      <c r="A840" s="69">
        <v>2024</v>
      </c>
      <c r="B840" s="70" t="s">
        <v>54</v>
      </c>
      <c r="C840" s="70" t="s">
        <v>55</v>
      </c>
      <c r="D840" s="70" t="s">
        <v>181</v>
      </c>
      <c r="E840" s="70" t="s">
        <v>176</v>
      </c>
      <c r="F840" s="70" t="s">
        <v>182</v>
      </c>
      <c r="G840" s="70" t="s">
        <v>1969</v>
      </c>
      <c r="H840" s="70" t="s">
        <v>168</v>
      </c>
      <c r="I840" s="70" t="s">
        <v>60</v>
      </c>
      <c r="J840" s="70" t="s">
        <v>180</v>
      </c>
      <c r="K840" s="69" t="b">
        <v>1</v>
      </c>
      <c r="L840" s="70" t="s">
        <v>23</v>
      </c>
      <c r="M840" s="69">
        <v>101</v>
      </c>
      <c r="N840" s="78" t="s">
        <v>62</v>
      </c>
      <c r="O840" s="81" t="str">
        <f t="shared" si="26"/>
        <v>10195</v>
      </c>
      <c r="P840" s="82" t="str">
        <f>IF(L840="EGG", "THA", IF(COUNTIF(Sheet2!B$3:B$187,VALUE('raw Mark ID data'!O840))=0, 0, VLOOKUP(VALUE(O840), Sheet2!B$3:D$987, 3, FALSE)))</f>
        <v>THA</v>
      </c>
      <c r="Q840" s="82" t="str">
        <f>IF(P840="THA",VLOOKUP(VALUE(O840),Sheet2!B$1:C$191,2,FALSE), IF(P840="SHA",VLOOKUP(VALUE(O840),Sheet2!B$1:C$191,2,FALSE), 0))</f>
        <v>Neets Bay</v>
      </c>
      <c r="R840" s="82" t="str">
        <f t="shared" si="27"/>
        <v>T</v>
      </c>
      <c r="S840" s="70" t="s">
        <v>2006</v>
      </c>
      <c r="T840" s="71">
        <v>45515</v>
      </c>
      <c r="U840" s="73"/>
      <c r="V840" s="69">
        <v>1</v>
      </c>
      <c r="W840" s="71">
        <v>45515</v>
      </c>
      <c r="X840" s="69">
        <v>33</v>
      </c>
      <c r="Y840" s="69">
        <v>7</v>
      </c>
      <c r="Z840" s="70" t="s">
        <v>1971</v>
      </c>
      <c r="AA840" s="69">
        <v>1</v>
      </c>
      <c r="AB840" s="72">
        <v>45516</v>
      </c>
      <c r="AC840" s="70" t="s">
        <v>992</v>
      </c>
      <c r="AD840" s="70" t="s">
        <v>139</v>
      </c>
      <c r="AE840" s="70" t="s">
        <v>13</v>
      </c>
      <c r="AF840" s="70" t="s">
        <v>12</v>
      </c>
      <c r="AG840" s="70" t="s">
        <v>65</v>
      </c>
      <c r="AH840" s="70" t="s">
        <v>11</v>
      </c>
      <c r="AI840" s="70" t="s">
        <v>9</v>
      </c>
      <c r="AJ840" s="70" t="s">
        <v>122</v>
      </c>
      <c r="AK840" s="70" t="s">
        <v>139</v>
      </c>
      <c r="AL840" s="70" t="s">
        <v>992</v>
      </c>
      <c r="AM840" s="70" t="s">
        <v>61</v>
      </c>
      <c r="AN840" s="70" t="s">
        <v>61</v>
      </c>
      <c r="AO840" s="70" t="s">
        <v>74</v>
      </c>
      <c r="AP840" s="69">
        <v>7.7</v>
      </c>
    </row>
    <row r="841" spans="1:42" ht="15" hidden="1" customHeight="1" x14ac:dyDescent="0.25">
      <c r="A841" s="69">
        <v>2024</v>
      </c>
      <c r="B841" s="70" t="s">
        <v>54</v>
      </c>
      <c r="C841" s="70" t="s">
        <v>55</v>
      </c>
      <c r="D841" s="70" t="s">
        <v>181</v>
      </c>
      <c r="E841" s="70" t="s">
        <v>176</v>
      </c>
      <c r="F841" s="70" t="s">
        <v>182</v>
      </c>
      <c r="G841" s="70" t="s">
        <v>1969</v>
      </c>
      <c r="H841" s="70" t="s">
        <v>170</v>
      </c>
      <c r="I841" s="70" t="s">
        <v>60</v>
      </c>
      <c r="J841" s="70" t="s">
        <v>180</v>
      </c>
      <c r="K841" s="69" t="b">
        <v>1</v>
      </c>
      <c r="L841" s="70" t="s">
        <v>23</v>
      </c>
      <c r="M841" s="69">
        <v>101</v>
      </c>
      <c r="N841" s="78" t="s">
        <v>62</v>
      </c>
      <c r="O841" s="81" t="str">
        <f t="shared" si="26"/>
        <v>10195</v>
      </c>
      <c r="P841" s="82" t="str">
        <f>IF(L841="EGG", "THA", IF(COUNTIF(Sheet2!B$3:B$187,VALUE('raw Mark ID data'!O841))=0, 0, VLOOKUP(VALUE(O841), Sheet2!B$3:D$987, 3, FALSE)))</f>
        <v>THA</v>
      </c>
      <c r="Q841" s="82" t="str">
        <f>IF(P841="THA",VLOOKUP(VALUE(O841),Sheet2!B$1:C$191,2,FALSE), IF(P841="SHA",VLOOKUP(VALUE(O841),Sheet2!B$1:C$191,2,FALSE), 0))</f>
        <v>Neets Bay</v>
      </c>
      <c r="R841" s="82" t="str">
        <f t="shared" si="27"/>
        <v>T</v>
      </c>
      <c r="S841" s="70" t="s">
        <v>2007</v>
      </c>
      <c r="T841" s="71">
        <v>45515</v>
      </c>
      <c r="U841" s="73"/>
      <c r="V841" s="69">
        <v>1</v>
      </c>
      <c r="W841" s="71">
        <v>45515</v>
      </c>
      <c r="X841" s="69">
        <v>33</v>
      </c>
      <c r="Y841" s="69">
        <v>7</v>
      </c>
      <c r="Z841" s="70" t="s">
        <v>1971</v>
      </c>
      <c r="AA841" s="69">
        <v>1</v>
      </c>
      <c r="AB841" s="72">
        <v>45516</v>
      </c>
      <c r="AC841" s="70" t="s">
        <v>992</v>
      </c>
      <c r="AD841" s="70" t="s">
        <v>139</v>
      </c>
      <c r="AE841" s="70" t="s">
        <v>13</v>
      </c>
      <c r="AF841" s="70" t="s">
        <v>12</v>
      </c>
      <c r="AG841" s="70" t="s">
        <v>65</v>
      </c>
      <c r="AH841" s="70" t="s">
        <v>11</v>
      </c>
      <c r="AI841" s="70" t="s">
        <v>9</v>
      </c>
      <c r="AJ841" s="70" t="s">
        <v>122</v>
      </c>
      <c r="AK841" s="70" t="s">
        <v>139</v>
      </c>
      <c r="AL841" s="70" t="s">
        <v>992</v>
      </c>
      <c r="AM841" s="70" t="s">
        <v>61</v>
      </c>
      <c r="AN841" s="70" t="s">
        <v>61</v>
      </c>
      <c r="AO841" s="70" t="s">
        <v>74</v>
      </c>
      <c r="AP841" s="69">
        <v>5.6</v>
      </c>
    </row>
    <row r="842" spans="1:42" ht="15" hidden="1" customHeight="1" x14ac:dyDescent="0.25">
      <c r="A842" s="69">
        <v>2024</v>
      </c>
      <c r="B842" s="70" t="s">
        <v>54</v>
      </c>
      <c r="C842" s="70" t="s">
        <v>55</v>
      </c>
      <c r="D842" s="70" t="s">
        <v>181</v>
      </c>
      <c r="E842" s="70" t="s">
        <v>176</v>
      </c>
      <c r="F842" s="70" t="s">
        <v>182</v>
      </c>
      <c r="G842" s="70" t="s">
        <v>1969</v>
      </c>
      <c r="H842" s="70" t="s">
        <v>174</v>
      </c>
      <c r="I842" s="70" t="s">
        <v>60</v>
      </c>
      <c r="J842" s="70" t="s">
        <v>180</v>
      </c>
      <c r="K842" s="69" t="b">
        <v>1</v>
      </c>
      <c r="L842" s="70" t="s">
        <v>23</v>
      </c>
      <c r="M842" s="69">
        <v>101</v>
      </c>
      <c r="N842" s="78" t="s">
        <v>62</v>
      </c>
      <c r="O842" s="81" t="str">
        <f t="shared" si="26"/>
        <v>10195</v>
      </c>
      <c r="P842" s="82" t="str">
        <f>IF(L842="EGG", "THA", IF(COUNTIF(Sheet2!B$3:B$187,VALUE('raw Mark ID data'!O842))=0, 0, VLOOKUP(VALUE(O842), Sheet2!B$3:D$987, 3, FALSE)))</f>
        <v>THA</v>
      </c>
      <c r="Q842" s="82" t="str">
        <f>IF(P842="THA",VLOOKUP(VALUE(O842),Sheet2!B$1:C$191,2,FALSE), IF(P842="SHA",VLOOKUP(VALUE(O842),Sheet2!B$1:C$191,2,FALSE), 0))</f>
        <v>Neets Bay</v>
      </c>
      <c r="R842" s="82" t="str">
        <f t="shared" si="27"/>
        <v>T</v>
      </c>
      <c r="S842" s="70" t="s">
        <v>2008</v>
      </c>
      <c r="T842" s="71">
        <v>45515</v>
      </c>
      <c r="U842" s="73"/>
      <c r="V842" s="69">
        <v>1</v>
      </c>
      <c r="W842" s="71">
        <v>45515</v>
      </c>
      <c r="X842" s="69">
        <v>33</v>
      </c>
      <c r="Y842" s="69">
        <v>7</v>
      </c>
      <c r="Z842" s="70" t="s">
        <v>1971</v>
      </c>
      <c r="AA842" s="69">
        <v>1</v>
      </c>
      <c r="AB842" s="72">
        <v>45516</v>
      </c>
      <c r="AC842" s="70" t="s">
        <v>992</v>
      </c>
      <c r="AD842" s="70" t="s">
        <v>947</v>
      </c>
      <c r="AE842" s="70" t="s">
        <v>14</v>
      </c>
      <c r="AF842" s="70" t="s">
        <v>12</v>
      </c>
      <c r="AG842" s="70" t="s">
        <v>65</v>
      </c>
      <c r="AH842" s="70" t="s">
        <v>11</v>
      </c>
      <c r="AI842" s="70" t="s">
        <v>9</v>
      </c>
      <c r="AJ842" s="70" t="s">
        <v>122</v>
      </c>
      <c r="AK842" s="70" t="s">
        <v>947</v>
      </c>
      <c r="AL842" s="70" t="s">
        <v>992</v>
      </c>
      <c r="AM842" s="70" t="s">
        <v>61</v>
      </c>
      <c r="AN842" s="70" t="s">
        <v>61</v>
      </c>
      <c r="AO842" s="70" t="s">
        <v>74</v>
      </c>
      <c r="AP842" s="69">
        <v>8.1</v>
      </c>
    </row>
    <row r="843" spans="1:42" ht="15" hidden="1" customHeight="1" x14ac:dyDescent="0.25">
      <c r="A843" s="69">
        <v>2024</v>
      </c>
      <c r="B843" s="70" t="s">
        <v>54</v>
      </c>
      <c r="C843" s="70" t="s">
        <v>55</v>
      </c>
      <c r="D843" s="70" t="s">
        <v>181</v>
      </c>
      <c r="E843" s="70" t="s">
        <v>176</v>
      </c>
      <c r="F843" s="70" t="s">
        <v>182</v>
      </c>
      <c r="G843" s="70" t="s">
        <v>1969</v>
      </c>
      <c r="H843" s="70" t="s">
        <v>184</v>
      </c>
      <c r="I843" s="70" t="s">
        <v>60</v>
      </c>
      <c r="J843" s="70" t="s">
        <v>180</v>
      </c>
      <c r="K843" s="69" t="b">
        <v>1</v>
      </c>
      <c r="L843" s="70" t="s">
        <v>23</v>
      </c>
      <c r="M843" s="69">
        <v>101</v>
      </c>
      <c r="N843" s="78" t="s">
        <v>62</v>
      </c>
      <c r="O843" s="81" t="str">
        <f t="shared" si="26"/>
        <v>10195</v>
      </c>
      <c r="P843" s="82" t="str">
        <f>IF(L843="EGG", "THA", IF(COUNTIF(Sheet2!B$3:B$187,VALUE('raw Mark ID data'!O843))=0, 0, VLOOKUP(VALUE(O843), Sheet2!B$3:D$987, 3, FALSE)))</f>
        <v>THA</v>
      </c>
      <c r="Q843" s="82" t="str">
        <f>IF(P843="THA",VLOOKUP(VALUE(O843),Sheet2!B$1:C$191,2,FALSE), IF(P843="SHA",VLOOKUP(VALUE(O843),Sheet2!B$1:C$191,2,FALSE), 0))</f>
        <v>Neets Bay</v>
      </c>
      <c r="R843" s="82" t="str">
        <f t="shared" si="27"/>
        <v>T</v>
      </c>
      <c r="S843" s="70" t="s">
        <v>2009</v>
      </c>
      <c r="T843" s="71">
        <v>45515</v>
      </c>
      <c r="U843" s="73"/>
      <c r="V843" s="69">
        <v>1</v>
      </c>
      <c r="W843" s="71">
        <v>45515</v>
      </c>
      <c r="X843" s="69">
        <v>33</v>
      </c>
      <c r="Y843" s="69">
        <v>7</v>
      </c>
      <c r="Z843" s="70" t="s">
        <v>1971</v>
      </c>
      <c r="AA843" s="69">
        <v>1</v>
      </c>
      <c r="AB843" s="72">
        <v>45516</v>
      </c>
      <c r="AC843" s="70" t="s">
        <v>992</v>
      </c>
      <c r="AD843" s="70" t="s">
        <v>163</v>
      </c>
      <c r="AE843" s="70" t="s">
        <v>10</v>
      </c>
      <c r="AF843" s="70" t="s">
        <v>12</v>
      </c>
      <c r="AG843" s="70" t="s">
        <v>65</v>
      </c>
      <c r="AH843" s="70" t="s">
        <v>11</v>
      </c>
      <c r="AI843" s="70" t="s">
        <v>9</v>
      </c>
      <c r="AJ843" s="70" t="s">
        <v>122</v>
      </c>
      <c r="AK843" s="70" t="s">
        <v>163</v>
      </c>
      <c r="AL843" s="70" t="s">
        <v>992</v>
      </c>
      <c r="AM843" s="70" t="s">
        <v>61</v>
      </c>
      <c r="AN843" s="70" t="s">
        <v>61</v>
      </c>
      <c r="AO843" s="70" t="s">
        <v>74</v>
      </c>
      <c r="AP843" s="69">
        <v>3.8</v>
      </c>
    </row>
    <row r="844" spans="1:42" ht="15" hidden="1" customHeight="1" x14ac:dyDescent="0.25">
      <c r="A844" s="69">
        <v>2024</v>
      </c>
      <c r="B844" s="70" t="s">
        <v>54</v>
      </c>
      <c r="C844" s="70" t="s">
        <v>55</v>
      </c>
      <c r="D844" s="70" t="s">
        <v>181</v>
      </c>
      <c r="E844" s="70" t="s">
        <v>176</v>
      </c>
      <c r="F844" s="70" t="s">
        <v>182</v>
      </c>
      <c r="G844" s="70" t="s">
        <v>1969</v>
      </c>
      <c r="H844" s="70" t="s">
        <v>185</v>
      </c>
      <c r="I844" s="70" t="s">
        <v>60</v>
      </c>
      <c r="J844" s="70" t="s">
        <v>180</v>
      </c>
      <c r="K844" s="69" t="b">
        <v>1</v>
      </c>
      <c r="L844" s="70" t="s">
        <v>23</v>
      </c>
      <c r="M844" s="69">
        <v>101</v>
      </c>
      <c r="N844" s="78" t="s">
        <v>62</v>
      </c>
      <c r="O844" s="81" t="str">
        <f t="shared" si="26"/>
        <v>10195</v>
      </c>
      <c r="P844" s="82" t="str">
        <f>IF(L844="EGG", "THA", IF(COUNTIF(Sheet2!B$3:B$187,VALUE('raw Mark ID data'!O844))=0, 0, VLOOKUP(VALUE(O844), Sheet2!B$3:D$987, 3, FALSE)))</f>
        <v>THA</v>
      </c>
      <c r="Q844" s="82" t="str">
        <f>IF(P844="THA",VLOOKUP(VALUE(O844),Sheet2!B$1:C$191,2,FALSE), IF(P844="SHA",VLOOKUP(VALUE(O844),Sheet2!B$1:C$191,2,FALSE), 0))</f>
        <v>Neets Bay</v>
      </c>
      <c r="R844" s="82" t="str">
        <f t="shared" si="27"/>
        <v>T</v>
      </c>
      <c r="S844" s="70" t="s">
        <v>2010</v>
      </c>
      <c r="T844" s="71">
        <v>45515</v>
      </c>
      <c r="U844" s="73"/>
      <c r="V844" s="69">
        <v>1</v>
      </c>
      <c r="W844" s="71">
        <v>45515</v>
      </c>
      <c r="X844" s="69">
        <v>33</v>
      </c>
      <c r="Y844" s="69">
        <v>7</v>
      </c>
      <c r="Z844" s="70" t="s">
        <v>1971</v>
      </c>
      <c r="AA844" s="69">
        <v>1</v>
      </c>
      <c r="AB844" s="72">
        <v>45516</v>
      </c>
      <c r="AC844" s="70" t="s">
        <v>992</v>
      </c>
      <c r="AD844" s="70" t="s">
        <v>139</v>
      </c>
      <c r="AE844" s="70" t="s">
        <v>13</v>
      </c>
      <c r="AF844" s="70" t="s">
        <v>12</v>
      </c>
      <c r="AG844" s="70" t="s">
        <v>65</v>
      </c>
      <c r="AH844" s="70" t="s">
        <v>11</v>
      </c>
      <c r="AI844" s="70" t="s">
        <v>9</v>
      </c>
      <c r="AJ844" s="70" t="s">
        <v>122</v>
      </c>
      <c r="AK844" s="70" t="s">
        <v>139</v>
      </c>
      <c r="AL844" s="70" t="s">
        <v>992</v>
      </c>
      <c r="AM844" s="70" t="s">
        <v>61</v>
      </c>
      <c r="AN844" s="70" t="s">
        <v>61</v>
      </c>
      <c r="AO844" s="70" t="s">
        <v>74</v>
      </c>
      <c r="AP844" s="69">
        <v>7.1</v>
      </c>
    </row>
    <row r="845" spans="1:42" ht="15" hidden="1" customHeight="1" x14ac:dyDescent="0.25">
      <c r="A845" s="69">
        <v>2024</v>
      </c>
      <c r="B845" s="70" t="s">
        <v>54</v>
      </c>
      <c r="C845" s="70" t="s">
        <v>55</v>
      </c>
      <c r="D845" s="70" t="s">
        <v>175</v>
      </c>
      <c r="E845" s="70" t="s">
        <v>219</v>
      </c>
      <c r="F845" s="70" t="s">
        <v>182</v>
      </c>
      <c r="G845" s="70" t="s">
        <v>1891</v>
      </c>
      <c r="H845" s="70" t="s">
        <v>103</v>
      </c>
      <c r="I845" s="70" t="s">
        <v>855</v>
      </c>
      <c r="J845" s="70" t="s">
        <v>61</v>
      </c>
      <c r="K845" s="69" t="b">
        <v>1</v>
      </c>
      <c r="L845" s="70" t="s">
        <v>23</v>
      </c>
      <c r="M845" s="69">
        <v>101</v>
      </c>
      <c r="N845" s="78" t="s">
        <v>1189</v>
      </c>
      <c r="O845" s="81" t="str">
        <f t="shared" si="26"/>
        <v>10125</v>
      </c>
      <c r="P845" s="82">
        <f>IF(COUNTIF(Sheet2!B$3:B$187,VALUE('raw Mark ID data'!O845))=0, 0, VLOOKUP(VALUE(O845), Sheet2!B$3:D$987, 3, FALSE))</f>
        <v>0</v>
      </c>
      <c r="Q845" s="82">
        <f>IF(P845="THA",VLOOKUP(VALUE(O845),Sheet2!B$1:C$191,2,FALSE), IF(P845="SHA",VLOOKUP(VALUE(O845),Sheet2!B$1:C$191,2,FALSE), 0))</f>
        <v>0</v>
      </c>
      <c r="R845" s="82" t="str">
        <f t="shared" si="27"/>
        <v>NT</v>
      </c>
      <c r="S845" s="70" t="s">
        <v>2011</v>
      </c>
      <c r="T845" s="71">
        <v>45512</v>
      </c>
      <c r="U845" s="72">
        <v>45513</v>
      </c>
      <c r="V845" s="69">
        <v>2</v>
      </c>
      <c r="W845" s="71">
        <v>45514</v>
      </c>
      <c r="X845" s="69">
        <v>32</v>
      </c>
      <c r="Y845" s="73"/>
      <c r="Z845" s="70" t="s">
        <v>61</v>
      </c>
      <c r="AA845" s="69">
        <v>1</v>
      </c>
      <c r="AB845" s="72">
        <v>45525</v>
      </c>
      <c r="AC845" s="70" t="s">
        <v>57</v>
      </c>
      <c r="AD845" s="70" t="s">
        <v>163</v>
      </c>
      <c r="AE845" s="70" t="s">
        <v>10</v>
      </c>
      <c r="AF845" s="70" t="s">
        <v>12</v>
      </c>
      <c r="AG845" s="70" t="s">
        <v>65</v>
      </c>
      <c r="AH845" s="70" t="s">
        <v>11</v>
      </c>
      <c r="AI845" s="70" t="s">
        <v>9</v>
      </c>
      <c r="AJ845" s="70" t="s">
        <v>122</v>
      </c>
      <c r="AK845" s="70" t="s">
        <v>163</v>
      </c>
      <c r="AL845" s="70" t="s">
        <v>57</v>
      </c>
      <c r="AM845" s="70" t="s">
        <v>61</v>
      </c>
      <c r="AN845" s="70" t="s">
        <v>61</v>
      </c>
      <c r="AO845" s="70" t="s">
        <v>74</v>
      </c>
      <c r="AP845" s="69">
        <v>5.6</v>
      </c>
    </row>
    <row r="846" spans="1:42" ht="15" hidden="1" customHeight="1" x14ac:dyDescent="0.25">
      <c r="A846" s="69">
        <v>2024</v>
      </c>
      <c r="B846" s="70" t="s">
        <v>54</v>
      </c>
      <c r="C846" s="70" t="s">
        <v>55</v>
      </c>
      <c r="D846" s="70" t="s">
        <v>56</v>
      </c>
      <c r="E846" s="70" t="s">
        <v>969</v>
      </c>
      <c r="F846" s="70" t="s">
        <v>182</v>
      </c>
      <c r="G846" s="70" t="s">
        <v>2012</v>
      </c>
      <c r="H846" s="70" t="s">
        <v>77</v>
      </c>
      <c r="I846" s="70" t="s">
        <v>855</v>
      </c>
      <c r="J846" s="70" t="s">
        <v>61</v>
      </c>
      <c r="K846" s="69" t="b">
        <v>1</v>
      </c>
      <c r="L846" s="70" t="s">
        <v>23</v>
      </c>
      <c r="M846" s="69">
        <v>101</v>
      </c>
      <c r="N846" s="78" t="s">
        <v>1460</v>
      </c>
      <c r="O846" s="81" t="str">
        <f t="shared" si="26"/>
        <v>10145</v>
      </c>
      <c r="P846" s="82">
        <f>IF(COUNTIF(Sheet2!B$3:B$187,VALUE('raw Mark ID data'!O846))=0, 0, VLOOKUP(VALUE(O846), Sheet2!B$3:D$987, 3, FALSE))</f>
        <v>0</v>
      </c>
      <c r="Q846" s="82">
        <f>IF(P846="THA",VLOOKUP(VALUE(O846),Sheet2!B$1:C$191,2,FALSE), IF(P846="SHA",VLOOKUP(VALUE(O846),Sheet2!B$1:C$191,2,FALSE), 0))</f>
        <v>0</v>
      </c>
      <c r="R846" s="82" t="str">
        <f t="shared" si="27"/>
        <v>NT</v>
      </c>
      <c r="S846" s="70" t="s">
        <v>2013</v>
      </c>
      <c r="T846" s="71">
        <v>45513</v>
      </c>
      <c r="U846" s="73"/>
      <c r="V846" s="69">
        <v>1</v>
      </c>
      <c r="W846" s="71">
        <v>45514</v>
      </c>
      <c r="X846" s="69">
        <v>32</v>
      </c>
      <c r="Y846" s="73"/>
      <c r="Z846" s="70" t="s">
        <v>61</v>
      </c>
      <c r="AA846" s="69">
        <v>1</v>
      </c>
      <c r="AB846" s="72">
        <v>45560</v>
      </c>
      <c r="AC846" s="70" t="s">
        <v>63</v>
      </c>
      <c r="AD846" s="70" t="s">
        <v>163</v>
      </c>
      <c r="AE846" s="70" t="s">
        <v>10</v>
      </c>
      <c r="AF846" s="70" t="s">
        <v>12</v>
      </c>
      <c r="AG846" s="70" t="s">
        <v>65</v>
      </c>
      <c r="AH846" s="70" t="s">
        <v>11</v>
      </c>
      <c r="AI846" s="70" t="s">
        <v>9</v>
      </c>
      <c r="AJ846" s="70" t="s">
        <v>122</v>
      </c>
      <c r="AK846" s="70" t="s">
        <v>163</v>
      </c>
      <c r="AL846" s="70" t="s">
        <v>63</v>
      </c>
      <c r="AM846" s="70" t="s">
        <v>61</v>
      </c>
      <c r="AN846" s="70" t="s">
        <v>61</v>
      </c>
      <c r="AO846" s="70" t="s">
        <v>74</v>
      </c>
      <c r="AP846" s="69">
        <v>5.3</v>
      </c>
    </row>
    <row r="847" spans="1:42" ht="15" hidden="1" customHeight="1" x14ac:dyDescent="0.25">
      <c r="A847" s="69">
        <v>2024</v>
      </c>
      <c r="B847" s="70" t="s">
        <v>54</v>
      </c>
      <c r="C847" s="70" t="s">
        <v>55</v>
      </c>
      <c r="D847" s="70" t="s">
        <v>181</v>
      </c>
      <c r="E847" s="70" t="s">
        <v>57</v>
      </c>
      <c r="F847" s="70" t="s">
        <v>182</v>
      </c>
      <c r="G847" s="70" t="s">
        <v>2014</v>
      </c>
      <c r="H847" s="70" t="s">
        <v>78</v>
      </c>
      <c r="I847" s="70" t="s">
        <v>221</v>
      </c>
      <c r="J847" s="70" t="s">
        <v>61</v>
      </c>
      <c r="K847" s="69" t="b">
        <v>1</v>
      </c>
      <c r="L847" s="70" t="s">
        <v>23</v>
      </c>
      <c r="M847" s="69">
        <v>101</v>
      </c>
      <c r="N847" s="78" t="s">
        <v>1400</v>
      </c>
      <c r="O847" s="81" t="str">
        <f t="shared" si="26"/>
        <v>10124</v>
      </c>
      <c r="P847" s="82">
        <f>IF(COUNTIF(Sheet2!B$3:B$187,VALUE('raw Mark ID data'!O847))=0, 0, VLOOKUP(VALUE(O847), Sheet2!B$3:D$987, 3, FALSE))</f>
        <v>0</v>
      </c>
      <c r="Q847" s="82">
        <f>IF(P847="THA",VLOOKUP(VALUE(O847),Sheet2!B$1:C$191,2,FALSE), IF(P847="SHA",VLOOKUP(VALUE(O847),Sheet2!B$1:C$191,2,FALSE), 0))</f>
        <v>0</v>
      </c>
      <c r="R847" s="82" t="str">
        <f t="shared" si="27"/>
        <v>NT</v>
      </c>
      <c r="S847" s="70" t="s">
        <v>2015</v>
      </c>
      <c r="T847" s="71">
        <v>45515</v>
      </c>
      <c r="U847" s="73"/>
      <c r="V847" s="69">
        <v>1</v>
      </c>
      <c r="W847" s="71">
        <v>45516</v>
      </c>
      <c r="X847" s="69">
        <v>33</v>
      </c>
      <c r="Y847" s="73"/>
      <c r="Z847" s="70" t="s">
        <v>61</v>
      </c>
      <c r="AA847" s="69">
        <v>1</v>
      </c>
      <c r="AB847" s="72">
        <v>45560</v>
      </c>
      <c r="AC847" s="70" t="s">
        <v>63</v>
      </c>
      <c r="AD847" s="70" t="s">
        <v>139</v>
      </c>
      <c r="AE847" s="70" t="s">
        <v>13</v>
      </c>
      <c r="AF847" s="70" t="s">
        <v>12</v>
      </c>
      <c r="AG847" s="70" t="s">
        <v>65</v>
      </c>
      <c r="AH847" s="70" t="s">
        <v>11</v>
      </c>
      <c r="AI847" s="70" t="s">
        <v>9</v>
      </c>
      <c r="AJ847" s="70" t="s">
        <v>122</v>
      </c>
      <c r="AK847" s="70" t="s">
        <v>139</v>
      </c>
      <c r="AL847" s="70" t="s">
        <v>63</v>
      </c>
      <c r="AM847" s="70" t="s">
        <v>61</v>
      </c>
      <c r="AN847" s="70" t="s">
        <v>61</v>
      </c>
      <c r="AO847" s="70" t="s">
        <v>74</v>
      </c>
      <c r="AP847" s="69">
        <v>5.2</v>
      </c>
    </row>
    <row r="848" spans="1:42" ht="15" hidden="1" customHeight="1" x14ac:dyDescent="0.25">
      <c r="A848" s="69">
        <v>2024</v>
      </c>
      <c r="B848" s="70" t="s">
        <v>54</v>
      </c>
      <c r="C848" s="70" t="s">
        <v>1046</v>
      </c>
      <c r="D848" s="70" t="s">
        <v>1371</v>
      </c>
      <c r="E848" s="70" t="s">
        <v>998</v>
      </c>
      <c r="F848" s="70" t="s">
        <v>182</v>
      </c>
      <c r="G848" s="70" t="s">
        <v>2016</v>
      </c>
      <c r="H848" s="70" t="s">
        <v>120</v>
      </c>
      <c r="I848" s="70" t="s">
        <v>855</v>
      </c>
      <c r="J848" s="70" t="s">
        <v>61</v>
      </c>
      <c r="K848" s="69" t="b">
        <v>1</v>
      </c>
      <c r="L848" s="70" t="s">
        <v>23</v>
      </c>
      <c r="M848" s="69">
        <v>102</v>
      </c>
      <c r="N848" s="78" t="s">
        <v>1128</v>
      </c>
      <c r="O848" s="81" t="str">
        <f t="shared" si="26"/>
        <v>10210</v>
      </c>
      <c r="P848" s="82">
        <f>IF(COUNTIF(Sheet2!B$3:B$187,VALUE('raw Mark ID data'!O848))=0, 0, VLOOKUP(VALUE(O848), Sheet2!B$3:D$987, 3, FALSE))</f>
        <v>0</v>
      </c>
      <c r="Q848" s="82">
        <f>IF(P848="THA",VLOOKUP(VALUE(O848),Sheet2!B$1:C$191,2,FALSE), IF(P848="SHA",VLOOKUP(VALUE(O848),Sheet2!B$1:C$191,2,FALSE), 0))</f>
        <v>0</v>
      </c>
      <c r="R848" s="82" t="str">
        <f t="shared" si="27"/>
        <v>NT</v>
      </c>
      <c r="S848" s="70" t="s">
        <v>2017</v>
      </c>
      <c r="T848" s="71">
        <v>45509</v>
      </c>
      <c r="U848" s="73"/>
      <c r="V848" s="69">
        <v>1</v>
      </c>
      <c r="W848" s="71">
        <v>45511</v>
      </c>
      <c r="X848" s="69">
        <v>32</v>
      </c>
      <c r="Y848" s="73"/>
      <c r="Z848" s="70" t="s">
        <v>61</v>
      </c>
      <c r="AA848" s="69">
        <v>1</v>
      </c>
      <c r="AB848" s="72">
        <v>45525</v>
      </c>
      <c r="AC848" s="70" t="s">
        <v>63</v>
      </c>
      <c r="AD848" s="70" t="s">
        <v>163</v>
      </c>
      <c r="AE848" s="70" t="s">
        <v>10</v>
      </c>
      <c r="AF848" s="70" t="s">
        <v>12</v>
      </c>
      <c r="AG848" s="70" t="s">
        <v>65</v>
      </c>
      <c r="AH848" s="70" t="s">
        <v>11</v>
      </c>
      <c r="AI848" s="70" t="s">
        <v>9</v>
      </c>
      <c r="AJ848" s="70" t="s">
        <v>122</v>
      </c>
      <c r="AK848" s="70" t="s">
        <v>163</v>
      </c>
      <c r="AL848" s="70" t="s">
        <v>63</v>
      </c>
      <c r="AM848" s="70" t="s">
        <v>61</v>
      </c>
      <c r="AN848" s="70" t="s">
        <v>61</v>
      </c>
      <c r="AO848" s="70" t="s">
        <v>74</v>
      </c>
      <c r="AP848" s="69">
        <v>6.2</v>
      </c>
    </row>
    <row r="849" spans="1:42" ht="15" hidden="1" customHeight="1" x14ac:dyDescent="0.25">
      <c r="A849" s="69">
        <v>2024</v>
      </c>
      <c r="B849" s="70" t="s">
        <v>54</v>
      </c>
      <c r="C849" s="70" t="s">
        <v>1046</v>
      </c>
      <c r="D849" s="70" t="s">
        <v>1371</v>
      </c>
      <c r="E849" s="70" t="s">
        <v>998</v>
      </c>
      <c r="F849" s="70" t="s">
        <v>58</v>
      </c>
      <c r="G849" s="70" t="s">
        <v>2016</v>
      </c>
      <c r="H849" s="70" t="s">
        <v>153</v>
      </c>
      <c r="I849" s="70" t="s">
        <v>855</v>
      </c>
      <c r="J849" s="70" t="s">
        <v>61</v>
      </c>
      <c r="K849" s="69" t="b">
        <v>1</v>
      </c>
      <c r="L849" s="70" t="s">
        <v>23</v>
      </c>
      <c r="M849" s="69">
        <v>102</v>
      </c>
      <c r="N849" s="78" t="s">
        <v>2018</v>
      </c>
      <c r="O849" s="81" t="str">
        <f t="shared" si="26"/>
        <v>10270</v>
      </c>
      <c r="P849" s="82">
        <f>IF(COUNTIF(Sheet2!B$3:B$187,VALUE('raw Mark ID data'!O849))=0, 0, VLOOKUP(VALUE(O849), Sheet2!B$3:D$987, 3, FALSE))</f>
        <v>0</v>
      </c>
      <c r="Q849" s="82">
        <f>IF(P849="THA",VLOOKUP(VALUE(O849),Sheet2!B$1:C$191,2,FALSE), IF(P849="SHA",VLOOKUP(VALUE(O849),Sheet2!B$1:C$191,2,FALSE), 0))</f>
        <v>0</v>
      </c>
      <c r="R849" s="82" t="str">
        <f t="shared" si="27"/>
        <v>NT</v>
      </c>
      <c r="S849" s="70" t="s">
        <v>2019</v>
      </c>
      <c r="T849" s="71">
        <v>45512</v>
      </c>
      <c r="U849" s="72">
        <v>45513</v>
      </c>
      <c r="V849" s="69">
        <v>2</v>
      </c>
      <c r="W849" s="71">
        <v>45514</v>
      </c>
      <c r="X849" s="69">
        <v>32</v>
      </c>
      <c r="Y849" s="73"/>
      <c r="Z849" s="70" t="s">
        <v>61</v>
      </c>
      <c r="AA849" s="69">
        <v>1</v>
      </c>
      <c r="AB849" s="72">
        <v>45525</v>
      </c>
      <c r="AC849" s="70" t="s">
        <v>63</v>
      </c>
      <c r="AD849" s="70" t="s">
        <v>163</v>
      </c>
      <c r="AE849" s="70" t="s">
        <v>10</v>
      </c>
      <c r="AF849" s="70" t="s">
        <v>12</v>
      </c>
      <c r="AG849" s="70" t="s">
        <v>65</v>
      </c>
      <c r="AH849" s="70" t="s">
        <v>11</v>
      </c>
      <c r="AI849" s="70" t="s">
        <v>9</v>
      </c>
      <c r="AJ849" s="70" t="s">
        <v>122</v>
      </c>
      <c r="AK849" s="70" t="s">
        <v>163</v>
      </c>
      <c r="AL849" s="70" t="s">
        <v>63</v>
      </c>
      <c r="AM849" s="70" t="s">
        <v>61</v>
      </c>
      <c r="AN849" s="70" t="s">
        <v>61</v>
      </c>
      <c r="AO849" s="70" t="s">
        <v>74</v>
      </c>
      <c r="AP849" s="69">
        <v>6.1</v>
      </c>
    </row>
    <row r="850" spans="1:42" ht="15" hidden="1" customHeight="1" x14ac:dyDescent="0.25">
      <c r="A850" s="69">
        <v>2024</v>
      </c>
      <c r="B850" s="70" t="s">
        <v>54</v>
      </c>
      <c r="C850" s="70" t="s">
        <v>1046</v>
      </c>
      <c r="D850" s="70" t="s">
        <v>1371</v>
      </c>
      <c r="E850" s="70" t="s">
        <v>998</v>
      </c>
      <c r="F850" s="70" t="s">
        <v>58</v>
      </c>
      <c r="G850" s="70" t="s">
        <v>2020</v>
      </c>
      <c r="H850" s="70" t="s">
        <v>73</v>
      </c>
      <c r="I850" s="70" t="s">
        <v>855</v>
      </c>
      <c r="J850" s="70" t="s">
        <v>61</v>
      </c>
      <c r="K850" s="69" t="b">
        <v>1</v>
      </c>
      <c r="L850" s="70" t="s">
        <v>23</v>
      </c>
      <c r="M850" s="69">
        <v>102</v>
      </c>
      <c r="N850" s="78" t="s">
        <v>1184</v>
      </c>
      <c r="O850" s="81" t="str">
        <f t="shared" si="26"/>
        <v>10220</v>
      </c>
      <c r="P850" s="82">
        <f>IF(COUNTIF(Sheet2!B$3:B$187,VALUE('raw Mark ID data'!O850))=0, 0, VLOOKUP(VALUE(O850), Sheet2!B$3:D$987, 3, FALSE))</f>
        <v>0</v>
      </c>
      <c r="Q850" s="82">
        <f>IF(P850="THA",VLOOKUP(VALUE(O850),Sheet2!B$1:C$191,2,FALSE), IF(P850="SHA",VLOOKUP(VALUE(O850),Sheet2!B$1:C$191,2,FALSE), 0))</f>
        <v>0</v>
      </c>
      <c r="R850" s="82" t="str">
        <f t="shared" si="27"/>
        <v>NT</v>
      </c>
      <c r="S850" s="70" t="s">
        <v>2021</v>
      </c>
      <c r="T850" s="71">
        <v>45508</v>
      </c>
      <c r="U850" s="72">
        <v>45509</v>
      </c>
      <c r="V850" s="69">
        <v>2</v>
      </c>
      <c r="W850" s="71">
        <v>45510</v>
      </c>
      <c r="X850" s="69">
        <v>32</v>
      </c>
      <c r="Y850" s="73"/>
      <c r="Z850" s="70" t="s">
        <v>61</v>
      </c>
      <c r="AA850" s="69">
        <v>1</v>
      </c>
      <c r="AB850" s="72">
        <v>45516</v>
      </c>
      <c r="AC850" s="70" t="s">
        <v>992</v>
      </c>
      <c r="AD850" s="70" t="s">
        <v>947</v>
      </c>
      <c r="AE850" s="70" t="s">
        <v>14</v>
      </c>
      <c r="AF850" s="70" t="s">
        <v>12</v>
      </c>
      <c r="AG850" s="70" t="s">
        <v>65</v>
      </c>
      <c r="AH850" s="70" t="s">
        <v>11</v>
      </c>
      <c r="AI850" s="70" t="s">
        <v>9</v>
      </c>
      <c r="AJ850" s="70" t="s">
        <v>122</v>
      </c>
      <c r="AK850" s="70" t="s">
        <v>947</v>
      </c>
      <c r="AL850" s="70" t="s">
        <v>992</v>
      </c>
      <c r="AM850" s="70" t="s">
        <v>61</v>
      </c>
      <c r="AN850" s="70" t="s">
        <v>61</v>
      </c>
      <c r="AO850" s="70" t="s">
        <v>74</v>
      </c>
      <c r="AP850" s="69">
        <v>4.4000000000000004</v>
      </c>
    </row>
    <row r="851" spans="1:42" ht="15" hidden="1" customHeight="1" x14ac:dyDescent="0.25">
      <c r="A851" s="69">
        <v>2024</v>
      </c>
      <c r="B851" s="70" t="s">
        <v>54</v>
      </c>
      <c r="C851" s="70" t="s">
        <v>1046</v>
      </c>
      <c r="D851" s="70" t="s">
        <v>1371</v>
      </c>
      <c r="E851" s="70" t="s">
        <v>998</v>
      </c>
      <c r="F851" s="70" t="s">
        <v>58</v>
      </c>
      <c r="G851" s="70" t="s">
        <v>2020</v>
      </c>
      <c r="H851" s="70" t="s">
        <v>79</v>
      </c>
      <c r="I851" s="70" t="s">
        <v>855</v>
      </c>
      <c r="J851" s="70" t="s">
        <v>61</v>
      </c>
      <c r="K851" s="69" t="b">
        <v>1</v>
      </c>
      <c r="L851" s="70" t="s">
        <v>23</v>
      </c>
      <c r="M851" s="69">
        <v>102</v>
      </c>
      <c r="N851" s="78" t="s">
        <v>1184</v>
      </c>
      <c r="O851" s="81" t="str">
        <f t="shared" si="26"/>
        <v>10220</v>
      </c>
      <c r="P851" s="82">
        <f>IF(COUNTIF(Sheet2!B$3:B$187,VALUE('raw Mark ID data'!O851))=0, 0, VLOOKUP(VALUE(O851), Sheet2!B$3:D$987, 3, FALSE))</f>
        <v>0</v>
      </c>
      <c r="Q851" s="82">
        <f>IF(P851="THA",VLOOKUP(VALUE(O851),Sheet2!B$1:C$191,2,FALSE), IF(P851="SHA",VLOOKUP(VALUE(O851),Sheet2!B$1:C$191,2,FALSE), 0))</f>
        <v>0</v>
      </c>
      <c r="R851" s="82" t="str">
        <f t="shared" si="27"/>
        <v>NT</v>
      </c>
      <c r="S851" s="70" t="s">
        <v>2022</v>
      </c>
      <c r="T851" s="71">
        <v>45508</v>
      </c>
      <c r="U851" s="72">
        <v>45509</v>
      </c>
      <c r="V851" s="69">
        <v>2</v>
      </c>
      <c r="W851" s="71">
        <v>45510</v>
      </c>
      <c r="X851" s="69">
        <v>32</v>
      </c>
      <c r="Y851" s="73"/>
      <c r="Z851" s="70" t="s">
        <v>61</v>
      </c>
      <c r="AA851" s="69">
        <v>1</v>
      </c>
      <c r="AB851" s="72">
        <v>45516</v>
      </c>
      <c r="AC851" s="70" t="s">
        <v>992</v>
      </c>
      <c r="AD851" s="70" t="s">
        <v>163</v>
      </c>
      <c r="AE851" s="70" t="s">
        <v>10</v>
      </c>
      <c r="AF851" s="70" t="s">
        <v>12</v>
      </c>
      <c r="AG851" s="70" t="s">
        <v>65</v>
      </c>
      <c r="AH851" s="70" t="s">
        <v>11</v>
      </c>
      <c r="AI851" s="70" t="s">
        <v>9</v>
      </c>
      <c r="AJ851" s="70" t="s">
        <v>122</v>
      </c>
      <c r="AK851" s="70" t="s">
        <v>163</v>
      </c>
      <c r="AL851" s="70" t="s">
        <v>992</v>
      </c>
      <c r="AM851" s="70" t="s">
        <v>61</v>
      </c>
      <c r="AN851" s="70" t="s">
        <v>61</v>
      </c>
      <c r="AO851" s="70" t="s">
        <v>74</v>
      </c>
      <c r="AP851" s="69">
        <v>4.9000000000000004</v>
      </c>
    </row>
    <row r="852" spans="1:42" ht="15" hidden="1" customHeight="1" x14ac:dyDescent="0.25">
      <c r="A852" s="69">
        <v>2024</v>
      </c>
      <c r="B852" s="70" t="s">
        <v>54</v>
      </c>
      <c r="C852" s="70" t="s">
        <v>1046</v>
      </c>
      <c r="D852" s="70" t="s">
        <v>1371</v>
      </c>
      <c r="E852" s="70" t="s">
        <v>998</v>
      </c>
      <c r="F852" s="70" t="s">
        <v>58</v>
      </c>
      <c r="G852" s="70" t="s">
        <v>2020</v>
      </c>
      <c r="H852" s="70" t="s">
        <v>87</v>
      </c>
      <c r="I852" s="70" t="s">
        <v>855</v>
      </c>
      <c r="J852" s="70" t="s">
        <v>61</v>
      </c>
      <c r="K852" s="69" t="b">
        <v>1</v>
      </c>
      <c r="L852" s="70" t="s">
        <v>23</v>
      </c>
      <c r="M852" s="69">
        <v>102</v>
      </c>
      <c r="N852" s="78" t="s">
        <v>2018</v>
      </c>
      <c r="O852" s="81" t="str">
        <f t="shared" si="26"/>
        <v>10270</v>
      </c>
      <c r="P852" s="82">
        <f>IF(COUNTIF(Sheet2!B$3:B$187,VALUE('raw Mark ID data'!O852))=0, 0, VLOOKUP(VALUE(O852), Sheet2!B$3:D$987, 3, FALSE))</f>
        <v>0</v>
      </c>
      <c r="Q852" s="82">
        <f>IF(P852="THA",VLOOKUP(VALUE(O852),Sheet2!B$1:C$191,2,FALSE), IF(P852="SHA",VLOOKUP(VALUE(O852),Sheet2!B$1:C$191,2,FALSE), 0))</f>
        <v>0</v>
      </c>
      <c r="R852" s="82" t="str">
        <f t="shared" si="27"/>
        <v>NT</v>
      </c>
      <c r="S852" s="70" t="s">
        <v>2023</v>
      </c>
      <c r="T852" s="71">
        <v>45508</v>
      </c>
      <c r="U852" s="72">
        <v>45509</v>
      </c>
      <c r="V852" s="69">
        <v>2</v>
      </c>
      <c r="W852" s="71">
        <v>45510</v>
      </c>
      <c r="X852" s="69">
        <v>32</v>
      </c>
      <c r="Y852" s="73"/>
      <c r="Z852" s="70" t="s">
        <v>61</v>
      </c>
      <c r="AA852" s="69">
        <v>1</v>
      </c>
      <c r="AB852" s="72">
        <v>45516</v>
      </c>
      <c r="AC852" s="70" t="s">
        <v>992</v>
      </c>
      <c r="AD852" s="70" t="s">
        <v>163</v>
      </c>
      <c r="AE852" s="70" t="s">
        <v>10</v>
      </c>
      <c r="AF852" s="70" t="s">
        <v>12</v>
      </c>
      <c r="AG852" s="70" t="s">
        <v>65</v>
      </c>
      <c r="AH852" s="70" t="s">
        <v>11</v>
      </c>
      <c r="AI852" s="70" t="s">
        <v>9</v>
      </c>
      <c r="AJ852" s="70" t="s">
        <v>122</v>
      </c>
      <c r="AK852" s="70" t="s">
        <v>163</v>
      </c>
      <c r="AL852" s="70" t="s">
        <v>992</v>
      </c>
      <c r="AM852" s="70" t="s">
        <v>61</v>
      </c>
      <c r="AN852" s="70" t="s">
        <v>61</v>
      </c>
      <c r="AO852" s="70" t="s">
        <v>74</v>
      </c>
      <c r="AP852" s="69">
        <v>6.3</v>
      </c>
    </row>
    <row r="853" spans="1:42" ht="15" hidden="1" customHeight="1" x14ac:dyDescent="0.25">
      <c r="A853" s="69">
        <v>2024</v>
      </c>
      <c r="B853" s="70" t="s">
        <v>54</v>
      </c>
      <c r="C853" s="70" t="s">
        <v>1046</v>
      </c>
      <c r="D853" s="70" t="s">
        <v>1371</v>
      </c>
      <c r="E853" s="70" t="s">
        <v>998</v>
      </c>
      <c r="F853" s="70" t="s">
        <v>58</v>
      </c>
      <c r="G853" s="70" t="s">
        <v>2020</v>
      </c>
      <c r="H853" s="70" t="s">
        <v>88</v>
      </c>
      <c r="I853" s="70" t="s">
        <v>855</v>
      </c>
      <c r="J853" s="70" t="s">
        <v>61</v>
      </c>
      <c r="K853" s="69" t="b">
        <v>1</v>
      </c>
      <c r="L853" s="70" t="s">
        <v>23</v>
      </c>
      <c r="M853" s="69">
        <v>102</v>
      </c>
      <c r="N853" s="78" t="s">
        <v>2018</v>
      </c>
      <c r="O853" s="81" t="str">
        <f t="shared" si="26"/>
        <v>10270</v>
      </c>
      <c r="P853" s="82">
        <f>IF(COUNTIF(Sheet2!B$3:B$187,VALUE('raw Mark ID data'!O853))=0, 0, VLOOKUP(VALUE(O853), Sheet2!B$3:D$987, 3, FALSE))</f>
        <v>0</v>
      </c>
      <c r="Q853" s="82">
        <f>IF(P853="THA",VLOOKUP(VALUE(O853),Sheet2!B$1:C$191,2,FALSE), IF(P853="SHA",VLOOKUP(VALUE(O853),Sheet2!B$1:C$191,2,FALSE), 0))</f>
        <v>0</v>
      </c>
      <c r="R853" s="82" t="str">
        <f t="shared" si="27"/>
        <v>NT</v>
      </c>
      <c r="S853" s="70" t="s">
        <v>2024</v>
      </c>
      <c r="T853" s="71">
        <v>45508</v>
      </c>
      <c r="U853" s="72">
        <v>45509</v>
      </c>
      <c r="V853" s="69">
        <v>2</v>
      </c>
      <c r="W853" s="71">
        <v>45510</v>
      </c>
      <c r="X853" s="69">
        <v>32</v>
      </c>
      <c r="Y853" s="73"/>
      <c r="Z853" s="70" t="s">
        <v>61</v>
      </c>
      <c r="AA853" s="69">
        <v>1</v>
      </c>
      <c r="AB853" s="72">
        <v>45516</v>
      </c>
      <c r="AC853" s="70" t="s">
        <v>992</v>
      </c>
      <c r="AD853" s="70" t="s">
        <v>139</v>
      </c>
      <c r="AE853" s="70" t="s">
        <v>13</v>
      </c>
      <c r="AF853" s="70" t="s">
        <v>12</v>
      </c>
      <c r="AG853" s="70" t="s">
        <v>65</v>
      </c>
      <c r="AH853" s="70" t="s">
        <v>11</v>
      </c>
      <c r="AI853" s="70" t="s">
        <v>9</v>
      </c>
      <c r="AJ853" s="70" t="s">
        <v>2025</v>
      </c>
      <c r="AK853" s="70" t="s">
        <v>139</v>
      </c>
      <c r="AL853" s="70" t="s">
        <v>992</v>
      </c>
      <c r="AM853" s="70" t="s">
        <v>61</v>
      </c>
      <c r="AN853" s="70" t="s">
        <v>61</v>
      </c>
      <c r="AO853" s="70" t="s">
        <v>74</v>
      </c>
      <c r="AP853" s="69">
        <v>5.4</v>
      </c>
    </row>
    <row r="854" spans="1:42" ht="15" hidden="1" customHeight="1" x14ac:dyDescent="0.25">
      <c r="A854" s="69">
        <v>2024</v>
      </c>
      <c r="B854" s="70" t="s">
        <v>54</v>
      </c>
      <c r="C854" s="70" t="s">
        <v>1046</v>
      </c>
      <c r="D854" s="70" t="s">
        <v>1371</v>
      </c>
      <c r="E854" s="70" t="s">
        <v>998</v>
      </c>
      <c r="F854" s="70" t="s">
        <v>58</v>
      </c>
      <c r="G854" s="70" t="s">
        <v>2020</v>
      </c>
      <c r="H854" s="70" t="s">
        <v>95</v>
      </c>
      <c r="I854" s="70" t="s">
        <v>855</v>
      </c>
      <c r="J854" s="70" t="s">
        <v>61</v>
      </c>
      <c r="K854" s="69" t="b">
        <v>1</v>
      </c>
      <c r="L854" s="70" t="s">
        <v>23</v>
      </c>
      <c r="M854" s="69">
        <v>102</v>
      </c>
      <c r="N854" s="78" t="s">
        <v>2018</v>
      </c>
      <c r="O854" s="81" t="str">
        <f t="shared" si="26"/>
        <v>10270</v>
      </c>
      <c r="P854" s="82">
        <f>IF(COUNTIF(Sheet2!B$3:B$187,VALUE('raw Mark ID data'!O854))=0, 0, VLOOKUP(VALUE(O854), Sheet2!B$3:D$987, 3, FALSE))</f>
        <v>0</v>
      </c>
      <c r="Q854" s="82">
        <f>IF(P854="THA",VLOOKUP(VALUE(O854),Sheet2!B$1:C$191,2,FALSE), IF(P854="SHA",VLOOKUP(VALUE(O854),Sheet2!B$1:C$191,2,FALSE), 0))</f>
        <v>0</v>
      </c>
      <c r="R854" s="82" t="str">
        <f t="shared" si="27"/>
        <v>NT</v>
      </c>
      <c r="S854" s="70" t="s">
        <v>2026</v>
      </c>
      <c r="T854" s="71">
        <v>45508</v>
      </c>
      <c r="U854" s="72">
        <v>45509</v>
      </c>
      <c r="V854" s="69">
        <v>2</v>
      </c>
      <c r="W854" s="71">
        <v>45510</v>
      </c>
      <c r="X854" s="69">
        <v>32</v>
      </c>
      <c r="Y854" s="73"/>
      <c r="Z854" s="70" t="s">
        <v>61</v>
      </c>
      <c r="AA854" s="69">
        <v>1</v>
      </c>
      <c r="AB854" s="72">
        <v>45516</v>
      </c>
      <c r="AC854" s="70" t="s">
        <v>992</v>
      </c>
      <c r="AD854" s="70" t="s">
        <v>163</v>
      </c>
      <c r="AE854" s="70" t="s">
        <v>10</v>
      </c>
      <c r="AF854" s="70" t="s">
        <v>12</v>
      </c>
      <c r="AG854" s="70" t="s">
        <v>65</v>
      </c>
      <c r="AH854" s="70" t="s">
        <v>11</v>
      </c>
      <c r="AI854" s="70" t="s">
        <v>9</v>
      </c>
      <c r="AJ854" s="70" t="s">
        <v>122</v>
      </c>
      <c r="AK854" s="70" t="s">
        <v>163</v>
      </c>
      <c r="AL854" s="70" t="s">
        <v>992</v>
      </c>
      <c r="AM854" s="70" t="s">
        <v>61</v>
      </c>
      <c r="AN854" s="70" t="s">
        <v>61</v>
      </c>
      <c r="AO854" s="70" t="s">
        <v>74</v>
      </c>
      <c r="AP854" s="69">
        <v>4.5999999999999996</v>
      </c>
    </row>
    <row r="855" spans="1:42" ht="15" hidden="1" customHeight="1" x14ac:dyDescent="0.25">
      <c r="A855" s="69">
        <v>2024</v>
      </c>
      <c r="B855" s="70" t="s">
        <v>54</v>
      </c>
      <c r="C855" s="70" t="s">
        <v>55</v>
      </c>
      <c r="D855" s="70" t="s">
        <v>175</v>
      </c>
      <c r="E855" s="70" t="s">
        <v>57</v>
      </c>
      <c r="F855" s="70" t="s">
        <v>182</v>
      </c>
      <c r="G855" s="70" t="s">
        <v>2027</v>
      </c>
      <c r="H855" s="70" t="s">
        <v>83</v>
      </c>
      <c r="I855" s="70" t="s">
        <v>855</v>
      </c>
      <c r="J855" s="70" t="s">
        <v>61</v>
      </c>
      <c r="K855" s="69" t="b">
        <v>1</v>
      </c>
      <c r="L855" s="70" t="s">
        <v>8</v>
      </c>
      <c r="M855" s="69">
        <v>101</v>
      </c>
      <c r="N855" s="78" t="s">
        <v>957</v>
      </c>
      <c r="O855" s="81" t="str">
        <f t="shared" si="26"/>
        <v>10111</v>
      </c>
      <c r="P855" s="82">
        <f>IF(COUNTIF(Sheet2!B$3:B$187,VALUE('raw Mark ID data'!O855))=0, 0, VLOOKUP(VALUE(O855), Sheet2!B$3:D$987, 3, FALSE))</f>
        <v>0</v>
      </c>
      <c r="Q855" s="82">
        <f>IF(P855="THA",VLOOKUP(VALUE(O855),Sheet2!B$1:C$191,2,FALSE), IF(P855="SHA",VLOOKUP(VALUE(O855),Sheet2!B$1:C$191,2,FALSE), 0))</f>
        <v>0</v>
      </c>
      <c r="R855" s="82" t="str">
        <f t="shared" si="27"/>
        <v>NT</v>
      </c>
      <c r="S855" s="70" t="s">
        <v>2028</v>
      </c>
      <c r="T855" s="71">
        <v>45515</v>
      </c>
      <c r="U855" s="72">
        <v>45516</v>
      </c>
      <c r="V855" s="69">
        <v>2</v>
      </c>
      <c r="W855" s="71">
        <v>45517</v>
      </c>
      <c r="X855" s="69">
        <v>33</v>
      </c>
      <c r="Y855" s="73"/>
      <c r="Z855" s="70" t="s">
        <v>61</v>
      </c>
      <c r="AA855" s="69">
        <v>1</v>
      </c>
      <c r="AB855" s="72">
        <v>45517</v>
      </c>
      <c r="AC855" s="70" t="s">
        <v>57</v>
      </c>
      <c r="AD855" s="70" t="s">
        <v>163</v>
      </c>
      <c r="AE855" s="70" t="s">
        <v>10</v>
      </c>
      <c r="AF855" s="70" t="s">
        <v>12</v>
      </c>
      <c r="AG855" s="70" t="s">
        <v>65</v>
      </c>
      <c r="AH855" s="70" t="s">
        <v>11</v>
      </c>
      <c r="AI855" s="70" t="s">
        <v>9</v>
      </c>
      <c r="AJ855" s="70" t="s">
        <v>66</v>
      </c>
      <c r="AK855" s="70" t="s">
        <v>163</v>
      </c>
      <c r="AL855" s="70" t="s">
        <v>57</v>
      </c>
      <c r="AM855" s="70" t="s">
        <v>61</v>
      </c>
      <c r="AN855" s="70" t="s">
        <v>61</v>
      </c>
      <c r="AO855" s="70" t="s">
        <v>74</v>
      </c>
      <c r="AP855" s="69">
        <v>8.6</v>
      </c>
    </row>
    <row r="856" spans="1:42" ht="15" hidden="1" customHeight="1" x14ac:dyDescent="0.25">
      <c r="A856" s="69">
        <v>2024</v>
      </c>
      <c r="B856" s="70" t="s">
        <v>54</v>
      </c>
      <c r="C856" s="70" t="s">
        <v>55</v>
      </c>
      <c r="D856" s="70" t="s">
        <v>175</v>
      </c>
      <c r="E856" s="70" t="s">
        <v>57</v>
      </c>
      <c r="F856" s="70" t="s">
        <v>182</v>
      </c>
      <c r="G856" s="70" t="s">
        <v>2027</v>
      </c>
      <c r="H856" s="70" t="s">
        <v>128</v>
      </c>
      <c r="I856" s="70" t="s">
        <v>855</v>
      </c>
      <c r="J856" s="70" t="s">
        <v>61</v>
      </c>
      <c r="K856" s="69" t="b">
        <v>1</v>
      </c>
      <c r="L856" s="70" t="s">
        <v>8</v>
      </c>
      <c r="M856" s="69">
        <v>101</v>
      </c>
      <c r="N856" s="78" t="s">
        <v>957</v>
      </c>
      <c r="O856" s="81" t="str">
        <f t="shared" si="26"/>
        <v>10111</v>
      </c>
      <c r="P856" s="82">
        <f>IF(COUNTIF(Sheet2!B$3:B$187,VALUE('raw Mark ID data'!O856))=0, 0, VLOOKUP(VALUE(O856), Sheet2!B$3:D$987, 3, FALSE))</f>
        <v>0</v>
      </c>
      <c r="Q856" s="82">
        <f>IF(P856="THA",VLOOKUP(VALUE(O856),Sheet2!B$1:C$191,2,FALSE), IF(P856="SHA",VLOOKUP(VALUE(O856),Sheet2!B$1:C$191,2,FALSE), 0))</f>
        <v>0</v>
      </c>
      <c r="R856" s="82" t="str">
        <f t="shared" si="27"/>
        <v>NT</v>
      </c>
      <c r="S856" s="70" t="s">
        <v>2029</v>
      </c>
      <c r="T856" s="71">
        <v>45515</v>
      </c>
      <c r="U856" s="72">
        <v>45516</v>
      </c>
      <c r="V856" s="69">
        <v>2</v>
      </c>
      <c r="W856" s="71">
        <v>45517</v>
      </c>
      <c r="X856" s="69">
        <v>33</v>
      </c>
      <c r="Y856" s="73"/>
      <c r="Z856" s="70" t="s">
        <v>61</v>
      </c>
      <c r="AA856" s="69">
        <v>1</v>
      </c>
      <c r="AB856" s="72">
        <v>45517</v>
      </c>
      <c r="AC856" s="70" t="s">
        <v>57</v>
      </c>
      <c r="AD856" s="70" t="s">
        <v>189</v>
      </c>
      <c r="AE856" s="70" t="s">
        <v>21</v>
      </c>
      <c r="AF856" s="70" t="s">
        <v>12</v>
      </c>
      <c r="AG856" s="70" t="s">
        <v>65</v>
      </c>
      <c r="AH856" s="70" t="s">
        <v>11</v>
      </c>
      <c r="AI856" s="70" t="s">
        <v>9</v>
      </c>
      <c r="AJ856" s="70" t="s">
        <v>122</v>
      </c>
      <c r="AK856" s="70" t="s">
        <v>189</v>
      </c>
      <c r="AL856" s="70" t="s">
        <v>57</v>
      </c>
      <c r="AM856" s="70" t="s">
        <v>61</v>
      </c>
      <c r="AN856" s="70" t="s">
        <v>61</v>
      </c>
      <c r="AO856" s="70" t="s">
        <v>74</v>
      </c>
      <c r="AP856" s="69">
        <v>5.9</v>
      </c>
    </row>
    <row r="857" spans="1:42" ht="15" hidden="1" customHeight="1" x14ac:dyDescent="0.25">
      <c r="A857" s="69">
        <v>2024</v>
      </c>
      <c r="B857" s="70" t="s">
        <v>54</v>
      </c>
      <c r="C857" s="70" t="s">
        <v>986</v>
      </c>
      <c r="D857" s="70" t="s">
        <v>987</v>
      </c>
      <c r="E857" s="70" t="s">
        <v>988</v>
      </c>
      <c r="F857" s="70" t="s">
        <v>58</v>
      </c>
      <c r="G857" s="70" t="s">
        <v>2030</v>
      </c>
      <c r="H857" s="70" t="s">
        <v>91</v>
      </c>
      <c r="I857" s="70" t="s">
        <v>855</v>
      </c>
      <c r="J857" s="70" t="s">
        <v>61</v>
      </c>
      <c r="K857" s="69" t="b">
        <v>1</v>
      </c>
      <c r="L857" s="70" t="s">
        <v>23</v>
      </c>
      <c r="M857" s="69">
        <v>104</v>
      </c>
      <c r="N857" s="78" t="s">
        <v>1491</v>
      </c>
      <c r="O857" s="81" t="str">
        <f t="shared" si="26"/>
        <v>10440</v>
      </c>
      <c r="P857" s="82">
        <f>IF(COUNTIF(Sheet2!B$3:B$187,VALUE('raw Mark ID data'!O857))=0, 0, VLOOKUP(VALUE(O857), Sheet2!B$3:D$987, 3, FALSE))</f>
        <v>0</v>
      </c>
      <c r="Q857" s="82">
        <f>IF(P857="THA",VLOOKUP(VALUE(O857),Sheet2!B$1:C$191,2,FALSE), IF(P857="SHA",VLOOKUP(VALUE(O857),Sheet2!B$1:C$191,2,FALSE), 0))</f>
        <v>0</v>
      </c>
      <c r="R857" s="82" t="str">
        <f t="shared" si="27"/>
        <v>NT</v>
      </c>
      <c r="S857" s="70" t="s">
        <v>2031</v>
      </c>
      <c r="T857" s="71">
        <v>45512</v>
      </c>
      <c r="U857" s="72">
        <v>45513</v>
      </c>
      <c r="V857" s="69">
        <v>2</v>
      </c>
      <c r="W857" s="71">
        <v>45516</v>
      </c>
      <c r="X857" s="69">
        <v>32</v>
      </c>
      <c r="Y857" s="73"/>
      <c r="Z857" s="70" t="s">
        <v>2032</v>
      </c>
      <c r="AA857" s="69">
        <v>1</v>
      </c>
      <c r="AB857" s="72">
        <v>45517</v>
      </c>
      <c r="AC857" s="70" t="s">
        <v>992</v>
      </c>
      <c r="AD857" s="70" t="s">
        <v>163</v>
      </c>
      <c r="AE857" s="70" t="s">
        <v>10</v>
      </c>
      <c r="AF857" s="70" t="s">
        <v>12</v>
      </c>
      <c r="AG857" s="70" t="s">
        <v>65</v>
      </c>
      <c r="AH857" s="70" t="s">
        <v>11</v>
      </c>
      <c r="AI857" s="70" t="s">
        <v>9</v>
      </c>
      <c r="AJ857" s="70" t="s">
        <v>122</v>
      </c>
      <c r="AK857" s="70" t="s">
        <v>163</v>
      </c>
      <c r="AL857" s="70" t="s">
        <v>992</v>
      </c>
      <c r="AM857" s="70" t="s">
        <v>61</v>
      </c>
      <c r="AN857" s="70" t="s">
        <v>61</v>
      </c>
      <c r="AO857" s="70" t="s">
        <v>74</v>
      </c>
      <c r="AP857" s="69">
        <v>4.9000000000000004</v>
      </c>
    </row>
    <row r="858" spans="1:42" ht="15" hidden="1" customHeight="1" x14ac:dyDescent="0.25">
      <c r="A858" s="69">
        <v>2024</v>
      </c>
      <c r="B858" s="70" t="s">
        <v>54</v>
      </c>
      <c r="C858" s="70" t="s">
        <v>986</v>
      </c>
      <c r="D858" s="70" t="s">
        <v>987</v>
      </c>
      <c r="E858" s="70" t="s">
        <v>988</v>
      </c>
      <c r="F858" s="70" t="s">
        <v>58</v>
      </c>
      <c r="G858" s="70" t="s">
        <v>2030</v>
      </c>
      <c r="H858" s="70" t="s">
        <v>105</v>
      </c>
      <c r="I858" s="70" t="s">
        <v>855</v>
      </c>
      <c r="J858" s="70" t="s">
        <v>61</v>
      </c>
      <c r="K858" s="69" t="b">
        <v>1</v>
      </c>
      <c r="L858" s="70" t="s">
        <v>23</v>
      </c>
      <c r="M858" s="69">
        <v>104</v>
      </c>
      <c r="N858" s="78" t="s">
        <v>1491</v>
      </c>
      <c r="O858" s="81" t="str">
        <f t="shared" si="26"/>
        <v>10440</v>
      </c>
      <c r="P858" s="82">
        <f>IF(COUNTIF(Sheet2!B$3:B$187,VALUE('raw Mark ID data'!O858))=0, 0, VLOOKUP(VALUE(O858), Sheet2!B$3:D$987, 3, FALSE))</f>
        <v>0</v>
      </c>
      <c r="Q858" s="82">
        <f>IF(P858="THA",VLOOKUP(VALUE(O858),Sheet2!B$1:C$191,2,FALSE), IF(P858="SHA",VLOOKUP(VALUE(O858),Sheet2!B$1:C$191,2,FALSE), 0))</f>
        <v>0</v>
      </c>
      <c r="R858" s="82" t="str">
        <f t="shared" si="27"/>
        <v>NT</v>
      </c>
      <c r="S858" s="70" t="s">
        <v>2033</v>
      </c>
      <c r="T858" s="71">
        <v>45512</v>
      </c>
      <c r="U858" s="72">
        <v>45513</v>
      </c>
      <c r="V858" s="69">
        <v>2</v>
      </c>
      <c r="W858" s="71">
        <v>45516</v>
      </c>
      <c r="X858" s="69">
        <v>32</v>
      </c>
      <c r="Y858" s="73"/>
      <c r="Z858" s="70" t="s">
        <v>2032</v>
      </c>
      <c r="AA858" s="69">
        <v>1</v>
      </c>
      <c r="AB858" s="72">
        <v>45517</v>
      </c>
      <c r="AC858" s="70" t="s">
        <v>992</v>
      </c>
      <c r="AD858" s="70" t="s">
        <v>163</v>
      </c>
      <c r="AE858" s="70" t="s">
        <v>10</v>
      </c>
      <c r="AF858" s="70" t="s">
        <v>12</v>
      </c>
      <c r="AG858" s="70" t="s">
        <v>65</v>
      </c>
      <c r="AH858" s="70" t="s">
        <v>11</v>
      </c>
      <c r="AI858" s="70" t="s">
        <v>9</v>
      </c>
      <c r="AJ858" s="70" t="s">
        <v>122</v>
      </c>
      <c r="AK858" s="70" t="s">
        <v>163</v>
      </c>
      <c r="AL858" s="70" t="s">
        <v>992</v>
      </c>
      <c r="AM858" s="70" t="s">
        <v>61</v>
      </c>
      <c r="AN858" s="70" t="s">
        <v>61</v>
      </c>
      <c r="AO858" s="70" t="s">
        <v>74</v>
      </c>
      <c r="AP858" s="69">
        <v>4.5</v>
      </c>
    </row>
    <row r="859" spans="1:42" ht="15" hidden="1" customHeight="1" x14ac:dyDescent="0.25">
      <c r="A859" s="69">
        <v>2024</v>
      </c>
      <c r="B859" s="70" t="s">
        <v>54</v>
      </c>
      <c r="C859" s="70" t="s">
        <v>986</v>
      </c>
      <c r="D859" s="70" t="s">
        <v>987</v>
      </c>
      <c r="E859" s="70" t="s">
        <v>988</v>
      </c>
      <c r="F859" s="70" t="s">
        <v>58</v>
      </c>
      <c r="G859" s="70" t="s">
        <v>2030</v>
      </c>
      <c r="H859" s="70" t="s">
        <v>107</v>
      </c>
      <c r="I859" s="70" t="s">
        <v>855</v>
      </c>
      <c r="J859" s="70" t="s">
        <v>61</v>
      </c>
      <c r="K859" s="69" t="b">
        <v>1</v>
      </c>
      <c r="L859" s="70" t="s">
        <v>23</v>
      </c>
      <c r="M859" s="69">
        <v>104</v>
      </c>
      <c r="N859" s="78" t="s">
        <v>1491</v>
      </c>
      <c r="O859" s="81" t="str">
        <f t="shared" si="26"/>
        <v>10440</v>
      </c>
      <c r="P859" s="82">
        <f>IF(COUNTIF(Sheet2!B$3:B$187,VALUE('raw Mark ID data'!O859))=0, 0, VLOOKUP(VALUE(O859), Sheet2!B$3:D$987, 3, FALSE))</f>
        <v>0</v>
      </c>
      <c r="Q859" s="82">
        <f>IF(P859="THA",VLOOKUP(VALUE(O859),Sheet2!B$1:C$191,2,FALSE), IF(P859="SHA",VLOOKUP(VALUE(O859),Sheet2!B$1:C$191,2,FALSE), 0))</f>
        <v>0</v>
      </c>
      <c r="R859" s="82" t="str">
        <f t="shared" si="27"/>
        <v>NT</v>
      </c>
      <c r="S859" s="70" t="s">
        <v>2034</v>
      </c>
      <c r="T859" s="71">
        <v>45512</v>
      </c>
      <c r="U859" s="72">
        <v>45513</v>
      </c>
      <c r="V859" s="69">
        <v>2</v>
      </c>
      <c r="W859" s="71">
        <v>45516</v>
      </c>
      <c r="X859" s="69">
        <v>32</v>
      </c>
      <c r="Y859" s="73"/>
      <c r="Z859" s="70" t="s">
        <v>2032</v>
      </c>
      <c r="AA859" s="69">
        <v>1</v>
      </c>
      <c r="AB859" s="72">
        <v>45517</v>
      </c>
      <c r="AC859" s="70" t="s">
        <v>992</v>
      </c>
      <c r="AD859" s="70" t="s">
        <v>163</v>
      </c>
      <c r="AE859" s="70" t="s">
        <v>10</v>
      </c>
      <c r="AF859" s="70" t="s">
        <v>12</v>
      </c>
      <c r="AG859" s="70" t="s">
        <v>65</v>
      </c>
      <c r="AH859" s="70" t="s">
        <v>11</v>
      </c>
      <c r="AI859" s="70" t="s">
        <v>9</v>
      </c>
      <c r="AJ859" s="70" t="s">
        <v>122</v>
      </c>
      <c r="AK859" s="70" t="s">
        <v>163</v>
      </c>
      <c r="AL859" s="70" t="s">
        <v>992</v>
      </c>
      <c r="AM859" s="70" t="s">
        <v>61</v>
      </c>
      <c r="AN859" s="70" t="s">
        <v>61</v>
      </c>
      <c r="AO859" s="70" t="s">
        <v>74</v>
      </c>
      <c r="AP859" s="69">
        <v>5.6</v>
      </c>
    </row>
    <row r="860" spans="1:42" ht="15" hidden="1" customHeight="1" x14ac:dyDescent="0.25">
      <c r="A860" s="69">
        <v>2024</v>
      </c>
      <c r="B860" s="70" t="s">
        <v>54</v>
      </c>
      <c r="C860" s="70" t="s">
        <v>986</v>
      </c>
      <c r="D860" s="70" t="s">
        <v>987</v>
      </c>
      <c r="E860" s="70" t="s">
        <v>988</v>
      </c>
      <c r="F860" s="70" t="s">
        <v>182</v>
      </c>
      <c r="G860" s="70" t="s">
        <v>2035</v>
      </c>
      <c r="H860" s="70" t="s">
        <v>96</v>
      </c>
      <c r="I860" s="70" t="s">
        <v>855</v>
      </c>
      <c r="J860" s="70" t="s">
        <v>61</v>
      </c>
      <c r="K860" s="69" t="b">
        <v>1</v>
      </c>
      <c r="L860" s="70" t="s">
        <v>23</v>
      </c>
      <c r="M860" s="69">
        <v>101</v>
      </c>
      <c r="N860" s="78" t="s">
        <v>1015</v>
      </c>
      <c r="O860" s="81" t="str">
        <f t="shared" si="26"/>
        <v>10141</v>
      </c>
      <c r="P860" s="82">
        <f>IF(COUNTIF(Sheet2!B$3:B$187,VALUE('raw Mark ID data'!O860))=0, 0, VLOOKUP(VALUE(O860), Sheet2!B$3:D$987, 3, FALSE))</f>
        <v>0</v>
      </c>
      <c r="Q860" s="82">
        <f>IF(P860="THA",VLOOKUP(VALUE(O860),Sheet2!B$1:C$191,2,FALSE), IF(P860="SHA",VLOOKUP(VALUE(O860),Sheet2!B$1:C$191,2,FALSE), 0))</f>
        <v>0</v>
      </c>
      <c r="R860" s="82" t="str">
        <f t="shared" si="27"/>
        <v>NT</v>
      </c>
      <c r="S860" s="70" t="s">
        <v>2036</v>
      </c>
      <c r="T860" s="71">
        <v>45509</v>
      </c>
      <c r="U860" s="73"/>
      <c r="V860" s="69">
        <v>1</v>
      </c>
      <c r="W860" s="71">
        <v>45510</v>
      </c>
      <c r="X860" s="69">
        <v>32</v>
      </c>
      <c r="Y860" s="73"/>
      <c r="Z860" s="70" t="s">
        <v>61</v>
      </c>
      <c r="AA860" s="69">
        <v>1</v>
      </c>
      <c r="AB860" s="72">
        <v>45525</v>
      </c>
      <c r="AC860" s="70" t="s">
        <v>57</v>
      </c>
      <c r="AD860" s="70" t="s">
        <v>163</v>
      </c>
      <c r="AE860" s="70" t="s">
        <v>10</v>
      </c>
      <c r="AF860" s="70" t="s">
        <v>12</v>
      </c>
      <c r="AG860" s="70" t="s">
        <v>65</v>
      </c>
      <c r="AH860" s="70" t="s">
        <v>11</v>
      </c>
      <c r="AI860" s="70" t="s">
        <v>9</v>
      </c>
      <c r="AJ860" s="70" t="s">
        <v>122</v>
      </c>
      <c r="AK860" s="70" t="s">
        <v>163</v>
      </c>
      <c r="AL860" s="70" t="s">
        <v>57</v>
      </c>
      <c r="AM860" s="70" t="s">
        <v>61</v>
      </c>
      <c r="AN860" s="70" t="s">
        <v>61</v>
      </c>
      <c r="AO860" s="70" t="s">
        <v>74</v>
      </c>
      <c r="AP860" s="69">
        <v>7.8</v>
      </c>
    </row>
    <row r="861" spans="1:42" ht="15" hidden="1" customHeight="1" x14ac:dyDescent="0.25">
      <c r="A861" s="69">
        <v>2024</v>
      </c>
      <c r="B861" s="70" t="s">
        <v>54</v>
      </c>
      <c r="C861" s="70" t="s">
        <v>986</v>
      </c>
      <c r="D861" s="70" t="s">
        <v>987</v>
      </c>
      <c r="E861" s="70" t="s">
        <v>988</v>
      </c>
      <c r="F861" s="70" t="s">
        <v>182</v>
      </c>
      <c r="G861" s="70" t="s">
        <v>2035</v>
      </c>
      <c r="H861" s="70" t="s">
        <v>100</v>
      </c>
      <c r="I861" s="70" t="s">
        <v>855</v>
      </c>
      <c r="J861" s="70" t="s">
        <v>61</v>
      </c>
      <c r="K861" s="69" t="b">
        <v>1</v>
      </c>
      <c r="L861" s="70" t="s">
        <v>23</v>
      </c>
      <c r="M861" s="69">
        <v>101</v>
      </c>
      <c r="N861" s="78" t="s">
        <v>1015</v>
      </c>
      <c r="O861" s="81" t="str">
        <f t="shared" si="26"/>
        <v>10141</v>
      </c>
      <c r="P861" s="82">
        <f>IF(COUNTIF(Sheet2!B$3:B$187,VALUE('raw Mark ID data'!O861))=0, 0, VLOOKUP(VALUE(O861), Sheet2!B$3:D$987, 3, FALSE))</f>
        <v>0</v>
      </c>
      <c r="Q861" s="82">
        <f>IF(P861="THA",VLOOKUP(VALUE(O861),Sheet2!B$1:C$191,2,FALSE), IF(P861="SHA",VLOOKUP(VALUE(O861),Sheet2!B$1:C$191,2,FALSE), 0))</f>
        <v>0</v>
      </c>
      <c r="R861" s="82" t="str">
        <f t="shared" si="27"/>
        <v>NT</v>
      </c>
      <c r="S861" s="70" t="s">
        <v>2037</v>
      </c>
      <c r="T861" s="71">
        <v>45509</v>
      </c>
      <c r="U861" s="73"/>
      <c r="V861" s="69">
        <v>1</v>
      </c>
      <c r="W861" s="71">
        <v>45510</v>
      </c>
      <c r="X861" s="69">
        <v>32</v>
      </c>
      <c r="Y861" s="73"/>
      <c r="Z861" s="70" t="s">
        <v>61</v>
      </c>
      <c r="AA861" s="69">
        <v>1</v>
      </c>
      <c r="AB861" s="72">
        <v>45525</v>
      </c>
      <c r="AC861" s="70" t="s">
        <v>57</v>
      </c>
      <c r="AD861" s="70" t="s">
        <v>139</v>
      </c>
      <c r="AE861" s="70" t="s">
        <v>13</v>
      </c>
      <c r="AF861" s="70" t="s">
        <v>12</v>
      </c>
      <c r="AG861" s="70" t="s">
        <v>65</v>
      </c>
      <c r="AH861" s="70" t="s">
        <v>11</v>
      </c>
      <c r="AI861" s="70" t="s">
        <v>9</v>
      </c>
      <c r="AJ861" s="70" t="s">
        <v>122</v>
      </c>
      <c r="AK861" s="70" t="s">
        <v>139</v>
      </c>
      <c r="AL861" s="70" t="s">
        <v>57</v>
      </c>
      <c r="AM861" s="70" t="s">
        <v>61</v>
      </c>
      <c r="AN861" s="70" t="s">
        <v>61</v>
      </c>
      <c r="AO861" s="70" t="s">
        <v>74</v>
      </c>
      <c r="AP861" s="69">
        <v>5</v>
      </c>
    </row>
    <row r="862" spans="1:42" ht="15" hidden="1" customHeight="1" x14ac:dyDescent="0.25">
      <c r="A862" s="69">
        <v>2024</v>
      </c>
      <c r="B862" s="70" t="s">
        <v>54</v>
      </c>
      <c r="C862" s="70" t="s">
        <v>986</v>
      </c>
      <c r="D862" s="70" t="s">
        <v>987</v>
      </c>
      <c r="E862" s="70" t="s">
        <v>988</v>
      </c>
      <c r="F862" s="70" t="s">
        <v>182</v>
      </c>
      <c r="G862" s="70" t="s">
        <v>2035</v>
      </c>
      <c r="H862" s="70" t="s">
        <v>102</v>
      </c>
      <c r="I862" s="70" t="s">
        <v>855</v>
      </c>
      <c r="J862" s="70" t="s">
        <v>61</v>
      </c>
      <c r="K862" s="69" t="b">
        <v>1</v>
      </c>
      <c r="L862" s="70" t="s">
        <v>23</v>
      </c>
      <c r="M862" s="69">
        <v>101</v>
      </c>
      <c r="N862" s="78" t="s">
        <v>1015</v>
      </c>
      <c r="O862" s="81" t="str">
        <f t="shared" si="26"/>
        <v>10141</v>
      </c>
      <c r="P862" s="82">
        <f>IF(COUNTIF(Sheet2!B$3:B$187,VALUE('raw Mark ID data'!O862))=0, 0, VLOOKUP(VALUE(O862), Sheet2!B$3:D$987, 3, FALSE))</f>
        <v>0</v>
      </c>
      <c r="Q862" s="82">
        <f>IF(P862="THA",VLOOKUP(VALUE(O862),Sheet2!B$1:C$191,2,FALSE), IF(P862="SHA",VLOOKUP(VALUE(O862),Sheet2!B$1:C$191,2,FALSE), 0))</f>
        <v>0</v>
      </c>
      <c r="R862" s="82" t="str">
        <f t="shared" si="27"/>
        <v>NT</v>
      </c>
      <c r="S862" s="70" t="s">
        <v>2038</v>
      </c>
      <c r="T862" s="71">
        <v>45509</v>
      </c>
      <c r="U862" s="73"/>
      <c r="V862" s="69">
        <v>1</v>
      </c>
      <c r="W862" s="71">
        <v>45510</v>
      </c>
      <c r="X862" s="69">
        <v>32</v>
      </c>
      <c r="Y862" s="73"/>
      <c r="Z862" s="70" t="s">
        <v>61</v>
      </c>
      <c r="AA862" s="69">
        <v>1</v>
      </c>
      <c r="AB862" s="72">
        <v>45525</v>
      </c>
      <c r="AC862" s="70" t="s">
        <v>57</v>
      </c>
      <c r="AD862" s="70" t="s">
        <v>947</v>
      </c>
      <c r="AE862" s="70" t="s">
        <v>14</v>
      </c>
      <c r="AF862" s="70" t="s">
        <v>12</v>
      </c>
      <c r="AG862" s="70" t="s">
        <v>65</v>
      </c>
      <c r="AH862" s="70" t="s">
        <v>11</v>
      </c>
      <c r="AI862" s="70" t="s">
        <v>9</v>
      </c>
      <c r="AJ862" s="70" t="s">
        <v>122</v>
      </c>
      <c r="AK862" s="70" t="s">
        <v>947</v>
      </c>
      <c r="AL862" s="70" t="s">
        <v>57</v>
      </c>
      <c r="AM862" s="70" t="s">
        <v>61</v>
      </c>
      <c r="AN862" s="70" t="s">
        <v>61</v>
      </c>
      <c r="AO862" s="70" t="s">
        <v>74</v>
      </c>
      <c r="AP862" s="69">
        <v>6.8</v>
      </c>
    </row>
    <row r="863" spans="1:42" ht="15" hidden="1" customHeight="1" x14ac:dyDescent="0.25">
      <c r="A863" s="69">
        <v>2024</v>
      </c>
      <c r="B863" s="70" t="s">
        <v>54</v>
      </c>
      <c r="C863" s="70" t="s">
        <v>986</v>
      </c>
      <c r="D863" s="70" t="s">
        <v>987</v>
      </c>
      <c r="E863" s="70" t="s">
        <v>988</v>
      </c>
      <c r="F863" s="70" t="s">
        <v>182</v>
      </c>
      <c r="G863" s="70" t="s">
        <v>2035</v>
      </c>
      <c r="H863" s="70" t="s">
        <v>104</v>
      </c>
      <c r="I863" s="70" t="s">
        <v>855</v>
      </c>
      <c r="J863" s="70" t="s">
        <v>61</v>
      </c>
      <c r="K863" s="69" t="b">
        <v>1</v>
      </c>
      <c r="L863" s="70" t="s">
        <v>23</v>
      </c>
      <c r="M863" s="69">
        <v>101</v>
      </c>
      <c r="N863" s="78" t="s">
        <v>1015</v>
      </c>
      <c r="O863" s="81" t="str">
        <f t="shared" si="26"/>
        <v>10141</v>
      </c>
      <c r="P863" s="82">
        <f>IF(COUNTIF(Sheet2!B$3:B$187,VALUE('raw Mark ID data'!O863))=0, 0, VLOOKUP(VALUE(O863), Sheet2!B$3:D$987, 3, FALSE))</f>
        <v>0</v>
      </c>
      <c r="Q863" s="82">
        <f>IF(P863="THA",VLOOKUP(VALUE(O863),Sheet2!B$1:C$191,2,FALSE), IF(P863="SHA",VLOOKUP(VALUE(O863),Sheet2!B$1:C$191,2,FALSE), 0))</f>
        <v>0</v>
      </c>
      <c r="R863" s="82" t="str">
        <f t="shared" si="27"/>
        <v>NT</v>
      </c>
      <c r="S863" s="70" t="s">
        <v>2039</v>
      </c>
      <c r="T863" s="71">
        <v>45509</v>
      </c>
      <c r="U863" s="73"/>
      <c r="V863" s="69">
        <v>1</v>
      </c>
      <c r="W863" s="71">
        <v>45510</v>
      </c>
      <c r="X863" s="69">
        <v>32</v>
      </c>
      <c r="Y863" s="73"/>
      <c r="Z863" s="70" t="s">
        <v>61</v>
      </c>
      <c r="AA863" s="69">
        <v>1</v>
      </c>
      <c r="AB863" s="72">
        <v>45525</v>
      </c>
      <c r="AC863" s="70" t="s">
        <v>57</v>
      </c>
      <c r="AD863" s="70" t="s">
        <v>139</v>
      </c>
      <c r="AE863" s="70" t="s">
        <v>13</v>
      </c>
      <c r="AF863" s="70" t="s">
        <v>12</v>
      </c>
      <c r="AG863" s="70" t="s">
        <v>65</v>
      </c>
      <c r="AH863" s="70" t="s">
        <v>11</v>
      </c>
      <c r="AI863" s="70" t="s">
        <v>9</v>
      </c>
      <c r="AJ863" s="70" t="s">
        <v>122</v>
      </c>
      <c r="AK863" s="70" t="s">
        <v>139</v>
      </c>
      <c r="AL863" s="70" t="s">
        <v>57</v>
      </c>
      <c r="AM863" s="70" t="s">
        <v>61</v>
      </c>
      <c r="AN863" s="70" t="s">
        <v>61</v>
      </c>
      <c r="AO863" s="70" t="s">
        <v>74</v>
      </c>
      <c r="AP863" s="69">
        <v>4.5999999999999996</v>
      </c>
    </row>
    <row r="864" spans="1:42" ht="15" hidden="1" customHeight="1" x14ac:dyDescent="0.25">
      <c r="A864" s="69">
        <v>2024</v>
      </c>
      <c r="B864" s="70" t="s">
        <v>54</v>
      </c>
      <c r="C864" s="70" t="s">
        <v>55</v>
      </c>
      <c r="D864" s="70" t="s">
        <v>987</v>
      </c>
      <c r="E864" s="70" t="s">
        <v>988</v>
      </c>
      <c r="F864" s="70" t="s">
        <v>182</v>
      </c>
      <c r="G864" s="70" t="s">
        <v>2040</v>
      </c>
      <c r="H864" s="70" t="s">
        <v>73</v>
      </c>
      <c r="I864" s="70" t="s">
        <v>855</v>
      </c>
      <c r="J864" s="70" t="s">
        <v>61</v>
      </c>
      <c r="K864" s="69" t="b">
        <v>1</v>
      </c>
      <c r="L864" s="70" t="s">
        <v>23</v>
      </c>
      <c r="M864" s="69">
        <v>101</v>
      </c>
      <c r="N864" s="78" t="s">
        <v>2041</v>
      </c>
      <c r="O864" s="81" t="str">
        <f t="shared" si="26"/>
        <v>101294548</v>
      </c>
      <c r="P864" s="82">
        <f>IF(COUNTIF(Sheet2!B$3:B$187,VALUE('raw Mark ID data'!O864))=0, 0, VLOOKUP(VALUE(O864), Sheet2!B$3:D$987, 3, FALSE))</f>
        <v>0</v>
      </c>
      <c r="Q864" s="82">
        <f>IF(P864="THA",VLOOKUP(VALUE(O864),Sheet2!B$1:C$191,2,FALSE), IF(P864="SHA",VLOOKUP(VALUE(O864),Sheet2!B$1:C$191,2,FALSE), 0))</f>
        <v>0</v>
      </c>
      <c r="R864" s="82" t="str">
        <f t="shared" si="27"/>
        <v>NT</v>
      </c>
      <c r="S864" s="70" t="s">
        <v>2042</v>
      </c>
      <c r="T864" s="71">
        <v>45500</v>
      </c>
      <c r="U864" s="72">
        <v>45501</v>
      </c>
      <c r="V864" s="69">
        <v>2</v>
      </c>
      <c r="W864" s="71">
        <v>45502</v>
      </c>
      <c r="X864" s="69">
        <v>31</v>
      </c>
      <c r="Y864" s="73"/>
      <c r="Z864" s="70" t="s">
        <v>61</v>
      </c>
      <c r="AA864" s="69">
        <v>1</v>
      </c>
      <c r="AB864" s="72">
        <v>45555</v>
      </c>
      <c r="AC864" s="70" t="s">
        <v>63</v>
      </c>
      <c r="AD864" s="70" t="s">
        <v>947</v>
      </c>
      <c r="AE864" s="70" t="s">
        <v>14</v>
      </c>
      <c r="AF864" s="70" t="s">
        <v>12</v>
      </c>
      <c r="AG864" s="70" t="s">
        <v>65</v>
      </c>
      <c r="AH864" s="70" t="s">
        <v>11</v>
      </c>
      <c r="AI864" s="70" t="s">
        <v>9</v>
      </c>
      <c r="AJ864" s="70" t="s">
        <v>122</v>
      </c>
      <c r="AK864" s="70" t="s">
        <v>947</v>
      </c>
      <c r="AL864" s="70" t="s">
        <v>63</v>
      </c>
      <c r="AM864" s="70" t="s">
        <v>61</v>
      </c>
      <c r="AN864" s="70" t="s">
        <v>61</v>
      </c>
      <c r="AO864" s="70" t="s">
        <v>74</v>
      </c>
      <c r="AP864" s="69">
        <v>3.3</v>
      </c>
    </row>
    <row r="865" spans="1:42" ht="15" hidden="1" customHeight="1" x14ac:dyDescent="0.25">
      <c r="A865" s="69">
        <v>2024</v>
      </c>
      <c r="B865" s="70" t="s">
        <v>54</v>
      </c>
      <c r="C865" s="70" t="s">
        <v>55</v>
      </c>
      <c r="D865" s="70" t="s">
        <v>987</v>
      </c>
      <c r="E865" s="70" t="s">
        <v>988</v>
      </c>
      <c r="F865" s="70" t="s">
        <v>182</v>
      </c>
      <c r="G865" s="70" t="s">
        <v>2040</v>
      </c>
      <c r="H865" s="70" t="s">
        <v>79</v>
      </c>
      <c r="I865" s="70" t="s">
        <v>855</v>
      </c>
      <c r="J865" s="70" t="s">
        <v>61</v>
      </c>
      <c r="K865" s="69" t="b">
        <v>1</v>
      </c>
      <c r="L865" s="70" t="s">
        <v>23</v>
      </c>
      <c r="M865" s="69">
        <v>101</v>
      </c>
      <c r="N865" s="78" t="s">
        <v>2041</v>
      </c>
      <c r="O865" s="81" t="str">
        <f t="shared" si="26"/>
        <v>101294548</v>
      </c>
      <c r="P865" s="82">
        <f>IF(COUNTIF(Sheet2!B$3:B$187,VALUE('raw Mark ID data'!O865))=0, 0, VLOOKUP(VALUE(O865), Sheet2!B$3:D$987, 3, FALSE))</f>
        <v>0</v>
      </c>
      <c r="Q865" s="82">
        <f>IF(P865="THA",VLOOKUP(VALUE(O865),Sheet2!B$1:C$191,2,FALSE), IF(P865="SHA",VLOOKUP(VALUE(O865),Sheet2!B$1:C$191,2,FALSE), 0))</f>
        <v>0</v>
      </c>
      <c r="R865" s="82" t="str">
        <f t="shared" si="27"/>
        <v>NT</v>
      </c>
      <c r="S865" s="70" t="s">
        <v>2043</v>
      </c>
      <c r="T865" s="71">
        <v>45500</v>
      </c>
      <c r="U865" s="72">
        <v>45501</v>
      </c>
      <c r="V865" s="69">
        <v>2</v>
      </c>
      <c r="W865" s="71">
        <v>45502</v>
      </c>
      <c r="X865" s="69">
        <v>31</v>
      </c>
      <c r="Y865" s="73"/>
      <c r="Z865" s="70" t="s">
        <v>61</v>
      </c>
      <c r="AA865" s="69">
        <v>1</v>
      </c>
      <c r="AB865" s="72">
        <v>45555</v>
      </c>
      <c r="AC865" s="70" t="s">
        <v>63</v>
      </c>
      <c r="AD865" s="70" t="s">
        <v>163</v>
      </c>
      <c r="AE865" s="70" t="s">
        <v>10</v>
      </c>
      <c r="AF865" s="70" t="s">
        <v>12</v>
      </c>
      <c r="AG865" s="70" t="s">
        <v>65</v>
      </c>
      <c r="AH865" s="70" t="s">
        <v>11</v>
      </c>
      <c r="AI865" s="70" t="s">
        <v>9</v>
      </c>
      <c r="AJ865" s="70" t="s">
        <v>84</v>
      </c>
      <c r="AK865" s="70" t="s">
        <v>163</v>
      </c>
      <c r="AL865" s="70" t="s">
        <v>63</v>
      </c>
      <c r="AM865" s="70" t="s">
        <v>61</v>
      </c>
      <c r="AN865" s="70" t="s">
        <v>61</v>
      </c>
      <c r="AO865" s="70" t="s">
        <v>74</v>
      </c>
      <c r="AP865" s="69">
        <v>5.8</v>
      </c>
    </row>
    <row r="866" spans="1:42" ht="15" hidden="1" customHeight="1" x14ac:dyDescent="0.25">
      <c r="A866" s="69">
        <v>2024</v>
      </c>
      <c r="B866" s="70" t="s">
        <v>54</v>
      </c>
      <c r="C866" s="70" t="s">
        <v>55</v>
      </c>
      <c r="D866" s="70" t="s">
        <v>987</v>
      </c>
      <c r="E866" s="70" t="s">
        <v>988</v>
      </c>
      <c r="F866" s="70" t="s">
        <v>182</v>
      </c>
      <c r="G866" s="70" t="s">
        <v>2040</v>
      </c>
      <c r="H866" s="70" t="s">
        <v>91</v>
      </c>
      <c r="I866" s="70" t="s">
        <v>855</v>
      </c>
      <c r="J866" s="70" t="s">
        <v>61</v>
      </c>
      <c r="K866" s="69" t="b">
        <v>1</v>
      </c>
      <c r="L866" s="70" t="s">
        <v>23</v>
      </c>
      <c r="M866" s="69">
        <v>101</v>
      </c>
      <c r="N866" s="78" t="s">
        <v>2041</v>
      </c>
      <c r="O866" s="81" t="str">
        <f t="shared" si="26"/>
        <v>101294548</v>
      </c>
      <c r="P866" s="82">
        <f>IF(COUNTIF(Sheet2!B$3:B$187,VALUE('raw Mark ID data'!O866))=0, 0, VLOOKUP(VALUE(O866), Sheet2!B$3:D$987, 3, FALSE))</f>
        <v>0</v>
      </c>
      <c r="Q866" s="82">
        <f>IF(P866="THA",VLOOKUP(VALUE(O866),Sheet2!B$1:C$191,2,FALSE), IF(P866="SHA",VLOOKUP(VALUE(O866),Sheet2!B$1:C$191,2,FALSE), 0))</f>
        <v>0</v>
      </c>
      <c r="R866" s="82" t="str">
        <f t="shared" si="27"/>
        <v>NT</v>
      </c>
      <c r="S866" s="70" t="s">
        <v>2044</v>
      </c>
      <c r="T866" s="71">
        <v>45500</v>
      </c>
      <c r="U866" s="72">
        <v>45501</v>
      </c>
      <c r="V866" s="69">
        <v>2</v>
      </c>
      <c r="W866" s="71">
        <v>45502</v>
      </c>
      <c r="X866" s="69">
        <v>31</v>
      </c>
      <c r="Y866" s="73"/>
      <c r="Z866" s="70" t="s">
        <v>61</v>
      </c>
      <c r="AA866" s="69">
        <v>1</v>
      </c>
      <c r="AB866" s="72">
        <v>45555</v>
      </c>
      <c r="AC866" s="70" t="s">
        <v>63</v>
      </c>
      <c r="AD866" s="70" t="s">
        <v>163</v>
      </c>
      <c r="AE866" s="70" t="s">
        <v>10</v>
      </c>
      <c r="AF866" s="70" t="s">
        <v>12</v>
      </c>
      <c r="AG866" s="70" t="s">
        <v>65</v>
      </c>
      <c r="AH866" s="70" t="s">
        <v>11</v>
      </c>
      <c r="AI866" s="70" t="s">
        <v>9</v>
      </c>
      <c r="AJ866" s="70" t="s">
        <v>122</v>
      </c>
      <c r="AK866" s="70" t="s">
        <v>163</v>
      </c>
      <c r="AL866" s="70" t="s">
        <v>63</v>
      </c>
      <c r="AM866" s="70" t="s">
        <v>61</v>
      </c>
      <c r="AN866" s="70" t="s">
        <v>61</v>
      </c>
      <c r="AO866" s="70" t="s">
        <v>74</v>
      </c>
      <c r="AP866" s="69">
        <v>4.5</v>
      </c>
    </row>
    <row r="867" spans="1:42" ht="15" hidden="1" customHeight="1" x14ac:dyDescent="0.25">
      <c r="A867" s="69">
        <v>2024</v>
      </c>
      <c r="B867" s="70" t="s">
        <v>54</v>
      </c>
      <c r="C867" s="70" t="s">
        <v>55</v>
      </c>
      <c r="D867" s="70" t="s">
        <v>987</v>
      </c>
      <c r="E867" s="70" t="s">
        <v>988</v>
      </c>
      <c r="F867" s="70" t="s">
        <v>182</v>
      </c>
      <c r="G867" s="70" t="s">
        <v>2040</v>
      </c>
      <c r="H867" s="70" t="s">
        <v>105</v>
      </c>
      <c r="I867" s="70" t="s">
        <v>855</v>
      </c>
      <c r="J867" s="70" t="s">
        <v>61</v>
      </c>
      <c r="K867" s="69" t="b">
        <v>1</v>
      </c>
      <c r="L867" s="70" t="s">
        <v>23</v>
      </c>
      <c r="M867" s="69">
        <v>101</v>
      </c>
      <c r="N867" s="78" t="s">
        <v>2041</v>
      </c>
      <c r="O867" s="81" t="str">
        <f t="shared" si="26"/>
        <v>101294548</v>
      </c>
      <c r="P867" s="82">
        <f>IF(COUNTIF(Sheet2!B$3:B$187,VALUE('raw Mark ID data'!O867))=0, 0, VLOOKUP(VALUE(O867), Sheet2!B$3:D$987, 3, FALSE))</f>
        <v>0</v>
      </c>
      <c r="Q867" s="82">
        <f>IF(P867="THA",VLOOKUP(VALUE(O867),Sheet2!B$1:C$191,2,FALSE), IF(P867="SHA",VLOOKUP(VALUE(O867),Sheet2!B$1:C$191,2,FALSE), 0))</f>
        <v>0</v>
      </c>
      <c r="R867" s="82" t="str">
        <f t="shared" si="27"/>
        <v>NT</v>
      </c>
      <c r="S867" s="70" t="s">
        <v>2045</v>
      </c>
      <c r="T867" s="71">
        <v>45500</v>
      </c>
      <c r="U867" s="72">
        <v>45501</v>
      </c>
      <c r="V867" s="69">
        <v>2</v>
      </c>
      <c r="W867" s="71">
        <v>45502</v>
      </c>
      <c r="X867" s="69">
        <v>31</v>
      </c>
      <c r="Y867" s="73"/>
      <c r="Z867" s="70" t="s">
        <v>61</v>
      </c>
      <c r="AA867" s="69">
        <v>1</v>
      </c>
      <c r="AB867" s="72">
        <v>45555</v>
      </c>
      <c r="AC867" s="70" t="s">
        <v>63</v>
      </c>
      <c r="AD867" s="70" t="s">
        <v>163</v>
      </c>
      <c r="AE867" s="70" t="s">
        <v>10</v>
      </c>
      <c r="AF867" s="70" t="s">
        <v>12</v>
      </c>
      <c r="AG867" s="70" t="s">
        <v>65</v>
      </c>
      <c r="AH867" s="70" t="s">
        <v>11</v>
      </c>
      <c r="AI867" s="70" t="s">
        <v>9</v>
      </c>
      <c r="AJ867" s="70" t="s">
        <v>84</v>
      </c>
      <c r="AK867" s="70" t="s">
        <v>163</v>
      </c>
      <c r="AL867" s="70" t="s">
        <v>63</v>
      </c>
      <c r="AM867" s="70" t="s">
        <v>61</v>
      </c>
      <c r="AN867" s="70" t="s">
        <v>61</v>
      </c>
      <c r="AO867" s="70" t="s">
        <v>74</v>
      </c>
      <c r="AP867" s="69">
        <v>2.5</v>
      </c>
    </row>
    <row r="868" spans="1:42" ht="15" hidden="1" customHeight="1" x14ac:dyDescent="0.25">
      <c r="A868" s="69">
        <v>2024</v>
      </c>
      <c r="B868" s="70" t="s">
        <v>54</v>
      </c>
      <c r="C868" s="70" t="s">
        <v>55</v>
      </c>
      <c r="D868" s="70" t="s">
        <v>987</v>
      </c>
      <c r="E868" s="70" t="s">
        <v>988</v>
      </c>
      <c r="F868" s="70" t="s">
        <v>182</v>
      </c>
      <c r="G868" s="70" t="s">
        <v>2040</v>
      </c>
      <c r="H868" s="70" t="s">
        <v>118</v>
      </c>
      <c r="I868" s="70" t="s">
        <v>855</v>
      </c>
      <c r="J868" s="70" t="s">
        <v>61</v>
      </c>
      <c r="K868" s="69" t="b">
        <v>1</v>
      </c>
      <c r="L868" s="70" t="s">
        <v>23</v>
      </c>
      <c r="M868" s="69">
        <v>101</v>
      </c>
      <c r="N868" s="78" t="s">
        <v>2041</v>
      </c>
      <c r="O868" s="81" t="str">
        <f t="shared" si="26"/>
        <v>101294548</v>
      </c>
      <c r="P868" s="82">
        <f>IF(COUNTIF(Sheet2!B$3:B$187,VALUE('raw Mark ID data'!O868))=0, 0, VLOOKUP(VALUE(O868), Sheet2!B$3:D$987, 3, FALSE))</f>
        <v>0</v>
      </c>
      <c r="Q868" s="82">
        <f>IF(P868="THA",VLOOKUP(VALUE(O868),Sheet2!B$1:C$191,2,FALSE), IF(P868="SHA",VLOOKUP(VALUE(O868),Sheet2!B$1:C$191,2,FALSE), 0))</f>
        <v>0</v>
      </c>
      <c r="R868" s="82" t="str">
        <f t="shared" si="27"/>
        <v>NT</v>
      </c>
      <c r="S868" s="70" t="s">
        <v>2046</v>
      </c>
      <c r="T868" s="71">
        <v>45500</v>
      </c>
      <c r="U868" s="72">
        <v>45501</v>
      </c>
      <c r="V868" s="69">
        <v>2</v>
      </c>
      <c r="W868" s="71">
        <v>45502</v>
      </c>
      <c r="X868" s="69">
        <v>31</v>
      </c>
      <c r="Y868" s="73"/>
      <c r="Z868" s="70" t="s">
        <v>61</v>
      </c>
      <c r="AA868" s="69">
        <v>1</v>
      </c>
      <c r="AB868" s="72">
        <v>45555</v>
      </c>
      <c r="AC868" s="70" t="s">
        <v>63</v>
      </c>
      <c r="AD868" s="70" t="s">
        <v>947</v>
      </c>
      <c r="AE868" s="70" t="s">
        <v>14</v>
      </c>
      <c r="AF868" s="70" t="s">
        <v>12</v>
      </c>
      <c r="AG868" s="70" t="s">
        <v>65</v>
      </c>
      <c r="AH868" s="70" t="s">
        <v>11</v>
      </c>
      <c r="AI868" s="70" t="s">
        <v>9</v>
      </c>
      <c r="AJ868" s="70" t="s">
        <v>122</v>
      </c>
      <c r="AK868" s="70" t="s">
        <v>947</v>
      </c>
      <c r="AL868" s="70" t="s">
        <v>63</v>
      </c>
      <c r="AM868" s="70" t="s">
        <v>61</v>
      </c>
      <c r="AN868" s="70" t="s">
        <v>61</v>
      </c>
      <c r="AO868" s="70" t="s">
        <v>74</v>
      </c>
      <c r="AP868" s="69">
        <v>4.2</v>
      </c>
    </row>
    <row r="869" spans="1:42" ht="15" hidden="1" customHeight="1" x14ac:dyDescent="0.25">
      <c r="A869" s="69">
        <v>2024</v>
      </c>
      <c r="B869" s="70" t="s">
        <v>54</v>
      </c>
      <c r="C869" s="70" t="s">
        <v>55</v>
      </c>
      <c r="D869" s="70" t="s">
        <v>987</v>
      </c>
      <c r="E869" s="70" t="s">
        <v>988</v>
      </c>
      <c r="F869" s="70" t="s">
        <v>182</v>
      </c>
      <c r="G869" s="70" t="s">
        <v>2040</v>
      </c>
      <c r="H869" s="70" t="s">
        <v>120</v>
      </c>
      <c r="I869" s="70" t="s">
        <v>855</v>
      </c>
      <c r="J869" s="70" t="s">
        <v>61</v>
      </c>
      <c r="K869" s="69" t="b">
        <v>1</v>
      </c>
      <c r="L869" s="70" t="s">
        <v>23</v>
      </c>
      <c r="M869" s="69">
        <v>101</v>
      </c>
      <c r="N869" s="78" t="s">
        <v>2041</v>
      </c>
      <c r="O869" s="81" t="str">
        <f t="shared" si="26"/>
        <v>101294548</v>
      </c>
      <c r="P869" s="82">
        <f>IF(COUNTIF(Sheet2!B$3:B$187,VALUE('raw Mark ID data'!O869))=0, 0, VLOOKUP(VALUE(O869), Sheet2!B$3:D$987, 3, FALSE))</f>
        <v>0</v>
      </c>
      <c r="Q869" s="82">
        <f>IF(P869="THA",VLOOKUP(VALUE(O869),Sheet2!B$1:C$191,2,FALSE), IF(P869="SHA",VLOOKUP(VALUE(O869),Sheet2!B$1:C$191,2,FALSE), 0))</f>
        <v>0</v>
      </c>
      <c r="R869" s="82" t="str">
        <f t="shared" si="27"/>
        <v>NT</v>
      </c>
      <c r="S869" s="70" t="s">
        <v>2047</v>
      </c>
      <c r="T869" s="71">
        <v>45500</v>
      </c>
      <c r="U869" s="72">
        <v>45501</v>
      </c>
      <c r="V869" s="69">
        <v>2</v>
      </c>
      <c r="W869" s="71">
        <v>45502</v>
      </c>
      <c r="X869" s="69">
        <v>31</v>
      </c>
      <c r="Y869" s="73"/>
      <c r="Z869" s="70" t="s">
        <v>61</v>
      </c>
      <c r="AA869" s="69">
        <v>1</v>
      </c>
      <c r="AB869" s="72">
        <v>45555</v>
      </c>
      <c r="AC869" s="70" t="s">
        <v>63</v>
      </c>
      <c r="AD869" s="70" t="s">
        <v>139</v>
      </c>
      <c r="AE869" s="70" t="s">
        <v>13</v>
      </c>
      <c r="AF869" s="70" t="s">
        <v>12</v>
      </c>
      <c r="AG869" s="70" t="s">
        <v>65</v>
      </c>
      <c r="AH869" s="70" t="s">
        <v>11</v>
      </c>
      <c r="AI869" s="70" t="s">
        <v>9</v>
      </c>
      <c r="AJ869" s="70" t="s">
        <v>122</v>
      </c>
      <c r="AK869" s="70" t="s">
        <v>139</v>
      </c>
      <c r="AL869" s="70" t="s">
        <v>63</v>
      </c>
      <c r="AM869" s="70" t="s">
        <v>61</v>
      </c>
      <c r="AN869" s="70" t="s">
        <v>61</v>
      </c>
      <c r="AO869" s="70" t="s">
        <v>74</v>
      </c>
      <c r="AP869" s="69">
        <v>3.9</v>
      </c>
    </row>
    <row r="870" spans="1:42" ht="15" hidden="1" customHeight="1" x14ac:dyDescent="0.25">
      <c r="A870" s="69">
        <v>2024</v>
      </c>
      <c r="B870" s="70" t="s">
        <v>54</v>
      </c>
      <c r="C870" s="70" t="s">
        <v>55</v>
      </c>
      <c r="D870" s="70" t="s">
        <v>987</v>
      </c>
      <c r="E870" s="70" t="s">
        <v>988</v>
      </c>
      <c r="F870" s="70" t="s">
        <v>182</v>
      </c>
      <c r="G870" s="70" t="s">
        <v>2040</v>
      </c>
      <c r="H870" s="70" t="s">
        <v>123</v>
      </c>
      <c r="I870" s="70" t="s">
        <v>855</v>
      </c>
      <c r="J870" s="70" t="s">
        <v>61</v>
      </c>
      <c r="K870" s="69" t="b">
        <v>1</v>
      </c>
      <c r="L870" s="70" t="s">
        <v>23</v>
      </c>
      <c r="M870" s="69">
        <v>101</v>
      </c>
      <c r="N870" s="78" t="s">
        <v>2041</v>
      </c>
      <c r="O870" s="81" t="str">
        <f t="shared" si="26"/>
        <v>101294548</v>
      </c>
      <c r="P870" s="82">
        <f>IF(COUNTIF(Sheet2!B$3:B$187,VALUE('raw Mark ID data'!O870))=0, 0, VLOOKUP(VALUE(O870), Sheet2!B$3:D$987, 3, FALSE))</f>
        <v>0</v>
      </c>
      <c r="Q870" s="82">
        <f>IF(P870="THA",VLOOKUP(VALUE(O870),Sheet2!B$1:C$191,2,FALSE), IF(P870="SHA",VLOOKUP(VALUE(O870),Sheet2!B$1:C$191,2,FALSE), 0))</f>
        <v>0</v>
      </c>
      <c r="R870" s="82" t="str">
        <f t="shared" si="27"/>
        <v>NT</v>
      </c>
      <c r="S870" s="70" t="s">
        <v>2048</v>
      </c>
      <c r="T870" s="71">
        <v>45500</v>
      </c>
      <c r="U870" s="72">
        <v>45501</v>
      </c>
      <c r="V870" s="69">
        <v>2</v>
      </c>
      <c r="W870" s="71">
        <v>45502</v>
      </c>
      <c r="X870" s="69">
        <v>31</v>
      </c>
      <c r="Y870" s="73"/>
      <c r="Z870" s="70" t="s">
        <v>61</v>
      </c>
      <c r="AA870" s="69">
        <v>1</v>
      </c>
      <c r="AB870" s="72">
        <v>45555</v>
      </c>
      <c r="AC870" s="70" t="s">
        <v>63</v>
      </c>
      <c r="AD870" s="70" t="s">
        <v>163</v>
      </c>
      <c r="AE870" s="70" t="s">
        <v>10</v>
      </c>
      <c r="AF870" s="70" t="s">
        <v>12</v>
      </c>
      <c r="AG870" s="70" t="s">
        <v>65</v>
      </c>
      <c r="AH870" s="70" t="s">
        <v>11</v>
      </c>
      <c r="AI870" s="70" t="s">
        <v>9</v>
      </c>
      <c r="AJ870" s="70" t="s">
        <v>122</v>
      </c>
      <c r="AK870" s="70" t="s">
        <v>163</v>
      </c>
      <c r="AL870" s="70" t="s">
        <v>63</v>
      </c>
      <c r="AM870" s="70" t="s">
        <v>61</v>
      </c>
      <c r="AN870" s="70" t="s">
        <v>61</v>
      </c>
      <c r="AO870" s="70" t="s">
        <v>74</v>
      </c>
      <c r="AP870" s="69">
        <v>3.6</v>
      </c>
    </row>
    <row r="871" spans="1:42" ht="15" hidden="1" customHeight="1" x14ac:dyDescent="0.25">
      <c r="A871" s="69">
        <v>2024</v>
      </c>
      <c r="B871" s="70" t="s">
        <v>54</v>
      </c>
      <c r="C871" s="70" t="s">
        <v>55</v>
      </c>
      <c r="D871" s="70" t="s">
        <v>987</v>
      </c>
      <c r="E871" s="70" t="s">
        <v>988</v>
      </c>
      <c r="F871" s="70" t="s">
        <v>182</v>
      </c>
      <c r="G871" s="70" t="s">
        <v>2040</v>
      </c>
      <c r="H871" s="70" t="s">
        <v>125</v>
      </c>
      <c r="I871" s="70" t="s">
        <v>855</v>
      </c>
      <c r="J871" s="70" t="s">
        <v>61</v>
      </c>
      <c r="K871" s="69" t="b">
        <v>1</v>
      </c>
      <c r="L871" s="70" t="s">
        <v>23</v>
      </c>
      <c r="M871" s="69">
        <v>101</v>
      </c>
      <c r="N871" s="78" t="s">
        <v>2041</v>
      </c>
      <c r="O871" s="81" t="str">
        <f t="shared" si="26"/>
        <v>101294548</v>
      </c>
      <c r="P871" s="82">
        <f>IF(COUNTIF(Sheet2!B$3:B$187,VALUE('raw Mark ID data'!O871))=0, 0, VLOOKUP(VALUE(O871), Sheet2!B$3:D$987, 3, FALSE))</f>
        <v>0</v>
      </c>
      <c r="Q871" s="82">
        <f>IF(P871="THA",VLOOKUP(VALUE(O871),Sheet2!B$1:C$191,2,FALSE), IF(P871="SHA",VLOOKUP(VALUE(O871),Sheet2!B$1:C$191,2,FALSE), 0))</f>
        <v>0</v>
      </c>
      <c r="R871" s="82" t="str">
        <f t="shared" si="27"/>
        <v>NT</v>
      </c>
      <c r="S871" s="70" t="s">
        <v>2049</v>
      </c>
      <c r="T871" s="71">
        <v>45500</v>
      </c>
      <c r="U871" s="72">
        <v>45501</v>
      </c>
      <c r="V871" s="69">
        <v>2</v>
      </c>
      <c r="W871" s="71">
        <v>45502</v>
      </c>
      <c r="X871" s="69">
        <v>31</v>
      </c>
      <c r="Y871" s="73"/>
      <c r="Z871" s="70" t="s">
        <v>61</v>
      </c>
      <c r="AA871" s="69">
        <v>1</v>
      </c>
      <c r="AB871" s="72">
        <v>45555</v>
      </c>
      <c r="AC871" s="70" t="s">
        <v>63</v>
      </c>
      <c r="AD871" s="70" t="s">
        <v>139</v>
      </c>
      <c r="AE871" s="70" t="s">
        <v>13</v>
      </c>
      <c r="AF871" s="70" t="s">
        <v>12</v>
      </c>
      <c r="AG871" s="70" t="s">
        <v>65</v>
      </c>
      <c r="AH871" s="70" t="s">
        <v>11</v>
      </c>
      <c r="AI871" s="70" t="s">
        <v>9</v>
      </c>
      <c r="AJ871" s="70" t="s">
        <v>122</v>
      </c>
      <c r="AK871" s="70" t="s">
        <v>139</v>
      </c>
      <c r="AL871" s="70" t="s">
        <v>63</v>
      </c>
      <c r="AM871" s="70" t="s">
        <v>61</v>
      </c>
      <c r="AN871" s="70" t="s">
        <v>61</v>
      </c>
      <c r="AO871" s="70" t="s">
        <v>74</v>
      </c>
      <c r="AP871" s="69">
        <v>5.4</v>
      </c>
    </row>
    <row r="872" spans="1:42" ht="15" hidden="1" customHeight="1" x14ac:dyDescent="0.25">
      <c r="A872" s="69">
        <v>2024</v>
      </c>
      <c r="B872" s="70" t="s">
        <v>54</v>
      </c>
      <c r="C872" s="70" t="s">
        <v>55</v>
      </c>
      <c r="D872" s="70" t="s">
        <v>987</v>
      </c>
      <c r="E872" s="70" t="s">
        <v>988</v>
      </c>
      <c r="F872" s="70" t="s">
        <v>182</v>
      </c>
      <c r="G872" s="70" t="s">
        <v>2040</v>
      </c>
      <c r="H872" s="70" t="s">
        <v>126</v>
      </c>
      <c r="I872" s="70" t="s">
        <v>855</v>
      </c>
      <c r="J872" s="70" t="s">
        <v>61</v>
      </c>
      <c r="K872" s="69" t="b">
        <v>1</v>
      </c>
      <c r="L872" s="70" t="s">
        <v>23</v>
      </c>
      <c r="M872" s="69">
        <v>101</v>
      </c>
      <c r="N872" s="78" t="s">
        <v>2041</v>
      </c>
      <c r="O872" s="81" t="str">
        <f t="shared" si="26"/>
        <v>101294548</v>
      </c>
      <c r="P872" s="82">
        <f>IF(COUNTIF(Sheet2!B$3:B$187,VALUE('raw Mark ID data'!O872))=0, 0, VLOOKUP(VALUE(O872), Sheet2!B$3:D$987, 3, FALSE))</f>
        <v>0</v>
      </c>
      <c r="Q872" s="82">
        <f>IF(P872="THA",VLOOKUP(VALUE(O872),Sheet2!B$1:C$191,2,FALSE), IF(P872="SHA",VLOOKUP(VALUE(O872),Sheet2!B$1:C$191,2,FALSE), 0))</f>
        <v>0</v>
      </c>
      <c r="R872" s="82" t="str">
        <f t="shared" si="27"/>
        <v>NT</v>
      </c>
      <c r="S872" s="70" t="s">
        <v>2050</v>
      </c>
      <c r="T872" s="71">
        <v>45500</v>
      </c>
      <c r="U872" s="72">
        <v>45501</v>
      </c>
      <c r="V872" s="69">
        <v>2</v>
      </c>
      <c r="W872" s="71">
        <v>45502</v>
      </c>
      <c r="X872" s="69">
        <v>31</v>
      </c>
      <c r="Y872" s="73"/>
      <c r="Z872" s="70" t="s">
        <v>61</v>
      </c>
      <c r="AA872" s="69">
        <v>1</v>
      </c>
      <c r="AB872" s="72">
        <v>45555</v>
      </c>
      <c r="AC872" s="70" t="s">
        <v>63</v>
      </c>
      <c r="AD872" s="70" t="s">
        <v>163</v>
      </c>
      <c r="AE872" s="70" t="s">
        <v>10</v>
      </c>
      <c r="AF872" s="70" t="s">
        <v>12</v>
      </c>
      <c r="AG872" s="70" t="s">
        <v>65</v>
      </c>
      <c r="AH872" s="70" t="s">
        <v>11</v>
      </c>
      <c r="AI872" s="70" t="s">
        <v>9</v>
      </c>
      <c r="AJ872" s="70" t="s">
        <v>122</v>
      </c>
      <c r="AK872" s="70" t="s">
        <v>163</v>
      </c>
      <c r="AL872" s="70" t="s">
        <v>63</v>
      </c>
      <c r="AM872" s="70" t="s">
        <v>61</v>
      </c>
      <c r="AN872" s="70" t="s">
        <v>61</v>
      </c>
      <c r="AO872" s="70" t="s">
        <v>74</v>
      </c>
      <c r="AP872" s="69">
        <v>5.5</v>
      </c>
    </row>
    <row r="873" spans="1:42" ht="15" hidden="1" customHeight="1" x14ac:dyDescent="0.25">
      <c r="A873" s="69">
        <v>2024</v>
      </c>
      <c r="B873" s="70" t="s">
        <v>54</v>
      </c>
      <c r="C873" s="70" t="s">
        <v>55</v>
      </c>
      <c r="D873" s="70" t="s">
        <v>987</v>
      </c>
      <c r="E873" s="70" t="s">
        <v>988</v>
      </c>
      <c r="F873" s="70" t="s">
        <v>182</v>
      </c>
      <c r="G873" s="70" t="s">
        <v>2040</v>
      </c>
      <c r="H873" s="70" t="s">
        <v>135</v>
      </c>
      <c r="I873" s="70" t="s">
        <v>855</v>
      </c>
      <c r="J873" s="70" t="s">
        <v>61</v>
      </c>
      <c r="K873" s="69" t="b">
        <v>1</v>
      </c>
      <c r="L873" s="70" t="s">
        <v>23</v>
      </c>
      <c r="M873" s="69">
        <v>101</v>
      </c>
      <c r="N873" s="78" t="s">
        <v>2041</v>
      </c>
      <c r="O873" s="81" t="str">
        <f t="shared" si="26"/>
        <v>101294548</v>
      </c>
      <c r="P873" s="82">
        <f>IF(COUNTIF(Sheet2!B$3:B$187,VALUE('raw Mark ID data'!O873))=0, 0, VLOOKUP(VALUE(O873), Sheet2!B$3:D$987, 3, FALSE))</f>
        <v>0</v>
      </c>
      <c r="Q873" s="82">
        <f>IF(P873="THA",VLOOKUP(VALUE(O873),Sheet2!B$1:C$191,2,FALSE), IF(P873="SHA",VLOOKUP(VALUE(O873),Sheet2!B$1:C$191,2,FALSE), 0))</f>
        <v>0</v>
      </c>
      <c r="R873" s="82" t="str">
        <f t="shared" si="27"/>
        <v>NT</v>
      </c>
      <c r="S873" s="70" t="s">
        <v>2051</v>
      </c>
      <c r="T873" s="71">
        <v>45500</v>
      </c>
      <c r="U873" s="72">
        <v>45501</v>
      </c>
      <c r="V873" s="69">
        <v>2</v>
      </c>
      <c r="W873" s="71">
        <v>45502</v>
      </c>
      <c r="X873" s="69">
        <v>31</v>
      </c>
      <c r="Y873" s="73"/>
      <c r="Z873" s="70" t="s">
        <v>61</v>
      </c>
      <c r="AA873" s="69">
        <v>1</v>
      </c>
      <c r="AB873" s="72">
        <v>45555</v>
      </c>
      <c r="AC873" s="70" t="s">
        <v>63</v>
      </c>
      <c r="AD873" s="70" t="s">
        <v>163</v>
      </c>
      <c r="AE873" s="70" t="s">
        <v>10</v>
      </c>
      <c r="AF873" s="70" t="s">
        <v>12</v>
      </c>
      <c r="AG873" s="70" t="s">
        <v>65</v>
      </c>
      <c r="AH873" s="70" t="s">
        <v>11</v>
      </c>
      <c r="AI873" s="70" t="s">
        <v>9</v>
      </c>
      <c r="AJ873" s="70" t="s">
        <v>122</v>
      </c>
      <c r="AK873" s="70" t="s">
        <v>163</v>
      </c>
      <c r="AL873" s="70" t="s">
        <v>63</v>
      </c>
      <c r="AM873" s="70" t="s">
        <v>61</v>
      </c>
      <c r="AN873" s="70" t="s">
        <v>61</v>
      </c>
      <c r="AO873" s="70" t="s">
        <v>74</v>
      </c>
      <c r="AP873" s="69">
        <v>3</v>
      </c>
    </row>
    <row r="874" spans="1:42" ht="15" hidden="1" customHeight="1" x14ac:dyDescent="0.25">
      <c r="A874" s="69">
        <v>2024</v>
      </c>
      <c r="B874" s="70" t="s">
        <v>54</v>
      </c>
      <c r="C874" s="70" t="s">
        <v>986</v>
      </c>
      <c r="D874" s="70" t="s">
        <v>987</v>
      </c>
      <c r="E874" s="70" t="s">
        <v>988</v>
      </c>
      <c r="F874" s="70" t="s">
        <v>182</v>
      </c>
      <c r="G874" s="70" t="s">
        <v>2052</v>
      </c>
      <c r="H874" s="70" t="s">
        <v>90</v>
      </c>
      <c r="I874" s="70" t="s">
        <v>855</v>
      </c>
      <c r="J874" s="70" t="s">
        <v>61</v>
      </c>
      <c r="K874" s="69" t="b">
        <v>1</v>
      </c>
      <c r="L874" s="70" t="s">
        <v>23</v>
      </c>
      <c r="M874" s="69">
        <v>101</v>
      </c>
      <c r="N874" s="78" t="s">
        <v>2053</v>
      </c>
      <c r="O874" s="81" t="str">
        <f t="shared" si="26"/>
        <v>1011525294145</v>
      </c>
      <c r="P874" s="82">
        <f>IF(COUNTIF(Sheet2!B$3:B$187,VALUE('raw Mark ID data'!O874))=0, 0, VLOOKUP(VALUE(O874), Sheet2!B$3:D$987, 3, FALSE))</f>
        <v>0</v>
      </c>
      <c r="Q874" s="82">
        <f>IF(P874="THA",VLOOKUP(VALUE(O874),Sheet2!B$1:C$191,2,FALSE), IF(P874="SHA",VLOOKUP(VALUE(O874),Sheet2!B$1:C$191,2,FALSE), 0))</f>
        <v>0</v>
      </c>
      <c r="R874" s="82" t="str">
        <f t="shared" si="27"/>
        <v>NT</v>
      </c>
      <c r="S874" s="70" t="s">
        <v>2054</v>
      </c>
      <c r="T874" s="71">
        <v>45508</v>
      </c>
      <c r="U874" s="72">
        <v>45509</v>
      </c>
      <c r="V874" s="69">
        <v>2</v>
      </c>
      <c r="W874" s="71">
        <v>45510</v>
      </c>
      <c r="X874" s="69">
        <v>32</v>
      </c>
      <c r="Y874" s="73"/>
      <c r="Z874" s="70" t="s">
        <v>61</v>
      </c>
      <c r="AA874" s="69">
        <v>1</v>
      </c>
      <c r="AB874" s="72">
        <v>45525</v>
      </c>
      <c r="AC874" s="70" t="s">
        <v>63</v>
      </c>
      <c r="AD874" s="70" t="s">
        <v>947</v>
      </c>
      <c r="AE874" s="70" t="s">
        <v>14</v>
      </c>
      <c r="AF874" s="70" t="s">
        <v>12</v>
      </c>
      <c r="AG874" s="70" t="s">
        <v>65</v>
      </c>
      <c r="AH874" s="70" t="s">
        <v>11</v>
      </c>
      <c r="AI874" s="70" t="s">
        <v>9</v>
      </c>
      <c r="AJ874" s="70" t="s">
        <v>122</v>
      </c>
      <c r="AK874" s="70" t="s">
        <v>947</v>
      </c>
      <c r="AL874" s="70" t="s">
        <v>63</v>
      </c>
      <c r="AM874" s="70" t="s">
        <v>61</v>
      </c>
      <c r="AN874" s="70" t="s">
        <v>61</v>
      </c>
      <c r="AO874" s="70" t="s">
        <v>74</v>
      </c>
      <c r="AP874" s="69">
        <v>6.8</v>
      </c>
    </row>
    <row r="875" spans="1:42" ht="15" hidden="1" customHeight="1" x14ac:dyDescent="0.25">
      <c r="A875" s="69">
        <v>2024</v>
      </c>
      <c r="B875" s="70" t="s">
        <v>54</v>
      </c>
      <c r="C875" s="70" t="s">
        <v>986</v>
      </c>
      <c r="D875" s="70" t="s">
        <v>987</v>
      </c>
      <c r="E875" s="70" t="s">
        <v>988</v>
      </c>
      <c r="F875" s="70" t="s">
        <v>182</v>
      </c>
      <c r="G875" s="70" t="s">
        <v>2052</v>
      </c>
      <c r="H875" s="70" t="s">
        <v>102</v>
      </c>
      <c r="I875" s="70" t="s">
        <v>855</v>
      </c>
      <c r="J875" s="70" t="s">
        <v>61</v>
      </c>
      <c r="K875" s="69" t="b">
        <v>1</v>
      </c>
      <c r="L875" s="70" t="s">
        <v>23</v>
      </c>
      <c r="M875" s="69">
        <v>101</v>
      </c>
      <c r="N875" s="78" t="s">
        <v>2053</v>
      </c>
      <c r="O875" s="81" t="str">
        <f t="shared" si="26"/>
        <v>1011525294145</v>
      </c>
      <c r="P875" s="82">
        <f>IF(COUNTIF(Sheet2!B$3:B$187,VALUE('raw Mark ID data'!O875))=0, 0, VLOOKUP(VALUE(O875), Sheet2!B$3:D$987, 3, FALSE))</f>
        <v>0</v>
      </c>
      <c r="Q875" s="82">
        <f>IF(P875="THA",VLOOKUP(VALUE(O875),Sheet2!B$1:C$191,2,FALSE), IF(P875="SHA",VLOOKUP(VALUE(O875),Sheet2!B$1:C$191,2,FALSE), 0))</f>
        <v>0</v>
      </c>
      <c r="R875" s="82" t="str">
        <f t="shared" si="27"/>
        <v>NT</v>
      </c>
      <c r="S875" s="70" t="s">
        <v>2055</v>
      </c>
      <c r="T875" s="71">
        <v>45508</v>
      </c>
      <c r="U875" s="72">
        <v>45509</v>
      </c>
      <c r="V875" s="69">
        <v>2</v>
      </c>
      <c r="W875" s="71">
        <v>45510</v>
      </c>
      <c r="X875" s="69">
        <v>32</v>
      </c>
      <c r="Y875" s="73"/>
      <c r="Z875" s="70" t="s">
        <v>61</v>
      </c>
      <c r="AA875" s="69">
        <v>1</v>
      </c>
      <c r="AB875" s="72">
        <v>45525</v>
      </c>
      <c r="AC875" s="70" t="s">
        <v>63</v>
      </c>
      <c r="AD875" s="70" t="s">
        <v>163</v>
      </c>
      <c r="AE875" s="70" t="s">
        <v>10</v>
      </c>
      <c r="AF875" s="70" t="s">
        <v>12</v>
      </c>
      <c r="AG875" s="70" t="s">
        <v>65</v>
      </c>
      <c r="AH875" s="70" t="s">
        <v>11</v>
      </c>
      <c r="AI875" s="70" t="s">
        <v>9</v>
      </c>
      <c r="AJ875" s="70" t="s">
        <v>122</v>
      </c>
      <c r="AK875" s="70" t="s">
        <v>163</v>
      </c>
      <c r="AL875" s="70" t="s">
        <v>63</v>
      </c>
      <c r="AM875" s="70" t="s">
        <v>61</v>
      </c>
      <c r="AN875" s="70" t="s">
        <v>61</v>
      </c>
      <c r="AO875" s="70" t="s">
        <v>74</v>
      </c>
      <c r="AP875" s="69">
        <v>7.3</v>
      </c>
    </row>
    <row r="876" spans="1:42" ht="15" hidden="1" customHeight="1" x14ac:dyDescent="0.25">
      <c r="A876" s="69">
        <v>2024</v>
      </c>
      <c r="B876" s="70" t="s">
        <v>54</v>
      </c>
      <c r="C876" s="70" t="s">
        <v>986</v>
      </c>
      <c r="D876" s="70" t="s">
        <v>987</v>
      </c>
      <c r="E876" s="70" t="s">
        <v>988</v>
      </c>
      <c r="F876" s="70" t="s">
        <v>182</v>
      </c>
      <c r="G876" s="70" t="s">
        <v>2052</v>
      </c>
      <c r="H876" s="70" t="s">
        <v>105</v>
      </c>
      <c r="I876" s="70" t="s">
        <v>855</v>
      </c>
      <c r="J876" s="70" t="s">
        <v>61</v>
      </c>
      <c r="K876" s="69" t="b">
        <v>1</v>
      </c>
      <c r="L876" s="70" t="s">
        <v>23</v>
      </c>
      <c r="M876" s="69">
        <v>101</v>
      </c>
      <c r="N876" s="78" t="s">
        <v>2053</v>
      </c>
      <c r="O876" s="81" t="str">
        <f t="shared" si="26"/>
        <v>1011525294145</v>
      </c>
      <c r="P876" s="82">
        <f>IF(COUNTIF(Sheet2!B$3:B$187,VALUE('raw Mark ID data'!O876))=0, 0, VLOOKUP(VALUE(O876), Sheet2!B$3:D$987, 3, FALSE))</f>
        <v>0</v>
      </c>
      <c r="Q876" s="82">
        <f>IF(P876="THA",VLOOKUP(VALUE(O876),Sheet2!B$1:C$191,2,FALSE), IF(P876="SHA",VLOOKUP(VALUE(O876),Sheet2!B$1:C$191,2,FALSE), 0))</f>
        <v>0</v>
      </c>
      <c r="R876" s="82" t="str">
        <f t="shared" si="27"/>
        <v>NT</v>
      </c>
      <c r="S876" s="70" t="s">
        <v>2056</v>
      </c>
      <c r="T876" s="71">
        <v>45508</v>
      </c>
      <c r="U876" s="72">
        <v>45509</v>
      </c>
      <c r="V876" s="69">
        <v>2</v>
      </c>
      <c r="W876" s="71">
        <v>45510</v>
      </c>
      <c r="X876" s="69">
        <v>32</v>
      </c>
      <c r="Y876" s="73"/>
      <c r="Z876" s="70" t="s">
        <v>61</v>
      </c>
      <c r="AA876" s="69">
        <v>1</v>
      </c>
      <c r="AB876" s="72">
        <v>45525</v>
      </c>
      <c r="AC876" s="70" t="s">
        <v>63</v>
      </c>
      <c r="AD876" s="70" t="s">
        <v>163</v>
      </c>
      <c r="AE876" s="70" t="s">
        <v>10</v>
      </c>
      <c r="AF876" s="70" t="s">
        <v>12</v>
      </c>
      <c r="AG876" s="70" t="s">
        <v>65</v>
      </c>
      <c r="AH876" s="70" t="s">
        <v>11</v>
      </c>
      <c r="AI876" s="70" t="s">
        <v>9</v>
      </c>
      <c r="AJ876" s="70" t="s">
        <v>122</v>
      </c>
      <c r="AK876" s="70" t="s">
        <v>163</v>
      </c>
      <c r="AL876" s="70" t="s">
        <v>63</v>
      </c>
      <c r="AM876" s="70" t="s">
        <v>61</v>
      </c>
      <c r="AN876" s="70" t="s">
        <v>61</v>
      </c>
      <c r="AO876" s="70" t="s">
        <v>74</v>
      </c>
      <c r="AP876" s="69">
        <v>7.2</v>
      </c>
    </row>
    <row r="877" spans="1:42" ht="15" hidden="1" customHeight="1" x14ac:dyDescent="0.25">
      <c r="A877" s="69">
        <v>2024</v>
      </c>
      <c r="B877" s="70" t="s">
        <v>54</v>
      </c>
      <c r="C877" s="70" t="s">
        <v>986</v>
      </c>
      <c r="D877" s="70" t="s">
        <v>987</v>
      </c>
      <c r="E877" s="70" t="s">
        <v>988</v>
      </c>
      <c r="F877" s="70" t="s">
        <v>182</v>
      </c>
      <c r="G877" s="70" t="s">
        <v>2057</v>
      </c>
      <c r="H877" s="70" t="s">
        <v>59</v>
      </c>
      <c r="I877" s="70" t="s">
        <v>855</v>
      </c>
      <c r="J877" s="70" t="s">
        <v>61</v>
      </c>
      <c r="K877" s="69" t="b">
        <v>1</v>
      </c>
      <c r="L877" s="70" t="s">
        <v>23</v>
      </c>
      <c r="M877" s="69">
        <v>101</v>
      </c>
      <c r="N877" s="78" t="s">
        <v>1015</v>
      </c>
      <c r="O877" s="81" t="str">
        <f t="shared" si="26"/>
        <v>10141</v>
      </c>
      <c r="P877" s="82">
        <f>IF(COUNTIF(Sheet2!B$3:B$187,VALUE('raw Mark ID data'!O877))=0, 0, VLOOKUP(VALUE(O877), Sheet2!B$3:D$987, 3, FALSE))</f>
        <v>0</v>
      </c>
      <c r="Q877" s="82">
        <f>IF(P877="THA",VLOOKUP(VALUE(O877),Sheet2!B$1:C$191,2,FALSE), IF(P877="SHA",VLOOKUP(VALUE(O877),Sheet2!B$1:C$191,2,FALSE), 0))</f>
        <v>0</v>
      </c>
      <c r="R877" s="82" t="str">
        <f t="shared" si="27"/>
        <v>NT</v>
      </c>
      <c r="S877" s="70" t="s">
        <v>2058</v>
      </c>
      <c r="T877" s="71">
        <v>45501</v>
      </c>
      <c r="U877" s="73"/>
      <c r="V877" s="69">
        <v>1</v>
      </c>
      <c r="W877" s="71">
        <v>45502</v>
      </c>
      <c r="X877" s="69">
        <v>31</v>
      </c>
      <c r="Y877" s="73"/>
      <c r="Z877" s="70" t="s">
        <v>61</v>
      </c>
      <c r="AA877" s="69">
        <v>1</v>
      </c>
      <c r="AB877" s="72">
        <v>45552</v>
      </c>
      <c r="AC877" s="70" t="s">
        <v>63</v>
      </c>
      <c r="AD877" s="70" t="s">
        <v>947</v>
      </c>
      <c r="AE877" s="70" t="s">
        <v>14</v>
      </c>
      <c r="AF877" s="70" t="s">
        <v>12</v>
      </c>
      <c r="AG877" s="70" t="s">
        <v>65</v>
      </c>
      <c r="AH877" s="70" t="s">
        <v>11</v>
      </c>
      <c r="AI877" s="70" t="s">
        <v>9</v>
      </c>
      <c r="AJ877" s="70" t="s">
        <v>122</v>
      </c>
      <c r="AK877" s="70" t="s">
        <v>947</v>
      </c>
      <c r="AL877" s="70" t="s">
        <v>63</v>
      </c>
      <c r="AM877" s="70" t="s">
        <v>61</v>
      </c>
      <c r="AN877" s="70" t="s">
        <v>61</v>
      </c>
      <c r="AO877" s="70" t="s">
        <v>74</v>
      </c>
      <c r="AP877" s="69">
        <v>10.6</v>
      </c>
    </row>
    <row r="878" spans="1:42" ht="15" hidden="1" customHeight="1" x14ac:dyDescent="0.25">
      <c r="A878" s="69">
        <v>2024</v>
      </c>
      <c r="B878" s="70" t="s">
        <v>54</v>
      </c>
      <c r="C878" s="70" t="s">
        <v>986</v>
      </c>
      <c r="D878" s="70" t="s">
        <v>987</v>
      </c>
      <c r="E878" s="70" t="s">
        <v>988</v>
      </c>
      <c r="F878" s="70" t="s">
        <v>182</v>
      </c>
      <c r="G878" s="70" t="s">
        <v>2057</v>
      </c>
      <c r="H878" s="70" t="s">
        <v>70</v>
      </c>
      <c r="I878" s="70" t="s">
        <v>855</v>
      </c>
      <c r="J878" s="70" t="s">
        <v>61</v>
      </c>
      <c r="K878" s="69" t="b">
        <v>1</v>
      </c>
      <c r="L878" s="70" t="s">
        <v>23</v>
      </c>
      <c r="M878" s="69">
        <v>101</v>
      </c>
      <c r="N878" s="78" t="s">
        <v>1015</v>
      </c>
      <c r="O878" s="81" t="str">
        <f t="shared" si="26"/>
        <v>10141</v>
      </c>
      <c r="P878" s="82">
        <f>IF(COUNTIF(Sheet2!B$3:B$187,VALUE('raw Mark ID data'!O878))=0, 0, VLOOKUP(VALUE(O878), Sheet2!B$3:D$987, 3, FALSE))</f>
        <v>0</v>
      </c>
      <c r="Q878" s="82">
        <f>IF(P878="THA",VLOOKUP(VALUE(O878),Sheet2!B$1:C$191,2,FALSE), IF(P878="SHA",VLOOKUP(VALUE(O878),Sheet2!B$1:C$191,2,FALSE), 0))</f>
        <v>0</v>
      </c>
      <c r="R878" s="82" t="str">
        <f t="shared" si="27"/>
        <v>NT</v>
      </c>
      <c r="S878" s="70" t="s">
        <v>2059</v>
      </c>
      <c r="T878" s="71">
        <v>45501</v>
      </c>
      <c r="U878" s="73"/>
      <c r="V878" s="69">
        <v>1</v>
      </c>
      <c r="W878" s="71">
        <v>45502</v>
      </c>
      <c r="X878" s="69">
        <v>31</v>
      </c>
      <c r="Y878" s="73"/>
      <c r="Z878" s="70" t="s">
        <v>61</v>
      </c>
      <c r="AA878" s="69">
        <v>1</v>
      </c>
      <c r="AB878" s="72">
        <v>45552</v>
      </c>
      <c r="AC878" s="70" t="s">
        <v>63</v>
      </c>
      <c r="AD878" s="70" t="s">
        <v>189</v>
      </c>
      <c r="AE878" s="70" t="s">
        <v>21</v>
      </c>
      <c r="AF878" s="70" t="s">
        <v>12</v>
      </c>
      <c r="AG878" s="70" t="s">
        <v>65</v>
      </c>
      <c r="AH878" s="70" t="s">
        <v>11</v>
      </c>
      <c r="AI878" s="70" t="s">
        <v>9</v>
      </c>
      <c r="AJ878" s="70" t="s">
        <v>122</v>
      </c>
      <c r="AK878" s="70" t="s">
        <v>189</v>
      </c>
      <c r="AL878" s="70" t="s">
        <v>63</v>
      </c>
      <c r="AM878" s="70" t="s">
        <v>61</v>
      </c>
      <c r="AN878" s="70" t="s">
        <v>61</v>
      </c>
      <c r="AO878" s="70" t="s">
        <v>74</v>
      </c>
      <c r="AP878" s="69">
        <v>7.2</v>
      </c>
    </row>
    <row r="879" spans="1:42" ht="15" hidden="1" customHeight="1" x14ac:dyDescent="0.25">
      <c r="A879" s="69">
        <v>2024</v>
      </c>
      <c r="B879" s="70" t="s">
        <v>54</v>
      </c>
      <c r="C879" s="70" t="s">
        <v>986</v>
      </c>
      <c r="D879" s="70" t="s">
        <v>987</v>
      </c>
      <c r="E879" s="70" t="s">
        <v>988</v>
      </c>
      <c r="F879" s="70" t="s">
        <v>182</v>
      </c>
      <c r="G879" s="70" t="s">
        <v>2057</v>
      </c>
      <c r="H879" s="70" t="s">
        <v>83</v>
      </c>
      <c r="I879" s="70" t="s">
        <v>855</v>
      </c>
      <c r="J879" s="70" t="s">
        <v>61</v>
      </c>
      <c r="K879" s="69" t="b">
        <v>1</v>
      </c>
      <c r="L879" s="70" t="s">
        <v>23</v>
      </c>
      <c r="M879" s="69">
        <v>101</v>
      </c>
      <c r="N879" s="78" t="s">
        <v>1015</v>
      </c>
      <c r="O879" s="81" t="str">
        <f t="shared" si="26"/>
        <v>10141</v>
      </c>
      <c r="P879" s="82">
        <f>IF(COUNTIF(Sheet2!B$3:B$187,VALUE('raw Mark ID data'!O879))=0, 0, VLOOKUP(VALUE(O879), Sheet2!B$3:D$987, 3, FALSE))</f>
        <v>0</v>
      </c>
      <c r="Q879" s="82">
        <f>IF(P879="THA",VLOOKUP(VALUE(O879),Sheet2!B$1:C$191,2,FALSE), IF(P879="SHA",VLOOKUP(VALUE(O879),Sheet2!B$1:C$191,2,FALSE), 0))</f>
        <v>0</v>
      </c>
      <c r="R879" s="82" t="str">
        <f t="shared" si="27"/>
        <v>NT</v>
      </c>
      <c r="S879" s="70" t="s">
        <v>2060</v>
      </c>
      <c r="T879" s="71">
        <v>45501</v>
      </c>
      <c r="U879" s="73"/>
      <c r="V879" s="69">
        <v>1</v>
      </c>
      <c r="W879" s="71">
        <v>45502</v>
      </c>
      <c r="X879" s="69">
        <v>31</v>
      </c>
      <c r="Y879" s="73"/>
      <c r="Z879" s="70" t="s">
        <v>61</v>
      </c>
      <c r="AA879" s="69">
        <v>1</v>
      </c>
      <c r="AB879" s="72">
        <v>45552</v>
      </c>
      <c r="AC879" s="70" t="s">
        <v>63</v>
      </c>
      <c r="AD879" s="70" t="s">
        <v>189</v>
      </c>
      <c r="AE879" s="70" t="s">
        <v>21</v>
      </c>
      <c r="AF879" s="70" t="s">
        <v>12</v>
      </c>
      <c r="AG879" s="70" t="s">
        <v>65</v>
      </c>
      <c r="AH879" s="70" t="s">
        <v>11</v>
      </c>
      <c r="AI879" s="70" t="s">
        <v>9</v>
      </c>
      <c r="AJ879" s="70" t="s">
        <v>122</v>
      </c>
      <c r="AK879" s="70" t="s">
        <v>189</v>
      </c>
      <c r="AL879" s="70" t="s">
        <v>63</v>
      </c>
      <c r="AM879" s="70" t="s">
        <v>61</v>
      </c>
      <c r="AN879" s="70" t="s">
        <v>61</v>
      </c>
      <c r="AO879" s="70" t="s">
        <v>74</v>
      </c>
      <c r="AP879" s="69">
        <v>6.8</v>
      </c>
    </row>
    <row r="880" spans="1:42" ht="15" hidden="1" customHeight="1" x14ac:dyDescent="0.25">
      <c r="A880" s="69">
        <v>2024</v>
      </c>
      <c r="B880" s="70" t="s">
        <v>54</v>
      </c>
      <c r="C880" s="70" t="s">
        <v>986</v>
      </c>
      <c r="D880" s="70" t="s">
        <v>987</v>
      </c>
      <c r="E880" s="70" t="s">
        <v>988</v>
      </c>
      <c r="F880" s="70" t="s">
        <v>182</v>
      </c>
      <c r="G880" s="70" t="s">
        <v>2057</v>
      </c>
      <c r="H880" s="70" t="s">
        <v>88</v>
      </c>
      <c r="I880" s="70" t="s">
        <v>855</v>
      </c>
      <c r="J880" s="70" t="s">
        <v>61</v>
      </c>
      <c r="K880" s="69" t="b">
        <v>1</v>
      </c>
      <c r="L880" s="70" t="s">
        <v>23</v>
      </c>
      <c r="M880" s="69">
        <v>101</v>
      </c>
      <c r="N880" s="78" t="s">
        <v>1015</v>
      </c>
      <c r="O880" s="81" t="str">
        <f t="shared" si="26"/>
        <v>10141</v>
      </c>
      <c r="P880" s="82">
        <f>IF(COUNTIF(Sheet2!B$3:B$187,VALUE('raw Mark ID data'!O880))=0, 0, VLOOKUP(VALUE(O880), Sheet2!B$3:D$987, 3, FALSE))</f>
        <v>0</v>
      </c>
      <c r="Q880" s="82">
        <f>IF(P880="THA",VLOOKUP(VALUE(O880),Sheet2!B$1:C$191,2,FALSE), IF(P880="SHA",VLOOKUP(VALUE(O880),Sheet2!B$1:C$191,2,FALSE), 0))</f>
        <v>0</v>
      </c>
      <c r="R880" s="82" t="str">
        <f t="shared" si="27"/>
        <v>NT</v>
      </c>
      <c r="S880" s="70" t="s">
        <v>2061</v>
      </c>
      <c r="T880" s="71">
        <v>45501</v>
      </c>
      <c r="U880" s="73"/>
      <c r="V880" s="69">
        <v>1</v>
      </c>
      <c r="W880" s="71">
        <v>45502</v>
      </c>
      <c r="X880" s="69">
        <v>31</v>
      </c>
      <c r="Y880" s="73"/>
      <c r="Z880" s="70" t="s">
        <v>61</v>
      </c>
      <c r="AA880" s="69">
        <v>1</v>
      </c>
      <c r="AB880" s="72">
        <v>45552</v>
      </c>
      <c r="AC880" s="70" t="s">
        <v>63</v>
      </c>
      <c r="AD880" s="70" t="s">
        <v>163</v>
      </c>
      <c r="AE880" s="70" t="s">
        <v>10</v>
      </c>
      <c r="AF880" s="70" t="s">
        <v>12</v>
      </c>
      <c r="AG880" s="70" t="s">
        <v>65</v>
      </c>
      <c r="AH880" s="70" t="s">
        <v>11</v>
      </c>
      <c r="AI880" s="70" t="s">
        <v>9</v>
      </c>
      <c r="AJ880" s="70" t="s">
        <v>84</v>
      </c>
      <c r="AK880" s="70" t="s">
        <v>163</v>
      </c>
      <c r="AL880" s="70" t="s">
        <v>63</v>
      </c>
      <c r="AM880" s="70" t="s">
        <v>61</v>
      </c>
      <c r="AN880" s="70" t="s">
        <v>61</v>
      </c>
      <c r="AO880" s="70" t="s">
        <v>74</v>
      </c>
      <c r="AP880" s="69">
        <v>4.3</v>
      </c>
    </row>
    <row r="881" spans="1:42" ht="15" hidden="1" customHeight="1" x14ac:dyDescent="0.25">
      <c r="A881" s="69">
        <v>2024</v>
      </c>
      <c r="B881" s="70" t="s">
        <v>54</v>
      </c>
      <c r="C881" s="70" t="s">
        <v>986</v>
      </c>
      <c r="D881" s="70" t="s">
        <v>987</v>
      </c>
      <c r="E881" s="70" t="s">
        <v>988</v>
      </c>
      <c r="F881" s="70" t="s">
        <v>182</v>
      </c>
      <c r="G881" s="70" t="s">
        <v>2057</v>
      </c>
      <c r="H881" s="70" t="s">
        <v>90</v>
      </c>
      <c r="I881" s="70" t="s">
        <v>855</v>
      </c>
      <c r="J881" s="70" t="s">
        <v>61</v>
      </c>
      <c r="K881" s="69" t="b">
        <v>1</v>
      </c>
      <c r="L881" s="70" t="s">
        <v>23</v>
      </c>
      <c r="M881" s="69">
        <v>101</v>
      </c>
      <c r="N881" s="78" t="s">
        <v>1015</v>
      </c>
      <c r="O881" s="81" t="str">
        <f t="shared" si="26"/>
        <v>10141</v>
      </c>
      <c r="P881" s="82">
        <f>IF(COUNTIF(Sheet2!B$3:B$187,VALUE('raw Mark ID data'!O881))=0, 0, VLOOKUP(VALUE(O881), Sheet2!B$3:D$987, 3, FALSE))</f>
        <v>0</v>
      </c>
      <c r="Q881" s="82">
        <f>IF(P881="THA",VLOOKUP(VALUE(O881),Sheet2!B$1:C$191,2,FALSE), IF(P881="SHA",VLOOKUP(VALUE(O881),Sheet2!B$1:C$191,2,FALSE), 0))</f>
        <v>0</v>
      </c>
      <c r="R881" s="82" t="str">
        <f t="shared" si="27"/>
        <v>NT</v>
      </c>
      <c r="S881" s="70" t="s">
        <v>2062</v>
      </c>
      <c r="T881" s="71">
        <v>45501</v>
      </c>
      <c r="U881" s="73"/>
      <c r="V881" s="69">
        <v>1</v>
      </c>
      <c r="W881" s="71">
        <v>45502</v>
      </c>
      <c r="X881" s="69">
        <v>31</v>
      </c>
      <c r="Y881" s="73"/>
      <c r="Z881" s="70" t="s">
        <v>61</v>
      </c>
      <c r="AA881" s="69">
        <v>1</v>
      </c>
      <c r="AB881" s="72">
        <v>45552</v>
      </c>
      <c r="AC881" s="70" t="s">
        <v>63</v>
      </c>
      <c r="AD881" s="70" t="s">
        <v>139</v>
      </c>
      <c r="AE881" s="70" t="s">
        <v>13</v>
      </c>
      <c r="AF881" s="70" t="s">
        <v>12</v>
      </c>
      <c r="AG881" s="70" t="s">
        <v>65</v>
      </c>
      <c r="AH881" s="70" t="s">
        <v>11</v>
      </c>
      <c r="AI881" s="70" t="s">
        <v>9</v>
      </c>
      <c r="AJ881" s="70" t="s">
        <v>84</v>
      </c>
      <c r="AK881" s="70" t="s">
        <v>139</v>
      </c>
      <c r="AL881" s="70" t="s">
        <v>63</v>
      </c>
      <c r="AM881" s="70" t="s">
        <v>61</v>
      </c>
      <c r="AN881" s="70" t="s">
        <v>61</v>
      </c>
      <c r="AO881" s="70" t="s">
        <v>74</v>
      </c>
      <c r="AP881" s="69">
        <v>7.6</v>
      </c>
    </row>
    <row r="882" spans="1:42" ht="15" hidden="1" customHeight="1" x14ac:dyDescent="0.25">
      <c r="A882" s="69">
        <v>2024</v>
      </c>
      <c r="B882" s="70" t="s">
        <v>54</v>
      </c>
      <c r="C882" s="70" t="s">
        <v>986</v>
      </c>
      <c r="D882" s="70" t="s">
        <v>987</v>
      </c>
      <c r="E882" s="70" t="s">
        <v>988</v>
      </c>
      <c r="F882" s="70" t="s">
        <v>182</v>
      </c>
      <c r="G882" s="70" t="s">
        <v>2057</v>
      </c>
      <c r="H882" s="70" t="s">
        <v>106</v>
      </c>
      <c r="I882" s="70" t="s">
        <v>855</v>
      </c>
      <c r="J882" s="70" t="s">
        <v>61</v>
      </c>
      <c r="K882" s="69" t="b">
        <v>1</v>
      </c>
      <c r="L882" s="70" t="s">
        <v>23</v>
      </c>
      <c r="M882" s="69">
        <v>101</v>
      </c>
      <c r="N882" s="78" t="s">
        <v>1015</v>
      </c>
      <c r="O882" s="81" t="str">
        <f t="shared" si="26"/>
        <v>10141</v>
      </c>
      <c r="P882" s="82">
        <f>IF(COUNTIF(Sheet2!B$3:B$187,VALUE('raw Mark ID data'!O882))=0, 0, VLOOKUP(VALUE(O882), Sheet2!B$3:D$987, 3, FALSE))</f>
        <v>0</v>
      </c>
      <c r="Q882" s="82">
        <f>IF(P882="THA",VLOOKUP(VALUE(O882),Sheet2!B$1:C$191,2,FALSE), IF(P882="SHA",VLOOKUP(VALUE(O882),Sheet2!B$1:C$191,2,FALSE), 0))</f>
        <v>0</v>
      </c>
      <c r="R882" s="82" t="str">
        <f t="shared" si="27"/>
        <v>NT</v>
      </c>
      <c r="S882" s="70" t="s">
        <v>2063</v>
      </c>
      <c r="T882" s="71">
        <v>45501</v>
      </c>
      <c r="U882" s="73"/>
      <c r="V882" s="69">
        <v>1</v>
      </c>
      <c r="W882" s="71">
        <v>45502</v>
      </c>
      <c r="X882" s="69">
        <v>31</v>
      </c>
      <c r="Y882" s="73"/>
      <c r="Z882" s="70" t="s">
        <v>61</v>
      </c>
      <c r="AA882" s="69">
        <v>1</v>
      </c>
      <c r="AB882" s="72">
        <v>45552</v>
      </c>
      <c r="AC882" s="70" t="s">
        <v>63</v>
      </c>
      <c r="AD882" s="70" t="s">
        <v>163</v>
      </c>
      <c r="AE882" s="70" t="s">
        <v>10</v>
      </c>
      <c r="AF882" s="70" t="s">
        <v>12</v>
      </c>
      <c r="AG882" s="70" t="s">
        <v>65</v>
      </c>
      <c r="AH882" s="70" t="s">
        <v>11</v>
      </c>
      <c r="AI882" s="70" t="s">
        <v>9</v>
      </c>
      <c r="AJ882" s="70" t="s">
        <v>84</v>
      </c>
      <c r="AK882" s="70" t="s">
        <v>163</v>
      </c>
      <c r="AL882" s="70" t="s">
        <v>63</v>
      </c>
      <c r="AM882" s="70" t="s">
        <v>61</v>
      </c>
      <c r="AN882" s="70" t="s">
        <v>61</v>
      </c>
      <c r="AO882" s="70" t="s">
        <v>74</v>
      </c>
      <c r="AP882" s="69">
        <v>4.4000000000000004</v>
      </c>
    </row>
    <row r="883" spans="1:42" ht="15" hidden="1" customHeight="1" x14ac:dyDescent="0.25">
      <c r="A883" s="69">
        <v>2024</v>
      </c>
      <c r="B883" s="70" t="s">
        <v>54</v>
      </c>
      <c r="C883" s="70" t="s">
        <v>986</v>
      </c>
      <c r="D883" s="70" t="s">
        <v>987</v>
      </c>
      <c r="E883" s="70" t="s">
        <v>988</v>
      </c>
      <c r="F883" s="70" t="s">
        <v>182</v>
      </c>
      <c r="G883" s="70" t="s">
        <v>2057</v>
      </c>
      <c r="H883" s="70" t="s">
        <v>120</v>
      </c>
      <c r="I883" s="70" t="s">
        <v>855</v>
      </c>
      <c r="J883" s="70" t="s">
        <v>61</v>
      </c>
      <c r="K883" s="69" t="b">
        <v>1</v>
      </c>
      <c r="L883" s="70" t="s">
        <v>23</v>
      </c>
      <c r="M883" s="69">
        <v>101</v>
      </c>
      <c r="N883" s="78" t="s">
        <v>1015</v>
      </c>
      <c r="O883" s="81" t="str">
        <f t="shared" si="26"/>
        <v>10141</v>
      </c>
      <c r="P883" s="82">
        <f>IF(COUNTIF(Sheet2!B$3:B$187,VALUE('raw Mark ID data'!O883))=0, 0, VLOOKUP(VALUE(O883), Sheet2!B$3:D$987, 3, FALSE))</f>
        <v>0</v>
      </c>
      <c r="Q883" s="82">
        <f>IF(P883="THA",VLOOKUP(VALUE(O883),Sheet2!B$1:C$191,2,FALSE), IF(P883="SHA",VLOOKUP(VALUE(O883),Sheet2!B$1:C$191,2,FALSE), 0))</f>
        <v>0</v>
      </c>
      <c r="R883" s="82" t="str">
        <f t="shared" si="27"/>
        <v>NT</v>
      </c>
      <c r="S883" s="70" t="s">
        <v>2064</v>
      </c>
      <c r="T883" s="71">
        <v>45501</v>
      </c>
      <c r="U883" s="73"/>
      <c r="V883" s="69">
        <v>1</v>
      </c>
      <c r="W883" s="71">
        <v>45502</v>
      </c>
      <c r="X883" s="69">
        <v>31</v>
      </c>
      <c r="Y883" s="73"/>
      <c r="Z883" s="70" t="s">
        <v>61</v>
      </c>
      <c r="AA883" s="69">
        <v>1</v>
      </c>
      <c r="AB883" s="72">
        <v>45552</v>
      </c>
      <c r="AC883" s="70" t="s">
        <v>63</v>
      </c>
      <c r="AD883" s="70" t="s">
        <v>139</v>
      </c>
      <c r="AE883" s="70" t="s">
        <v>13</v>
      </c>
      <c r="AF883" s="70" t="s">
        <v>12</v>
      </c>
      <c r="AG883" s="70" t="s">
        <v>65</v>
      </c>
      <c r="AH883" s="70" t="s">
        <v>11</v>
      </c>
      <c r="AI883" s="70" t="s">
        <v>9</v>
      </c>
      <c r="AJ883" s="70" t="s">
        <v>122</v>
      </c>
      <c r="AK883" s="70" t="s">
        <v>139</v>
      </c>
      <c r="AL883" s="70" t="s">
        <v>63</v>
      </c>
      <c r="AM883" s="70" t="s">
        <v>61</v>
      </c>
      <c r="AN883" s="70" t="s">
        <v>61</v>
      </c>
      <c r="AO883" s="70" t="s">
        <v>74</v>
      </c>
      <c r="AP883" s="69">
        <v>6.8</v>
      </c>
    </row>
    <row r="884" spans="1:42" ht="15" hidden="1" customHeight="1" x14ac:dyDescent="0.25">
      <c r="A884" s="69">
        <v>2024</v>
      </c>
      <c r="B884" s="70" t="s">
        <v>54</v>
      </c>
      <c r="C884" s="70" t="s">
        <v>986</v>
      </c>
      <c r="D884" s="70" t="s">
        <v>987</v>
      </c>
      <c r="E884" s="70" t="s">
        <v>988</v>
      </c>
      <c r="F884" s="70" t="s">
        <v>182</v>
      </c>
      <c r="G884" s="70" t="s">
        <v>2057</v>
      </c>
      <c r="H884" s="70" t="s">
        <v>125</v>
      </c>
      <c r="I884" s="70" t="s">
        <v>855</v>
      </c>
      <c r="J884" s="70" t="s">
        <v>61</v>
      </c>
      <c r="K884" s="69" t="b">
        <v>1</v>
      </c>
      <c r="L884" s="70" t="s">
        <v>23</v>
      </c>
      <c r="M884" s="69">
        <v>101</v>
      </c>
      <c r="N884" s="78" t="s">
        <v>1015</v>
      </c>
      <c r="O884" s="81" t="str">
        <f t="shared" si="26"/>
        <v>10141</v>
      </c>
      <c r="P884" s="82">
        <f>IF(COUNTIF(Sheet2!B$3:B$187,VALUE('raw Mark ID data'!O884))=0, 0, VLOOKUP(VALUE(O884), Sheet2!B$3:D$987, 3, FALSE))</f>
        <v>0</v>
      </c>
      <c r="Q884" s="82">
        <f>IF(P884="THA",VLOOKUP(VALUE(O884),Sheet2!B$1:C$191,2,FALSE), IF(P884="SHA",VLOOKUP(VALUE(O884),Sheet2!B$1:C$191,2,FALSE), 0))</f>
        <v>0</v>
      </c>
      <c r="R884" s="82" t="str">
        <f t="shared" si="27"/>
        <v>NT</v>
      </c>
      <c r="S884" s="70" t="s">
        <v>2065</v>
      </c>
      <c r="T884" s="71">
        <v>45501</v>
      </c>
      <c r="U884" s="73"/>
      <c r="V884" s="69">
        <v>1</v>
      </c>
      <c r="W884" s="71">
        <v>45502</v>
      </c>
      <c r="X884" s="69">
        <v>31</v>
      </c>
      <c r="Y884" s="73"/>
      <c r="Z884" s="70" t="s">
        <v>61</v>
      </c>
      <c r="AA884" s="69">
        <v>1</v>
      </c>
      <c r="AB884" s="72">
        <v>45552</v>
      </c>
      <c r="AC884" s="70" t="s">
        <v>63</v>
      </c>
      <c r="AD884" s="70" t="s">
        <v>163</v>
      </c>
      <c r="AE884" s="70" t="s">
        <v>10</v>
      </c>
      <c r="AF884" s="70" t="s">
        <v>12</v>
      </c>
      <c r="AG884" s="70" t="s">
        <v>65</v>
      </c>
      <c r="AH884" s="70" t="s">
        <v>11</v>
      </c>
      <c r="AI884" s="70" t="s">
        <v>9</v>
      </c>
      <c r="AJ884" s="70" t="s">
        <v>122</v>
      </c>
      <c r="AK884" s="70" t="s">
        <v>163</v>
      </c>
      <c r="AL884" s="70" t="s">
        <v>63</v>
      </c>
      <c r="AM884" s="70" t="s">
        <v>61</v>
      </c>
      <c r="AN884" s="70" t="s">
        <v>61</v>
      </c>
      <c r="AO884" s="70" t="s">
        <v>74</v>
      </c>
      <c r="AP884" s="69">
        <v>6.9</v>
      </c>
    </row>
    <row r="885" spans="1:42" ht="15" hidden="1" customHeight="1" x14ac:dyDescent="0.25">
      <c r="A885" s="69">
        <v>2024</v>
      </c>
      <c r="B885" s="70" t="s">
        <v>54</v>
      </c>
      <c r="C885" s="70" t="s">
        <v>55</v>
      </c>
      <c r="D885" s="70" t="s">
        <v>56</v>
      </c>
      <c r="E885" s="70" t="s">
        <v>969</v>
      </c>
      <c r="F885" s="70" t="s">
        <v>182</v>
      </c>
      <c r="G885" s="70" t="s">
        <v>2066</v>
      </c>
      <c r="H885" s="70" t="s">
        <v>78</v>
      </c>
      <c r="I885" s="70" t="s">
        <v>855</v>
      </c>
      <c r="J885" s="70" t="s">
        <v>61</v>
      </c>
      <c r="K885" s="69" t="b">
        <v>1</v>
      </c>
      <c r="L885" s="70" t="s">
        <v>23</v>
      </c>
      <c r="M885" s="69">
        <v>101</v>
      </c>
      <c r="N885" s="78" t="s">
        <v>1162</v>
      </c>
      <c r="O885" s="81" t="str">
        <f t="shared" si="26"/>
        <v>1012341</v>
      </c>
      <c r="P885" s="82">
        <f>IF(COUNTIF(Sheet2!B$3:B$187,VALUE('raw Mark ID data'!O885))=0, 0, VLOOKUP(VALUE(O885), Sheet2!B$3:D$987, 3, FALSE))</f>
        <v>0</v>
      </c>
      <c r="Q885" s="82">
        <f>IF(P885="THA",VLOOKUP(VALUE(O885),Sheet2!B$1:C$191,2,FALSE), IF(P885="SHA",VLOOKUP(VALUE(O885),Sheet2!B$1:C$191,2,FALSE), 0))</f>
        <v>0</v>
      </c>
      <c r="R885" s="82" t="str">
        <f t="shared" si="27"/>
        <v>NT</v>
      </c>
      <c r="S885" s="70" t="s">
        <v>2067</v>
      </c>
      <c r="T885" s="71">
        <v>45516</v>
      </c>
      <c r="U885" s="73"/>
      <c r="V885" s="69">
        <v>1</v>
      </c>
      <c r="W885" s="71">
        <v>45517</v>
      </c>
      <c r="X885" s="69">
        <v>33</v>
      </c>
      <c r="Y885" s="73"/>
      <c r="Z885" s="70" t="s">
        <v>61</v>
      </c>
      <c r="AA885" s="69">
        <v>1</v>
      </c>
      <c r="AB885" s="72">
        <v>45518</v>
      </c>
      <c r="AC885" s="70" t="s">
        <v>57</v>
      </c>
      <c r="AD885" s="70" t="s">
        <v>189</v>
      </c>
      <c r="AE885" s="70" t="s">
        <v>21</v>
      </c>
      <c r="AF885" s="70" t="s">
        <v>12</v>
      </c>
      <c r="AG885" s="70" t="s">
        <v>65</v>
      </c>
      <c r="AH885" s="70" t="s">
        <v>11</v>
      </c>
      <c r="AI885" s="70" t="s">
        <v>9</v>
      </c>
      <c r="AJ885" s="70" t="s">
        <v>122</v>
      </c>
      <c r="AK885" s="70" t="s">
        <v>189</v>
      </c>
      <c r="AL885" s="70" t="s">
        <v>57</v>
      </c>
      <c r="AM885" s="70" t="s">
        <v>61</v>
      </c>
      <c r="AN885" s="70" t="s">
        <v>61</v>
      </c>
      <c r="AO885" s="70" t="s">
        <v>74</v>
      </c>
      <c r="AP885" s="69">
        <v>5</v>
      </c>
    </row>
    <row r="886" spans="1:42" ht="15" hidden="1" customHeight="1" x14ac:dyDescent="0.25">
      <c r="A886" s="69">
        <v>2024</v>
      </c>
      <c r="B886" s="70" t="s">
        <v>54</v>
      </c>
      <c r="C886" s="70" t="s">
        <v>55</v>
      </c>
      <c r="D886" s="70" t="s">
        <v>56</v>
      </c>
      <c r="E886" s="70" t="s">
        <v>969</v>
      </c>
      <c r="F886" s="70" t="s">
        <v>182</v>
      </c>
      <c r="G886" s="70" t="s">
        <v>2066</v>
      </c>
      <c r="H886" s="70" t="s">
        <v>83</v>
      </c>
      <c r="I886" s="70" t="s">
        <v>855</v>
      </c>
      <c r="J886" s="70" t="s">
        <v>61</v>
      </c>
      <c r="K886" s="69" t="b">
        <v>1</v>
      </c>
      <c r="L886" s="70" t="s">
        <v>23</v>
      </c>
      <c r="M886" s="69">
        <v>101</v>
      </c>
      <c r="N886" s="78" t="s">
        <v>1162</v>
      </c>
      <c r="O886" s="81" t="str">
        <f t="shared" si="26"/>
        <v>1012341</v>
      </c>
      <c r="P886" s="82">
        <f>IF(COUNTIF(Sheet2!B$3:B$187,VALUE('raw Mark ID data'!O886))=0, 0, VLOOKUP(VALUE(O886), Sheet2!B$3:D$987, 3, FALSE))</f>
        <v>0</v>
      </c>
      <c r="Q886" s="82">
        <f>IF(P886="THA",VLOOKUP(VALUE(O886),Sheet2!B$1:C$191,2,FALSE), IF(P886="SHA",VLOOKUP(VALUE(O886),Sheet2!B$1:C$191,2,FALSE), 0))</f>
        <v>0</v>
      </c>
      <c r="R886" s="82" t="str">
        <f t="shared" si="27"/>
        <v>NT</v>
      </c>
      <c r="S886" s="70" t="s">
        <v>2068</v>
      </c>
      <c r="T886" s="71">
        <v>45516</v>
      </c>
      <c r="U886" s="73"/>
      <c r="V886" s="69">
        <v>1</v>
      </c>
      <c r="W886" s="71">
        <v>45517</v>
      </c>
      <c r="X886" s="69">
        <v>33</v>
      </c>
      <c r="Y886" s="73"/>
      <c r="Z886" s="70" t="s">
        <v>61</v>
      </c>
      <c r="AA886" s="69">
        <v>1</v>
      </c>
      <c r="AB886" s="72">
        <v>45518</v>
      </c>
      <c r="AC886" s="70" t="s">
        <v>57</v>
      </c>
      <c r="AD886" s="70" t="s">
        <v>163</v>
      </c>
      <c r="AE886" s="70" t="s">
        <v>10</v>
      </c>
      <c r="AF886" s="70" t="s">
        <v>12</v>
      </c>
      <c r="AG886" s="70" t="s">
        <v>65</v>
      </c>
      <c r="AH886" s="70" t="s">
        <v>11</v>
      </c>
      <c r="AI886" s="70" t="s">
        <v>9</v>
      </c>
      <c r="AJ886" s="70" t="s">
        <v>122</v>
      </c>
      <c r="AK886" s="70" t="s">
        <v>163</v>
      </c>
      <c r="AL886" s="70" t="s">
        <v>57</v>
      </c>
      <c r="AM886" s="70" t="s">
        <v>61</v>
      </c>
      <c r="AN886" s="70" t="s">
        <v>61</v>
      </c>
      <c r="AO886" s="70" t="s">
        <v>74</v>
      </c>
      <c r="AP886" s="69">
        <v>4.8</v>
      </c>
    </row>
    <row r="887" spans="1:42" ht="15" hidden="1" customHeight="1" x14ac:dyDescent="0.25">
      <c r="A887" s="69">
        <v>2024</v>
      </c>
      <c r="B887" s="70" t="s">
        <v>54</v>
      </c>
      <c r="C887" s="70" t="s">
        <v>55</v>
      </c>
      <c r="D887" s="70" t="s">
        <v>56</v>
      </c>
      <c r="E887" s="70" t="s">
        <v>969</v>
      </c>
      <c r="F887" s="70" t="s">
        <v>182</v>
      </c>
      <c r="G887" s="70" t="s">
        <v>2066</v>
      </c>
      <c r="H887" s="70" t="s">
        <v>90</v>
      </c>
      <c r="I887" s="70" t="s">
        <v>855</v>
      </c>
      <c r="J887" s="70" t="s">
        <v>61</v>
      </c>
      <c r="K887" s="69" t="b">
        <v>1</v>
      </c>
      <c r="L887" s="70" t="s">
        <v>23</v>
      </c>
      <c r="M887" s="69">
        <v>101</v>
      </c>
      <c r="N887" s="78" t="s">
        <v>1162</v>
      </c>
      <c r="O887" s="81" t="str">
        <f t="shared" si="26"/>
        <v>1012341</v>
      </c>
      <c r="P887" s="82">
        <f>IF(COUNTIF(Sheet2!B$3:B$187,VALUE('raw Mark ID data'!O887))=0, 0, VLOOKUP(VALUE(O887), Sheet2!B$3:D$987, 3, FALSE))</f>
        <v>0</v>
      </c>
      <c r="Q887" s="82">
        <f>IF(P887="THA",VLOOKUP(VALUE(O887),Sheet2!B$1:C$191,2,FALSE), IF(P887="SHA",VLOOKUP(VALUE(O887),Sheet2!B$1:C$191,2,FALSE), 0))</f>
        <v>0</v>
      </c>
      <c r="R887" s="82" t="str">
        <f t="shared" si="27"/>
        <v>NT</v>
      </c>
      <c r="S887" s="70" t="s">
        <v>2069</v>
      </c>
      <c r="T887" s="71">
        <v>45516</v>
      </c>
      <c r="U887" s="73"/>
      <c r="V887" s="69">
        <v>1</v>
      </c>
      <c r="W887" s="71">
        <v>45517</v>
      </c>
      <c r="X887" s="69">
        <v>33</v>
      </c>
      <c r="Y887" s="73"/>
      <c r="Z887" s="70" t="s">
        <v>61</v>
      </c>
      <c r="AA887" s="69">
        <v>1</v>
      </c>
      <c r="AB887" s="72">
        <v>45518</v>
      </c>
      <c r="AC887" s="70" t="s">
        <v>57</v>
      </c>
      <c r="AD887" s="70" t="s">
        <v>163</v>
      </c>
      <c r="AE887" s="70" t="s">
        <v>10</v>
      </c>
      <c r="AF887" s="70" t="s">
        <v>12</v>
      </c>
      <c r="AG887" s="70" t="s">
        <v>65</v>
      </c>
      <c r="AH887" s="70" t="s">
        <v>11</v>
      </c>
      <c r="AI887" s="70" t="s">
        <v>9</v>
      </c>
      <c r="AJ887" s="70" t="s">
        <v>122</v>
      </c>
      <c r="AK887" s="70" t="s">
        <v>163</v>
      </c>
      <c r="AL887" s="70" t="s">
        <v>57</v>
      </c>
      <c r="AM887" s="70" t="s">
        <v>163</v>
      </c>
      <c r="AN887" s="70" t="s">
        <v>992</v>
      </c>
      <c r="AO887" s="70" t="s">
        <v>74</v>
      </c>
      <c r="AP887" s="69">
        <v>8.6999999999999993</v>
      </c>
    </row>
    <row r="888" spans="1:42" ht="15" hidden="1" customHeight="1" x14ac:dyDescent="0.25">
      <c r="A888" s="69">
        <v>2024</v>
      </c>
      <c r="B888" s="70" t="s">
        <v>54</v>
      </c>
      <c r="C888" s="70" t="s">
        <v>55</v>
      </c>
      <c r="D888" s="70" t="s">
        <v>56</v>
      </c>
      <c r="E888" s="70" t="s">
        <v>969</v>
      </c>
      <c r="F888" s="70" t="s">
        <v>182</v>
      </c>
      <c r="G888" s="70" t="s">
        <v>2066</v>
      </c>
      <c r="H888" s="70" t="s">
        <v>101</v>
      </c>
      <c r="I888" s="70" t="s">
        <v>855</v>
      </c>
      <c r="J888" s="70" t="s">
        <v>61</v>
      </c>
      <c r="K888" s="69" t="b">
        <v>1</v>
      </c>
      <c r="L888" s="70" t="s">
        <v>23</v>
      </c>
      <c r="M888" s="69">
        <v>101</v>
      </c>
      <c r="N888" s="78" t="s">
        <v>1162</v>
      </c>
      <c r="O888" s="81" t="str">
        <f t="shared" si="26"/>
        <v>1012341</v>
      </c>
      <c r="P888" s="82">
        <f>IF(COUNTIF(Sheet2!B$3:B$187,VALUE('raw Mark ID data'!O888))=0, 0, VLOOKUP(VALUE(O888), Sheet2!B$3:D$987, 3, FALSE))</f>
        <v>0</v>
      </c>
      <c r="Q888" s="82">
        <f>IF(P888="THA",VLOOKUP(VALUE(O888),Sheet2!B$1:C$191,2,FALSE), IF(P888="SHA",VLOOKUP(VALUE(O888),Sheet2!B$1:C$191,2,FALSE), 0))</f>
        <v>0</v>
      </c>
      <c r="R888" s="82" t="str">
        <f t="shared" si="27"/>
        <v>NT</v>
      </c>
      <c r="S888" s="70" t="s">
        <v>2070</v>
      </c>
      <c r="T888" s="71">
        <v>45516</v>
      </c>
      <c r="U888" s="73"/>
      <c r="V888" s="69">
        <v>1</v>
      </c>
      <c r="W888" s="71">
        <v>45517</v>
      </c>
      <c r="X888" s="69">
        <v>33</v>
      </c>
      <c r="Y888" s="73"/>
      <c r="Z888" s="70" t="s">
        <v>61</v>
      </c>
      <c r="AA888" s="69">
        <v>1</v>
      </c>
      <c r="AB888" s="72">
        <v>45518</v>
      </c>
      <c r="AC888" s="70" t="s">
        <v>57</v>
      </c>
      <c r="AD888" s="70" t="s">
        <v>163</v>
      </c>
      <c r="AE888" s="70" t="s">
        <v>10</v>
      </c>
      <c r="AF888" s="70" t="s">
        <v>12</v>
      </c>
      <c r="AG888" s="70" t="s">
        <v>65</v>
      </c>
      <c r="AH888" s="70" t="s">
        <v>11</v>
      </c>
      <c r="AI888" s="70" t="s">
        <v>9</v>
      </c>
      <c r="AJ888" s="70" t="s">
        <v>122</v>
      </c>
      <c r="AK888" s="70" t="s">
        <v>163</v>
      </c>
      <c r="AL888" s="70" t="s">
        <v>57</v>
      </c>
      <c r="AM888" s="70" t="s">
        <v>61</v>
      </c>
      <c r="AN888" s="70" t="s">
        <v>61</v>
      </c>
      <c r="AO888" s="70" t="s">
        <v>74</v>
      </c>
      <c r="AP888" s="69">
        <v>3.3</v>
      </c>
    </row>
    <row r="889" spans="1:42" ht="15" hidden="1" customHeight="1" x14ac:dyDescent="0.25">
      <c r="A889" s="69">
        <v>2024</v>
      </c>
      <c r="B889" s="70" t="s">
        <v>54</v>
      </c>
      <c r="C889" s="70" t="s">
        <v>55</v>
      </c>
      <c r="D889" s="70" t="s">
        <v>56</v>
      </c>
      <c r="E889" s="70" t="s">
        <v>969</v>
      </c>
      <c r="F889" s="70" t="s">
        <v>182</v>
      </c>
      <c r="G889" s="70" t="s">
        <v>2066</v>
      </c>
      <c r="H889" s="70" t="s">
        <v>109</v>
      </c>
      <c r="I889" s="70" t="s">
        <v>855</v>
      </c>
      <c r="J889" s="70" t="s">
        <v>61</v>
      </c>
      <c r="K889" s="69" t="b">
        <v>1</v>
      </c>
      <c r="L889" s="70" t="s">
        <v>23</v>
      </c>
      <c r="M889" s="69">
        <v>101</v>
      </c>
      <c r="N889" s="78" t="s">
        <v>1283</v>
      </c>
      <c r="O889" s="81" t="str">
        <f t="shared" si="26"/>
        <v>10129</v>
      </c>
      <c r="P889" s="82">
        <f>IF(COUNTIF(Sheet2!B$3:B$187,VALUE('raw Mark ID data'!O889))=0, 0, VLOOKUP(VALUE(O889), Sheet2!B$3:D$987, 3, FALSE))</f>
        <v>0</v>
      </c>
      <c r="Q889" s="82">
        <f>IF(P889="THA",VLOOKUP(VALUE(O889),Sheet2!B$1:C$191,2,FALSE), IF(P889="SHA",VLOOKUP(VALUE(O889),Sheet2!B$1:C$191,2,FALSE), 0))</f>
        <v>0</v>
      </c>
      <c r="R889" s="82" t="str">
        <f t="shared" si="27"/>
        <v>NT</v>
      </c>
      <c r="S889" s="70" t="s">
        <v>2071</v>
      </c>
      <c r="T889" s="71">
        <v>45516</v>
      </c>
      <c r="U889" s="73"/>
      <c r="V889" s="69">
        <v>1</v>
      </c>
      <c r="W889" s="71">
        <v>45517</v>
      </c>
      <c r="X889" s="69">
        <v>33</v>
      </c>
      <c r="Y889" s="73"/>
      <c r="Z889" s="70" t="s">
        <v>61</v>
      </c>
      <c r="AA889" s="69">
        <v>1</v>
      </c>
      <c r="AB889" s="72">
        <v>45518</v>
      </c>
      <c r="AC889" s="70" t="s">
        <v>57</v>
      </c>
      <c r="AD889" s="70" t="s">
        <v>139</v>
      </c>
      <c r="AE889" s="70" t="s">
        <v>13</v>
      </c>
      <c r="AF889" s="70" t="s">
        <v>12</v>
      </c>
      <c r="AG889" s="70" t="s">
        <v>65</v>
      </c>
      <c r="AH889" s="70" t="s">
        <v>11</v>
      </c>
      <c r="AI889" s="70" t="s">
        <v>9</v>
      </c>
      <c r="AJ889" s="70" t="s">
        <v>122</v>
      </c>
      <c r="AK889" s="70" t="s">
        <v>139</v>
      </c>
      <c r="AL889" s="70" t="s">
        <v>57</v>
      </c>
      <c r="AM889" s="70" t="s">
        <v>61</v>
      </c>
      <c r="AN889" s="70" t="s">
        <v>61</v>
      </c>
      <c r="AO889" s="70" t="s">
        <v>74</v>
      </c>
      <c r="AP889" s="69">
        <v>6.5</v>
      </c>
    </row>
    <row r="890" spans="1:42" ht="15" hidden="1" customHeight="1" x14ac:dyDescent="0.25">
      <c r="A890" s="69">
        <v>2024</v>
      </c>
      <c r="B890" s="70" t="s">
        <v>54</v>
      </c>
      <c r="C890" s="70" t="s">
        <v>55</v>
      </c>
      <c r="D890" s="70" t="s">
        <v>56</v>
      </c>
      <c r="E890" s="70" t="s">
        <v>969</v>
      </c>
      <c r="F890" s="70" t="s">
        <v>182</v>
      </c>
      <c r="G890" s="70" t="s">
        <v>2066</v>
      </c>
      <c r="H890" s="70" t="s">
        <v>112</v>
      </c>
      <c r="I890" s="70" t="s">
        <v>855</v>
      </c>
      <c r="J890" s="70" t="s">
        <v>61</v>
      </c>
      <c r="K890" s="69" t="b">
        <v>1</v>
      </c>
      <c r="L890" s="70" t="s">
        <v>23</v>
      </c>
      <c r="M890" s="69">
        <v>101</v>
      </c>
      <c r="N890" s="78" t="s">
        <v>1283</v>
      </c>
      <c r="O890" s="81" t="str">
        <f t="shared" si="26"/>
        <v>10129</v>
      </c>
      <c r="P890" s="82">
        <f>IF(COUNTIF(Sheet2!B$3:B$187,VALUE('raw Mark ID data'!O890))=0, 0, VLOOKUP(VALUE(O890), Sheet2!B$3:D$987, 3, FALSE))</f>
        <v>0</v>
      </c>
      <c r="Q890" s="82">
        <f>IF(P890="THA",VLOOKUP(VALUE(O890),Sheet2!B$1:C$191,2,FALSE), IF(P890="SHA",VLOOKUP(VALUE(O890),Sheet2!B$1:C$191,2,FALSE), 0))</f>
        <v>0</v>
      </c>
      <c r="R890" s="82" t="str">
        <f t="shared" si="27"/>
        <v>NT</v>
      </c>
      <c r="S890" s="70" t="s">
        <v>2072</v>
      </c>
      <c r="T890" s="71">
        <v>45516</v>
      </c>
      <c r="U890" s="73"/>
      <c r="V890" s="69">
        <v>1</v>
      </c>
      <c r="W890" s="71">
        <v>45517</v>
      </c>
      <c r="X890" s="69">
        <v>33</v>
      </c>
      <c r="Y890" s="73"/>
      <c r="Z890" s="70" t="s">
        <v>61</v>
      </c>
      <c r="AA890" s="69">
        <v>1</v>
      </c>
      <c r="AB890" s="72">
        <v>45518</v>
      </c>
      <c r="AC890" s="70" t="s">
        <v>57</v>
      </c>
      <c r="AD890" s="70" t="s">
        <v>163</v>
      </c>
      <c r="AE890" s="70" t="s">
        <v>10</v>
      </c>
      <c r="AF890" s="70" t="s">
        <v>12</v>
      </c>
      <c r="AG890" s="70" t="s">
        <v>65</v>
      </c>
      <c r="AH890" s="70" t="s">
        <v>11</v>
      </c>
      <c r="AI890" s="70" t="s">
        <v>9</v>
      </c>
      <c r="AJ890" s="70" t="s">
        <v>122</v>
      </c>
      <c r="AK890" s="70" t="s">
        <v>163</v>
      </c>
      <c r="AL890" s="70" t="s">
        <v>57</v>
      </c>
      <c r="AM890" s="70" t="s">
        <v>61</v>
      </c>
      <c r="AN890" s="70" t="s">
        <v>61</v>
      </c>
      <c r="AO890" s="70" t="s">
        <v>74</v>
      </c>
      <c r="AP890" s="69">
        <v>5.7</v>
      </c>
    </row>
    <row r="891" spans="1:42" ht="15" hidden="1" customHeight="1" x14ac:dyDescent="0.25">
      <c r="A891" s="69">
        <v>2024</v>
      </c>
      <c r="B891" s="70" t="s">
        <v>54</v>
      </c>
      <c r="C891" s="70" t="s">
        <v>55</v>
      </c>
      <c r="D891" s="70" t="s">
        <v>56</v>
      </c>
      <c r="E891" s="70" t="s">
        <v>969</v>
      </c>
      <c r="F891" s="70" t="s">
        <v>182</v>
      </c>
      <c r="G891" s="70" t="s">
        <v>2066</v>
      </c>
      <c r="H891" s="70" t="s">
        <v>114</v>
      </c>
      <c r="I891" s="70" t="s">
        <v>855</v>
      </c>
      <c r="J891" s="70" t="s">
        <v>61</v>
      </c>
      <c r="K891" s="69" t="b">
        <v>1</v>
      </c>
      <c r="L891" s="70" t="s">
        <v>23</v>
      </c>
      <c r="M891" s="69">
        <v>101</v>
      </c>
      <c r="N891" s="78" t="s">
        <v>1283</v>
      </c>
      <c r="O891" s="81" t="str">
        <f t="shared" si="26"/>
        <v>10129</v>
      </c>
      <c r="P891" s="82">
        <f>IF(COUNTIF(Sheet2!B$3:B$187,VALUE('raw Mark ID data'!O891))=0, 0, VLOOKUP(VALUE(O891), Sheet2!B$3:D$987, 3, FALSE))</f>
        <v>0</v>
      </c>
      <c r="Q891" s="82">
        <f>IF(P891="THA",VLOOKUP(VALUE(O891),Sheet2!B$1:C$191,2,FALSE), IF(P891="SHA",VLOOKUP(VALUE(O891),Sheet2!B$1:C$191,2,FALSE), 0))</f>
        <v>0</v>
      </c>
      <c r="R891" s="82" t="str">
        <f t="shared" si="27"/>
        <v>NT</v>
      </c>
      <c r="S891" s="70" t="s">
        <v>2073</v>
      </c>
      <c r="T891" s="71">
        <v>45516</v>
      </c>
      <c r="U891" s="73"/>
      <c r="V891" s="69">
        <v>1</v>
      </c>
      <c r="W891" s="71">
        <v>45517</v>
      </c>
      <c r="X891" s="69">
        <v>33</v>
      </c>
      <c r="Y891" s="73"/>
      <c r="Z891" s="70" t="s">
        <v>61</v>
      </c>
      <c r="AA891" s="69">
        <v>1</v>
      </c>
      <c r="AB891" s="72">
        <v>45518</v>
      </c>
      <c r="AC891" s="70" t="s">
        <v>57</v>
      </c>
      <c r="AD891" s="70" t="s">
        <v>139</v>
      </c>
      <c r="AE891" s="70" t="s">
        <v>13</v>
      </c>
      <c r="AF891" s="70" t="s">
        <v>12</v>
      </c>
      <c r="AG891" s="70" t="s">
        <v>65</v>
      </c>
      <c r="AH891" s="70" t="s">
        <v>11</v>
      </c>
      <c r="AI891" s="70" t="s">
        <v>9</v>
      </c>
      <c r="AJ891" s="70" t="s">
        <v>122</v>
      </c>
      <c r="AK891" s="70" t="s">
        <v>139</v>
      </c>
      <c r="AL891" s="70" t="s">
        <v>57</v>
      </c>
      <c r="AM891" s="70" t="s">
        <v>61</v>
      </c>
      <c r="AN891" s="70" t="s">
        <v>61</v>
      </c>
      <c r="AO891" s="70" t="s">
        <v>74</v>
      </c>
      <c r="AP891" s="69">
        <v>4.7</v>
      </c>
    </row>
    <row r="892" spans="1:42" ht="15" hidden="1" customHeight="1" x14ac:dyDescent="0.25">
      <c r="A892" s="69">
        <v>2024</v>
      </c>
      <c r="B892" s="70" t="s">
        <v>54</v>
      </c>
      <c r="C892" s="70" t="s">
        <v>55</v>
      </c>
      <c r="D892" s="70" t="s">
        <v>56</v>
      </c>
      <c r="E892" s="70" t="s">
        <v>969</v>
      </c>
      <c r="F892" s="70" t="s">
        <v>182</v>
      </c>
      <c r="G892" s="70" t="s">
        <v>2066</v>
      </c>
      <c r="H892" s="70" t="s">
        <v>121</v>
      </c>
      <c r="I892" s="70" t="s">
        <v>855</v>
      </c>
      <c r="J892" s="70" t="s">
        <v>61</v>
      </c>
      <c r="K892" s="69" t="b">
        <v>1</v>
      </c>
      <c r="L892" s="70" t="s">
        <v>23</v>
      </c>
      <c r="M892" s="69">
        <v>101</v>
      </c>
      <c r="N892" s="78" t="s">
        <v>1283</v>
      </c>
      <c r="O892" s="81" t="str">
        <f t="shared" si="26"/>
        <v>10129</v>
      </c>
      <c r="P892" s="82">
        <f>IF(COUNTIF(Sheet2!B$3:B$187,VALUE('raw Mark ID data'!O892))=0, 0, VLOOKUP(VALUE(O892), Sheet2!B$3:D$987, 3, FALSE))</f>
        <v>0</v>
      </c>
      <c r="Q892" s="82">
        <f>IF(P892="THA",VLOOKUP(VALUE(O892),Sheet2!B$1:C$191,2,FALSE), IF(P892="SHA",VLOOKUP(VALUE(O892),Sheet2!B$1:C$191,2,FALSE), 0))</f>
        <v>0</v>
      </c>
      <c r="R892" s="82" t="str">
        <f t="shared" si="27"/>
        <v>NT</v>
      </c>
      <c r="S892" s="70" t="s">
        <v>2074</v>
      </c>
      <c r="T892" s="71">
        <v>45516</v>
      </c>
      <c r="U892" s="73"/>
      <c r="V892" s="69">
        <v>1</v>
      </c>
      <c r="W892" s="71">
        <v>45517</v>
      </c>
      <c r="X892" s="69">
        <v>33</v>
      </c>
      <c r="Y892" s="73"/>
      <c r="Z892" s="70" t="s">
        <v>61</v>
      </c>
      <c r="AA892" s="69">
        <v>1</v>
      </c>
      <c r="AB892" s="72">
        <v>45518</v>
      </c>
      <c r="AC892" s="70" t="s">
        <v>57</v>
      </c>
      <c r="AD892" s="70" t="s">
        <v>163</v>
      </c>
      <c r="AE892" s="70" t="s">
        <v>10</v>
      </c>
      <c r="AF892" s="70" t="s">
        <v>12</v>
      </c>
      <c r="AG892" s="70" t="s">
        <v>65</v>
      </c>
      <c r="AH892" s="70" t="s">
        <v>11</v>
      </c>
      <c r="AI892" s="70" t="s">
        <v>9</v>
      </c>
      <c r="AJ892" s="70" t="s">
        <v>122</v>
      </c>
      <c r="AK892" s="70" t="s">
        <v>163</v>
      </c>
      <c r="AL892" s="70" t="s">
        <v>57</v>
      </c>
      <c r="AM892" s="70" t="s">
        <v>61</v>
      </c>
      <c r="AN892" s="70" t="s">
        <v>61</v>
      </c>
      <c r="AO892" s="70" t="s">
        <v>74</v>
      </c>
      <c r="AP892" s="69">
        <v>4.0999999999999996</v>
      </c>
    </row>
    <row r="893" spans="1:42" ht="15" hidden="1" customHeight="1" x14ac:dyDescent="0.25">
      <c r="A893" s="69">
        <v>2024</v>
      </c>
      <c r="B893" s="70" t="s">
        <v>54</v>
      </c>
      <c r="C893" s="70" t="s">
        <v>55</v>
      </c>
      <c r="D893" s="70" t="s">
        <v>56</v>
      </c>
      <c r="E893" s="70" t="s">
        <v>969</v>
      </c>
      <c r="F893" s="70" t="s">
        <v>182</v>
      </c>
      <c r="G893" s="70" t="s">
        <v>2066</v>
      </c>
      <c r="H893" s="70" t="s">
        <v>125</v>
      </c>
      <c r="I893" s="70" t="s">
        <v>855</v>
      </c>
      <c r="J893" s="70" t="s">
        <v>61</v>
      </c>
      <c r="K893" s="69" t="b">
        <v>1</v>
      </c>
      <c r="L893" s="70" t="s">
        <v>23</v>
      </c>
      <c r="M893" s="69">
        <v>101</v>
      </c>
      <c r="N893" s="78" t="s">
        <v>1283</v>
      </c>
      <c r="O893" s="81" t="str">
        <f t="shared" si="26"/>
        <v>10129</v>
      </c>
      <c r="P893" s="82">
        <f>IF(COUNTIF(Sheet2!B$3:B$187,VALUE('raw Mark ID data'!O893))=0, 0, VLOOKUP(VALUE(O893), Sheet2!B$3:D$987, 3, FALSE))</f>
        <v>0</v>
      </c>
      <c r="Q893" s="82">
        <f>IF(P893="THA",VLOOKUP(VALUE(O893),Sheet2!B$1:C$191,2,FALSE), IF(P893="SHA",VLOOKUP(VALUE(O893),Sheet2!B$1:C$191,2,FALSE), 0))</f>
        <v>0</v>
      </c>
      <c r="R893" s="82" t="str">
        <f t="shared" si="27"/>
        <v>NT</v>
      </c>
      <c r="S893" s="70" t="s">
        <v>2075</v>
      </c>
      <c r="T893" s="71">
        <v>45516</v>
      </c>
      <c r="U893" s="73"/>
      <c r="V893" s="69">
        <v>1</v>
      </c>
      <c r="W893" s="71">
        <v>45517</v>
      </c>
      <c r="X893" s="69">
        <v>33</v>
      </c>
      <c r="Y893" s="73"/>
      <c r="Z893" s="70" t="s">
        <v>61</v>
      </c>
      <c r="AA893" s="69">
        <v>1</v>
      </c>
      <c r="AB893" s="72">
        <v>45518</v>
      </c>
      <c r="AC893" s="70" t="s">
        <v>57</v>
      </c>
      <c r="AD893" s="70" t="s">
        <v>163</v>
      </c>
      <c r="AE893" s="70" t="s">
        <v>10</v>
      </c>
      <c r="AF893" s="70" t="s">
        <v>12</v>
      </c>
      <c r="AG893" s="70" t="s">
        <v>65</v>
      </c>
      <c r="AH893" s="70" t="s">
        <v>11</v>
      </c>
      <c r="AI893" s="70" t="s">
        <v>9</v>
      </c>
      <c r="AJ893" s="70" t="s">
        <v>122</v>
      </c>
      <c r="AK893" s="70" t="s">
        <v>163</v>
      </c>
      <c r="AL893" s="70" t="s">
        <v>57</v>
      </c>
      <c r="AM893" s="70" t="s">
        <v>61</v>
      </c>
      <c r="AN893" s="70" t="s">
        <v>61</v>
      </c>
      <c r="AO893" s="70" t="s">
        <v>74</v>
      </c>
      <c r="AP893" s="69">
        <v>3.2</v>
      </c>
    </row>
    <row r="894" spans="1:42" ht="15" hidden="1" customHeight="1" x14ac:dyDescent="0.25">
      <c r="A894" s="69">
        <v>2024</v>
      </c>
      <c r="B894" s="70" t="s">
        <v>54</v>
      </c>
      <c r="C894" s="70" t="s">
        <v>55</v>
      </c>
      <c r="D894" s="70" t="s">
        <v>56</v>
      </c>
      <c r="E894" s="70" t="s">
        <v>969</v>
      </c>
      <c r="F894" s="70" t="s">
        <v>182</v>
      </c>
      <c r="G894" s="70" t="s">
        <v>2066</v>
      </c>
      <c r="H894" s="70" t="s">
        <v>127</v>
      </c>
      <c r="I894" s="70" t="s">
        <v>855</v>
      </c>
      <c r="J894" s="70" t="s">
        <v>61</v>
      </c>
      <c r="K894" s="69" t="b">
        <v>1</v>
      </c>
      <c r="L894" s="70" t="s">
        <v>23</v>
      </c>
      <c r="M894" s="69">
        <v>101</v>
      </c>
      <c r="N894" s="78" t="s">
        <v>1283</v>
      </c>
      <c r="O894" s="81" t="str">
        <f t="shared" si="26"/>
        <v>10129</v>
      </c>
      <c r="P894" s="82">
        <f>IF(COUNTIF(Sheet2!B$3:B$187,VALUE('raw Mark ID data'!O894))=0, 0, VLOOKUP(VALUE(O894), Sheet2!B$3:D$987, 3, FALSE))</f>
        <v>0</v>
      </c>
      <c r="Q894" s="82">
        <f>IF(P894="THA",VLOOKUP(VALUE(O894),Sheet2!B$1:C$191,2,FALSE), IF(P894="SHA",VLOOKUP(VALUE(O894),Sheet2!B$1:C$191,2,FALSE), 0))</f>
        <v>0</v>
      </c>
      <c r="R894" s="82" t="str">
        <f t="shared" si="27"/>
        <v>NT</v>
      </c>
      <c r="S894" s="70" t="s">
        <v>2076</v>
      </c>
      <c r="T894" s="71">
        <v>45516</v>
      </c>
      <c r="U894" s="73"/>
      <c r="V894" s="69">
        <v>1</v>
      </c>
      <c r="W894" s="71">
        <v>45517</v>
      </c>
      <c r="X894" s="69">
        <v>33</v>
      </c>
      <c r="Y894" s="73"/>
      <c r="Z894" s="70" t="s">
        <v>61</v>
      </c>
      <c r="AA894" s="69">
        <v>1</v>
      </c>
      <c r="AB894" s="72">
        <v>45518</v>
      </c>
      <c r="AC894" s="70" t="s">
        <v>57</v>
      </c>
      <c r="AD894" s="70" t="s">
        <v>947</v>
      </c>
      <c r="AE894" s="70" t="s">
        <v>14</v>
      </c>
      <c r="AF894" s="70" t="s">
        <v>12</v>
      </c>
      <c r="AG894" s="70" t="s">
        <v>65</v>
      </c>
      <c r="AH894" s="70" t="s">
        <v>11</v>
      </c>
      <c r="AI894" s="70" t="s">
        <v>9</v>
      </c>
      <c r="AJ894" s="70" t="s">
        <v>122</v>
      </c>
      <c r="AK894" s="70" t="s">
        <v>947</v>
      </c>
      <c r="AL894" s="70" t="s">
        <v>57</v>
      </c>
      <c r="AM894" s="70" t="s">
        <v>61</v>
      </c>
      <c r="AN894" s="70" t="s">
        <v>61</v>
      </c>
      <c r="AO894" s="70" t="s">
        <v>74</v>
      </c>
      <c r="AP894" s="69">
        <v>4.5</v>
      </c>
    </row>
    <row r="895" spans="1:42" ht="15" hidden="1" customHeight="1" x14ac:dyDescent="0.25">
      <c r="A895" s="69">
        <v>2024</v>
      </c>
      <c r="B895" s="70" t="s">
        <v>54</v>
      </c>
      <c r="C895" s="70" t="s">
        <v>55</v>
      </c>
      <c r="D895" s="70" t="s">
        <v>56</v>
      </c>
      <c r="E895" s="70" t="s">
        <v>969</v>
      </c>
      <c r="F895" s="70" t="s">
        <v>182</v>
      </c>
      <c r="G895" s="70" t="s">
        <v>2066</v>
      </c>
      <c r="H895" s="70" t="s">
        <v>134</v>
      </c>
      <c r="I895" s="70" t="s">
        <v>855</v>
      </c>
      <c r="J895" s="70" t="s">
        <v>61</v>
      </c>
      <c r="K895" s="69" t="b">
        <v>1</v>
      </c>
      <c r="L895" s="70" t="s">
        <v>23</v>
      </c>
      <c r="M895" s="69">
        <v>101</v>
      </c>
      <c r="N895" s="78" t="s">
        <v>1283</v>
      </c>
      <c r="O895" s="81" t="str">
        <f t="shared" si="26"/>
        <v>10129</v>
      </c>
      <c r="P895" s="82">
        <f>IF(COUNTIF(Sheet2!B$3:B$187,VALUE('raw Mark ID data'!O895))=0, 0, VLOOKUP(VALUE(O895), Sheet2!B$3:D$987, 3, FALSE))</f>
        <v>0</v>
      </c>
      <c r="Q895" s="82">
        <f>IF(P895="THA",VLOOKUP(VALUE(O895),Sheet2!B$1:C$191,2,FALSE), IF(P895="SHA",VLOOKUP(VALUE(O895),Sheet2!B$1:C$191,2,FALSE), 0))</f>
        <v>0</v>
      </c>
      <c r="R895" s="82" t="str">
        <f t="shared" si="27"/>
        <v>NT</v>
      </c>
      <c r="S895" s="70" t="s">
        <v>2077</v>
      </c>
      <c r="T895" s="71">
        <v>45516</v>
      </c>
      <c r="U895" s="73"/>
      <c r="V895" s="69">
        <v>1</v>
      </c>
      <c r="W895" s="71">
        <v>45517</v>
      </c>
      <c r="X895" s="69">
        <v>33</v>
      </c>
      <c r="Y895" s="73"/>
      <c r="Z895" s="70" t="s">
        <v>61</v>
      </c>
      <c r="AA895" s="69">
        <v>1</v>
      </c>
      <c r="AB895" s="72">
        <v>45518</v>
      </c>
      <c r="AC895" s="70" t="s">
        <v>57</v>
      </c>
      <c r="AD895" s="70" t="s">
        <v>163</v>
      </c>
      <c r="AE895" s="70" t="s">
        <v>10</v>
      </c>
      <c r="AF895" s="70" t="s">
        <v>12</v>
      </c>
      <c r="AG895" s="70" t="s">
        <v>65</v>
      </c>
      <c r="AH895" s="70" t="s">
        <v>11</v>
      </c>
      <c r="AI895" s="70" t="s">
        <v>9</v>
      </c>
      <c r="AJ895" s="70" t="s">
        <v>187</v>
      </c>
      <c r="AK895" s="70" t="s">
        <v>163</v>
      </c>
      <c r="AL895" s="70" t="s">
        <v>57</v>
      </c>
      <c r="AM895" s="70" t="s">
        <v>61</v>
      </c>
      <c r="AN895" s="70" t="s">
        <v>61</v>
      </c>
      <c r="AO895" s="70" t="s">
        <v>74</v>
      </c>
      <c r="AP895" s="69">
        <v>5.4</v>
      </c>
    </row>
    <row r="896" spans="1:42" ht="15" hidden="1" customHeight="1" x14ac:dyDescent="0.25">
      <c r="A896" s="69">
        <v>2024</v>
      </c>
      <c r="B896" s="70" t="s">
        <v>54</v>
      </c>
      <c r="C896" s="70" t="s">
        <v>986</v>
      </c>
      <c r="D896" s="70" t="s">
        <v>987</v>
      </c>
      <c r="E896" s="70" t="s">
        <v>988</v>
      </c>
      <c r="F896" s="70" t="s">
        <v>182</v>
      </c>
      <c r="G896" s="70" t="s">
        <v>2078</v>
      </c>
      <c r="H896" s="70" t="s">
        <v>109</v>
      </c>
      <c r="I896" s="70" t="s">
        <v>855</v>
      </c>
      <c r="J896" s="70" t="s">
        <v>61</v>
      </c>
      <c r="K896" s="69" t="b">
        <v>1</v>
      </c>
      <c r="L896" s="70" t="s">
        <v>23</v>
      </c>
      <c r="M896" s="69">
        <v>104</v>
      </c>
      <c r="N896" s="78" t="s">
        <v>2079</v>
      </c>
      <c r="O896" s="81" t="str">
        <f t="shared" si="26"/>
        <v>1043035</v>
      </c>
      <c r="P896" s="82">
        <f>IF(COUNTIF(Sheet2!B$3:B$187,VALUE('raw Mark ID data'!O896))=0, 0, VLOOKUP(VALUE(O896), Sheet2!B$3:D$987, 3, FALSE))</f>
        <v>0</v>
      </c>
      <c r="Q896" s="82">
        <f>IF(P896="THA",VLOOKUP(VALUE(O896),Sheet2!B$1:C$191,2,FALSE), IF(P896="SHA",VLOOKUP(VALUE(O896),Sheet2!B$1:C$191,2,FALSE), 0))</f>
        <v>0</v>
      </c>
      <c r="R896" s="82" t="str">
        <f t="shared" si="27"/>
        <v>NT</v>
      </c>
      <c r="S896" s="70" t="s">
        <v>2080</v>
      </c>
      <c r="T896" s="71">
        <v>45501</v>
      </c>
      <c r="U896" s="73"/>
      <c r="V896" s="69">
        <v>1</v>
      </c>
      <c r="W896" s="71">
        <v>45503</v>
      </c>
      <c r="X896" s="69">
        <v>31</v>
      </c>
      <c r="Y896" s="73"/>
      <c r="Z896" s="70" t="s">
        <v>61</v>
      </c>
      <c r="AA896" s="69">
        <v>1</v>
      </c>
      <c r="AB896" s="72">
        <v>45552</v>
      </c>
      <c r="AC896" s="70" t="s">
        <v>63</v>
      </c>
      <c r="AD896" s="70" t="s">
        <v>947</v>
      </c>
      <c r="AE896" s="70" t="s">
        <v>14</v>
      </c>
      <c r="AF896" s="70" t="s">
        <v>12</v>
      </c>
      <c r="AG896" s="70" t="s">
        <v>65</v>
      </c>
      <c r="AH896" s="70" t="s">
        <v>11</v>
      </c>
      <c r="AI896" s="70" t="s">
        <v>9</v>
      </c>
      <c r="AJ896" s="70" t="s">
        <v>84</v>
      </c>
      <c r="AK896" s="70" t="s">
        <v>947</v>
      </c>
      <c r="AL896" s="70" t="s">
        <v>63</v>
      </c>
      <c r="AM896" s="70" t="s">
        <v>61</v>
      </c>
      <c r="AN896" s="70" t="s">
        <v>61</v>
      </c>
      <c r="AO896" s="70" t="s">
        <v>74</v>
      </c>
      <c r="AP896" s="69">
        <v>6.4</v>
      </c>
    </row>
    <row r="897" spans="1:42" ht="15" hidden="1" customHeight="1" x14ac:dyDescent="0.25">
      <c r="A897" s="69">
        <v>2024</v>
      </c>
      <c r="B897" s="70" t="s">
        <v>54</v>
      </c>
      <c r="C897" s="70" t="s">
        <v>986</v>
      </c>
      <c r="D897" s="70" t="s">
        <v>987</v>
      </c>
      <c r="E897" s="70" t="s">
        <v>988</v>
      </c>
      <c r="F897" s="70" t="s">
        <v>182</v>
      </c>
      <c r="G897" s="70" t="s">
        <v>2078</v>
      </c>
      <c r="H897" s="70" t="s">
        <v>135</v>
      </c>
      <c r="I897" s="70" t="s">
        <v>855</v>
      </c>
      <c r="J897" s="70" t="s">
        <v>61</v>
      </c>
      <c r="K897" s="69" t="b">
        <v>1</v>
      </c>
      <c r="L897" s="70" t="s">
        <v>23</v>
      </c>
      <c r="M897" s="69">
        <v>104</v>
      </c>
      <c r="N897" s="78" t="s">
        <v>2079</v>
      </c>
      <c r="O897" s="81" t="str">
        <f t="shared" si="26"/>
        <v>1043035</v>
      </c>
      <c r="P897" s="82">
        <f>IF(COUNTIF(Sheet2!B$3:B$187,VALUE('raw Mark ID data'!O897))=0, 0, VLOOKUP(VALUE(O897), Sheet2!B$3:D$987, 3, FALSE))</f>
        <v>0</v>
      </c>
      <c r="Q897" s="82">
        <f>IF(P897="THA",VLOOKUP(VALUE(O897),Sheet2!B$1:C$191,2,FALSE), IF(P897="SHA",VLOOKUP(VALUE(O897),Sheet2!B$1:C$191,2,FALSE), 0))</f>
        <v>0</v>
      </c>
      <c r="R897" s="82" t="str">
        <f t="shared" si="27"/>
        <v>NT</v>
      </c>
      <c r="S897" s="70" t="s">
        <v>2081</v>
      </c>
      <c r="T897" s="71">
        <v>45501</v>
      </c>
      <c r="U897" s="73"/>
      <c r="V897" s="69">
        <v>1</v>
      </c>
      <c r="W897" s="71">
        <v>45503</v>
      </c>
      <c r="X897" s="69">
        <v>31</v>
      </c>
      <c r="Y897" s="73"/>
      <c r="Z897" s="70" t="s">
        <v>61</v>
      </c>
      <c r="AA897" s="69">
        <v>1</v>
      </c>
      <c r="AB897" s="72">
        <v>45552</v>
      </c>
      <c r="AC897" s="70" t="s">
        <v>63</v>
      </c>
      <c r="AD897" s="70" t="s">
        <v>163</v>
      </c>
      <c r="AE897" s="70" t="s">
        <v>10</v>
      </c>
      <c r="AF897" s="70" t="s">
        <v>12</v>
      </c>
      <c r="AG897" s="70" t="s">
        <v>65</v>
      </c>
      <c r="AH897" s="70" t="s">
        <v>11</v>
      </c>
      <c r="AI897" s="70" t="s">
        <v>9</v>
      </c>
      <c r="AJ897" s="70" t="s">
        <v>122</v>
      </c>
      <c r="AK897" s="70" t="s">
        <v>163</v>
      </c>
      <c r="AL897" s="70" t="s">
        <v>63</v>
      </c>
      <c r="AM897" s="70" t="s">
        <v>61</v>
      </c>
      <c r="AN897" s="70" t="s">
        <v>61</v>
      </c>
      <c r="AO897" s="70" t="s">
        <v>74</v>
      </c>
      <c r="AP897" s="69">
        <v>5.3</v>
      </c>
    </row>
    <row r="898" spans="1:42" ht="15" hidden="1" customHeight="1" x14ac:dyDescent="0.25">
      <c r="A898" s="69">
        <v>2024</v>
      </c>
      <c r="B898" s="70" t="s">
        <v>54</v>
      </c>
      <c r="C898" s="70" t="s">
        <v>55</v>
      </c>
      <c r="D898" s="70" t="s">
        <v>56</v>
      </c>
      <c r="E898" s="70" t="s">
        <v>176</v>
      </c>
      <c r="F898" s="70" t="s">
        <v>58</v>
      </c>
      <c r="G898" s="70" t="s">
        <v>2082</v>
      </c>
      <c r="H898" s="70" t="s">
        <v>68</v>
      </c>
      <c r="I898" s="70" t="s">
        <v>855</v>
      </c>
      <c r="J898" s="70" t="s">
        <v>61</v>
      </c>
      <c r="K898" s="69" t="b">
        <v>1</v>
      </c>
      <c r="L898" s="70" t="s">
        <v>23</v>
      </c>
      <c r="M898" s="69">
        <v>101</v>
      </c>
      <c r="N898" s="78" t="s">
        <v>1637</v>
      </c>
      <c r="O898" s="81" t="str">
        <f t="shared" si="26"/>
        <v>10127</v>
      </c>
      <c r="P898" s="82">
        <f>IF(COUNTIF(Sheet2!B$3:B$187,VALUE('raw Mark ID data'!O898))=0, 0, VLOOKUP(VALUE(O898), Sheet2!B$3:D$987, 3, FALSE))</f>
        <v>0</v>
      </c>
      <c r="Q898" s="82">
        <f>IF(P898="THA",VLOOKUP(VALUE(O898),Sheet2!B$1:C$191,2,FALSE), IF(P898="SHA",VLOOKUP(VALUE(O898),Sheet2!B$1:C$191,2,FALSE), 0))</f>
        <v>0</v>
      </c>
      <c r="R898" s="82" t="str">
        <f t="shared" si="27"/>
        <v>NT</v>
      </c>
      <c r="S898" s="70" t="s">
        <v>2083</v>
      </c>
      <c r="T898" s="71">
        <v>45512</v>
      </c>
      <c r="U898" s="72">
        <v>45513</v>
      </c>
      <c r="V898" s="69">
        <v>2</v>
      </c>
      <c r="W898" s="71">
        <v>45513</v>
      </c>
      <c r="X898" s="69">
        <v>32</v>
      </c>
      <c r="Y898" s="73"/>
      <c r="Z898" s="70" t="s">
        <v>61</v>
      </c>
      <c r="AA898" s="69">
        <v>1</v>
      </c>
      <c r="AB898" s="72">
        <v>45525</v>
      </c>
      <c r="AC898" s="70" t="s">
        <v>63</v>
      </c>
      <c r="AD898" s="70" t="s">
        <v>139</v>
      </c>
      <c r="AE898" s="70" t="s">
        <v>13</v>
      </c>
      <c r="AF898" s="70" t="s">
        <v>12</v>
      </c>
      <c r="AG898" s="70" t="s">
        <v>65</v>
      </c>
      <c r="AH898" s="70" t="s">
        <v>11</v>
      </c>
      <c r="AI898" s="70" t="s">
        <v>9</v>
      </c>
      <c r="AJ898" s="70" t="s">
        <v>84</v>
      </c>
      <c r="AK898" s="70" t="s">
        <v>139</v>
      </c>
      <c r="AL898" s="70" t="s">
        <v>63</v>
      </c>
      <c r="AM898" s="70" t="s">
        <v>61</v>
      </c>
      <c r="AN898" s="70" t="s">
        <v>61</v>
      </c>
      <c r="AO898" s="70" t="s">
        <v>74</v>
      </c>
      <c r="AP898" s="69">
        <v>5.8</v>
      </c>
    </row>
    <row r="899" spans="1:42" ht="15" hidden="1" customHeight="1" x14ac:dyDescent="0.25">
      <c r="A899" s="69">
        <v>2024</v>
      </c>
      <c r="B899" s="70" t="s">
        <v>54</v>
      </c>
      <c r="C899" s="70" t="s">
        <v>55</v>
      </c>
      <c r="D899" s="70" t="s">
        <v>56</v>
      </c>
      <c r="E899" s="70" t="s">
        <v>176</v>
      </c>
      <c r="F899" s="70" t="s">
        <v>58</v>
      </c>
      <c r="G899" s="70" t="s">
        <v>2082</v>
      </c>
      <c r="H899" s="70" t="s">
        <v>108</v>
      </c>
      <c r="I899" s="70" t="s">
        <v>855</v>
      </c>
      <c r="J899" s="70" t="s">
        <v>61</v>
      </c>
      <c r="K899" s="69" t="b">
        <v>1</v>
      </c>
      <c r="L899" s="70" t="s">
        <v>23</v>
      </c>
      <c r="M899" s="69">
        <v>101</v>
      </c>
      <c r="N899" s="78" t="s">
        <v>1015</v>
      </c>
      <c r="O899" s="81" t="str">
        <f t="shared" ref="O899:O962" si="28">CONCATENATE(M899,N899)</f>
        <v>10141</v>
      </c>
      <c r="P899" s="82">
        <f>IF(COUNTIF(Sheet2!B$3:B$187,VALUE('raw Mark ID data'!O899))=0, 0, VLOOKUP(VALUE(O899), Sheet2!B$3:D$987, 3, FALSE))</f>
        <v>0</v>
      </c>
      <c r="Q899" s="82">
        <f>IF(P899="THA",VLOOKUP(VALUE(O899),Sheet2!B$1:C$191,2,FALSE), IF(P899="SHA",VLOOKUP(VALUE(O899),Sheet2!B$1:C$191,2,FALSE), 0))</f>
        <v>0</v>
      </c>
      <c r="R899" s="82" t="str">
        <f t="shared" ref="R899:R962" si="29">IF(L899="EGG",IF(C899="NB","T","????"),IF(OR(P899="SHA", P899="THA")=TRUE, IF(Q899="Neets Bay", "T", "NT"), "NT"))</f>
        <v>NT</v>
      </c>
      <c r="S899" s="70" t="s">
        <v>2084</v>
      </c>
      <c r="T899" s="71">
        <v>45512</v>
      </c>
      <c r="U899" s="72">
        <v>45513</v>
      </c>
      <c r="V899" s="69">
        <v>2</v>
      </c>
      <c r="W899" s="71">
        <v>45513</v>
      </c>
      <c r="X899" s="69">
        <v>32</v>
      </c>
      <c r="Y899" s="73"/>
      <c r="Z899" s="70" t="s">
        <v>61</v>
      </c>
      <c r="AA899" s="69">
        <v>1</v>
      </c>
      <c r="AB899" s="72">
        <v>45525</v>
      </c>
      <c r="AC899" s="70" t="s">
        <v>63</v>
      </c>
      <c r="AD899" s="70" t="s">
        <v>139</v>
      </c>
      <c r="AE899" s="70" t="s">
        <v>13</v>
      </c>
      <c r="AF899" s="70" t="s">
        <v>12</v>
      </c>
      <c r="AG899" s="70" t="s">
        <v>65</v>
      </c>
      <c r="AH899" s="70" t="s">
        <v>11</v>
      </c>
      <c r="AI899" s="70" t="s">
        <v>9</v>
      </c>
      <c r="AJ899" s="70" t="s">
        <v>84</v>
      </c>
      <c r="AK899" s="70" t="s">
        <v>139</v>
      </c>
      <c r="AL899" s="70" t="s">
        <v>63</v>
      </c>
      <c r="AM899" s="70" t="s">
        <v>61</v>
      </c>
      <c r="AN899" s="70" t="s">
        <v>61</v>
      </c>
      <c r="AO899" s="70" t="s">
        <v>74</v>
      </c>
      <c r="AP899" s="69">
        <v>5.5</v>
      </c>
    </row>
    <row r="900" spans="1:42" ht="15" hidden="1" customHeight="1" x14ac:dyDescent="0.25">
      <c r="A900" s="69">
        <v>2024</v>
      </c>
      <c r="B900" s="70" t="s">
        <v>54</v>
      </c>
      <c r="C900" s="70" t="s">
        <v>55</v>
      </c>
      <c r="D900" s="70" t="s">
        <v>56</v>
      </c>
      <c r="E900" s="70" t="s">
        <v>176</v>
      </c>
      <c r="F900" s="70" t="s">
        <v>58</v>
      </c>
      <c r="G900" s="70" t="s">
        <v>2082</v>
      </c>
      <c r="H900" s="70" t="s">
        <v>134</v>
      </c>
      <c r="I900" s="70" t="s">
        <v>855</v>
      </c>
      <c r="J900" s="70" t="s">
        <v>61</v>
      </c>
      <c r="K900" s="69" t="b">
        <v>1</v>
      </c>
      <c r="L900" s="70" t="s">
        <v>23</v>
      </c>
      <c r="M900" s="69">
        <v>101</v>
      </c>
      <c r="N900" s="78" t="s">
        <v>1015</v>
      </c>
      <c r="O900" s="81" t="str">
        <f t="shared" si="28"/>
        <v>10141</v>
      </c>
      <c r="P900" s="82">
        <f>IF(COUNTIF(Sheet2!B$3:B$187,VALUE('raw Mark ID data'!O900))=0, 0, VLOOKUP(VALUE(O900), Sheet2!B$3:D$987, 3, FALSE))</f>
        <v>0</v>
      </c>
      <c r="Q900" s="82">
        <f>IF(P900="THA",VLOOKUP(VALUE(O900),Sheet2!B$1:C$191,2,FALSE), IF(P900="SHA",VLOOKUP(VALUE(O900),Sheet2!B$1:C$191,2,FALSE), 0))</f>
        <v>0</v>
      </c>
      <c r="R900" s="82" t="str">
        <f t="shared" si="29"/>
        <v>NT</v>
      </c>
      <c r="S900" s="70" t="s">
        <v>2085</v>
      </c>
      <c r="T900" s="71">
        <v>45512</v>
      </c>
      <c r="U900" s="72">
        <v>45513</v>
      </c>
      <c r="V900" s="69">
        <v>2</v>
      </c>
      <c r="W900" s="71">
        <v>45513</v>
      </c>
      <c r="X900" s="69">
        <v>32</v>
      </c>
      <c r="Y900" s="73"/>
      <c r="Z900" s="70" t="s">
        <v>61</v>
      </c>
      <c r="AA900" s="69">
        <v>1</v>
      </c>
      <c r="AB900" s="72">
        <v>45525</v>
      </c>
      <c r="AC900" s="70" t="s">
        <v>63</v>
      </c>
      <c r="AD900" s="70" t="s">
        <v>163</v>
      </c>
      <c r="AE900" s="70" t="s">
        <v>10</v>
      </c>
      <c r="AF900" s="70" t="s">
        <v>12</v>
      </c>
      <c r="AG900" s="70" t="s">
        <v>65</v>
      </c>
      <c r="AH900" s="70" t="s">
        <v>11</v>
      </c>
      <c r="AI900" s="70" t="s">
        <v>9</v>
      </c>
      <c r="AJ900" s="70" t="s">
        <v>84</v>
      </c>
      <c r="AK900" s="70" t="s">
        <v>163</v>
      </c>
      <c r="AL900" s="70" t="s">
        <v>63</v>
      </c>
      <c r="AM900" s="70" t="s">
        <v>61</v>
      </c>
      <c r="AN900" s="70" t="s">
        <v>61</v>
      </c>
      <c r="AO900" s="70" t="s">
        <v>74</v>
      </c>
      <c r="AP900" s="69">
        <v>4.5999999999999996</v>
      </c>
    </row>
    <row r="901" spans="1:42" ht="15" hidden="1" customHeight="1" x14ac:dyDescent="0.25">
      <c r="A901" s="69">
        <v>2024</v>
      </c>
      <c r="B901" s="70" t="s">
        <v>54</v>
      </c>
      <c r="C901" s="70" t="s">
        <v>55</v>
      </c>
      <c r="D901" s="70" t="s">
        <v>56</v>
      </c>
      <c r="E901" s="70" t="s">
        <v>176</v>
      </c>
      <c r="F901" s="70" t="s">
        <v>58</v>
      </c>
      <c r="G901" s="70" t="s">
        <v>2086</v>
      </c>
      <c r="H901" s="70" t="s">
        <v>75</v>
      </c>
      <c r="I901" s="70" t="s">
        <v>855</v>
      </c>
      <c r="J901" s="70" t="s">
        <v>61</v>
      </c>
      <c r="K901" s="69" t="b">
        <v>1</v>
      </c>
      <c r="L901" s="70" t="s">
        <v>23</v>
      </c>
      <c r="M901" s="69">
        <v>101</v>
      </c>
      <c r="N901" s="78" t="s">
        <v>1189</v>
      </c>
      <c r="O901" s="81" t="str">
        <f t="shared" si="28"/>
        <v>10125</v>
      </c>
      <c r="P901" s="82">
        <f>IF(COUNTIF(Sheet2!B$3:B$187,VALUE('raw Mark ID data'!O901))=0, 0, VLOOKUP(VALUE(O901), Sheet2!B$3:D$987, 3, FALSE))</f>
        <v>0</v>
      </c>
      <c r="Q901" s="82">
        <f>IF(P901="THA",VLOOKUP(VALUE(O901),Sheet2!B$1:C$191,2,FALSE), IF(P901="SHA",VLOOKUP(VALUE(O901),Sheet2!B$1:C$191,2,FALSE), 0))</f>
        <v>0</v>
      </c>
      <c r="R901" s="82" t="str">
        <f t="shared" si="29"/>
        <v>NT</v>
      </c>
      <c r="S901" s="70" t="s">
        <v>2087</v>
      </c>
      <c r="T901" s="71">
        <v>45512</v>
      </c>
      <c r="U901" s="72">
        <v>45513</v>
      </c>
      <c r="V901" s="69">
        <v>2</v>
      </c>
      <c r="W901" s="71">
        <v>45513</v>
      </c>
      <c r="X901" s="69">
        <v>32</v>
      </c>
      <c r="Y901" s="73"/>
      <c r="Z901" s="70" t="s">
        <v>61</v>
      </c>
      <c r="AA901" s="69">
        <v>1</v>
      </c>
      <c r="AB901" s="72">
        <v>45525</v>
      </c>
      <c r="AC901" s="70" t="s">
        <v>57</v>
      </c>
      <c r="AD901" s="70" t="s">
        <v>163</v>
      </c>
      <c r="AE901" s="70" t="s">
        <v>10</v>
      </c>
      <c r="AF901" s="70" t="s">
        <v>12</v>
      </c>
      <c r="AG901" s="70" t="s">
        <v>65</v>
      </c>
      <c r="AH901" s="70" t="s">
        <v>11</v>
      </c>
      <c r="AI901" s="70" t="s">
        <v>9</v>
      </c>
      <c r="AJ901" s="70" t="s">
        <v>122</v>
      </c>
      <c r="AK901" s="70" t="s">
        <v>163</v>
      </c>
      <c r="AL901" s="70" t="s">
        <v>57</v>
      </c>
      <c r="AM901" s="70" t="s">
        <v>163</v>
      </c>
      <c r="AN901" s="70" t="s">
        <v>63</v>
      </c>
      <c r="AO901" s="70" t="s">
        <v>74</v>
      </c>
      <c r="AP901" s="69">
        <v>5.5</v>
      </c>
    </row>
    <row r="902" spans="1:42" ht="15" hidden="1" customHeight="1" x14ac:dyDescent="0.25">
      <c r="A902" s="69">
        <v>2024</v>
      </c>
      <c r="B902" s="70" t="s">
        <v>54</v>
      </c>
      <c r="C902" s="70" t="s">
        <v>55</v>
      </c>
      <c r="D902" s="70" t="s">
        <v>56</v>
      </c>
      <c r="E902" s="70" t="s">
        <v>176</v>
      </c>
      <c r="F902" s="70" t="s">
        <v>58</v>
      </c>
      <c r="G902" s="70" t="s">
        <v>2086</v>
      </c>
      <c r="H902" s="70" t="s">
        <v>85</v>
      </c>
      <c r="I902" s="70" t="s">
        <v>855</v>
      </c>
      <c r="J902" s="70" t="s">
        <v>61</v>
      </c>
      <c r="K902" s="69" t="b">
        <v>1</v>
      </c>
      <c r="L902" s="70" t="s">
        <v>23</v>
      </c>
      <c r="M902" s="69">
        <v>101</v>
      </c>
      <c r="N902" s="78" t="s">
        <v>1189</v>
      </c>
      <c r="O902" s="81" t="str">
        <f t="shared" si="28"/>
        <v>10125</v>
      </c>
      <c r="P902" s="82">
        <f>IF(COUNTIF(Sheet2!B$3:B$187,VALUE('raw Mark ID data'!O902))=0, 0, VLOOKUP(VALUE(O902), Sheet2!B$3:D$987, 3, FALSE))</f>
        <v>0</v>
      </c>
      <c r="Q902" s="82">
        <f>IF(P902="THA",VLOOKUP(VALUE(O902),Sheet2!B$1:C$191,2,FALSE), IF(P902="SHA",VLOOKUP(VALUE(O902),Sheet2!B$1:C$191,2,FALSE), 0))</f>
        <v>0</v>
      </c>
      <c r="R902" s="82" t="str">
        <f t="shared" si="29"/>
        <v>NT</v>
      </c>
      <c r="S902" s="70" t="s">
        <v>2088</v>
      </c>
      <c r="T902" s="71">
        <v>45512</v>
      </c>
      <c r="U902" s="72">
        <v>45513</v>
      </c>
      <c r="V902" s="69">
        <v>2</v>
      </c>
      <c r="W902" s="71">
        <v>45513</v>
      </c>
      <c r="X902" s="69">
        <v>32</v>
      </c>
      <c r="Y902" s="73"/>
      <c r="Z902" s="70" t="s">
        <v>61</v>
      </c>
      <c r="AA902" s="69">
        <v>1</v>
      </c>
      <c r="AB902" s="72">
        <v>45525</v>
      </c>
      <c r="AC902" s="70" t="s">
        <v>57</v>
      </c>
      <c r="AD902" s="70" t="s">
        <v>163</v>
      </c>
      <c r="AE902" s="70" t="s">
        <v>10</v>
      </c>
      <c r="AF902" s="70" t="s">
        <v>12</v>
      </c>
      <c r="AG902" s="70" t="s">
        <v>65</v>
      </c>
      <c r="AH902" s="70" t="s">
        <v>11</v>
      </c>
      <c r="AI902" s="70" t="s">
        <v>9</v>
      </c>
      <c r="AJ902" s="70" t="s">
        <v>122</v>
      </c>
      <c r="AK902" s="70" t="s">
        <v>163</v>
      </c>
      <c r="AL902" s="70" t="s">
        <v>57</v>
      </c>
      <c r="AM902" s="70" t="s">
        <v>61</v>
      </c>
      <c r="AN902" s="70" t="s">
        <v>61</v>
      </c>
      <c r="AO902" s="70" t="s">
        <v>74</v>
      </c>
      <c r="AP902" s="69">
        <v>5.7</v>
      </c>
    </row>
    <row r="903" spans="1:42" ht="15" hidden="1" customHeight="1" x14ac:dyDescent="0.25">
      <c r="A903" s="69">
        <v>2024</v>
      </c>
      <c r="B903" s="70" t="s">
        <v>54</v>
      </c>
      <c r="C903" s="70" t="s">
        <v>55</v>
      </c>
      <c r="D903" s="70" t="s">
        <v>175</v>
      </c>
      <c r="E903" s="70" t="s">
        <v>57</v>
      </c>
      <c r="F903" s="70" t="s">
        <v>182</v>
      </c>
      <c r="G903" s="70" t="s">
        <v>2089</v>
      </c>
      <c r="H903" s="70" t="s">
        <v>67</v>
      </c>
      <c r="I903" s="70" t="s">
        <v>855</v>
      </c>
      <c r="J903" s="70" t="s">
        <v>61</v>
      </c>
      <c r="K903" s="69" t="b">
        <v>1</v>
      </c>
      <c r="L903" s="70" t="s">
        <v>23</v>
      </c>
      <c r="M903" s="69">
        <v>101</v>
      </c>
      <c r="N903" s="78" t="s">
        <v>1189</v>
      </c>
      <c r="O903" s="81" t="str">
        <f t="shared" si="28"/>
        <v>10125</v>
      </c>
      <c r="P903" s="82">
        <f>IF(COUNTIF(Sheet2!B$3:B$187,VALUE('raw Mark ID data'!O903))=0, 0, VLOOKUP(VALUE(O903), Sheet2!B$3:D$987, 3, FALSE))</f>
        <v>0</v>
      </c>
      <c r="Q903" s="82">
        <f>IF(P903="THA",VLOOKUP(VALUE(O903),Sheet2!B$1:C$191,2,FALSE), IF(P903="SHA",VLOOKUP(VALUE(O903),Sheet2!B$1:C$191,2,FALSE), 0))</f>
        <v>0</v>
      </c>
      <c r="R903" s="82" t="str">
        <f t="shared" si="29"/>
        <v>NT</v>
      </c>
      <c r="S903" s="70" t="s">
        <v>2090</v>
      </c>
      <c r="T903" s="71">
        <v>45517</v>
      </c>
      <c r="U903" s="73"/>
      <c r="V903" s="69">
        <v>1</v>
      </c>
      <c r="W903" s="71">
        <v>45518</v>
      </c>
      <c r="X903" s="69">
        <v>33</v>
      </c>
      <c r="Y903" s="73"/>
      <c r="Z903" s="70" t="s">
        <v>61</v>
      </c>
      <c r="AA903" s="69">
        <v>1</v>
      </c>
      <c r="AB903" s="72">
        <v>45519</v>
      </c>
      <c r="AC903" s="70" t="s">
        <v>57</v>
      </c>
      <c r="AD903" s="70" t="s">
        <v>189</v>
      </c>
      <c r="AE903" s="70" t="s">
        <v>21</v>
      </c>
      <c r="AF903" s="70" t="s">
        <v>12</v>
      </c>
      <c r="AG903" s="70" t="s">
        <v>65</v>
      </c>
      <c r="AH903" s="70" t="s">
        <v>11</v>
      </c>
      <c r="AI903" s="70" t="s">
        <v>9</v>
      </c>
      <c r="AJ903" s="70" t="s">
        <v>122</v>
      </c>
      <c r="AK903" s="70" t="s">
        <v>189</v>
      </c>
      <c r="AL903" s="70" t="s">
        <v>57</v>
      </c>
      <c r="AM903" s="70" t="s">
        <v>61</v>
      </c>
      <c r="AN903" s="70" t="s">
        <v>61</v>
      </c>
      <c r="AO903" s="70" t="s">
        <v>74</v>
      </c>
      <c r="AP903" s="69">
        <v>6.7</v>
      </c>
    </row>
    <row r="904" spans="1:42" ht="15" hidden="1" customHeight="1" x14ac:dyDescent="0.25">
      <c r="A904" s="69">
        <v>2024</v>
      </c>
      <c r="B904" s="70" t="s">
        <v>54</v>
      </c>
      <c r="C904" s="70" t="s">
        <v>55</v>
      </c>
      <c r="D904" s="70" t="s">
        <v>175</v>
      </c>
      <c r="E904" s="70" t="s">
        <v>57</v>
      </c>
      <c r="F904" s="70" t="s">
        <v>182</v>
      </c>
      <c r="G904" s="70" t="s">
        <v>2089</v>
      </c>
      <c r="H904" s="70" t="s">
        <v>73</v>
      </c>
      <c r="I904" s="70" t="s">
        <v>855</v>
      </c>
      <c r="J904" s="70" t="s">
        <v>61</v>
      </c>
      <c r="K904" s="69" t="b">
        <v>1</v>
      </c>
      <c r="L904" s="70" t="s">
        <v>23</v>
      </c>
      <c r="M904" s="69">
        <v>101</v>
      </c>
      <c r="N904" s="78" t="s">
        <v>1189</v>
      </c>
      <c r="O904" s="81" t="str">
        <f t="shared" si="28"/>
        <v>10125</v>
      </c>
      <c r="P904" s="82">
        <f>IF(COUNTIF(Sheet2!B$3:B$187,VALUE('raw Mark ID data'!O904))=0, 0, VLOOKUP(VALUE(O904), Sheet2!B$3:D$987, 3, FALSE))</f>
        <v>0</v>
      </c>
      <c r="Q904" s="82">
        <f>IF(P904="THA",VLOOKUP(VALUE(O904),Sheet2!B$1:C$191,2,FALSE), IF(P904="SHA",VLOOKUP(VALUE(O904),Sheet2!B$1:C$191,2,FALSE), 0))</f>
        <v>0</v>
      </c>
      <c r="R904" s="82" t="str">
        <f t="shared" si="29"/>
        <v>NT</v>
      </c>
      <c r="S904" s="70" t="s">
        <v>2091</v>
      </c>
      <c r="T904" s="71">
        <v>45517</v>
      </c>
      <c r="U904" s="73"/>
      <c r="V904" s="69">
        <v>1</v>
      </c>
      <c r="W904" s="71">
        <v>45518</v>
      </c>
      <c r="X904" s="69">
        <v>33</v>
      </c>
      <c r="Y904" s="73"/>
      <c r="Z904" s="70" t="s">
        <v>61</v>
      </c>
      <c r="AA904" s="69">
        <v>1</v>
      </c>
      <c r="AB904" s="72">
        <v>45519</v>
      </c>
      <c r="AC904" s="70" t="s">
        <v>57</v>
      </c>
      <c r="AD904" s="70" t="s">
        <v>163</v>
      </c>
      <c r="AE904" s="70" t="s">
        <v>10</v>
      </c>
      <c r="AF904" s="70" t="s">
        <v>12</v>
      </c>
      <c r="AG904" s="70" t="s">
        <v>65</v>
      </c>
      <c r="AH904" s="70" t="s">
        <v>11</v>
      </c>
      <c r="AI904" s="70" t="s">
        <v>9</v>
      </c>
      <c r="AJ904" s="70" t="s">
        <v>122</v>
      </c>
      <c r="AK904" s="70" t="s">
        <v>163</v>
      </c>
      <c r="AL904" s="70" t="s">
        <v>57</v>
      </c>
      <c r="AM904" s="70" t="s">
        <v>61</v>
      </c>
      <c r="AN904" s="70" t="s">
        <v>61</v>
      </c>
      <c r="AO904" s="70" t="s">
        <v>74</v>
      </c>
      <c r="AP904" s="69">
        <v>6.3</v>
      </c>
    </row>
    <row r="905" spans="1:42" ht="15" hidden="1" customHeight="1" x14ac:dyDescent="0.25">
      <c r="A905" s="69">
        <v>2024</v>
      </c>
      <c r="B905" s="70" t="s">
        <v>54</v>
      </c>
      <c r="C905" s="70" t="s">
        <v>55</v>
      </c>
      <c r="D905" s="70" t="s">
        <v>175</v>
      </c>
      <c r="E905" s="70" t="s">
        <v>57</v>
      </c>
      <c r="F905" s="70" t="s">
        <v>182</v>
      </c>
      <c r="G905" s="70" t="s">
        <v>2089</v>
      </c>
      <c r="H905" s="70" t="s">
        <v>75</v>
      </c>
      <c r="I905" s="70" t="s">
        <v>855</v>
      </c>
      <c r="J905" s="70" t="s">
        <v>61</v>
      </c>
      <c r="K905" s="69" t="b">
        <v>1</v>
      </c>
      <c r="L905" s="70" t="s">
        <v>23</v>
      </c>
      <c r="M905" s="69">
        <v>101</v>
      </c>
      <c r="N905" s="78" t="s">
        <v>1189</v>
      </c>
      <c r="O905" s="81" t="str">
        <f t="shared" si="28"/>
        <v>10125</v>
      </c>
      <c r="P905" s="82">
        <f>IF(COUNTIF(Sheet2!B$3:B$187,VALUE('raw Mark ID data'!O905))=0, 0, VLOOKUP(VALUE(O905), Sheet2!B$3:D$987, 3, FALSE))</f>
        <v>0</v>
      </c>
      <c r="Q905" s="82">
        <f>IF(P905="THA",VLOOKUP(VALUE(O905),Sheet2!B$1:C$191,2,FALSE), IF(P905="SHA",VLOOKUP(VALUE(O905),Sheet2!B$1:C$191,2,FALSE), 0))</f>
        <v>0</v>
      </c>
      <c r="R905" s="82" t="str">
        <f t="shared" si="29"/>
        <v>NT</v>
      </c>
      <c r="S905" s="70" t="s">
        <v>2092</v>
      </c>
      <c r="T905" s="71">
        <v>45517</v>
      </c>
      <c r="U905" s="73"/>
      <c r="V905" s="69">
        <v>1</v>
      </c>
      <c r="W905" s="71">
        <v>45518</v>
      </c>
      <c r="X905" s="69">
        <v>33</v>
      </c>
      <c r="Y905" s="73"/>
      <c r="Z905" s="70" t="s">
        <v>61</v>
      </c>
      <c r="AA905" s="69">
        <v>1</v>
      </c>
      <c r="AB905" s="72">
        <v>45519</v>
      </c>
      <c r="AC905" s="70" t="s">
        <v>57</v>
      </c>
      <c r="AD905" s="70" t="s">
        <v>947</v>
      </c>
      <c r="AE905" s="70" t="s">
        <v>14</v>
      </c>
      <c r="AF905" s="70" t="s">
        <v>12</v>
      </c>
      <c r="AG905" s="70" t="s">
        <v>65</v>
      </c>
      <c r="AH905" s="70" t="s">
        <v>11</v>
      </c>
      <c r="AI905" s="70" t="s">
        <v>9</v>
      </c>
      <c r="AJ905" s="70" t="s">
        <v>122</v>
      </c>
      <c r="AK905" s="70" t="s">
        <v>947</v>
      </c>
      <c r="AL905" s="70" t="s">
        <v>57</v>
      </c>
      <c r="AM905" s="70" t="s">
        <v>61</v>
      </c>
      <c r="AN905" s="70" t="s">
        <v>61</v>
      </c>
      <c r="AO905" s="70" t="s">
        <v>74</v>
      </c>
      <c r="AP905" s="69">
        <v>5.9</v>
      </c>
    </row>
    <row r="906" spans="1:42" ht="15" hidden="1" customHeight="1" x14ac:dyDescent="0.25">
      <c r="A906" s="69">
        <v>2024</v>
      </c>
      <c r="B906" s="70" t="s">
        <v>54</v>
      </c>
      <c r="C906" s="70" t="s">
        <v>55</v>
      </c>
      <c r="D906" s="70" t="s">
        <v>175</v>
      </c>
      <c r="E906" s="70" t="s">
        <v>57</v>
      </c>
      <c r="F906" s="70" t="s">
        <v>182</v>
      </c>
      <c r="G906" s="70" t="s">
        <v>2089</v>
      </c>
      <c r="H906" s="70" t="s">
        <v>81</v>
      </c>
      <c r="I906" s="70" t="s">
        <v>855</v>
      </c>
      <c r="J906" s="70" t="s">
        <v>61</v>
      </c>
      <c r="K906" s="69" t="b">
        <v>1</v>
      </c>
      <c r="L906" s="70" t="s">
        <v>23</v>
      </c>
      <c r="M906" s="69">
        <v>101</v>
      </c>
      <c r="N906" s="78" t="s">
        <v>1189</v>
      </c>
      <c r="O906" s="81" t="str">
        <f t="shared" si="28"/>
        <v>10125</v>
      </c>
      <c r="P906" s="82">
        <f>IF(COUNTIF(Sheet2!B$3:B$187,VALUE('raw Mark ID data'!O906))=0, 0, VLOOKUP(VALUE(O906), Sheet2!B$3:D$987, 3, FALSE))</f>
        <v>0</v>
      </c>
      <c r="Q906" s="82">
        <f>IF(P906="THA",VLOOKUP(VALUE(O906),Sheet2!B$1:C$191,2,FALSE), IF(P906="SHA",VLOOKUP(VALUE(O906),Sheet2!B$1:C$191,2,FALSE), 0))</f>
        <v>0</v>
      </c>
      <c r="R906" s="82" t="str">
        <f t="shared" si="29"/>
        <v>NT</v>
      </c>
      <c r="S906" s="70" t="s">
        <v>2093</v>
      </c>
      <c r="T906" s="71">
        <v>45517</v>
      </c>
      <c r="U906" s="73"/>
      <c r="V906" s="69">
        <v>1</v>
      </c>
      <c r="W906" s="71">
        <v>45518</v>
      </c>
      <c r="X906" s="69">
        <v>33</v>
      </c>
      <c r="Y906" s="73"/>
      <c r="Z906" s="70" t="s">
        <v>61</v>
      </c>
      <c r="AA906" s="69">
        <v>1</v>
      </c>
      <c r="AB906" s="72">
        <v>45519</v>
      </c>
      <c r="AC906" s="70" t="s">
        <v>57</v>
      </c>
      <c r="AD906" s="70" t="s">
        <v>163</v>
      </c>
      <c r="AE906" s="70" t="s">
        <v>10</v>
      </c>
      <c r="AF906" s="70" t="s">
        <v>12</v>
      </c>
      <c r="AG906" s="70" t="s">
        <v>65</v>
      </c>
      <c r="AH906" s="70" t="s">
        <v>11</v>
      </c>
      <c r="AI906" s="70" t="s">
        <v>9</v>
      </c>
      <c r="AJ906" s="70" t="s">
        <v>122</v>
      </c>
      <c r="AK906" s="70" t="s">
        <v>163</v>
      </c>
      <c r="AL906" s="70" t="s">
        <v>57</v>
      </c>
      <c r="AM906" s="70" t="s">
        <v>61</v>
      </c>
      <c r="AN906" s="70" t="s">
        <v>61</v>
      </c>
      <c r="AO906" s="70" t="s">
        <v>74</v>
      </c>
      <c r="AP906" s="69">
        <v>6.4</v>
      </c>
    </row>
    <row r="907" spans="1:42" ht="15" hidden="1" customHeight="1" x14ac:dyDescent="0.25">
      <c r="A907" s="69">
        <v>2024</v>
      </c>
      <c r="B907" s="70" t="s">
        <v>54</v>
      </c>
      <c r="C907" s="70" t="s">
        <v>1752</v>
      </c>
      <c r="D907" s="70" t="s">
        <v>1753</v>
      </c>
      <c r="E907" s="70" t="s">
        <v>2094</v>
      </c>
      <c r="F907" s="70" t="s">
        <v>1755</v>
      </c>
      <c r="G907" s="70" t="s">
        <v>2095</v>
      </c>
      <c r="H907" s="70" t="s">
        <v>67</v>
      </c>
      <c r="I907" s="70" t="s">
        <v>60</v>
      </c>
      <c r="J907" s="70" t="s">
        <v>1755</v>
      </c>
      <c r="K907" s="69" t="b">
        <v>0</v>
      </c>
      <c r="L907" s="70" t="s">
        <v>1755</v>
      </c>
      <c r="M907" s="69">
        <v>101</v>
      </c>
      <c r="N907" s="78" t="s">
        <v>62</v>
      </c>
      <c r="O907" s="81" t="str">
        <f t="shared" si="28"/>
        <v>10195</v>
      </c>
      <c r="P907" s="82" t="str">
        <f>IF(L907="EGG", "THA", IF(COUNTIF(Sheet2!B$3:B$187,VALUE('raw Mark ID data'!O907))=0, 0, VLOOKUP(VALUE(O907), Sheet2!B$3:D$987, 3, FALSE)))</f>
        <v>THA</v>
      </c>
      <c r="Q907" s="82" t="str">
        <f>IF(P907="THA",VLOOKUP(VALUE(O907),Sheet2!B$1:C$191,2,FALSE), IF(P907="SHA",VLOOKUP(VALUE(O907),Sheet2!B$1:C$191,2,FALSE), 0))</f>
        <v>Neets Bay</v>
      </c>
      <c r="R907" s="82" t="str">
        <f t="shared" si="29"/>
        <v>T</v>
      </c>
      <c r="S907" s="70" t="s">
        <v>2096</v>
      </c>
      <c r="T907" s="71">
        <v>45511</v>
      </c>
      <c r="U907" s="73"/>
      <c r="V907" s="69">
        <v>1</v>
      </c>
      <c r="W907" s="71">
        <v>45511</v>
      </c>
      <c r="X907" s="69">
        <v>32</v>
      </c>
      <c r="Y907" s="69">
        <v>7</v>
      </c>
      <c r="Z907" s="70" t="s">
        <v>2097</v>
      </c>
      <c r="AA907" s="69">
        <v>1</v>
      </c>
      <c r="AB907" s="72">
        <v>45526</v>
      </c>
      <c r="AC907" s="70" t="s">
        <v>57</v>
      </c>
      <c r="AD907" s="70" t="s">
        <v>139</v>
      </c>
      <c r="AE907" s="70" t="s">
        <v>13</v>
      </c>
      <c r="AF907" s="70" t="s">
        <v>12</v>
      </c>
      <c r="AG907" s="70" t="s">
        <v>65</v>
      </c>
      <c r="AH907" s="70" t="s">
        <v>11</v>
      </c>
      <c r="AI907" s="70" t="s">
        <v>9</v>
      </c>
      <c r="AJ907" s="70" t="s">
        <v>122</v>
      </c>
      <c r="AK907" s="70" t="s">
        <v>139</v>
      </c>
      <c r="AL907" s="70" t="s">
        <v>57</v>
      </c>
      <c r="AM907" s="70" t="s">
        <v>61</v>
      </c>
      <c r="AN907" s="70" t="s">
        <v>61</v>
      </c>
      <c r="AO907" s="70" t="s">
        <v>61</v>
      </c>
      <c r="AP907" s="73"/>
    </row>
    <row r="908" spans="1:42" ht="15" hidden="1" customHeight="1" x14ac:dyDescent="0.25">
      <c r="A908" s="69">
        <v>2024</v>
      </c>
      <c r="B908" s="70" t="s">
        <v>54</v>
      </c>
      <c r="C908" s="70" t="s">
        <v>1752</v>
      </c>
      <c r="D908" s="70" t="s">
        <v>1753</v>
      </c>
      <c r="E908" s="70" t="s">
        <v>2094</v>
      </c>
      <c r="F908" s="70" t="s">
        <v>1755</v>
      </c>
      <c r="G908" s="70" t="s">
        <v>2095</v>
      </c>
      <c r="H908" s="70" t="s">
        <v>70</v>
      </c>
      <c r="I908" s="70" t="s">
        <v>60</v>
      </c>
      <c r="J908" s="70" t="s">
        <v>1755</v>
      </c>
      <c r="K908" s="69" t="b">
        <v>0</v>
      </c>
      <c r="L908" s="70" t="s">
        <v>1755</v>
      </c>
      <c r="M908" s="69">
        <v>101</v>
      </c>
      <c r="N908" s="78" t="s">
        <v>62</v>
      </c>
      <c r="O908" s="81" t="str">
        <f t="shared" si="28"/>
        <v>10195</v>
      </c>
      <c r="P908" s="82" t="str">
        <f>IF(L908="EGG", "THA", IF(COUNTIF(Sheet2!B$3:B$187,VALUE('raw Mark ID data'!O908))=0, 0, VLOOKUP(VALUE(O908), Sheet2!B$3:D$987, 3, FALSE)))</f>
        <v>THA</v>
      </c>
      <c r="Q908" s="82" t="str">
        <f>IF(P908="THA",VLOOKUP(VALUE(O908),Sheet2!B$1:C$191,2,FALSE), IF(P908="SHA",VLOOKUP(VALUE(O908),Sheet2!B$1:C$191,2,FALSE), 0))</f>
        <v>Neets Bay</v>
      </c>
      <c r="R908" s="82" t="str">
        <f t="shared" si="29"/>
        <v>T</v>
      </c>
      <c r="S908" s="70" t="s">
        <v>2098</v>
      </c>
      <c r="T908" s="71">
        <v>45511</v>
      </c>
      <c r="U908" s="73"/>
      <c r="V908" s="69">
        <v>1</v>
      </c>
      <c r="W908" s="71">
        <v>45511</v>
      </c>
      <c r="X908" s="69">
        <v>32</v>
      </c>
      <c r="Y908" s="69">
        <v>7</v>
      </c>
      <c r="Z908" s="70" t="s">
        <v>2097</v>
      </c>
      <c r="AA908" s="69">
        <v>1</v>
      </c>
      <c r="AB908" s="72">
        <v>45526</v>
      </c>
      <c r="AC908" s="70" t="s">
        <v>57</v>
      </c>
      <c r="AD908" s="70" t="s">
        <v>189</v>
      </c>
      <c r="AE908" s="70" t="s">
        <v>21</v>
      </c>
      <c r="AF908" s="70" t="s">
        <v>12</v>
      </c>
      <c r="AG908" s="70" t="s">
        <v>65</v>
      </c>
      <c r="AH908" s="70" t="s">
        <v>11</v>
      </c>
      <c r="AI908" s="70" t="s">
        <v>9</v>
      </c>
      <c r="AJ908" s="70" t="s">
        <v>122</v>
      </c>
      <c r="AK908" s="70" t="s">
        <v>189</v>
      </c>
      <c r="AL908" s="70" t="s">
        <v>57</v>
      </c>
      <c r="AM908" s="70" t="s">
        <v>61</v>
      </c>
      <c r="AN908" s="70" t="s">
        <v>61</v>
      </c>
      <c r="AO908" s="70" t="s">
        <v>61</v>
      </c>
      <c r="AP908" s="73"/>
    </row>
    <row r="909" spans="1:42" ht="15" hidden="1" customHeight="1" x14ac:dyDescent="0.25">
      <c r="A909" s="69">
        <v>2024</v>
      </c>
      <c r="B909" s="70" t="s">
        <v>54</v>
      </c>
      <c r="C909" s="70" t="s">
        <v>1752</v>
      </c>
      <c r="D909" s="70" t="s">
        <v>1753</v>
      </c>
      <c r="E909" s="70" t="s">
        <v>2094</v>
      </c>
      <c r="F909" s="70" t="s">
        <v>1755</v>
      </c>
      <c r="G909" s="70" t="s">
        <v>2095</v>
      </c>
      <c r="H909" s="70" t="s">
        <v>79</v>
      </c>
      <c r="I909" s="70" t="s">
        <v>60</v>
      </c>
      <c r="J909" s="70" t="s">
        <v>1755</v>
      </c>
      <c r="K909" s="69" t="b">
        <v>0</v>
      </c>
      <c r="L909" s="70" t="s">
        <v>1755</v>
      </c>
      <c r="M909" s="69">
        <v>101</v>
      </c>
      <c r="N909" s="78" t="s">
        <v>62</v>
      </c>
      <c r="O909" s="81" t="str">
        <f t="shared" si="28"/>
        <v>10195</v>
      </c>
      <c r="P909" s="82" t="str">
        <f>IF(L909="EGG", "THA", IF(COUNTIF(Sheet2!B$3:B$187,VALUE('raw Mark ID data'!O909))=0, 0, VLOOKUP(VALUE(O909), Sheet2!B$3:D$987, 3, FALSE)))</f>
        <v>THA</v>
      </c>
      <c r="Q909" s="82" t="str">
        <f>IF(P909="THA",VLOOKUP(VALUE(O909),Sheet2!B$1:C$191,2,FALSE), IF(P909="SHA",VLOOKUP(VALUE(O909),Sheet2!B$1:C$191,2,FALSE), 0))</f>
        <v>Neets Bay</v>
      </c>
      <c r="R909" s="82" t="str">
        <f t="shared" si="29"/>
        <v>T</v>
      </c>
      <c r="S909" s="70" t="s">
        <v>2099</v>
      </c>
      <c r="T909" s="71">
        <v>45511</v>
      </c>
      <c r="U909" s="73"/>
      <c r="V909" s="69">
        <v>1</v>
      </c>
      <c r="W909" s="71">
        <v>45511</v>
      </c>
      <c r="X909" s="69">
        <v>32</v>
      </c>
      <c r="Y909" s="69">
        <v>7</v>
      </c>
      <c r="Z909" s="70" t="s">
        <v>2097</v>
      </c>
      <c r="AA909" s="69">
        <v>1</v>
      </c>
      <c r="AB909" s="72">
        <v>45526</v>
      </c>
      <c r="AC909" s="70" t="s">
        <v>57</v>
      </c>
      <c r="AD909" s="70" t="s">
        <v>139</v>
      </c>
      <c r="AE909" s="70" t="s">
        <v>13</v>
      </c>
      <c r="AF909" s="70" t="s">
        <v>12</v>
      </c>
      <c r="AG909" s="70" t="s">
        <v>65</v>
      </c>
      <c r="AH909" s="70" t="s">
        <v>11</v>
      </c>
      <c r="AI909" s="70" t="s">
        <v>9</v>
      </c>
      <c r="AJ909" s="70" t="s">
        <v>122</v>
      </c>
      <c r="AK909" s="70" t="s">
        <v>139</v>
      </c>
      <c r="AL909" s="70" t="s">
        <v>57</v>
      </c>
      <c r="AM909" s="70" t="s">
        <v>61</v>
      </c>
      <c r="AN909" s="70" t="s">
        <v>61</v>
      </c>
      <c r="AO909" s="70" t="s">
        <v>61</v>
      </c>
      <c r="AP909" s="73"/>
    </row>
    <row r="910" spans="1:42" ht="15" hidden="1" customHeight="1" x14ac:dyDescent="0.25">
      <c r="A910" s="69">
        <v>2024</v>
      </c>
      <c r="B910" s="70" t="s">
        <v>54</v>
      </c>
      <c r="C910" s="70" t="s">
        <v>1752</v>
      </c>
      <c r="D910" s="70" t="s">
        <v>1753</v>
      </c>
      <c r="E910" s="70" t="s">
        <v>2094</v>
      </c>
      <c r="F910" s="70" t="s">
        <v>1755</v>
      </c>
      <c r="G910" s="70" t="s">
        <v>2095</v>
      </c>
      <c r="H910" s="70" t="s">
        <v>83</v>
      </c>
      <c r="I910" s="70" t="s">
        <v>60</v>
      </c>
      <c r="J910" s="70" t="s">
        <v>1755</v>
      </c>
      <c r="K910" s="69" t="b">
        <v>0</v>
      </c>
      <c r="L910" s="70" t="s">
        <v>1755</v>
      </c>
      <c r="M910" s="69">
        <v>101</v>
      </c>
      <c r="N910" s="78" t="s">
        <v>62</v>
      </c>
      <c r="O910" s="81" t="str">
        <f t="shared" si="28"/>
        <v>10195</v>
      </c>
      <c r="P910" s="82" t="str">
        <f>IF(L910="EGG", "THA", IF(COUNTIF(Sheet2!B$3:B$187,VALUE('raw Mark ID data'!O910))=0, 0, VLOOKUP(VALUE(O910), Sheet2!B$3:D$987, 3, FALSE)))</f>
        <v>THA</v>
      </c>
      <c r="Q910" s="82" t="str">
        <f>IF(P910="THA",VLOOKUP(VALUE(O910),Sheet2!B$1:C$191,2,FALSE), IF(P910="SHA",VLOOKUP(VALUE(O910),Sheet2!B$1:C$191,2,FALSE), 0))</f>
        <v>Neets Bay</v>
      </c>
      <c r="R910" s="82" t="str">
        <f t="shared" si="29"/>
        <v>T</v>
      </c>
      <c r="S910" s="70" t="s">
        <v>2100</v>
      </c>
      <c r="T910" s="71">
        <v>45511</v>
      </c>
      <c r="U910" s="73"/>
      <c r="V910" s="69">
        <v>1</v>
      </c>
      <c r="W910" s="71">
        <v>45511</v>
      </c>
      <c r="X910" s="69">
        <v>32</v>
      </c>
      <c r="Y910" s="69">
        <v>7</v>
      </c>
      <c r="Z910" s="70" t="s">
        <v>2097</v>
      </c>
      <c r="AA910" s="69">
        <v>1</v>
      </c>
      <c r="AB910" s="72">
        <v>45526</v>
      </c>
      <c r="AC910" s="70" t="s">
        <v>57</v>
      </c>
      <c r="AD910" s="70" t="s">
        <v>947</v>
      </c>
      <c r="AE910" s="70" t="s">
        <v>14</v>
      </c>
      <c r="AF910" s="70" t="s">
        <v>12</v>
      </c>
      <c r="AG910" s="70" t="s">
        <v>65</v>
      </c>
      <c r="AH910" s="70" t="s">
        <v>11</v>
      </c>
      <c r="AI910" s="70" t="s">
        <v>9</v>
      </c>
      <c r="AJ910" s="70" t="s">
        <v>122</v>
      </c>
      <c r="AK910" s="70" t="s">
        <v>947</v>
      </c>
      <c r="AL910" s="70" t="s">
        <v>57</v>
      </c>
      <c r="AM910" s="70" t="s">
        <v>61</v>
      </c>
      <c r="AN910" s="70" t="s">
        <v>61</v>
      </c>
      <c r="AO910" s="70" t="s">
        <v>61</v>
      </c>
      <c r="AP910" s="73"/>
    </row>
    <row r="911" spans="1:42" ht="15" hidden="1" customHeight="1" x14ac:dyDescent="0.25">
      <c r="A911" s="69">
        <v>2024</v>
      </c>
      <c r="B911" s="70" t="s">
        <v>54</v>
      </c>
      <c r="C911" s="70" t="s">
        <v>1752</v>
      </c>
      <c r="D911" s="70" t="s">
        <v>1753</v>
      </c>
      <c r="E911" s="70" t="s">
        <v>2094</v>
      </c>
      <c r="F911" s="70" t="s">
        <v>1755</v>
      </c>
      <c r="G911" s="70" t="s">
        <v>2095</v>
      </c>
      <c r="H911" s="70" t="s">
        <v>88</v>
      </c>
      <c r="I911" s="70" t="s">
        <v>60</v>
      </c>
      <c r="J911" s="70" t="s">
        <v>1755</v>
      </c>
      <c r="K911" s="69" t="b">
        <v>0</v>
      </c>
      <c r="L911" s="70" t="s">
        <v>1755</v>
      </c>
      <c r="M911" s="69">
        <v>101</v>
      </c>
      <c r="N911" s="78" t="s">
        <v>62</v>
      </c>
      <c r="O911" s="81" t="str">
        <f t="shared" si="28"/>
        <v>10195</v>
      </c>
      <c r="P911" s="82" t="str">
        <f>IF(L911="EGG", "THA", IF(COUNTIF(Sheet2!B$3:B$187,VALUE('raw Mark ID data'!O911))=0, 0, VLOOKUP(VALUE(O911), Sheet2!B$3:D$987, 3, FALSE)))</f>
        <v>THA</v>
      </c>
      <c r="Q911" s="82" t="str">
        <f>IF(P911="THA",VLOOKUP(VALUE(O911),Sheet2!B$1:C$191,2,FALSE), IF(P911="SHA",VLOOKUP(VALUE(O911),Sheet2!B$1:C$191,2,FALSE), 0))</f>
        <v>Neets Bay</v>
      </c>
      <c r="R911" s="82" t="str">
        <f t="shared" si="29"/>
        <v>T</v>
      </c>
      <c r="S911" s="70" t="s">
        <v>2101</v>
      </c>
      <c r="T911" s="71">
        <v>45511</v>
      </c>
      <c r="U911" s="73"/>
      <c r="V911" s="69">
        <v>1</v>
      </c>
      <c r="W911" s="71">
        <v>45511</v>
      </c>
      <c r="X911" s="69">
        <v>32</v>
      </c>
      <c r="Y911" s="69">
        <v>7</v>
      </c>
      <c r="Z911" s="70" t="s">
        <v>2097</v>
      </c>
      <c r="AA911" s="69">
        <v>1</v>
      </c>
      <c r="AB911" s="72">
        <v>45526</v>
      </c>
      <c r="AC911" s="70" t="s">
        <v>57</v>
      </c>
      <c r="AD911" s="70" t="s">
        <v>163</v>
      </c>
      <c r="AE911" s="70" t="s">
        <v>10</v>
      </c>
      <c r="AF911" s="70" t="s">
        <v>12</v>
      </c>
      <c r="AG911" s="70" t="s">
        <v>65</v>
      </c>
      <c r="AH911" s="70" t="s">
        <v>11</v>
      </c>
      <c r="AI911" s="70" t="s">
        <v>9</v>
      </c>
      <c r="AJ911" s="70" t="s">
        <v>122</v>
      </c>
      <c r="AK911" s="70" t="s">
        <v>163</v>
      </c>
      <c r="AL911" s="70" t="s">
        <v>57</v>
      </c>
      <c r="AM911" s="70" t="s">
        <v>61</v>
      </c>
      <c r="AN911" s="70" t="s">
        <v>61</v>
      </c>
      <c r="AO911" s="70" t="s">
        <v>61</v>
      </c>
      <c r="AP911" s="73"/>
    </row>
    <row r="912" spans="1:42" ht="15" hidden="1" customHeight="1" x14ac:dyDescent="0.25">
      <c r="A912" s="69">
        <v>2024</v>
      </c>
      <c r="B912" s="70" t="s">
        <v>54</v>
      </c>
      <c r="C912" s="70" t="s">
        <v>1752</v>
      </c>
      <c r="D912" s="70" t="s">
        <v>1753</v>
      </c>
      <c r="E912" s="70" t="s">
        <v>2094</v>
      </c>
      <c r="F912" s="70" t="s">
        <v>1755</v>
      </c>
      <c r="G912" s="70" t="s">
        <v>2095</v>
      </c>
      <c r="H912" s="70" t="s">
        <v>89</v>
      </c>
      <c r="I912" s="70" t="s">
        <v>60</v>
      </c>
      <c r="J912" s="70" t="s">
        <v>1755</v>
      </c>
      <c r="K912" s="69" t="b">
        <v>0</v>
      </c>
      <c r="L912" s="70" t="s">
        <v>1755</v>
      </c>
      <c r="M912" s="69">
        <v>101</v>
      </c>
      <c r="N912" s="78" t="s">
        <v>62</v>
      </c>
      <c r="O912" s="81" t="str">
        <f t="shared" si="28"/>
        <v>10195</v>
      </c>
      <c r="P912" s="82" t="str">
        <f>IF(L912="EGG", "THA", IF(COUNTIF(Sheet2!B$3:B$187,VALUE('raw Mark ID data'!O912))=0, 0, VLOOKUP(VALUE(O912), Sheet2!B$3:D$987, 3, FALSE)))</f>
        <v>THA</v>
      </c>
      <c r="Q912" s="82" t="str">
        <f>IF(P912="THA",VLOOKUP(VALUE(O912),Sheet2!B$1:C$191,2,FALSE), IF(P912="SHA",VLOOKUP(VALUE(O912),Sheet2!B$1:C$191,2,FALSE), 0))</f>
        <v>Neets Bay</v>
      </c>
      <c r="R912" s="82" t="str">
        <f t="shared" si="29"/>
        <v>T</v>
      </c>
      <c r="S912" s="70" t="s">
        <v>2102</v>
      </c>
      <c r="T912" s="71">
        <v>45511</v>
      </c>
      <c r="U912" s="73"/>
      <c r="V912" s="69">
        <v>1</v>
      </c>
      <c r="W912" s="71">
        <v>45511</v>
      </c>
      <c r="X912" s="69">
        <v>32</v>
      </c>
      <c r="Y912" s="69">
        <v>7</v>
      </c>
      <c r="Z912" s="70" t="s">
        <v>2097</v>
      </c>
      <c r="AA912" s="69">
        <v>1</v>
      </c>
      <c r="AB912" s="72">
        <v>45526</v>
      </c>
      <c r="AC912" s="70" t="s">
        <v>57</v>
      </c>
      <c r="AD912" s="70" t="s">
        <v>163</v>
      </c>
      <c r="AE912" s="70" t="s">
        <v>10</v>
      </c>
      <c r="AF912" s="70" t="s">
        <v>12</v>
      </c>
      <c r="AG912" s="70" t="s">
        <v>65</v>
      </c>
      <c r="AH912" s="70" t="s">
        <v>11</v>
      </c>
      <c r="AI912" s="70" t="s">
        <v>9</v>
      </c>
      <c r="AJ912" s="70" t="s">
        <v>122</v>
      </c>
      <c r="AK912" s="70" t="s">
        <v>163</v>
      </c>
      <c r="AL912" s="70" t="s">
        <v>57</v>
      </c>
      <c r="AM912" s="70" t="s">
        <v>61</v>
      </c>
      <c r="AN912" s="70" t="s">
        <v>61</v>
      </c>
      <c r="AO912" s="70" t="s">
        <v>61</v>
      </c>
      <c r="AP912" s="73"/>
    </row>
    <row r="913" spans="1:42" ht="15" hidden="1" customHeight="1" x14ac:dyDescent="0.25">
      <c r="A913" s="69">
        <v>2024</v>
      </c>
      <c r="B913" s="70" t="s">
        <v>54</v>
      </c>
      <c r="C913" s="70" t="s">
        <v>1752</v>
      </c>
      <c r="D913" s="70" t="s">
        <v>1753</v>
      </c>
      <c r="E913" s="70" t="s">
        <v>2094</v>
      </c>
      <c r="F913" s="70" t="s">
        <v>1755</v>
      </c>
      <c r="G913" s="70" t="s">
        <v>2095</v>
      </c>
      <c r="H913" s="70" t="s">
        <v>91</v>
      </c>
      <c r="I913" s="70" t="s">
        <v>60</v>
      </c>
      <c r="J913" s="70" t="s">
        <v>1755</v>
      </c>
      <c r="K913" s="69" t="b">
        <v>0</v>
      </c>
      <c r="L913" s="70" t="s">
        <v>1755</v>
      </c>
      <c r="M913" s="69">
        <v>101</v>
      </c>
      <c r="N913" s="78" t="s">
        <v>62</v>
      </c>
      <c r="O913" s="81" t="str">
        <f t="shared" si="28"/>
        <v>10195</v>
      </c>
      <c r="P913" s="82" t="str">
        <f>IF(L913="EGG", "THA", IF(COUNTIF(Sheet2!B$3:B$187,VALUE('raw Mark ID data'!O913))=0, 0, VLOOKUP(VALUE(O913), Sheet2!B$3:D$987, 3, FALSE)))</f>
        <v>THA</v>
      </c>
      <c r="Q913" s="82" t="str">
        <f>IF(P913="THA",VLOOKUP(VALUE(O913),Sheet2!B$1:C$191,2,FALSE), IF(P913="SHA",VLOOKUP(VALUE(O913),Sheet2!B$1:C$191,2,FALSE), 0))</f>
        <v>Neets Bay</v>
      </c>
      <c r="R913" s="82" t="str">
        <f t="shared" si="29"/>
        <v>T</v>
      </c>
      <c r="S913" s="70" t="s">
        <v>2103</v>
      </c>
      <c r="T913" s="71">
        <v>45511</v>
      </c>
      <c r="U913" s="73"/>
      <c r="V913" s="69">
        <v>1</v>
      </c>
      <c r="W913" s="71">
        <v>45511</v>
      </c>
      <c r="X913" s="69">
        <v>32</v>
      </c>
      <c r="Y913" s="69">
        <v>7</v>
      </c>
      <c r="Z913" s="70" t="s">
        <v>2097</v>
      </c>
      <c r="AA913" s="69">
        <v>1</v>
      </c>
      <c r="AB913" s="72">
        <v>45526</v>
      </c>
      <c r="AC913" s="70" t="s">
        <v>57</v>
      </c>
      <c r="AD913" s="70" t="s">
        <v>163</v>
      </c>
      <c r="AE913" s="70" t="s">
        <v>10</v>
      </c>
      <c r="AF913" s="70" t="s">
        <v>12</v>
      </c>
      <c r="AG913" s="70" t="s">
        <v>65</v>
      </c>
      <c r="AH913" s="70" t="s">
        <v>11</v>
      </c>
      <c r="AI913" s="70" t="s">
        <v>9</v>
      </c>
      <c r="AJ913" s="70" t="s">
        <v>122</v>
      </c>
      <c r="AK913" s="70" t="s">
        <v>163</v>
      </c>
      <c r="AL913" s="70" t="s">
        <v>57</v>
      </c>
      <c r="AM913" s="70" t="s">
        <v>61</v>
      </c>
      <c r="AN913" s="70" t="s">
        <v>61</v>
      </c>
      <c r="AO913" s="70" t="s">
        <v>61</v>
      </c>
      <c r="AP913" s="73"/>
    </row>
    <row r="914" spans="1:42" ht="15" hidden="1" customHeight="1" x14ac:dyDescent="0.25">
      <c r="A914" s="69">
        <v>2024</v>
      </c>
      <c r="B914" s="70" t="s">
        <v>54</v>
      </c>
      <c r="C914" s="70" t="s">
        <v>1752</v>
      </c>
      <c r="D914" s="70" t="s">
        <v>1753</v>
      </c>
      <c r="E914" s="70" t="s">
        <v>2094</v>
      </c>
      <c r="F914" s="70" t="s">
        <v>1755</v>
      </c>
      <c r="G914" s="70" t="s">
        <v>2095</v>
      </c>
      <c r="H914" s="70" t="s">
        <v>96</v>
      </c>
      <c r="I914" s="70" t="s">
        <v>60</v>
      </c>
      <c r="J914" s="70" t="s">
        <v>1755</v>
      </c>
      <c r="K914" s="69" t="b">
        <v>0</v>
      </c>
      <c r="L914" s="70" t="s">
        <v>1755</v>
      </c>
      <c r="M914" s="69">
        <v>101</v>
      </c>
      <c r="N914" s="78" t="s">
        <v>62</v>
      </c>
      <c r="O914" s="81" t="str">
        <f t="shared" si="28"/>
        <v>10195</v>
      </c>
      <c r="P914" s="82" t="str">
        <f>IF(L914="EGG", "THA", IF(COUNTIF(Sheet2!B$3:B$187,VALUE('raw Mark ID data'!O914))=0, 0, VLOOKUP(VALUE(O914), Sheet2!B$3:D$987, 3, FALSE)))</f>
        <v>THA</v>
      </c>
      <c r="Q914" s="82" t="str">
        <f>IF(P914="THA",VLOOKUP(VALUE(O914),Sheet2!B$1:C$191,2,FALSE), IF(P914="SHA",VLOOKUP(VALUE(O914),Sheet2!B$1:C$191,2,FALSE), 0))</f>
        <v>Neets Bay</v>
      </c>
      <c r="R914" s="82" t="str">
        <f t="shared" si="29"/>
        <v>T</v>
      </c>
      <c r="S914" s="70" t="s">
        <v>2104</v>
      </c>
      <c r="T914" s="71">
        <v>45511</v>
      </c>
      <c r="U914" s="73"/>
      <c r="V914" s="69">
        <v>1</v>
      </c>
      <c r="W914" s="71">
        <v>45511</v>
      </c>
      <c r="X914" s="69">
        <v>32</v>
      </c>
      <c r="Y914" s="69">
        <v>7</v>
      </c>
      <c r="Z914" s="70" t="s">
        <v>2097</v>
      </c>
      <c r="AA914" s="69">
        <v>1</v>
      </c>
      <c r="AB914" s="72">
        <v>45526</v>
      </c>
      <c r="AC914" s="70" t="s">
        <v>57</v>
      </c>
      <c r="AD914" s="70" t="s">
        <v>163</v>
      </c>
      <c r="AE914" s="70" t="s">
        <v>10</v>
      </c>
      <c r="AF914" s="70" t="s">
        <v>12</v>
      </c>
      <c r="AG914" s="70" t="s">
        <v>65</v>
      </c>
      <c r="AH914" s="70" t="s">
        <v>11</v>
      </c>
      <c r="AI914" s="70" t="s">
        <v>9</v>
      </c>
      <c r="AJ914" s="70" t="s">
        <v>122</v>
      </c>
      <c r="AK914" s="70" t="s">
        <v>163</v>
      </c>
      <c r="AL914" s="70" t="s">
        <v>57</v>
      </c>
      <c r="AM914" s="70" t="s">
        <v>61</v>
      </c>
      <c r="AN914" s="70" t="s">
        <v>61</v>
      </c>
      <c r="AO914" s="70" t="s">
        <v>61</v>
      </c>
      <c r="AP914" s="73"/>
    </row>
    <row r="915" spans="1:42" ht="15" hidden="1" customHeight="1" x14ac:dyDescent="0.25">
      <c r="A915" s="69">
        <v>2024</v>
      </c>
      <c r="B915" s="70" t="s">
        <v>54</v>
      </c>
      <c r="C915" s="70" t="s">
        <v>1752</v>
      </c>
      <c r="D915" s="70" t="s">
        <v>1753</v>
      </c>
      <c r="E915" s="70" t="s">
        <v>2094</v>
      </c>
      <c r="F915" s="70" t="s">
        <v>1755</v>
      </c>
      <c r="G915" s="70" t="s">
        <v>2095</v>
      </c>
      <c r="H915" s="70" t="s">
        <v>99</v>
      </c>
      <c r="I915" s="70" t="s">
        <v>60</v>
      </c>
      <c r="J915" s="70" t="s">
        <v>1755</v>
      </c>
      <c r="K915" s="69" t="b">
        <v>0</v>
      </c>
      <c r="L915" s="70" t="s">
        <v>1755</v>
      </c>
      <c r="M915" s="69">
        <v>101</v>
      </c>
      <c r="N915" s="78" t="s">
        <v>62</v>
      </c>
      <c r="O915" s="81" t="str">
        <f t="shared" si="28"/>
        <v>10195</v>
      </c>
      <c r="P915" s="82" t="str">
        <f>IF(L915="EGG", "THA", IF(COUNTIF(Sheet2!B$3:B$187,VALUE('raw Mark ID data'!O915))=0, 0, VLOOKUP(VALUE(O915), Sheet2!B$3:D$987, 3, FALSE)))</f>
        <v>THA</v>
      </c>
      <c r="Q915" s="82" t="str">
        <f>IF(P915="THA",VLOOKUP(VALUE(O915),Sheet2!B$1:C$191,2,FALSE), IF(P915="SHA",VLOOKUP(VALUE(O915),Sheet2!B$1:C$191,2,FALSE), 0))</f>
        <v>Neets Bay</v>
      </c>
      <c r="R915" s="82" t="str">
        <f t="shared" si="29"/>
        <v>T</v>
      </c>
      <c r="S915" s="70" t="s">
        <v>2105</v>
      </c>
      <c r="T915" s="71">
        <v>45511</v>
      </c>
      <c r="U915" s="73"/>
      <c r="V915" s="69">
        <v>1</v>
      </c>
      <c r="W915" s="71">
        <v>45511</v>
      </c>
      <c r="X915" s="69">
        <v>32</v>
      </c>
      <c r="Y915" s="69">
        <v>7</v>
      </c>
      <c r="Z915" s="70" t="s">
        <v>2097</v>
      </c>
      <c r="AA915" s="69">
        <v>1</v>
      </c>
      <c r="AB915" s="72">
        <v>45526</v>
      </c>
      <c r="AC915" s="70" t="s">
        <v>57</v>
      </c>
      <c r="AD915" s="70" t="s">
        <v>189</v>
      </c>
      <c r="AE915" s="70" t="s">
        <v>21</v>
      </c>
      <c r="AF915" s="70" t="s">
        <v>12</v>
      </c>
      <c r="AG915" s="70" t="s">
        <v>65</v>
      </c>
      <c r="AH915" s="70" t="s">
        <v>11</v>
      </c>
      <c r="AI915" s="70" t="s">
        <v>9</v>
      </c>
      <c r="AJ915" s="70" t="s">
        <v>122</v>
      </c>
      <c r="AK915" s="70" t="s">
        <v>189</v>
      </c>
      <c r="AL915" s="70" t="s">
        <v>57</v>
      </c>
      <c r="AM915" s="70" t="s">
        <v>61</v>
      </c>
      <c r="AN915" s="70" t="s">
        <v>61</v>
      </c>
      <c r="AO915" s="70" t="s">
        <v>61</v>
      </c>
      <c r="AP915" s="73"/>
    </row>
    <row r="916" spans="1:42" ht="15" hidden="1" customHeight="1" x14ac:dyDescent="0.25">
      <c r="A916" s="69">
        <v>2024</v>
      </c>
      <c r="B916" s="70" t="s">
        <v>54</v>
      </c>
      <c r="C916" s="70" t="s">
        <v>1752</v>
      </c>
      <c r="D916" s="70" t="s">
        <v>1753</v>
      </c>
      <c r="E916" s="70" t="s">
        <v>2094</v>
      </c>
      <c r="F916" s="70" t="s">
        <v>1755</v>
      </c>
      <c r="G916" s="70" t="s">
        <v>2095</v>
      </c>
      <c r="H916" s="70" t="s">
        <v>108</v>
      </c>
      <c r="I916" s="70" t="s">
        <v>60</v>
      </c>
      <c r="J916" s="70" t="s">
        <v>1755</v>
      </c>
      <c r="K916" s="69" t="b">
        <v>0</v>
      </c>
      <c r="L916" s="70" t="s">
        <v>1755</v>
      </c>
      <c r="M916" s="69">
        <v>101</v>
      </c>
      <c r="N916" s="78" t="s">
        <v>62</v>
      </c>
      <c r="O916" s="81" t="str">
        <f t="shared" si="28"/>
        <v>10195</v>
      </c>
      <c r="P916" s="82" t="str">
        <f>IF(L916="EGG", "THA", IF(COUNTIF(Sheet2!B$3:B$187,VALUE('raw Mark ID data'!O916))=0, 0, VLOOKUP(VALUE(O916), Sheet2!B$3:D$987, 3, FALSE)))</f>
        <v>THA</v>
      </c>
      <c r="Q916" s="82" t="str">
        <f>IF(P916="THA",VLOOKUP(VALUE(O916),Sheet2!B$1:C$191,2,FALSE), IF(P916="SHA",VLOOKUP(VALUE(O916),Sheet2!B$1:C$191,2,FALSE), 0))</f>
        <v>Neets Bay</v>
      </c>
      <c r="R916" s="82" t="str">
        <f t="shared" si="29"/>
        <v>T</v>
      </c>
      <c r="S916" s="70" t="s">
        <v>2106</v>
      </c>
      <c r="T916" s="71">
        <v>45511</v>
      </c>
      <c r="U916" s="73"/>
      <c r="V916" s="69">
        <v>1</v>
      </c>
      <c r="W916" s="71">
        <v>45511</v>
      </c>
      <c r="X916" s="69">
        <v>32</v>
      </c>
      <c r="Y916" s="69">
        <v>7</v>
      </c>
      <c r="Z916" s="70" t="s">
        <v>2097</v>
      </c>
      <c r="AA916" s="69">
        <v>1</v>
      </c>
      <c r="AB916" s="72">
        <v>45526</v>
      </c>
      <c r="AC916" s="70" t="s">
        <v>57</v>
      </c>
      <c r="AD916" s="70" t="s">
        <v>947</v>
      </c>
      <c r="AE916" s="70" t="s">
        <v>14</v>
      </c>
      <c r="AF916" s="70" t="s">
        <v>12</v>
      </c>
      <c r="AG916" s="70" t="s">
        <v>65</v>
      </c>
      <c r="AH916" s="70" t="s">
        <v>11</v>
      </c>
      <c r="AI916" s="70" t="s">
        <v>9</v>
      </c>
      <c r="AJ916" s="70" t="s">
        <v>122</v>
      </c>
      <c r="AK916" s="70" t="s">
        <v>947</v>
      </c>
      <c r="AL916" s="70" t="s">
        <v>57</v>
      </c>
      <c r="AM916" s="70" t="s">
        <v>61</v>
      </c>
      <c r="AN916" s="70" t="s">
        <v>61</v>
      </c>
      <c r="AO916" s="70" t="s">
        <v>61</v>
      </c>
      <c r="AP916" s="73"/>
    </row>
    <row r="917" spans="1:42" ht="15" hidden="1" customHeight="1" x14ac:dyDescent="0.25">
      <c r="A917" s="69">
        <v>2024</v>
      </c>
      <c r="B917" s="70" t="s">
        <v>54</v>
      </c>
      <c r="C917" s="70" t="s">
        <v>1752</v>
      </c>
      <c r="D917" s="70" t="s">
        <v>1753</v>
      </c>
      <c r="E917" s="70" t="s">
        <v>2094</v>
      </c>
      <c r="F917" s="70" t="s">
        <v>1755</v>
      </c>
      <c r="G917" s="70" t="s">
        <v>2095</v>
      </c>
      <c r="H917" s="70" t="s">
        <v>110</v>
      </c>
      <c r="I917" s="70" t="s">
        <v>60</v>
      </c>
      <c r="J917" s="70" t="s">
        <v>1755</v>
      </c>
      <c r="K917" s="69" t="b">
        <v>0</v>
      </c>
      <c r="L917" s="70" t="s">
        <v>1755</v>
      </c>
      <c r="M917" s="69">
        <v>101</v>
      </c>
      <c r="N917" s="78" t="s">
        <v>62</v>
      </c>
      <c r="O917" s="81" t="str">
        <f t="shared" si="28"/>
        <v>10195</v>
      </c>
      <c r="P917" s="82" t="str">
        <f>IF(L917="EGG", "THA", IF(COUNTIF(Sheet2!B$3:B$187,VALUE('raw Mark ID data'!O917))=0, 0, VLOOKUP(VALUE(O917), Sheet2!B$3:D$987, 3, FALSE)))</f>
        <v>THA</v>
      </c>
      <c r="Q917" s="82" t="str">
        <f>IF(P917="THA",VLOOKUP(VALUE(O917),Sheet2!B$1:C$191,2,FALSE), IF(P917="SHA",VLOOKUP(VALUE(O917),Sheet2!B$1:C$191,2,FALSE), 0))</f>
        <v>Neets Bay</v>
      </c>
      <c r="R917" s="82" t="str">
        <f t="shared" si="29"/>
        <v>T</v>
      </c>
      <c r="S917" s="70" t="s">
        <v>2107</v>
      </c>
      <c r="T917" s="71">
        <v>45511</v>
      </c>
      <c r="U917" s="73"/>
      <c r="V917" s="69">
        <v>1</v>
      </c>
      <c r="W917" s="71">
        <v>45511</v>
      </c>
      <c r="X917" s="69">
        <v>32</v>
      </c>
      <c r="Y917" s="69">
        <v>7</v>
      </c>
      <c r="Z917" s="70" t="s">
        <v>2097</v>
      </c>
      <c r="AA917" s="69">
        <v>1</v>
      </c>
      <c r="AB917" s="72">
        <v>45526</v>
      </c>
      <c r="AC917" s="70" t="s">
        <v>57</v>
      </c>
      <c r="AD917" s="70" t="s">
        <v>163</v>
      </c>
      <c r="AE917" s="70" t="s">
        <v>10</v>
      </c>
      <c r="AF917" s="70" t="s">
        <v>12</v>
      </c>
      <c r="AG917" s="70" t="s">
        <v>65</v>
      </c>
      <c r="AH917" s="70" t="s">
        <v>11</v>
      </c>
      <c r="AI917" s="70" t="s">
        <v>9</v>
      </c>
      <c r="AJ917" s="70" t="s">
        <v>187</v>
      </c>
      <c r="AK917" s="70" t="s">
        <v>163</v>
      </c>
      <c r="AL917" s="70" t="s">
        <v>57</v>
      </c>
      <c r="AM917" s="70" t="s">
        <v>61</v>
      </c>
      <c r="AN917" s="70" t="s">
        <v>61</v>
      </c>
      <c r="AO917" s="70" t="s">
        <v>61</v>
      </c>
      <c r="AP917" s="73"/>
    </row>
    <row r="918" spans="1:42" ht="15" hidden="1" customHeight="1" x14ac:dyDescent="0.25">
      <c r="A918" s="69">
        <v>2024</v>
      </c>
      <c r="B918" s="70" t="s">
        <v>54</v>
      </c>
      <c r="C918" s="70" t="s">
        <v>1752</v>
      </c>
      <c r="D918" s="70" t="s">
        <v>1753</v>
      </c>
      <c r="E918" s="70" t="s">
        <v>2094</v>
      </c>
      <c r="F918" s="70" t="s">
        <v>1755</v>
      </c>
      <c r="G918" s="70" t="s">
        <v>2095</v>
      </c>
      <c r="H918" s="70" t="s">
        <v>111</v>
      </c>
      <c r="I918" s="70" t="s">
        <v>60</v>
      </c>
      <c r="J918" s="70" t="s">
        <v>1755</v>
      </c>
      <c r="K918" s="69" t="b">
        <v>0</v>
      </c>
      <c r="L918" s="70" t="s">
        <v>1755</v>
      </c>
      <c r="M918" s="69">
        <v>101</v>
      </c>
      <c r="N918" s="78" t="s">
        <v>62</v>
      </c>
      <c r="O918" s="81" t="str">
        <f t="shared" si="28"/>
        <v>10195</v>
      </c>
      <c r="P918" s="82" t="str">
        <f>IF(L918="EGG", "THA", IF(COUNTIF(Sheet2!B$3:B$187,VALUE('raw Mark ID data'!O918))=0, 0, VLOOKUP(VALUE(O918), Sheet2!B$3:D$987, 3, FALSE)))</f>
        <v>THA</v>
      </c>
      <c r="Q918" s="82" t="str">
        <f>IF(P918="THA",VLOOKUP(VALUE(O918),Sheet2!B$1:C$191,2,FALSE), IF(P918="SHA",VLOOKUP(VALUE(O918),Sheet2!B$1:C$191,2,FALSE), 0))</f>
        <v>Neets Bay</v>
      </c>
      <c r="R918" s="82" t="str">
        <f t="shared" si="29"/>
        <v>T</v>
      </c>
      <c r="S918" s="70" t="s">
        <v>2108</v>
      </c>
      <c r="T918" s="71">
        <v>45511</v>
      </c>
      <c r="U918" s="73"/>
      <c r="V918" s="69">
        <v>1</v>
      </c>
      <c r="W918" s="71">
        <v>45511</v>
      </c>
      <c r="X918" s="69">
        <v>32</v>
      </c>
      <c r="Y918" s="69">
        <v>7</v>
      </c>
      <c r="Z918" s="70" t="s">
        <v>2097</v>
      </c>
      <c r="AA918" s="69">
        <v>1</v>
      </c>
      <c r="AB918" s="72">
        <v>45526</v>
      </c>
      <c r="AC918" s="70" t="s">
        <v>57</v>
      </c>
      <c r="AD918" s="70" t="s">
        <v>163</v>
      </c>
      <c r="AE918" s="70" t="s">
        <v>10</v>
      </c>
      <c r="AF918" s="70" t="s">
        <v>12</v>
      </c>
      <c r="AG918" s="70" t="s">
        <v>65</v>
      </c>
      <c r="AH918" s="70" t="s">
        <v>11</v>
      </c>
      <c r="AI918" s="70" t="s">
        <v>9</v>
      </c>
      <c r="AJ918" s="70" t="s">
        <v>122</v>
      </c>
      <c r="AK918" s="70" t="s">
        <v>163</v>
      </c>
      <c r="AL918" s="70" t="s">
        <v>57</v>
      </c>
      <c r="AM918" s="70" t="s">
        <v>61</v>
      </c>
      <c r="AN918" s="70" t="s">
        <v>61</v>
      </c>
      <c r="AO918" s="70" t="s">
        <v>61</v>
      </c>
      <c r="AP918" s="73"/>
    </row>
    <row r="919" spans="1:42" ht="15" hidden="1" customHeight="1" x14ac:dyDescent="0.25">
      <c r="A919" s="69">
        <v>2024</v>
      </c>
      <c r="B919" s="70" t="s">
        <v>54</v>
      </c>
      <c r="C919" s="70" t="s">
        <v>1752</v>
      </c>
      <c r="D919" s="70" t="s">
        <v>1753</v>
      </c>
      <c r="E919" s="70" t="s">
        <v>2094</v>
      </c>
      <c r="F919" s="70" t="s">
        <v>1755</v>
      </c>
      <c r="G919" s="70" t="s">
        <v>2095</v>
      </c>
      <c r="H919" s="70" t="s">
        <v>115</v>
      </c>
      <c r="I919" s="70" t="s">
        <v>60</v>
      </c>
      <c r="J919" s="70" t="s">
        <v>1755</v>
      </c>
      <c r="K919" s="69" t="b">
        <v>0</v>
      </c>
      <c r="L919" s="70" t="s">
        <v>1755</v>
      </c>
      <c r="M919" s="69">
        <v>101</v>
      </c>
      <c r="N919" s="78" t="s">
        <v>62</v>
      </c>
      <c r="O919" s="81" t="str">
        <f t="shared" si="28"/>
        <v>10195</v>
      </c>
      <c r="P919" s="82" t="str">
        <f>IF(L919="EGG", "THA", IF(COUNTIF(Sheet2!B$3:B$187,VALUE('raw Mark ID data'!O919))=0, 0, VLOOKUP(VALUE(O919), Sheet2!B$3:D$987, 3, FALSE)))</f>
        <v>THA</v>
      </c>
      <c r="Q919" s="82" t="str">
        <f>IF(P919="THA",VLOOKUP(VALUE(O919),Sheet2!B$1:C$191,2,FALSE), IF(P919="SHA",VLOOKUP(VALUE(O919),Sheet2!B$1:C$191,2,FALSE), 0))</f>
        <v>Neets Bay</v>
      </c>
      <c r="R919" s="82" t="str">
        <f t="shared" si="29"/>
        <v>T</v>
      </c>
      <c r="S919" s="70" t="s">
        <v>2109</v>
      </c>
      <c r="T919" s="71">
        <v>45511</v>
      </c>
      <c r="U919" s="73"/>
      <c r="V919" s="69">
        <v>1</v>
      </c>
      <c r="W919" s="71">
        <v>45511</v>
      </c>
      <c r="X919" s="69">
        <v>32</v>
      </c>
      <c r="Y919" s="69">
        <v>7</v>
      </c>
      <c r="Z919" s="70" t="s">
        <v>2097</v>
      </c>
      <c r="AA919" s="69">
        <v>1</v>
      </c>
      <c r="AB919" s="72">
        <v>45526</v>
      </c>
      <c r="AC919" s="70" t="s">
        <v>57</v>
      </c>
      <c r="AD919" s="70" t="s">
        <v>139</v>
      </c>
      <c r="AE919" s="70" t="s">
        <v>13</v>
      </c>
      <c r="AF919" s="70" t="s">
        <v>12</v>
      </c>
      <c r="AG919" s="70" t="s">
        <v>65</v>
      </c>
      <c r="AH919" s="70" t="s">
        <v>11</v>
      </c>
      <c r="AI919" s="70" t="s">
        <v>9</v>
      </c>
      <c r="AJ919" s="70" t="s">
        <v>2110</v>
      </c>
      <c r="AK919" s="70" t="s">
        <v>139</v>
      </c>
      <c r="AL919" s="70" t="s">
        <v>57</v>
      </c>
      <c r="AM919" s="70" t="s">
        <v>139</v>
      </c>
      <c r="AN919" s="70" t="s">
        <v>63</v>
      </c>
      <c r="AO919" s="70" t="s">
        <v>61</v>
      </c>
      <c r="AP919" s="73"/>
    </row>
    <row r="920" spans="1:42" ht="15" hidden="1" customHeight="1" x14ac:dyDescent="0.25">
      <c r="A920" s="69">
        <v>2024</v>
      </c>
      <c r="B920" s="70" t="s">
        <v>54</v>
      </c>
      <c r="C920" s="70" t="s">
        <v>1752</v>
      </c>
      <c r="D920" s="70" t="s">
        <v>1753</v>
      </c>
      <c r="E920" s="70" t="s">
        <v>2094</v>
      </c>
      <c r="F920" s="70" t="s">
        <v>1755</v>
      </c>
      <c r="G920" s="70" t="s">
        <v>2095</v>
      </c>
      <c r="H920" s="70" t="s">
        <v>116</v>
      </c>
      <c r="I920" s="70" t="s">
        <v>60</v>
      </c>
      <c r="J920" s="70" t="s">
        <v>1755</v>
      </c>
      <c r="K920" s="69" t="b">
        <v>0</v>
      </c>
      <c r="L920" s="70" t="s">
        <v>1755</v>
      </c>
      <c r="M920" s="69">
        <v>101</v>
      </c>
      <c r="N920" s="78" t="s">
        <v>62</v>
      </c>
      <c r="O920" s="81" t="str">
        <f t="shared" si="28"/>
        <v>10195</v>
      </c>
      <c r="P920" s="82" t="str">
        <f>IF(L920="EGG", "THA", IF(COUNTIF(Sheet2!B$3:B$187,VALUE('raw Mark ID data'!O920))=0, 0, VLOOKUP(VALUE(O920), Sheet2!B$3:D$987, 3, FALSE)))</f>
        <v>THA</v>
      </c>
      <c r="Q920" s="82" t="str">
        <f>IF(P920="THA",VLOOKUP(VALUE(O920),Sheet2!B$1:C$191,2,FALSE), IF(P920="SHA",VLOOKUP(VALUE(O920),Sheet2!B$1:C$191,2,FALSE), 0))</f>
        <v>Neets Bay</v>
      </c>
      <c r="R920" s="82" t="str">
        <f t="shared" si="29"/>
        <v>T</v>
      </c>
      <c r="S920" s="70" t="s">
        <v>2111</v>
      </c>
      <c r="T920" s="71">
        <v>45511</v>
      </c>
      <c r="U920" s="73"/>
      <c r="V920" s="69">
        <v>1</v>
      </c>
      <c r="W920" s="71">
        <v>45511</v>
      </c>
      <c r="X920" s="69">
        <v>32</v>
      </c>
      <c r="Y920" s="69">
        <v>7</v>
      </c>
      <c r="Z920" s="70" t="s">
        <v>2097</v>
      </c>
      <c r="AA920" s="69">
        <v>1</v>
      </c>
      <c r="AB920" s="72">
        <v>45526</v>
      </c>
      <c r="AC920" s="70" t="s">
        <v>57</v>
      </c>
      <c r="AD920" s="70" t="s">
        <v>189</v>
      </c>
      <c r="AE920" s="70" t="s">
        <v>21</v>
      </c>
      <c r="AF920" s="70" t="s">
        <v>12</v>
      </c>
      <c r="AG920" s="70" t="s">
        <v>65</v>
      </c>
      <c r="AH920" s="70" t="s">
        <v>11</v>
      </c>
      <c r="AI920" s="70" t="s">
        <v>9</v>
      </c>
      <c r="AJ920" s="70" t="s">
        <v>122</v>
      </c>
      <c r="AK920" s="70" t="s">
        <v>189</v>
      </c>
      <c r="AL920" s="70" t="s">
        <v>57</v>
      </c>
      <c r="AM920" s="70" t="s">
        <v>61</v>
      </c>
      <c r="AN920" s="70" t="s">
        <v>61</v>
      </c>
      <c r="AO920" s="70" t="s">
        <v>61</v>
      </c>
      <c r="AP920" s="73"/>
    </row>
    <row r="921" spans="1:42" ht="15" hidden="1" customHeight="1" x14ac:dyDescent="0.25">
      <c r="A921" s="69">
        <v>2024</v>
      </c>
      <c r="B921" s="70" t="s">
        <v>54</v>
      </c>
      <c r="C921" s="70" t="s">
        <v>1752</v>
      </c>
      <c r="D921" s="70" t="s">
        <v>1753</v>
      </c>
      <c r="E921" s="70" t="s">
        <v>2094</v>
      </c>
      <c r="F921" s="70" t="s">
        <v>1755</v>
      </c>
      <c r="G921" s="70" t="s">
        <v>2095</v>
      </c>
      <c r="H921" s="70" t="s">
        <v>120</v>
      </c>
      <c r="I921" s="70" t="s">
        <v>60</v>
      </c>
      <c r="J921" s="70" t="s">
        <v>1755</v>
      </c>
      <c r="K921" s="69" t="b">
        <v>0</v>
      </c>
      <c r="L921" s="70" t="s">
        <v>1755</v>
      </c>
      <c r="M921" s="69">
        <v>101</v>
      </c>
      <c r="N921" s="78" t="s">
        <v>62</v>
      </c>
      <c r="O921" s="81" t="str">
        <f t="shared" si="28"/>
        <v>10195</v>
      </c>
      <c r="P921" s="82" t="str">
        <f>IF(L921="EGG", "THA", IF(COUNTIF(Sheet2!B$3:B$187,VALUE('raw Mark ID data'!O921))=0, 0, VLOOKUP(VALUE(O921), Sheet2!B$3:D$987, 3, FALSE)))</f>
        <v>THA</v>
      </c>
      <c r="Q921" s="82" t="str">
        <f>IF(P921="THA",VLOOKUP(VALUE(O921),Sheet2!B$1:C$191,2,FALSE), IF(P921="SHA",VLOOKUP(VALUE(O921),Sheet2!B$1:C$191,2,FALSE), 0))</f>
        <v>Neets Bay</v>
      </c>
      <c r="R921" s="82" t="str">
        <f t="shared" si="29"/>
        <v>T</v>
      </c>
      <c r="S921" s="70" t="s">
        <v>2112</v>
      </c>
      <c r="T921" s="71">
        <v>45511</v>
      </c>
      <c r="U921" s="73"/>
      <c r="V921" s="69">
        <v>1</v>
      </c>
      <c r="W921" s="71">
        <v>45511</v>
      </c>
      <c r="X921" s="69">
        <v>32</v>
      </c>
      <c r="Y921" s="69">
        <v>7</v>
      </c>
      <c r="Z921" s="70" t="s">
        <v>2097</v>
      </c>
      <c r="AA921" s="69">
        <v>1</v>
      </c>
      <c r="AB921" s="72">
        <v>45526</v>
      </c>
      <c r="AC921" s="70" t="s">
        <v>57</v>
      </c>
      <c r="AD921" s="70" t="s">
        <v>139</v>
      </c>
      <c r="AE921" s="70" t="s">
        <v>13</v>
      </c>
      <c r="AF921" s="70" t="s">
        <v>12</v>
      </c>
      <c r="AG921" s="70" t="s">
        <v>65</v>
      </c>
      <c r="AH921" s="70" t="s">
        <v>11</v>
      </c>
      <c r="AI921" s="70" t="s">
        <v>9</v>
      </c>
      <c r="AJ921" s="70" t="s">
        <v>122</v>
      </c>
      <c r="AK921" s="70" t="s">
        <v>139</v>
      </c>
      <c r="AL921" s="70" t="s">
        <v>57</v>
      </c>
      <c r="AM921" s="70" t="s">
        <v>61</v>
      </c>
      <c r="AN921" s="70" t="s">
        <v>61</v>
      </c>
      <c r="AO921" s="70" t="s">
        <v>61</v>
      </c>
      <c r="AP921" s="73"/>
    </row>
    <row r="922" spans="1:42" ht="15" hidden="1" customHeight="1" x14ac:dyDescent="0.25">
      <c r="A922" s="69">
        <v>2024</v>
      </c>
      <c r="B922" s="70" t="s">
        <v>54</v>
      </c>
      <c r="C922" s="70" t="s">
        <v>1752</v>
      </c>
      <c r="D922" s="70" t="s">
        <v>1753</v>
      </c>
      <c r="E922" s="70" t="s">
        <v>2094</v>
      </c>
      <c r="F922" s="70" t="s">
        <v>1755</v>
      </c>
      <c r="G922" s="70" t="s">
        <v>2095</v>
      </c>
      <c r="H922" s="70" t="s">
        <v>129</v>
      </c>
      <c r="I922" s="70" t="s">
        <v>60</v>
      </c>
      <c r="J922" s="70" t="s">
        <v>1755</v>
      </c>
      <c r="K922" s="69" t="b">
        <v>0</v>
      </c>
      <c r="L922" s="70" t="s">
        <v>1755</v>
      </c>
      <c r="M922" s="69">
        <v>101</v>
      </c>
      <c r="N922" s="78" t="s">
        <v>62</v>
      </c>
      <c r="O922" s="81" t="str">
        <f t="shared" si="28"/>
        <v>10195</v>
      </c>
      <c r="P922" s="82" t="str">
        <f>IF(L922="EGG", "THA", IF(COUNTIF(Sheet2!B$3:B$187,VALUE('raw Mark ID data'!O922))=0, 0, VLOOKUP(VALUE(O922), Sheet2!B$3:D$987, 3, FALSE)))</f>
        <v>THA</v>
      </c>
      <c r="Q922" s="82" t="str">
        <f>IF(P922="THA",VLOOKUP(VALUE(O922),Sheet2!B$1:C$191,2,FALSE), IF(P922="SHA",VLOOKUP(VALUE(O922),Sheet2!B$1:C$191,2,FALSE), 0))</f>
        <v>Neets Bay</v>
      </c>
      <c r="R922" s="82" t="str">
        <f t="shared" si="29"/>
        <v>T</v>
      </c>
      <c r="S922" s="70" t="s">
        <v>2113</v>
      </c>
      <c r="T922" s="71">
        <v>45512</v>
      </c>
      <c r="U922" s="73"/>
      <c r="V922" s="69">
        <v>1</v>
      </c>
      <c r="W922" s="71">
        <v>45512</v>
      </c>
      <c r="X922" s="69">
        <v>32</v>
      </c>
      <c r="Y922" s="69">
        <v>7</v>
      </c>
      <c r="Z922" s="70" t="s">
        <v>2114</v>
      </c>
      <c r="AA922" s="69">
        <v>1</v>
      </c>
      <c r="AB922" s="72">
        <v>45526</v>
      </c>
      <c r="AC922" s="70" t="s">
        <v>57</v>
      </c>
      <c r="AD922" s="70" t="s">
        <v>947</v>
      </c>
      <c r="AE922" s="70" t="s">
        <v>14</v>
      </c>
      <c r="AF922" s="70" t="s">
        <v>12</v>
      </c>
      <c r="AG922" s="70" t="s">
        <v>65</v>
      </c>
      <c r="AH922" s="70" t="s">
        <v>11</v>
      </c>
      <c r="AI922" s="70" t="s">
        <v>9</v>
      </c>
      <c r="AJ922" s="70" t="s">
        <v>187</v>
      </c>
      <c r="AK922" s="70" t="s">
        <v>947</v>
      </c>
      <c r="AL922" s="70" t="s">
        <v>57</v>
      </c>
      <c r="AM922" s="70" t="s">
        <v>61</v>
      </c>
      <c r="AN922" s="70" t="s">
        <v>61</v>
      </c>
      <c r="AO922" s="70" t="s">
        <v>61</v>
      </c>
      <c r="AP922" s="73"/>
    </row>
    <row r="923" spans="1:42" ht="15" hidden="1" customHeight="1" x14ac:dyDescent="0.25">
      <c r="A923" s="69">
        <v>2024</v>
      </c>
      <c r="B923" s="70" t="s">
        <v>54</v>
      </c>
      <c r="C923" s="70" t="s">
        <v>1752</v>
      </c>
      <c r="D923" s="70" t="s">
        <v>1753</v>
      </c>
      <c r="E923" s="70" t="s">
        <v>2094</v>
      </c>
      <c r="F923" s="70" t="s">
        <v>1755</v>
      </c>
      <c r="G923" s="70" t="s">
        <v>2095</v>
      </c>
      <c r="H923" s="70" t="s">
        <v>143</v>
      </c>
      <c r="I923" s="70" t="s">
        <v>60</v>
      </c>
      <c r="J923" s="70" t="s">
        <v>1755</v>
      </c>
      <c r="K923" s="69" t="b">
        <v>0</v>
      </c>
      <c r="L923" s="70" t="s">
        <v>1755</v>
      </c>
      <c r="M923" s="69">
        <v>101</v>
      </c>
      <c r="N923" s="78" t="s">
        <v>62</v>
      </c>
      <c r="O923" s="81" t="str">
        <f t="shared" si="28"/>
        <v>10195</v>
      </c>
      <c r="P923" s="82" t="str">
        <f>IF(L923="EGG", "THA", IF(COUNTIF(Sheet2!B$3:B$187,VALUE('raw Mark ID data'!O923))=0, 0, VLOOKUP(VALUE(O923), Sheet2!B$3:D$987, 3, FALSE)))</f>
        <v>THA</v>
      </c>
      <c r="Q923" s="82" t="str">
        <f>IF(P923="THA",VLOOKUP(VALUE(O923),Sheet2!B$1:C$191,2,FALSE), IF(P923="SHA",VLOOKUP(VALUE(O923),Sheet2!B$1:C$191,2,FALSE), 0))</f>
        <v>Neets Bay</v>
      </c>
      <c r="R923" s="82" t="str">
        <f t="shared" si="29"/>
        <v>T</v>
      </c>
      <c r="S923" s="70" t="s">
        <v>2115</v>
      </c>
      <c r="T923" s="71">
        <v>45512</v>
      </c>
      <c r="U923" s="73"/>
      <c r="V923" s="69">
        <v>1</v>
      </c>
      <c r="W923" s="71">
        <v>45512</v>
      </c>
      <c r="X923" s="69">
        <v>32</v>
      </c>
      <c r="Y923" s="69">
        <v>7</v>
      </c>
      <c r="Z923" s="70" t="s">
        <v>2114</v>
      </c>
      <c r="AA923" s="69">
        <v>1</v>
      </c>
      <c r="AB923" s="72">
        <v>45526</v>
      </c>
      <c r="AC923" s="70" t="s">
        <v>57</v>
      </c>
      <c r="AD923" s="70" t="s">
        <v>947</v>
      </c>
      <c r="AE923" s="70" t="s">
        <v>14</v>
      </c>
      <c r="AF923" s="70" t="s">
        <v>12</v>
      </c>
      <c r="AG923" s="70" t="s">
        <v>65</v>
      </c>
      <c r="AH923" s="70" t="s">
        <v>11</v>
      </c>
      <c r="AI923" s="70" t="s">
        <v>9</v>
      </c>
      <c r="AJ923" s="70" t="s">
        <v>122</v>
      </c>
      <c r="AK923" s="70" t="s">
        <v>947</v>
      </c>
      <c r="AL923" s="70" t="s">
        <v>57</v>
      </c>
      <c r="AM923" s="70" t="s">
        <v>61</v>
      </c>
      <c r="AN923" s="70" t="s">
        <v>61</v>
      </c>
      <c r="AO923" s="70" t="s">
        <v>61</v>
      </c>
      <c r="AP923" s="73"/>
    </row>
    <row r="924" spans="1:42" ht="15" hidden="1" customHeight="1" x14ac:dyDescent="0.25">
      <c r="A924" s="69">
        <v>2024</v>
      </c>
      <c r="B924" s="70" t="s">
        <v>54</v>
      </c>
      <c r="C924" s="70" t="s">
        <v>1752</v>
      </c>
      <c r="D924" s="70" t="s">
        <v>1753</v>
      </c>
      <c r="E924" s="70" t="s">
        <v>2094</v>
      </c>
      <c r="F924" s="70" t="s">
        <v>1755</v>
      </c>
      <c r="G924" s="70" t="s">
        <v>2095</v>
      </c>
      <c r="H924" s="70" t="s">
        <v>145</v>
      </c>
      <c r="I924" s="70" t="s">
        <v>60</v>
      </c>
      <c r="J924" s="70" t="s">
        <v>1755</v>
      </c>
      <c r="K924" s="69" t="b">
        <v>0</v>
      </c>
      <c r="L924" s="70" t="s">
        <v>1755</v>
      </c>
      <c r="M924" s="69">
        <v>101</v>
      </c>
      <c r="N924" s="78" t="s">
        <v>62</v>
      </c>
      <c r="O924" s="81" t="str">
        <f t="shared" si="28"/>
        <v>10195</v>
      </c>
      <c r="P924" s="82" t="str">
        <f>IF(L924="EGG", "THA", IF(COUNTIF(Sheet2!B$3:B$187,VALUE('raw Mark ID data'!O924))=0, 0, VLOOKUP(VALUE(O924), Sheet2!B$3:D$987, 3, FALSE)))</f>
        <v>THA</v>
      </c>
      <c r="Q924" s="82" t="str">
        <f>IF(P924="THA",VLOOKUP(VALUE(O924),Sheet2!B$1:C$191,2,FALSE), IF(P924="SHA",VLOOKUP(VALUE(O924),Sheet2!B$1:C$191,2,FALSE), 0))</f>
        <v>Neets Bay</v>
      </c>
      <c r="R924" s="82" t="str">
        <f t="shared" si="29"/>
        <v>T</v>
      </c>
      <c r="S924" s="70" t="s">
        <v>2116</v>
      </c>
      <c r="T924" s="71">
        <v>45512</v>
      </c>
      <c r="U924" s="73"/>
      <c r="V924" s="69">
        <v>1</v>
      </c>
      <c r="W924" s="71">
        <v>45512</v>
      </c>
      <c r="X924" s="69">
        <v>32</v>
      </c>
      <c r="Y924" s="69">
        <v>7</v>
      </c>
      <c r="Z924" s="70" t="s">
        <v>2114</v>
      </c>
      <c r="AA924" s="69">
        <v>1</v>
      </c>
      <c r="AB924" s="72">
        <v>45526</v>
      </c>
      <c r="AC924" s="70" t="s">
        <v>57</v>
      </c>
      <c r="AD924" s="70" t="s">
        <v>163</v>
      </c>
      <c r="AE924" s="70" t="s">
        <v>10</v>
      </c>
      <c r="AF924" s="70" t="s">
        <v>12</v>
      </c>
      <c r="AG924" s="70" t="s">
        <v>65</v>
      </c>
      <c r="AH924" s="70" t="s">
        <v>11</v>
      </c>
      <c r="AI924" s="70" t="s">
        <v>9</v>
      </c>
      <c r="AJ924" s="70" t="s">
        <v>122</v>
      </c>
      <c r="AK924" s="70" t="s">
        <v>163</v>
      </c>
      <c r="AL924" s="70" t="s">
        <v>57</v>
      </c>
      <c r="AM924" s="70" t="s">
        <v>61</v>
      </c>
      <c r="AN924" s="70" t="s">
        <v>61</v>
      </c>
      <c r="AO924" s="70" t="s">
        <v>61</v>
      </c>
      <c r="AP924" s="73"/>
    </row>
    <row r="925" spans="1:42" ht="15" hidden="1" customHeight="1" x14ac:dyDescent="0.25">
      <c r="A925" s="69">
        <v>2024</v>
      </c>
      <c r="B925" s="70" t="s">
        <v>54</v>
      </c>
      <c r="C925" s="70" t="s">
        <v>1752</v>
      </c>
      <c r="D925" s="70" t="s">
        <v>1753</v>
      </c>
      <c r="E925" s="70" t="s">
        <v>2094</v>
      </c>
      <c r="F925" s="70" t="s">
        <v>1755</v>
      </c>
      <c r="G925" s="70" t="s">
        <v>2095</v>
      </c>
      <c r="H925" s="70" t="s">
        <v>146</v>
      </c>
      <c r="I925" s="70" t="s">
        <v>60</v>
      </c>
      <c r="J925" s="70" t="s">
        <v>1755</v>
      </c>
      <c r="K925" s="69" t="b">
        <v>0</v>
      </c>
      <c r="L925" s="70" t="s">
        <v>1755</v>
      </c>
      <c r="M925" s="69">
        <v>101</v>
      </c>
      <c r="N925" s="78" t="s">
        <v>62</v>
      </c>
      <c r="O925" s="81" t="str">
        <f t="shared" si="28"/>
        <v>10195</v>
      </c>
      <c r="P925" s="82" t="str">
        <f>IF(L925="EGG", "THA", IF(COUNTIF(Sheet2!B$3:B$187,VALUE('raw Mark ID data'!O925))=0, 0, VLOOKUP(VALUE(O925), Sheet2!B$3:D$987, 3, FALSE)))</f>
        <v>THA</v>
      </c>
      <c r="Q925" s="82" t="str">
        <f>IF(P925="THA",VLOOKUP(VALUE(O925),Sheet2!B$1:C$191,2,FALSE), IF(P925="SHA",VLOOKUP(VALUE(O925),Sheet2!B$1:C$191,2,FALSE), 0))</f>
        <v>Neets Bay</v>
      </c>
      <c r="R925" s="82" t="str">
        <f t="shared" si="29"/>
        <v>T</v>
      </c>
      <c r="S925" s="70" t="s">
        <v>2117</v>
      </c>
      <c r="T925" s="71">
        <v>45512</v>
      </c>
      <c r="U925" s="73"/>
      <c r="V925" s="69">
        <v>1</v>
      </c>
      <c r="W925" s="71">
        <v>45512</v>
      </c>
      <c r="X925" s="69">
        <v>32</v>
      </c>
      <c r="Y925" s="69">
        <v>7</v>
      </c>
      <c r="Z925" s="70" t="s">
        <v>2114</v>
      </c>
      <c r="AA925" s="69">
        <v>1</v>
      </c>
      <c r="AB925" s="72">
        <v>45526</v>
      </c>
      <c r="AC925" s="70" t="s">
        <v>57</v>
      </c>
      <c r="AD925" s="70" t="s">
        <v>163</v>
      </c>
      <c r="AE925" s="70" t="s">
        <v>10</v>
      </c>
      <c r="AF925" s="70" t="s">
        <v>12</v>
      </c>
      <c r="AG925" s="70" t="s">
        <v>65</v>
      </c>
      <c r="AH925" s="70" t="s">
        <v>11</v>
      </c>
      <c r="AI925" s="70" t="s">
        <v>9</v>
      </c>
      <c r="AJ925" s="70" t="s">
        <v>122</v>
      </c>
      <c r="AK925" s="70" t="s">
        <v>163</v>
      </c>
      <c r="AL925" s="70" t="s">
        <v>57</v>
      </c>
      <c r="AM925" s="70" t="s">
        <v>61</v>
      </c>
      <c r="AN925" s="70" t="s">
        <v>61</v>
      </c>
      <c r="AO925" s="70" t="s">
        <v>61</v>
      </c>
      <c r="AP925" s="73"/>
    </row>
    <row r="926" spans="1:42" ht="15" hidden="1" customHeight="1" x14ac:dyDescent="0.25">
      <c r="A926" s="69">
        <v>2024</v>
      </c>
      <c r="B926" s="70" t="s">
        <v>54</v>
      </c>
      <c r="C926" s="70" t="s">
        <v>1752</v>
      </c>
      <c r="D926" s="70" t="s">
        <v>1753</v>
      </c>
      <c r="E926" s="70" t="s">
        <v>2094</v>
      </c>
      <c r="F926" s="70" t="s">
        <v>1755</v>
      </c>
      <c r="G926" s="70" t="s">
        <v>2095</v>
      </c>
      <c r="H926" s="70" t="s">
        <v>149</v>
      </c>
      <c r="I926" s="70" t="s">
        <v>60</v>
      </c>
      <c r="J926" s="70" t="s">
        <v>1755</v>
      </c>
      <c r="K926" s="69" t="b">
        <v>0</v>
      </c>
      <c r="L926" s="70" t="s">
        <v>1755</v>
      </c>
      <c r="M926" s="69">
        <v>101</v>
      </c>
      <c r="N926" s="78" t="s">
        <v>62</v>
      </c>
      <c r="O926" s="81" t="str">
        <f t="shared" si="28"/>
        <v>10195</v>
      </c>
      <c r="P926" s="82" t="str">
        <f>IF(L926="EGG", "THA", IF(COUNTIF(Sheet2!B$3:B$187,VALUE('raw Mark ID data'!O926))=0, 0, VLOOKUP(VALUE(O926), Sheet2!B$3:D$987, 3, FALSE)))</f>
        <v>THA</v>
      </c>
      <c r="Q926" s="82" t="str">
        <f>IF(P926="THA",VLOOKUP(VALUE(O926),Sheet2!B$1:C$191,2,FALSE), IF(P926="SHA",VLOOKUP(VALUE(O926),Sheet2!B$1:C$191,2,FALSE), 0))</f>
        <v>Neets Bay</v>
      </c>
      <c r="R926" s="82" t="str">
        <f t="shared" si="29"/>
        <v>T</v>
      </c>
      <c r="S926" s="70" t="s">
        <v>2118</v>
      </c>
      <c r="T926" s="71">
        <v>45512</v>
      </c>
      <c r="U926" s="73"/>
      <c r="V926" s="69">
        <v>1</v>
      </c>
      <c r="W926" s="71">
        <v>45512</v>
      </c>
      <c r="X926" s="69">
        <v>32</v>
      </c>
      <c r="Y926" s="69">
        <v>7</v>
      </c>
      <c r="Z926" s="70" t="s">
        <v>2114</v>
      </c>
      <c r="AA926" s="69">
        <v>1</v>
      </c>
      <c r="AB926" s="72">
        <v>45526</v>
      </c>
      <c r="AC926" s="70" t="s">
        <v>57</v>
      </c>
      <c r="AD926" s="70" t="s">
        <v>163</v>
      </c>
      <c r="AE926" s="70" t="s">
        <v>10</v>
      </c>
      <c r="AF926" s="70" t="s">
        <v>12</v>
      </c>
      <c r="AG926" s="70" t="s">
        <v>65</v>
      </c>
      <c r="AH926" s="70" t="s">
        <v>11</v>
      </c>
      <c r="AI926" s="70" t="s">
        <v>9</v>
      </c>
      <c r="AJ926" s="70" t="s">
        <v>122</v>
      </c>
      <c r="AK926" s="70" t="s">
        <v>163</v>
      </c>
      <c r="AL926" s="70" t="s">
        <v>57</v>
      </c>
      <c r="AM926" s="70" t="s">
        <v>61</v>
      </c>
      <c r="AN926" s="70" t="s">
        <v>61</v>
      </c>
      <c r="AO926" s="70" t="s">
        <v>61</v>
      </c>
      <c r="AP926" s="73"/>
    </row>
    <row r="927" spans="1:42" ht="15" hidden="1" customHeight="1" x14ac:dyDescent="0.25">
      <c r="A927" s="69">
        <v>2024</v>
      </c>
      <c r="B927" s="70" t="s">
        <v>54</v>
      </c>
      <c r="C927" s="70" t="s">
        <v>1752</v>
      </c>
      <c r="D927" s="70" t="s">
        <v>1753</v>
      </c>
      <c r="E927" s="70" t="s">
        <v>2094</v>
      </c>
      <c r="F927" s="70" t="s">
        <v>1755</v>
      </c>
      <c r="G927" s="70" t="s">
        <v>2095</v>
      </c>
      <c r="H927" s="70" t="s">
        <v>151</v>
      </c>
      <c r="I927" s="70" t="s">
        <v>60</v>
      </c>
      <c r="J927" s="70" t="s">
        <v>1755</v>
      </c>
      <c r="K927" s="69" t="b">
        <v>0</v>
      </c>
      <c r="L927" s="70" t="s">
        <v>1755</v>
      </c>
      <c r="M927" s="69">
        <v>101</v>
      </c>
      <c r="N927" s="78" t="s">
        <v>62</v>
      </c>
      <c r="O927" s="81" t="str">
        <f t="shared" si="28"/>
        <v>10195</v>
      </c>
      <c r="P927" s="82" t="str">
        <f>IF(L927="EGG", "THA", IF(COUNTIF(Sheet2!B$3:B$187,VALUE('raw Mark ID data'!O927))=0, 0, VLOOKUP(VALUE(O927), Sheet2!B$3:D$987, 3, FALSE)))</f>
        <v>THA</v>
      </c>
      <c r="Q927" s="82" t="str">
        <f>IF(P927="THA",VLOOKUP(VALUE(O927),Sheet2!B$1:C$191,2,FALSE), IF(P927="SHA",VLOOKUP(VALUE(O927),Sheet2!B$1:C$191,2,FALSE), 0))</f>
        <v>Neets Bay</v>
      </c>
      <c r="R927" s="82" t="str">
        <f t="shared" si="29"/>
        <v>T</v>
      </c>
      <c r="S927" s="70" t="s">
        <v>2119</v>
      </c>
      <c r="T927" s="71">
        <v>45512</v>
      </c>
      <c r="U927" s="73"/>
      <c r="V927" s="69">
        <v>1</v>
      </c>
      <c r="W927" s="71">
        <v>45512</v>
      </c>
      <c r="X927" s="69">
        <v>32</v>
      </c>
      <c r="Y927" s="69">
        <v>7</v>
      </c>
      <c r="Z927" s="70" t="s">
        <v>2114</v>
      </c>
      <c r="AA927" s="69">
        <v>1</v>
      </c>
      <c r="AB927" s="72">
        <v>45526</v>
      </c>
      <c r="AC927" s="70" t="s">
        <v>57</v>
      </c>
      <c r="AD927" s="70" t="s">
        <v>189</v>
      </c>
      <c r="AE927" s="70" t="s">
        <v>21</v>
      </c>
      <c r="AF927" s="70" t="s">
        <v>12</v>
      </c>
      <c r="AG927" s="70" t="s">
        <v>65</v>
      </c>
      <c r="AH927" s="70" t="s">
        <v>11</v>
      </c>
      <c r="AI927" s="70" t="s">
        <v>9</v>
      </c>
      <c r="AJ927" s="70" t="s">
        <v>122</v>
      </c>
      <c r="AK927" s="70" t="s">
        <v>189</v>
      </c>
      <c r="AL927" s="70" t="s">
        <v>57</v>
      </c>
      <c r="AM927" s="70" t="s">
        <v>61</v>
      </c>
      <c r="AN927" s="70" t="s">
        <v>61</v>
      </c>
      <c r="AO927" s="70" t="s">
        <v>61</v>
      </c>
      <c r="AP927" s="73"/>
    </row>
    <row r="928" spans="1:42" ht="15" hidden="1" customHeight="1" x14ac:dyDescent="0.25">
      <c r="A928" s="69">
        <v>2024</v>
      </c>
      <c r="B928" s="70" t="s">
        <v>54</v>
      </c>
      <c r="C928" s="70" t="s">
        <v>1752</v>
      </c>
      <c r="D928" s="70" t="s">
        <v>1753</v>
      </c>
      <c r="E928" s="70" t="s">
        <v>2094</v>
      </c>
      <c r="F928" s="70" t="s">
        <v>1755</v>
      </c>
      <c r="G928" s="70" t="s">
        <v>2095</v>
      </c>
      <c r="H928" s="70" t="s">
        <v>152</v>
      </c>
      <c r="I928" s="70" t="s">
        <v>60</v>
      </c>
      <c r="J928" s="70" t="s">
        <v>1755</v>
      </c>
      <c r="K928" s="69" t="b">
        <v>0</v>
      </c>
      <c r="L928" s="70" t="s">
        <v>1755</v>
      </c>
      <c r="M928" s="69">
        <v>101</v>
      </c>
      <c r="N928" s="78" t="s">
        <v>62</v>
      </c>
      <c r="O928" s="81" t="str">
        <f t="shared" si="28"/>
        <v>10195</v>
      </c>
      <c r="P928" s="82" t="str">
        <f>IF(L928="EGG", "THA", IF(COUNTIF(Sheet2!B$3:B$187,VALUE('raw Mark ID data'!O928))=0, 0, VLOOKUP(VALUE(O928), Sheet2!B$3:D$987, 3, FALSE)))</f>
        <v>THA</v>
      </c>
      <c r="Q928" s="82" t="str">
        <f>IF(P928="THA",VLOOKUP(VALUE(O928),Sheet2!B$1:C$191,2,FALSE), IF(P928="SHA",VLOOKUP(VALUE(O928),Sheet2!B$1:C$191,2,FALSE), 0))</f>
        <v>Neets Bay</v>
      </c>
      <c r="R928" s="82" t="str">
        <f t="shared" si="29"/>
        <v>T</v>
      </c>
      <c r="S928" s="70" t="s">
        <v>2120</v>
      </c>
      <c r="T928" s="71">
        <v>45512</v>
      </c>
      <c r="U928" s="73"/>
      <c r="V928" s="69">
        <v>1</v>
      </c>
      <c r="W928" s="71">
        <v>45512</v>
      </c>
      <c r="X928" s="69">
        <v>32</v>
      </c>
      <c r="Y928" s="69">
        <v>7</v>
      </c>
      <c r="Z928" s="70" t="s">
        <v>2114</v>
      </c>
      <c r="AA928" s="69">
        <v>1</v>
      </c>
      <c r="AB928" s="72">
        <v>45526</v>
      </c>
      <c r="AC928" s="70" t="s">
        <v>57</v>
      </c>
      <c r="AD928" s="70" t="s">
        <v>189</v>
      </c>
      <c r="AE928" s="70" t="s">
        <v>21</v>
      </c>
      <c r="AF928" s="70" t="s">
        <v>12</v>
      </c>
      <c r="AG928" s="70" t="s">
        <v>65</v>
      </c>
      <c r="AH928" s="70" t="s">
        <v>11</v>
      </c>
      <c r="AI928" s="70" t="s">
        <v>9</v>
      </c>
      <c r="AJ928" s="70" t="s">
        <v>122</v>
      </c>
      <c r="AK928" s="70" t="s">
        <v>189</v>
      </c>
      <c r="AL928" s="70" t="s">
        <v>57</v>
      </c>
      <c r="AM928" s="70" t="s">
        <v>61</v>
      </c>
      <c r="AN928" s="70" t="s">
        <v>61</v>
      </c>
      <c r="AO928" s="70" t="s">
        <v>61</v>
      </c>
      <c r="AP928" s="73"/>
    </row>
    <row r="929" spans="1:42" ht="15" hidden="1" customHeight="1" x14ac:dyDescent="0.25">
      <c r="A929" s="69">
        <v>2024</v>
      </c>
      <c r="B929" s="70" t="s">
        <v>54</v>
      </c>
      <c r="C929" s="70" t="s">
        <v>1752</v>
      </c>
      <c r="D929" s="70" t="s">
        <v>1753</v>
      </c>
      <c r="E929" s="70" t="s">
        <v>2094</v>
      </c>
      <c r="F929" s="70" t="s">
        <v>1755</v>
      </c>
      <c r="G929" s="70" t="s">
        <v>2095</v>
      </c>
      <c r="H929" s="70" t="s">
        <v>154</v>
      </c>
      <c r="I929" s="70" t="s">
        <v>60</v>
      </c>
      <c r="J929" s="70" t="s">
        <v>1755</v>
      </c>
      <c r="K929" s="69" t="b">
        <v>0</v>
      </c>
      <c r="L929" s="70" t="s">
        <v>1755</v>
      </c>
      <c r="M929" s="69">
        <v>101</v>
      </c>
      <c r="N929" s="78" t="s">
        <v>62</v>
      </c>
      <c r="O929" s="81" t="str">
        <f t="shared" si="28"/>
        <v>10195</v>
      </c>
      <c r="P929" s="82" t="str">
        <f>IF(L929="EGG", "THA", IF(COUNTIF(Sheet2!B$3:B$187,VALUE('raw Mark ID data'!O929))=0, 0, VLOOKUP(VALUE(O929), Sheet2!B$3:D$987, 3, FALSE)))</f>
        <v>THA</v>
      </c>
      <c r="Q929" s="82" t="str">
        <f>IF(P929="THA",VLOOKUP(VALUE(O929),Sheet2!B$1:C$191,2,FALSE), IF(P929="SHA",VLOOKUP(VALUE(O929),Sheet2!B$1:C$191,2,FALSE), 0))</f>
        <v>Neets Bay</v>
      </c>
      <c r="R929" s="82" t="str">
        <f t="shared" si="29"/>
        <v>T</v>
      </c>
      <c r="S929" s="70" t="s">
        <v>2121</v>
      </c>
      <c r="T929" s="71">
        <v>45512</v>
      </c>
      <c r="U929" s="73"/>
      <c r="V929" s="69">
        <v>1</v>
      </c>
      <c r="W929" s="71">
        <v>45512</v>
      </c>
      <c r="X929" s="69">
        <v>32</v>
      </c>
      <c r="Y929" s="69">
        <v>7</v>
      </c>
      <c r="Z929" s="70" t="s">
        <v>2114</v>
      </c>
      <c r="AA929" s="69">
        <v>1</v>
      </c>
      <c r="AB929" s="72">
        <v>45526</v>
      </c>
      <c r="AC929" s="70" t="s">
        <v>57</v>
      </c>
      <c r="AD929" s="70" t="s">
        <v>163</v>
      </c>
      <c r="AE929" s="70" t="s">
        <v>10</v>
      </c>
      <c r="AF929" s="70" t="s">
        <v>12</v>
      </c>
      <c r="AG929" s="70" t="s">
        <v>65</v>
      </c>
      <c r="AH929" s="70" t="s">
        <v>11</v>
      </c>
      <c r="AI929" s="70" t="s">
        <v>9</v>
      </c>
      <c r="AJ929" s="70" t="s">
        <v>122</v>
      </c>
      <c r="AK929" s="70" t="s">
        <v>163</v>
      </c>
      <c r="AL929" s="70" t="s">
        <v>57</v>
      </c>
      <c r="AM929" s="70" t="s">
        <v>61</v>
      </c>
      <c r="AN929" s="70" t="s">
        <v>61</v>
      </c>
      <c r="AO929" s="70" t="s">
        <v>61</v>
      </c>
      <c r="AP929" s="73"/>
    </row>
    <row r="930" spans="1:42" ht="15" hidden="1" customHeight="1" x14ac:dyDescent="0.25">
      <c r="A930" s="69">
        <v>2024</v>
      </c>
      <c r="B930" s="70" t="s">
        <v>54</v>
      </c>
      <c r="C930" s="70" t="s">
        <v>1752</v>
      </c>
      <c r="D930" s="70" t="s">
        <v>1753</v>
      </c>
      <c r="E930" s="70" t="s">
        <v>2094</v>
      </c>
      <c r="F930" s="70" t="s">
        <v>1755</v>
      </c>
      <c r="G930" s="70" t="s">
        <v>2095</v>
      </c>
      <c r="H930" s="70" t="s">
        <v>156</v>
      </c>
      <c r="I930" s="70" t="s">
        <v>60</v>
      </c>
      <c r="J930" s="70" t="s">
        <v>1755</v>
      </c>
      <c r="K930" s="69" t="b">
        <v>0</v>
      </c>
      <c r="L930" s="70" t="s">
        <v>1755</v>
      </c>
      <c r="M930" s="69">
        <v>101</v>
      </c>
      <c r="N930" s="78" t="s">
        <v>62</v>
      </c>
      <c r="O930" s="81" t="str">
        <f t="shared" si="28"/>
        <v>10195</v>
      </c>
      <c r="P930" s="82" t="str">
        <f>IF(L930="EGG", "THA", IF(COUNTIF(Sheet2!B$3:B$187,VALUE('raw Mark ID data'!O930))=0, 0, VLOOKUP(VALUE(O930), Sheet2!B$3:D$987, 3, FALSE)))</f>
        <v>THA</v>
      </c>
      <c r="Q930" s="82" t="str">
        <f>IF(P930="THA",VLOOKUP(VALUE(O930),Sheet2!B$1:C$191,2,FALSE), IF(P930="SHA",VLOOKUP(VALUE(O930),Sheet2!B$1:C$191,2,FALSE), 0))</f>
        <v>Neets Bay</v>
      </c>
      <c r="R930" s="82" t="str">
        <f t="shared" si="29"/>
        <v>T</v>
      </c>
      <c r="S930" s="70" t="s">
        <v>2122</v>
      </c>
      <c r="T930" s="71">
        <v>45512</v>
      </c>
      <c r="U930" s="73"/>
      <c r="V930" s="69">
        <v>1</v>
      </c>
      <c r="W930" s="71">
        <v>45512</v>
      </c>
      <c r="X930" s="69">
        <v>32</v>
      </c>
      <c r="Y930" s="69">
        <v>7</v>
      </c>
      <c r="Z930" s="70" t="s">
        <v>2114</v>
      </c>
      <c r="AA930" s="69">
        <v>1</v>
      </c>
      <c r="AB930" s="72">
        <v>45526</v>
      </c>
      <c r="AC930" s="70" t="s">
        <v>57</v>
      </c>
      <c r="AD930" s="70" t="s">
        <v>189</v>
      </c>
      <c r="AE930" s="70" t="s">
        <v>21</v>
      </c>
      <c r="AF930" s="70" t="s">
        <v>12</v>
      </c>
      <c r="AG930" s="70" t="s">
        <v>65</v>
      </c>
      <c r="AH930" s="70" t="s">
        <v>11</v>
      </c>
      <c r="AI930" s="70" t="s">
        <v>9</v>
      </c>
      <c r="AJ930" s="70" t="s">
        <v>187</v>
      </c>
      <c r="AK930" s="70" t="s">
        <v>189</v>
      </c>
      <c r="AL930" s="70" t="s">
        <v>57</v>
      </c>
      <c r="AM930" s="70" t="s">
        <v>189</v>
      </c>
      <c r="AN930" s="70" t="s">
        <v>63</v>
      </c>
      <c r="AO930" s="70" t="s">
        <v>61</v>
      </c>
      <c r="AP930" s="73"/>
    </row>
    <row r="931" spans="1:42" ht="15" hidden="1" customHeight="1" x14ac:dyDescent="0.25">
      <c r="A931" s="69">
        <v>2024</v>
      </c>
      <c r="B931" s="70" t="s">
        <v>54</v>
      </c>
      <c r="C931" s="70" t="s">
        <v>1752</v>
      </c>
      <c r="D931" s="70" t="s">
        <v>1753</v>
      </c>
      <c r="E931" s="70" t="s">
        <v>2094</v>
      </c>
      <c r="F931" s="70" t="s">
        <v>1755</v>
      </c>
      <c r="G931" s="70" t="s">
        <v>2095</v>
      </c>
      <c r="H931" s="70" t="s">
        <v>157</v>
      </c>
      <c r="I931" s="70" t="s">
        <v>60</v>
      </c>
      <c r="J931" s="70" t="s">
        <v>1755</v>
      </c>
      <c r="K931" s="69" t="b">
        <v>0</v>
      </c>
      <c r="L931" s="70" t="s">
        <v>1755</v>
      </c>
      <c r="M931" s="69">
        <v>101</v>
      </c>
      <c r="N931" s="78" t="s">
        <v>62</v>
      </c>
      <c r="O931" s="81" t="str">
        <f t="shared" si="28"/>
        <v>10195</v>
      </c>
      <c r="P931" s="82" t="str">
        <f>IF(L931="EGG", "THA", IF(COUNTIF(Sheet2!B$3:B$187,VALUE('raw Mark ID data'!O931))=0, 0, VLOOKUP(VALUE(O931), Sheet2!B$3:D$987, 3, FALSE)))</f>
        <v>THA</v>
      </c>
      <c r="Q931" s="82" t="str">
        <f>IF(P931="THA",VLOOKUP(VALUE(O931),Sheet2!B$1:C$191,2,FALSE), IF(P931="SHA",VLOOKUP(VALUE(O931),Sheet2!B$1:C$191,2,FALSE), 0))</f>
        <v>Neets Bay</v>
      </c>
      <c r="R931" s="82" t="str">
        <f t="shared" si="29"/>
        <v>T</v>
      </c>
      <c r="S931" s="70" t="s">
        <v>2123</v>
      </c>
      <c r="T931" s="71">
        <v>45512</v>
      </c>
      <c r="U931" s="73"/>
      <c r="V931" s="69">
        <v>1</v>
      </c>
      <c r="W931" s="71">
        <v>45512</v>
      </c>
      <c r="X931" s="69">
        <v>32</v>
      </c>
      <c r="Y931" s="69">
        <v>7</v>
      </c>
      <c r="Z931" s="70" t="s">
        <v>2114</v>
      </c>
      <c r="AA931" s="69">
        <v>1</v>
      </c>
      <c r="AB931" s="72">
        <v>45526</v>
      </c>
      <c r="AC931" s="70" t="s">
        <v>57</v>
      </c>
      <c r="AD931" s="70" t="s">
        <v>163</v>
      </c>
      <c r="AE931" s="70" t="s">
        <v>10</v>
      </c>
      <c r="AF931" s="70" t="s">
        <v>12</v>
      </c>
      <c r="AG931" s="70" t="s">
        <v>65</v>
      </c>
      <c r="AH931" s="70" t="s">
        <v>11</v>
      </c>
      <c r="AI931" s="70" t="s">
        <v>9</v>
      </c>
      <c r="AJ931" s="70" t="s">
        <v>122</v>
      </c>
      <c r="AK931" s="70" t="s">
        <v>163</v>
      </c>
      <c r="AL931" s="70" t="s">
        <v>57</v>
      </c>
      <c r="AM931" s="70" t="s">
        <v>61</v>
      </c>
      <c r="AN931" s="70" t="s">
        <v>61</v>
      </c>
      <c r="AO931" s="70" t="s">
        <v>61</v>
      </c>
      <c r="AP931" s="73"/>
    </row>
    <row r="932" spans="1:42" ht="15" hidden="1" customHeight="1" x14ac:dyDescent="0.25">
      <c r="A932" s="69">
        <v>2024</v>
      </c>
      <c r="B932" s="70" t="s">
        <v>54</v>
      </c>
      <c r="C932" s="70" t="s">
        <v>1752</v>
      </c>
      <c r="D932" s="70" t="s">
        <v>1753</v>
      </c>
      <c r="E932" s="70" t="s">
        <v>2094</v>
      </c>
      <c r="F932" s="70" t="s">
        <v>1755</v>
      </c>
      <c r="G932" s="70" t="s">
        <v>2095</v>
      </c>
      <c r="H932" s="70" t="s">
        <v>159</v>
      </c>
      <c r="I932" s="70" t="s">
        <v>60</v>
      </c>
      <c r="J932" s="70" t="s">
        <v>1755</v>
      </c>
      <c r="K932" s="69" t="b">
        <v>0</v>
      </c>
      <c r="L932" s="70" t="s">
        <v>1755</v>
      </c>
      <c r="M932" s="69">
        <v>101</v>
      </c>
      <c r="N932" s="78" t="s">
        <v>62</v>
      </c>
      <c r="O932" s="81" t="str">
        <f t="shared" si="28"/>
        <v>10195</v>
      </c>
      <c r="P932" s="82" t="str">
        <f>IF(L932="EGG", "THA", IF(COUNTIF(Sheet2!B$3:B$187,VALUE('raw Mark ID data'!O932))=0, 0, VLOOKUP(VALUE(O932), Sheet2!B$3:D$987, 3, FALSE)))</f>
        <v>THA</v>
      </c>
      <c r="Q932" s="82" t="str">
        <f>IF(P932="THA",VLOOKUP(VALUE(O932),Sheet2!B$1:C$191,2,FALSE), IF(P932="SHA",VLOOKUP(VALUE(O932),Sheet2!B$1:C$191,2,FALSE), 0))</f>
        <v>Neets Bay</v>
      </c>
      <c r="R932" s="82" t="str">
        <f t="shared" si="29"/>
        <v>T</v>
      </c>
      <c r="S932" s="70" t="s">
        <v>2124</v>
      </c>
      <c r="T932" s="71">
        <v>45512</v>
      </c>
      <c r="U932" s="73"/>
      <c r="V932" s="69">
        <v>1</v>
      </c>
      <c r="W932" s="71">
        <v>45512</v>
      </c>
      <c r="X932" s="69">
        <v>32</v>
      </c>
      <c r="Y932" s="69">
        <v>7</v>
      </c>
      <c r="Z932" s="70" t="s">
        <v>2114</v>
      </c>
      <c r="AA932" s="69">
        <v>1</v>
      </c>
      <c r="AB932" s="72">
        <v>45526</v>
      </c>
      <c r="AC932" s="70" t="s">
        <v>57</v>
      </c>
      <c r="AD932" s="70" t="s">
        <v>139</v>
      </c>
      <c r="AE932" s="70" t="s">
        <v>13</v>
      </c>
      <c r="AF932" s="70" t="s">
        <v>12</v>
      </c>
      <c r="AG932" s="70" t="s">
        <v>65</v>
      </c>
      <c r="AH932" s="70" t="s">
        <v>11</v>
      </c>
      <c r="AI932" s="70" t="s">
        <v>9</v>
      </c>
      <c r="AJ932" s="70" t="s">
        <v>187</v>
      </c>
      <c r="AK932" s="70" t="s">
        <v>139</v>
      </c>
      <c r="AL932" s="70" t="s">
        <v>57</v>
      </c>
      <c r="AM932" s="70" t="s">
        <v>61</v>
      </c>
      <c r="AN932" s="70" t="s">
        <v>61</v>
      </c>
      <c r="AO932" s="70" t="s">
        <v>61</v>
      </c>
      <c r="AP932" s="73"/>
    </row>
    <row r="933" spans="1:42" ht="15" hidden="1" customHeight="1" x14ac:dyDescent="0.25">
      <c r="A933" s="69">
        <v>2024</v>
      </c>
      <c r="B933" s="70" t="s">
        <v>54</v>
      </c>
      <c r="C933" s="70" t="s">
        <v>1752</v>
      </c>
      <c r="D933" s="70" t="s">
        <v>1753</v>
      </c>
      <c r="E933" s="70" t="s">
        <v>2094</v>
      </c>
      <c r="F933" s="70" t="s">
        <v>1755</v>
      </c>
      <c r="G933" s="70" t="s">
        <v>2095</v>
      </c>
      <c r="H933" s="70" t="s">
        <v>161</v>
      </c>
      <c r="I933" s="70" t="s">
        <v>60</v>
      </c>
      <c r="J933" s="70" t="s">
        <v>1755</v>
      </c>
      <c r="K933" s="69" t="b">
        <v>0</v>
      </c>
      <c r="L933" s="70" t="s">
        <v>1755</v>
      </c>
      <c r="M933" s="69">
        <v>101</v>
      </c>
      <c r="N933" s="78" t="s">
        <v>62</v>
      </c>
      <c r="O933" s="81" t="str">
        <f t="shared" si="28"/>
        <v>10195</v>
      </c>
      <c r="P933" s="82" t="str">
        <f>IF(L933="EGG", "THA", IF(COUNTIF(Sheet2!B$3:B$187,VALUE('raw Mark ID data'!O933))=0, 0, VLOOKUP(VALUE(O933), Sheet2!B$3:D$987, 3, FALSE)))</f>
        <v>THA</v>
      </c>
      <c r="Q933" s="82" t="str">
        <f>IF(P933="THA",VLOOKUP(VALUE(O933),Sheet2!B$1:C$191,2,FALSE), IF(P933="SHA",VLOOKUP(VALUE(O933),Sheet2!B$1:C$191,2,FALSE), 0))</f>
        <v>Neets Bay</v>
      </c>
      <c r="R933" s="82" t="str">
        <f t="shared" si="29"/>
        <v>T</v>
      </c>
      <c r="S933" s="70" t="s">
        <v>2125</v>
      </c>
      <c r="T933" s="71">
        <v>45512</v>
      </c>
      <c r="U933" s="73"/>
      <c r="V933" s="69">
        <v>1</v>
      </c>
      <c r="W933" s="71">
        <v>45512</v>
      </c>
      <c r="X933" s="69">
        <v>32</v>
      </c>
      <c r="Y933" s="69">
        <v>7</v>
      </c>
      <c r="Z933" s="70" t="s">
        <v>2114</v>
      </c>
      <c r="AA933" s="69">
        <v>1</v>
      </c>
      <c r="AB933" s="72">
        <v>45526</v>
      </c>
      <c r="AC933" s="70" t="s">
        <v>57</v>
      </c>
      <c r="AD933" s="70" t="s">
        <v>163</v>
      </c>
      <c r="AE933" s="70" t="s">
        <v>10</v>
      </c>
      <c r="AF933" s="70" t="s">
        <v>12</v>
      </c>
      <c r="AG933" s="70" t="s">
        <v>65</v>
      </c>
      <c r="AH933" s="70" t="s">
        <v>11</v>
      </c>
      <c r="AI933" s="70" t="s">
        <v>9</v>
      </c>
      <c r="AJ933" s="70" t="s">
        <v>187</v>
      </c>
      <c r="AK933" s="70" t="s">
        <v>163</v>
      </c>
      <c r="AL933" s="70" t="s">
        <v>57</v>
      </c>
      <c r="AM933" s="70" t="s">
        <v>61</v>
      </c>
      <c r="AN933" s="70" t="s">
        <v>61</v>
      </c>
      <c r="AO933" s="70" t="s">
        <v>61</v>
      </c>
      <c r="AP933" s="73"/>
    </row>
    <row r="934" spans="1:42" ht="15" hidden="1" customHeight="1" x14ac:dyDescent="0.25">
      <c r="A934" s="69">
        <v>2024</v>
      </c>
      <c r="B934" s="70" t="s">
        <v>54</v>
      </c>
      <c r="C934" s="70" t="s">
        <v>1752</v>
      </c>
      <c r="D934" s="70" t="s">
        <v>1753</v>
      </c>
      <c r="E934" s="70" t="s">
        <v>2094</v>
      </c>
      <c r="F934" s="70" t="s">
        <v>1755</v>
      </c>
      <c r="G934" s="70" t="s">
        <v>2095</v>
      </c>
      <c r="H934" s="70" t="s">
        <v>170</v>
      </c>
      <c r="I934" s="70" t="s">
        <v>60</v>
      </c>
      <c r="J934" s="70" t="s">
        <v>1755</v>
      </c>
      <c r="K934" s="69" t="b">
        <v>0</v>
      </c>
      <c r="L934" s="70" t="s">
        <v>1755</v>
      </c>
      <c r="M934" s="69">
        <v>101</v>
      </c>
      <c r="N934" s="78" t="s">
        <v>62</v>
      </c>
      <c r="O934" s="81" t="str">
        <f t="shared" si="28"/>
        <v>10195</v>
      </c>
      <c r="P934" s="82" t="str">
        <f>IF(L934="EGG", "THA", IF(COUNTIF(Sheet2!B$3:B$187,VALUE('raw Mark ID data'!O934))=0, 0, VLOOKUP(VALUE(O934), Sheet2!B$3:D$987, 3, FALSE)))</f>
        <v>THA</v>
      </c>
      <c r="Q934" s="82" t="str">
        <f>IF(P934="THA",VLOOKUP(VALUE(O934),Sheet2!B$1:C$191,2,FALSE), IF(P934="SHA",VLOOKUP(VALUE(O934),Sheet2!B$1:C$191,2,FALSE), 0))</f>
        <v>Neets Bay</v>
      </c>
      <c r="R934" s="82" t="str">
        <f t="shared" si="29"/>
        <v>T</v>
      </c>
      <c r="S934" s="70" t="s">
        <v>2126</v>
      </c>
      <c r="T934" s="71">
        <v>45512</v>
      </c>
      <c r="U934" s="73"/>
      <c r="V934" s="69">
        <v>1</v>
      </c>
      <c r="W934" s="71">
        <v>45512</v>
      </c>
      <c r="X934" s="69">
        <v>32</v>
      </c>
      <c r="Y934" s="69">
        <v>7</v>
      </c>
      <c r="Z934" s="70" t="s">
        <v>2114</v>
      </c>
      <c r="AA934" s="69">
        <v>1</v>
      </c>
      <c r="AB934" s="72">
        <v>45526</v>
      </c>
      <c r="AC934" s="70" t="s">
        <v>57</v>
      </c>
      <c r="AD934" s="70" t="s">
        <v>163</v>
      </c>
      <c r="AE934" s="70" t="s">
        <v>10</v>
      </c>
      <c r="AF934" s="70" t="s">
        <v>12</v>
      </c>
      <c r="AG934" s="70" t="s">
        <v>65</v>
      </c>
      <c r="AH934" s="70" t="s">
        <v>11</v>
      </c>
      <c r="AI934" s="70" t="s">
        <v>9</v>
      </c>
      <c r="AJ934" s="70" t="s">
        <v>122</v>
      </c>
      <c r="AK934" s="70" t="s">
        <v>163</v>
      </c>
      <c r="AL934" s="70" t="s">
        <v>57</v>
      </c>
      <c r="AM934" s="70" t="s">
        <v>61</v>
      </c>
      <c r="AN934" s="70" t="s">
        <v>61</v>
      </c>
      <c r="AO934" s="70" t="s">
        <v>61</v>
      </c>
      <c r="AP934" s="73"/>
    </row>
    <row r="935" spans="1:42" ht="15" hidden="1" customHeight="1" x14ac:dyDescent="0.25">
      <c r="A935" s="69">
        <v>2024</v>
      </c>
      <c r="B935" s="70" t="s">
        <v>54</v>
      </c>
      <c r="C935" s="70" t="s">
        <v>1752</v>
      </c>
      <c r="D935" s="70" t="s">
        <v>1753</v>
      </c>
      <c r="E935" s="70" t="s">
        <v>2094</v>
      </c>
      <c r="F935" s="70" t="s">
        <v>1755</v>
      </c>
      <c r="G935" s="70" t="s">
        <v>2095</v>
      </c>
      <c r="H935" s="70" t="s">
        <v>174</v>
      </c>
      <c r="I935" s="70" t="s">
        <v>60</v>
      </c>
      <c r="J935" s="70" t="s">
        <v>1755</v>
      </c>
      <c r="K935" s="69" t="b">
        <v>0</v>
      </c>
      <c r="L935" s="70" t="s">
        <v>1755</v>
      </c>
      <c r="M935" s="69">
        <v>101</v>
      </c>
      <c r="N935" s="78" t="s">
        <v>62</v>
      </c>
      <c r="O935" s="81" t="str">
        <f t="shared" si="28"/>
        <v>10195</v>
      </c>
      <c r="P935" s="82" t="str">
        <f>IF(L935="EGG", "THA", IF(COUNTIF(Sheet2!B$3:B$187,VALUE('raw Mark ID data'!O935))=0, 0, VLOOKUP(VALUE(O935), Sheet2!B$3:D$987, 3, FALSE)))</f>
        <v>THA</v>
      </c>
      <c r="Q935" s="82" t="str">
        <f>IF(P935="THA",VLOOKUP(VALUE(O935),Sheet2!B$1:C$191,2,FALSE), IF(P935="SHA",VLOOKUP(VALUE(O935),Sheet2!B$1:C$191,2,FALSE), 0))</f>
        <v>Neets Bay</v>
      </c>
      <c r="R935" s="82" t="str">
        <f t="shared" si="29"/>
        <v>T</v>
      </c>
      <c r="S935" s="70" t="s">
        <v>2127</v>
      </c>
      <c r="T935" s="71">
        <v>45512</v>
      </c>
      <c r="U935" s="73"/>
      <c r="V935" s="69">
        <v>1</v>
      </c>
      <c r="W935" s="71">
        <v>45512</v>
      </c>
      <c r="X935" s="69">
        <v>32</v>
      </c>
      <c r="Y935" s="69">
        <v>7</v>
      </c>
      <c r="Z935" s="70" t="s">
        <v>2114</v>
      </c>
      <c r="AA935" s="69">
        <v>1</v>
      </c>
      <c r="AB935" s="72">
        <v>45526</v>
      </c>
      <c r="AC935" s="70" t="s">
        <v>57</v>
      </c>
      <c r="AD935" s="70" t="s">
        <v>139</v>
      </c>
      <c r="AE935" s="70" t="s">
        <v>13</v>
      </c>
      <c r="AF935" s="70" t="s">
        <v>12</v>
      </c>
      <c r="AG935" s="70" t="s">
        <v>65</v>
      </c>
      <c r="AH935" s="70" t="s">
        <v>11</v>
      </c>
      <c r="AI935" s="70" t="s">
        <v>9</v>
      </c>
      <c r="AJ935" s="70" t="s">
        <v>122</v>
      </c>
      <c r="AK935" s="70" t="s">
        <v>139</v>
      </c>
      <c r="AL935" s="70" t="s">
        <v>57</v>
      </c>
      <c r="AM935" s="70" t="s">
        <v>61</v>
      </c>
      <c r="AN935" s="70" t="s">
        <v>61</v>
      </c>
      <c r="AO935" s="70" t="s">
        <v>61</v>
      </c>
      <c r="AP935" s="73"/>
    </row>
    <row r="936" spans="1:42" ht="15" hidden="1" customHeight="1" x14ac:dyDescent="0.25">
      <c r="A936" s="69">
        <v>2024</v>
      </c>
      <c r="B936" s="70" t="s">
        <v>54</v>
      </c>
      <c r="C936" s="70" t="s">
        <v>1752</v>
      </c>
      <c r="D936" s="70" t="s">
        <v>1753</v>
      </c>
      <c r="E936" s="70" t="s">
        <v>2094</v>
      </c>
      <c r="F936" s="70" t="s">
        <v>1755</v>
      </c>
      <c r="G936" s="70" t="s">
        <v>2095</v>
      </c>
      <c r="H936" s="70" t="s">
        <v>183</v>
      </c>
      <c r="I936" s="70" t="s">
        <v>60</v>
      </c>
      <c r="J936" s="70" t="s">
        <v>1755</v>
      </c>
      <c r="K936" s="69" t="b">
        <v>0</v>
      </c>
      <c r="L936" s="70" t="s">
        <v>1755</v>
      </c>
      <c r="M936" s="69">
        <v>101</v>
      </c>
      <c r="N936" s="78" t="s">
        <v>62</v>
      </c>
      <c r="O936" s="81" t="str">
        <f t="shared" si="28"/>
        <v>10195</v>
      </c>
      <c r="P936" s="82" t="str">
        <f>IF(L936="EGG", "THA", IF(COUNTIF(Sheet2!B$3:B$187,VALUE('raw Mark ID data'!O936))=0, 0, VLOOKUP(VALUE(O936), Sheet2!B$3:D$987, 3, FALSE)))</f>
        <v>THA</v>
      </c>
      <c r="Q936" s="82" t="str">
        <f>IF(P936="THA",VLOOKUP(VALUE(O936),Sheet2!B$1:C$191,2,FALSE), IF(P936="SHA",VLOOKUP(VALUE(O936),Sheet2!B$1:C$191,2,FALSE), 0))</f>
        <v>Neets Bay</v>
      </c>
      <c r="R936" s="82" t="str">
        <f t="shared" si="29"/>
        <v>T</v>
      </c>
      <c r="S936" s="70" t="s">
        <v>2128</v>
      </c>
      <c r="T936" s="71">
        <v>45512</v>
      </c>
      <c r="U936" s="73"/>
      <c r="V936" s="69">
        <v>1</v>
      </c>
      <c r="W936" s="71">
        <v>45512</v>
      </c>
      <c r="X936" s="69">
        <v>32</v>
      </c>
      <c r="Y936" s="69">
        <v>7</v>
      </c>
      <c r="Z936" s="70" t="s">
        <v>2114</v>
      </c>
      <c r="AA936" s="69">
        <v>1</v>
      </c>
      <c r="AB936" s="72">
        <v>45526</v>
      </c>
      <c r="AC936" s="70" t="s">
        <v>57</v>
      </c>
      <c r="AD936" s="70" t="s">
        <v>139</v>
      </c>
      <c r="AE936" s="70" t="s">
        <v>13</v>
      </c>
      <c r="AF936" s="70" t="s">
        <v>12</v>
      </c>
      <c r="AG936" s="70" t="s">
        <v>65</v>
      </c>
      <c r="AH936" s="70" t="s">
        <v>11</v>
      </c>
      <c r="AI936" s="70" t="s">
        <v>9</v>
      </c>
      <c r="AJ936" s="70" t="s">
        <v>122</v>
      </c>
      <c r="AK936" s="70" t="s">
        <v>139</v>
      </c>
      <c r="AL936" s="70" t="s">
        <v>57</v>
      </c>
      <c r="AM936" s="70" t="s">
        <v>61</v>
      </c>
      <c r="AN936" s="70" t="s">
        <v>61</v>
      </c>
      <c r="AO936" s="70" t="s">
        <v>61</v>
      </c>
      <c r="AP936" s="73"/>
    </row>
    <row r="937" spans="1:42" ht="15" hidden="1" customHeight="1" x14ac:dyDescent="0.25">
      <c r="A937" s="69">
        <v>2024</v>
      </c>
      <c r="B937" s="70" t="s">
        <v>54</v>
      </c>
      <c r="C937" s="70" t="s">
        <v>1752</v>
      </c>
      <c r="D937" s="70" t="s">
        <v>1753</v>
      </c>
      <c r="E937" s="70" t="s">
        <v>2094</v>
      </c>
      <c r="F937" s="70" t="s">
        <v>1755</v>
      </c>
      <c r="G937" s="70" t="s">
        <v>2095</v>
      </c>
      <c r="H937" s="70" t="s">
        <v>184</v>
      </c>
      <c r="I937" s="70" t="s">
        <v>60</v>
      </c>
      <c r="J937" s="70" t="s">
        <v>1755</v>
      </c>
      <c r="K937" s="69" t="b">
        <v>0</v>
      </c>
      <c r="L937" s="70" t="s">
        <v>1755</v>
      </c>
      <c r="M937" s="69">
        <v>101</v>
      </c>
      <c r="N937" s="78" t="s">
        <v>62</v>
      </c>
      <c r="O937" s="81" t="str">
        <f t="shared" si="28"/>
        <v>10195</v>
      </c>
      <c r="P937" s="82" t="str">
        <f>IF(L937="EGG", "THA", IF(COUNTIF(Sheet2!B$3:B$187,VALUE('raw Mark ID data'!O937))=0, 0, VLOOKUP(VALUE(O937), Sheet2!B$3:D$987, 3, FALSE)))</f>
        <v>THA</v>
      </c>
      <c r="Q937" s="82" t="str">
        <f>IF(P937="THA",VLOOKUP(VALUE(O937),Sheet2!B$1:C$191,2,FALSE), IF(P937="SHA",VLOOKUP(VALUE(O937),Sheet2!B$1:C$191,2,FALSE), 0))</f>
        <v>Neets Bay</v>
      </c>
      <c r="R937" s="82" t="str">
        <f t="shared" si="29"/>
        <v>T</v>
      </c>
      <c r="S937" s="70" t="s">
        <v>2129</v>
      </c>
      <c r="T937" s="71">
        <v>45512</v>
      </c>
      <c r="U937" s="73"/>
      <c r="V937" s="69">
        <v>1</v>
      </c>
      <c r="W937" s="71">
        <v>45512</v>
      </c>
      <c r="X937" s="69">
        <v>32</v>
      </c>
      <c r="Y937" s="69">
        <v>7</v>
      </c>
      <c r="Z937" s="70" t="s">
        <v>2114</v>
      </c>
      <c r="AA937" s="69">
        <v>1</v>
      </c>
      <c r="AB937" s="72">
        <v>45526</v>
      </c>
      <c r="AC937" s="70" t="s">
        <v>57</v>
      </c>
      <c r="AD937" s="70" t="s">
        <v>163</v>
      </c>
      <c r="AE937" s="70" t="s">
        <v>10</v>
      </c>
      <c r="AF937" s="70" t="s">
        <v>12</v>
      </c>
      <c r="AG937" s="70" t="s">
        <v>65</v>
      </c>
      <c r="AH937" s="70" t="s">
        <v>11</v>
      </c>
      <c r="AI937" s="70" t="s">
        <v>9</v>
      </c>
      <c r="AJ937" s="70" t="s">
        <v>122</v>
      </c>
      <c r="AK937" s="70" t="s">
        <v>163</v>
      </c>
      <c r="AL937" s="70" t="s">
        <v>57</v>
      </c>
      <c r="AM937" s="70" t="s">
        <v>61</v>
      </c>
      <c r="AN937" s="70" t="s">
        <v>61</v>
      </c>
      <c r="AO937" s="70" t="s">
        <v>61</v>
      </c>
      <c r="AP937" s="73"/>
    </row>
    <row r="938" spans="1:42" ht="15" hidden="1" customHeight="1" x14ac:dyDescent="0.25">
      <c r="A938" s="69">
        <v>2024</v>
      </c>
      <c r="B938" s="70" t="s">
        <v>54</v>
      </c>
      <c r="C938" s="70" t="s">
        <v>1752</v>
      </c>
      <c r="D938" s="70" t="s">
        <v>1753</v>
      </c>
      <c r="E938" s="70" t="s">
        <v>2094</v>
      </c>
      <c r="F938" s="70" t="s">
        <v>1755</v>
      </c>
      <c r="G938" s="70" t="s">
        <v>2095</v>
      </c>
      <c r="H938" s="70" t="s">
        <v>185</v>
      </c>
      <c r="I938" s="70" t="s">
        <v>60</v>
      </c>
      <c r="J938" s="70" t="s">
        <v>1755</v>
      </c>
      <c r="K938" s="69" t="b">
        <v>0</v>
      </c>
      <c r="L938" s="70" t="s">
        <v>1755</v>
      </c>
      <c r="M938" s="69">
        <v>101</v>
      </c>
      <c r="N938" s="78" t="s">
        <v>62</v>
      </c>
      <c r="O938" s="81" t="str">
        <f t="shared" si="28"/>
        <v>10195</v>
      </c>
      <c r="P938" s="82" t="str">
        <f>IF(L938="EGG", "THA", IF(COUNTIF(Sheet2!B$3:B$187,VALUE('raw Mark ID data'!O938))=0, 0, VLOOKUP(VALUE(O938), Sheet2!B$3:D$987, 3, FALSE)))</f>
        <v>THA</v>
      </c>
      <c r="Q938" s="82" t="str">
        <f>IF(P938="THA",VLOOKUP(VALUE(O938),Sheet2!B$1:C$191,2,FALSE), IF(P938="SHA",VLOOKUP(VALUE(O938),Sheet2!B$1:C$191,2,FALSE), 0))</f>
        <v>Neets Bay</v>
      </c>
      <c r="R938" s="82" t="str">
        <f t="shared" si="29"/>
        <v>T</v>
      </c>
      <c r="S938" s="70" t="s">
        <v>2130</v>
      </c>
      <c r="T938" s="71">
        <v>45512</v>
      </c>
      <c r="U938" s="73"/>
      <c r="V938" s="69">
        <v>1</v>
      </c>
      <c r="W938" s="71">
        <v>45512</v>
      </c>
      <c r="X938" s="69">
        <v>32</v>
      </c>
      <c r="Y938" s="69">
        <v>7</v>
      </c>
      <c r="Z938" s="70" t="s">
        <v>2114</v>
      </c>
      <c r="AA938" s="69">
        <v>1</v>
      </c>
      <c r="AB938" s="72">
        <v>45526</v>
      </c>
      <c r="AC938" s="70" t="s">
        <v>57</v>
      </c>
      <c r="AD938" s="70" t="s">
        <v>189</v>
      </c>
      <c r="AE938" s="70" t="s">
        <v>21</v>
      </c>
      <c r="AF938" s="70" t="s">
        <v>12</v>
      </c>
      <c r="AG938" s="70" t="s">
        <v>65</v>
      </c>
      <c r="AH938" s="70" t="s">
        <v>11</v>
      </c>
      <c r="AI938" s="70" t="s">
        <v>9</v>
      </c>
      <c r="AJ938" s="70" t="s">
        <v>187</v>
      </c>
      <c r="AK938" s="70" t="s">
        <v>189</v>
      </c>
      <c r="AL938" s="70" t="s">
        <v>57</v>
      </c>
      <c r="AM938" s="70" t="s">
        <v>61</v>
      </c>
      <c r="AN938" s="70" t="s">
        <v>61</v>
      </c>
      <c r="AO938" s="70" t="s">
        <v>61</v>
      </c>
      <c r="AP938" s="73"/>
    </row>
    <row r="939" spans="1:42" ht="15" hidden="1" customHeight="1" x14ac:dyDescent="0.25">
      <c r="A939" s="69">
        <v>2024</v>
      </c>
      <c r="B939" s="70" t="s">
        <v>54</v>
      </c>
      <c r="C939" s="70" t="s">
        <v>1752</v>
      </c>
      <c r="D939" s="70" t="s">
        <v>1753</v>
      </c>
      <c r="E939" s="70" t="s">
        <v>2094</v>
      </c>
      <c r="F939" s="70" t="s">
        <v>1755</v>
      </c>
      <c r="G939" s="70" t="s">
        <v>2095</v>
      </c>
      <c r="H939" s="70" t="s">
        <v>186</v>
      </c>
      <c r="I939" s="70" t="s">
        <v>60</v>
      </c>
      <c r="J939" s="70" t="s">
        <v>1755</v>
      </c>
      <c r="K939" s="69" t="b">
        <v>0</v>
      </c>
      <c r="L939" s="70" t="s">
        <v>1755</v>
      </c>
      <c r="M939" s="69">
        <v>101</v>
      </c>
      <c r="N939" s="78" t="s">
        <v>62</v>
      </c>
      <c r="O939" s="81" t="str">
        <f t="shared" si="28"/>
        <v>10195</v>
      </c>
      <c r="P939" s="82" t="str">
        <f>IF(L939="EGG", "THA", IF(COUNTIF(Sheet2!B$3:B$187,VALUE('raw Mark ID data'!O939))=0, 0, VLOOKUP(VALUE(O939), Sheet2!B$3:D$987, 3, FALSE)))</f>
        <v>THA</v>
      </c>
      <c r="Q939" s="82" t="str">
        <f>IF(P939="THA",VLOOKUP(VALUE(O939),Sheet2!B$1:C$191,2,FALSE), IF(P939="SHA",VLOOKUP(VALUE(O939),Sheet2!B$1:C$191,2,FALSE), 0))</f>
        <v>Neets Bay</v>
      </c>
      <c r="R939" s="82" t="str">
        <f t="shared" si="29"/>
        <v>T</v>
      </c>
      <c r="S939" s="70" t="s">
        <v>2131</v>
      </c>
      <c r="T939" s="71">
        <v>45512</v>
      </c>
      <c r="U939" s="73"/>
      <c r="V939" s="69">
        <v>1</v>
      </c>
      <c r="W939" s="71">
        <v>45512</v>
      </c>
      <c r="X939" s="69">
        <v>32</v>
      </c>
      <c r="Y939" s="69">
        <v>7</v>
      </c>
      <c r="Z939" s="70" t="s">
        <v>2114</v>
      </c>
      <c r="AA939" s="69">
        <v>1</v>
      </c>
      <c r="AB939" s="72">
        <v>45526</v>
      </c>
      <c r="AC939" s="70" t="s">
        <v>57</v>
      </c>
      <c r="AD939" s="70" t="s">
        <v>163</v>
      </c>
      <c r="AE939" s="70" t="s">
        <v>10</v>
      </c>
      <c r="AF939" s="70" t="s">
        <v>12</v>
      </c>
      <c r="AG939" s="70" t="s">
        <v>65</v>
      </c>
      <c r="AH939" s="70" t="s">
        <v>11</v>
      </c>
      <c r="AI939" s="70" t="s">
        <v>9</v>
      </c>
      <c r="AJ939" s="70" t="s">
        <v>122</v>
      </c>
      <c r="AK939" s="70" t="s">
        <v>163</v>
      </c>
      <c r="AL939" s="70" t="s">
        <v>57</v>
      </c>
      <c r="AM939" s="70" t="s">
        <v>61</v>
      </c>
      <c r="AN939" s="70" t="s">
        <v>61</v>
      </c>
      <c r="AO939" s="70" t="s">
        <v>61</v>
      </c>
      <c r="AP939" s="73"/>
    </row>
    <row r="940" spans="1:42" ht="15" hidden="1" customHeight="1" x14ac:dyDescent="0.25">
      <c r="A940" s="69">
        <v>2024</v>
      </c>
      <c r="B940" s="70" t="s">
        <v>54</v>
      </c>
      <c r="C940" s="70" t="s">
        <v>55</v>
      </c>
      <c r="D940" s="70" t="s">
        <v>175</v>
      </c>
      <c r="E940" s="70" t="s">
        <v>969</v>
      </c>
      <c r="F940" s="70" t="s">
        <v>182</v>
      </c>
      <c r="G940" s="70" t="s">
        <v>2132</v>
      </c>
      <c r="H940" s="70" t="s">
        <v>82</v>
      </c>
      <c r="I940" s="70" t="s">
        <v>855</v>
      </c>
      <c r="J940" s="70" t="s">
        <v>61</v>
      </c>
      <c r="K940" s="69" t="b">
        <v>1</v>
      </c>
      <c r="L940" s="70" t="s">
        <v>23</v>
      </c>
      <c r="M940" s="69">
        <v>104</v>
      </c>
      <c r="N940" s="78" t="s">
        <v>1128</v>
      </c>
      <c r="O940" s="81" t="str">
        <f t="shared" si="28"/>
        <v>10410</v>
      </c>
      <c r="P940" s="82">
        <f>IF(COUNTIF(Sheet2!B$3:B$187,VALUE('raw Mark ID data'!O940))=0, 0, VLOOKUP(VALUE(O940), Sheet2!B$3:D$987, 3, FALSE))</f>
        <v>0</v>
      </c>
      <c r="Q940" s="82">
        <f>IF(P940="THA",VLOOKUP(VALUE(O940),Sheet2!B$1:C$191,2,FALSE), IF(P940="SHA",VLOOKUP(VALUE(O940),Sheet2!B$1:C$191,2,FALSE), 0))</f>
        <v>0</v>
      </c>
      <c r="R940" s="82" t="str">
        <f t="shared" si="29"/>
        <v>NT</v>
      </c>
      <c r="S940" s="70" t="s">
        <v>2133</v>
      </c>
      <c r="T940" s="71">
        <v>45517</v>
      </c>
      <c r="U940" s="73"/>
      <c r="V940" s="69">
        <v>1</v>
      </c>
      <c r="W940" s="71">
        <v>45518</v>
      </c>
      <c r="X940" s="69">
        <v>33</v>
      </c>
      <c r="Y940" s="73"/>
      <c r="Z940" s="70" t="s">
        <v>61</v>
      </c>
      <c r="AA940" s="69">
        <v>1</v>
      </c>
      <c r="AB940" s="72">
        <v>45519</v>
      </c>
      <c r="AC940" s="70" t="s">
        <v>992</v>
      </c>
      <c r="AD940" s="70" t="s">
        <v>163</v>
      </c>
      <c r="AE940" s="70" t="s">
        <v>10</v>
      </c>
      <c r="AF940" s="70" t="s">
        <v>12</v>
      </c>
      <c r="AG940" s="70" t="s">
        <v>65</v>
      </c>
      <c r="AH940" s="70" t="s">
        <v>11</v>
      </c>
      <c r="AI940" s="70" t="s">
        <v>9</v>
      </c>
      <c r="AJ940" s="70" t="s">
        <v>122</v>
      </c>
      <c r="AK940" s="70" t="s">
        <v>163</v>
      </c>
      <c r="AL940" s="70" t="s">
        <v>992</v>
      </c>
      <c r="AM940" s="70" t="s">
        <v>61</v>
      </c>
      <c r="AN940" s="70" t="s">
        <v>61</v>
      </c>
      <c r="AO940" s="70" t="s">
        <v>74</v>
      </c>
      <c r="AP940" s="69">
        <v>3.7</v>
      </c>
    </row>
    <row r="941" spans="1:42" ht="15" hidden="1" customHeight="1" x14ac:dyDescent="0.25">
      <c r="A941" s="69">
        <v>2024</v>
      </c>
      <c r="B941" s="70" t="s">
        <v>54</v>
      </c>
      <c r="C941" s="70" t="s">
        <v>55</v>
      </c>
      <c r="D941" s="70" t="s">
        <v>181</v>
      </c>
      <c r="E941" s="70" t="s">
        <v>969</v>
      </c>
      <c r="F941" s="70" t="s">
        <v>58</v>
      </c>
      <c r="G941" s="70" t="s">
        <v>2134</v>
      </c>
      <c r="H941" s="70" t="s">
        <v>75</v>
      </c>
      <c r="I941" s="70" t="s">
        <v>855</v>
      </c>
      <c r="J941" s="70" t="s">
        <v>61</v>
      </c>
      <c r="K941" s="69" t="b">
        <v>1</v>
      </c>
      <c r="L941" s="70" t="s">
        <v>23</v>
      </c>
      <c r="M941" s="69">
        <v>101</v>
      </c>
      <c r="N941" s="78" t="s">
        <v>1015</v>
      </c>
      <c r="O941" s="81" t="str">
        <f t="shared" si="28"/>
        <v>10141</v>
      </c>
      <c r="P941" s="82">
        <f>IF(COUNTIF(Sheet2!B$3:B$187,VALUE('raw Mark ID data'!O941))=0, 0, VLOOKUP(VALUE(O941), Sheet2!B$3:D$987, 3, FALSE))</f>
        <v>0</v>
      </c>
      <c r="Q941" s="82">
        <f>IF(P941="THA",VLOOKUP(VALUE(O941),Sheet2!B$1:C$191,2,FALSE), IF(P941="SHA",VLOOKUP(VALUE(O941),Sheet2!B$1:C$191,2,FALSE), 0))</f>
        <v>0</v>
      </c>
      <c r="R941" s="82" t="str">
        <f t="shared" si="29"/>
        <v>NT</v>
      </c>
      <c r="S941" s="70" t="s">
        <v>2135</v>
      </c>
      <c r="T941" s="71">
        <v>45516</v>
      </c>
      <c r="U941" s="72">
        <v>45517</v>
      </c>
      <c r="V941" s="69">
        <v>2</v>
      </c>
      <c r="W941" s="71">
        <v>45518</v>
      </c>
      <c r="X941" s="69">
        <v>33</v>
      </c>
      <c r="Y941" s="73"/>
      <c r="Z941" s="70" t="s">
        <v>61</v>
      </c>
      <c r="AA941" s="69">
        <v>1</v>
      </c>
      <c r="AB941" s="72">
        <v>45519</v>
      </c>
      <c r="AC941" s="70" t="s">
        <v>992</v>
      </c>
      <c r="AD941" s="70" t="s">
        <v>947</v>
      </c>
      <c r="AE941" s="70" t="s">
        <v>14</v>
      </c>
      <c r="AF941" s="70" t="s">
        <v>12</v>
      </c>
      <c r="AG941" s="70" t="s">
        <v>65</v>
      </c>
      <c r="AH941" s="70" t="s">
        <v>11</v>
      </c>
      <c r="AI941" s="70" t="s">
        <v>9</v>
      </c>
      <c r="AJ941" s="70" t="s">
        <v>122</v>
      </c>
      <c r="AK941" s="70" t="s">
        <v>947</v>
      </c>
      <c r="AL941" s="70" t="s">
        <v>992</v>
      </c>
      <c r="AM941" s="70" t="s">
        <v>61</v>
      </c>
      <c r="AN941" s="70" t="s">
        <v>61</v>
      </c>
      <c r="AO941" s="70" t="s">
        <v>74</v>
      </c>
      <c r="AP941" s="69">
        <v>4.9000000000000004</v>
      </c>
    </row>
    <row r="942" spans="1:42" ht="15" hidden="1" customHeight="1" x14ac:dyDescent="0.25">
      <c r="A942" s="69">
        <v>2024</v>
      </c>
      <c r="B942" s="70" t="s">
        <v>54</v>
      </c>
      <c r="C942" s="70" t="s">
        <v>55</v>
      </c>
      <c r="D942" s="70" t="s">
        <v>181</v>
      </c>
      <c r="E942" s="70" t="s">
        <v>969</v>
      </c>
      <c r="F942" s="70" t="s">
        <v>58</v>
      </c>
      <c r="G942" s="70" t="s">
        <v>2134</v>
      </c>
      <c r="H942" s="70" t="s">
        <v>99</v>
      </c>
      <c r="I942" s="70" t="s">
        <v>855</v>
      </c>
      <c r="J942" s="70" t="s">
        <v>61</v>
      </c>
      <c r="K942" s="69" t="b">
        <v>1</v>
      </c>
      <c r="L942" s="70" t="s">
        <v>23</v>
      </c>
      <c r="M942" s="69">
        <v>101</v>
      </c>
      <c r="N942" s="78" t="s">
        <v>1037</v>
      </c>
      <c r="O942" s="81" t="str">
        <f t="shared" si="28"/>
        <v>10123</v>
      </c>
      <c r="P942" s="82">
        <f>IF(COUNTIF(Sheet2!B$3:B$187,VALUE('raw Mark ID data'!O942))=0, 0, VLOOKUP(VALUE(O942), Sheet2!B$3:D$987, 3, FALSE))</f>
        <v>0</v>
      </c>
      <c r="Q942" s="82">
        <f>IF(P942="THA",VLOOKUP(VALUE(O942),Sheet2!B$1:C$191,2,FALSE), IF(P942="SHA",VLOOKUP(VALUE(O942),Sheet2!B$1:C$191,2,FALSE), 0))</f>
        <v>0</v>
      </c>
      <c r="R942" s="82" t="str">
        <f t="shared" si="29"/>
        <v>NT</v>
      </c>
      <c r="S942" s="70" t="s">
        <v>2136</v>
      </c>
      <c r="T942" s="71">
        <v>45516</v>
      </c>
      <c r="U942" s="72">
        <v>45517</v>
      </c>
      <c r="V942" s="69">
        <v>2</v>
      </c>
      <c r="W942" s="71">
        <v>45518</v>
      </c>
      <c r="X942" s="69">
        <v>33</v>
      </c>
      <c r="Y942" s="73"/>
      <c r="Z942" s="70" t="s">
        <v>61</v>
      </c>
      <c r="AA942" s="69">
        <v>1</v>
      </c>
      <c r="AB942" s="72">
        <v>45520</v>
      </c>
      <c r="AC942" s="70" t="s">
        <v>63</v>
      </c>
      <c r="AD942" s="70" t="s">
        <v>139</v>
      </c>
      <c r="AE942" s="70" t="s">
        <v>13</v>
      </c>
      <c r="AF942" s="70" t="s">
        <v>12</v>
      </c>
      <c r="AG942" s="70" t="s">
        <v>65</v>
      </c>
      <c r="AH942" s="70" t="s">
        <v>11</v>
      </c>
      <c r="AI942" s="70" t="s">
        <v>9</v>
      </c>
      <c r="AJ942" s="70" t="s">
        <v>122</v>
      </c>
      <c r="AK942" s="70" t="s">
        <v>139</v>
      </c>
      <c r="AL942" s="70" t="s">
        <v>63</v>
      </c>
      <c r="AM942" s="70" t="s">
        <v>61</v>
      </c>
      <c r="AN942" s="70" t="s">
        <v>61</v>
      </c>
      <c r="AO942" s="70" t="s">
        <v>74</v>
      </c>
      <c r="AP942" s="69">
        <v>8.3000000000000007</v>
      </c>
    </row>
    <row r="943" spans="1:42" ht="15" hidden="1" customHeight="1" x14ac:dyDescent="0.25">
      <c r="A943" s="69">
        <v>2024</v>
      </c>
      <c r="B943" s="70" t="s">
        <v>54</v>
      </c>
      <c r="C943" s="70" t="s">
        <v>55</v>
      </c>
      <c r="D943" s="70" t="s">
        <v>181</v>
      </c>
      <c r="E943" s="70" t="s">
        <v>969</v>
      </c>
      <c r="F943" s="70" t="s">
        <v>182</v>
      </c>
      <c r="G943" s="70" t="s">
        <v>2134</v>
      </c>
      <c r="H943" s="70" t="s">
        <v>156</v>
      </c>
      <c r="I943" s="70" t="s">
        <v>855</v>
      </c>
      <c r="J943" s="70" t="s">
        <v>61</v>
      </c>
      <c r="K943" s="69" t="b">
        <v>1</v>
      </c>
      <c r="L943" s="70" t="s">
        <v>23</v>
      </c>
      <c r="M943" s="69">
        <v>101</v>
      </c>
      <c r="N943" s="78" t="s">
        <v>1482</v>
      </c>
      <c r="O943" s="81" t="str">
        <f t="shared" si="28"/>
        <v>1012941</v>
      </c>
      <c r="P943" s="82">
        <f>IF(COUNTIF(Sheet2!B$3:B$187,VALUE('raw Mark ID data'!O943))=0, 0, VLOOKUP(VALUE(O943), Sheet2!B$3:D$987, 3, FALSE))</f>
        <v>0</v>
      </c>
      <c r="Q943" s="82">
        <f>IF(P943="THA",VLOOKUP(VALUE(O943),Sheet2!B$1:C$191,2,FALSE), IF(P943="SHA",VLOOKUP(VALUE(O943),Sheet2!B$1:C$191,2,FALSE), 0))</f>
        <v>0</v>
      </c>
      <c r="R943" s="82" t="str">
        <f t="shared" si="29"/>
        <v>NT</v>
      </c>
      <c r="S943" s="70" t="s">
        <v>2137</v>
      </c>
      <c r="T943" s="71">
        <v>45516</v>
      </c>
      <c r="U943" s="72">
        <v>45517</v>
      </c>
      <c r="V943" s="69">
        <v>2</v>
      </c>
      <c r="W943" s="71">
        <v>45518</v>
      </c>
      <c r="X943" s="69">
        <v>33</v>
      </c>
      <c r="Y943" s="73"/>
      <c r="Z943" s="70" t="s">
        <v>61</v>
      </c>
      <c r="AA943" s="69">
        <v>1</v>
      </c>
      <c r="AB943" s="72">
        <v>45520</v>
      </c>
      <c r="AC943" s="70" t="s">
        <v>63</v>
      </c>
      <c r="AD943" s="70" t="s">
        <v>947</v>
      </c>
      <c r="AE943" s="70" t="s">
        <v>14</v>
      </c>
      <c r="AF943" s="70" t="s">
        <v>12</v>
      </c>
      <c r="AG943" s="70" t="s">
        <v>65</v>
      </c>
      <c r="AH943" s="70" t="s">
        <v>11</v>
      </c>
      <c r="AI943" s="70" t="s">
        <v>9</v>
      </c>
      <c r="AJ943" s="70" t="s">
        <v>122</v>
      </c>
      <c r="AK943" s="70" t="s">
        <v>947</v>
      </c>
      <c r="AL943" s="70" t="s">
        <v>63</v>
      </c>
      <c r="AM943" s="70" t="s">
        <v>61</v>
      </c>
      <c r="AN943" s="70" t="s">
        <v>61</v>
      </c>
      <c r="AO943" s="70" t="s">
        <v>74</v>
      </c>
      <c r="AP943" s="69">
        <v>6.1</v>
      </c>
    </row>
    <row r="944" spans="1:42" ht="15" hidden="1" customHeight="1" x14ac:dyDescent="0.25">
      <c r="A944" s="69">
        <v>2024</v>
      </c>
      <c r="B944" s="70" t="s">
        <v>54</v>
      </c>
      <c r="C944" s="70" t="s">
        <v>55</v>
      </c>
      <c r="D944" s="70" t="s">
        <v>56</v>
      </c>
      <c r="E944" s="70" t="s">
        <v>219</v>
      </c>
      <c r="F944" s="70" t="s">
        <v>58</v>
      </c>
      <c r="G944" s="70" t="s">
        <v>2138</v>
      </c>
      <c r="H944" s="70" t="s">
        <v>82</v>
      </c>
      <c r="I944" s="70" t="s">
        <v>855</v>
      </c>
      <c r="J944" s="70" t="s">
        <v>61</v>
      </c>
      <c r="K944" s="69" t="b">
        <v>0</v>
      </c>
      <c r="L944" s="70" t="s">
        <v>23</v>
      </c>
      <c r="M944" s="69">
        <v>104</v>
      </c>
      <c r="N944" s="78" t="s">
        <v>1128</v>
      </c>
      <c r="O944" s="81" t="str">
        <f t="shared" si="28"/>
        <v>10410</v>
      </c>
      <c r="P944" s="82">
        <f>IF(COUNTIF(Sheet2!B$3:B$187,VALUE('raw Mark ID data'!O944))=0, 0, VLOOKUP(VALUE(O944), Sheet2!B$3:D$987, 3, FALSE))</f>
        <v>0</v>
      </c>
      <c r="Q944" s="82">
        <f>IF(P944="THA",VLOOKUP(VALUE(O944),Sheet2!B$1:C$191,2,FALSE), IF(P944="SHA",VLOOKUP(VALUE(O944),Sheet2!B$1:C$191,2,FALSE), 0))</f>
        <v>0</v>
      </c>
      <c r="R944" s="82" t="str">
        <f t="shared" si="29"/>
        <v>NT</v>
      </c>
      <c r="S944" s="70" t="s">
        <v>2139</v>
      </c>
      <c r="T944" s="71">
        <v>45516</v>
      </c>
      <c r="U944" s="72">
        <v>45517</v>
      </c>
      <c r="V944" s="69">
        <v>2</v>
      </c>
      <c r="W944" s="71">
        <v>45518</v>
      </c>
      <c r="X944" s="69">
        <v>33</v>
      </c>
      <c r="Y944" s="73"/>
      <c r="Z944" s="70" t="s">
        <v>61</v>
      </c>
      <c r="AA944" s="69">
        <v>1</v>
      </c>
      <c r="AB944" s="72">
        <v>45519</v>
      </c>
      <c r="AC944" s="70" t="s">
        <v>992</v>
      </c>
      <c r="AD944" s="70" t="s">
        <v>947</v>
      </c>
      <c r="AE944" s="70" t="s">
        <v>14</v>
      </c>
      <c r="AF944" s="70" t="s">
        <v>12</v>
      </c>
      <c r="AG944" s="70" t="s">
        <v>65</v>
      </c>
      <c r="AH944" s="70" t="s">
        <v>11</v>
      </c>
      <c r="AI944" s="70" t="s">
        <v>9</v>
      </c>
      <c r="AJ944" s="70" t="s">
        <v>122</v>
      </c>
      <c r="AK944" s="70" t="s">
        <v>947</v>
      </c>
      <c r="AL944" s="70" t="s">
        <v>992</v>
      </c>
      <c r="AM944" s="70" t="s">
        <v>61</v>
      </c>
      <c r="AN944" s="70" t="s">
        <v>61</v>
      </c>
      <c r="AO944" s="70" t="s">
        <v>61</v>
      </c>
      <c r="AP944" s="73"/>
    </row>
    <row r="945" spans="1:42" ht="15" hidden="1" customHeight="1" x14ac:dyDescent="0.25">
      <c r="A945" s="69">
        <v>2024</v>
      </c>
      <c r="B945" s="70" t="s">
        <v>54</v>
      </c>
      <c r="C945" s="70" t="s">
        <v>55</v>
      </c>
      <c r="D945" s="70" t="s">
        <v>56</v>
      </c>
      <c r="E945" s="70" t="s">
        <v>219</v>
      </c>
      <c r="F945" s="70" t="s">
        <v>58</v>
      </c>
      <c r="G945" s="70" t="s">
        <v>2140</v>
      </c>
      <c r="H945" s="70" t="s">
        <v>67</v>
      </c>
      <c r="I945" s="70" t="s">
        <v>855</v>
      </c>
      <c r="J945" s="70" t="s">
        <v>61</v>
      </c>
      <c r="K945" s="69" t="b">
        <v>1</v>
      </c>
      <c r="L945" s="70" t="s">
        <v>23</v>
      </c>
      <c r="M945" s="69">
        <v>101</v>
      </c>
      <c r="N945" s="78" t="s">
        <v>1015</v>
      </c>
      <c r="O945" s="81" t="str">
        <f t="shared" si="28"/>
        <v>10141</v>
      </c>
      <c r="P945" s="82">
        <f>IF(COUNTIF(Sheet2!B$3:B$187,VALUE('raw Mark ID data'!O945))=0, 0, VLOOKUP(VALUE(O945), Sheet2!B$3:D$987, 3, FALSE))</f>
        <v>0</v>
      </c>
      <c r="Q945" s="82">
        <f>IF(P945="THA",VLOOKUP(VALUE(O945),Sheet2!B$1:C$191,2,FALSE), IF(P945="SHA",VLOOKUP(VALUE(O945),Sheet2!B$1:C$191,2,FALSE), 0))</f>
        <v>0</v>
      </c>
      <c r="R945" s="82" t="str">
        <f t="shared" si="29"/>
        <v>NT</v>
      </c>
      <c r="S945" s="70" t="s">
        <v>2141</v>
      </c>
      <c r="T945" s="71">
        <v>45517</v>
      </c>
      <c r="U945" s="73"/>
      <c r="V945" s="69">
        <v>1</v>
      </c>
      <c r="W945" s="71">
        <v>45517</v>
      </c>
      <c r="X945" s="69">
        <v>33</v>
      </c>
      <c r="Y945" s="73"/>
      <c r="Z945" s="70" t="s">
        <v>61</v>
      </c>
      <c r="AA945" s="69">
        <v>1</v>
      </c>
      <c r="AB945" s="72">
        <v>45519</v>
      </c>
      <c r="AC945" s="70" t="s">
        <v>992</v>
      </c>
      <c r="AD945" s="70" t="s">
        <v>139</v>
      </c>
      <c r="AE945" s="70" t="s">
        <v>13</v>
      </c>
      <c r="AF945" s="70" t="s">
        <v>12</v>
      </c>
      <c r="AG945" s="70" t="s">
        <v>65</v>
      </c>
      <c r="AH945" s="70" t="s">
        <v>11</v>
      </c>
      <c r="AI945" s="70" t="s">
        <v>9</v>
      </c>
      <c r="AJ945" s="70" t="s">
        <v>122</v>
      </c>
      <c r="AK945" s="70" t="s">
        <v>139</v>
      </c>
      <c r="AL945" s="70" t="s">
        <v>992</v>
      </c>
      <c r="AM945" s="70" t="s">
        <v>61</v>
      </c>
      <c r="AN945" s="70" t="s">
        <v>61</v>
      </c>
      <c r="AO945" s="70" t="s">
        <v>74</v>
      </c>
      <c r="AP945" s="69">
        <v>4.0999999999999996</v>
      </c>
    </row>
    <row r="946" spans="1:42" ht="15" hidden="1" customHeight="1" x14ac:dyDescent="0.25">
      <c r="A946" s="69">
        <v>2024</v>
      </c>
      <c r="B946" s="70" t="s">
        <v>54</v>
      </c>
      <c r="C946" s="70" t="s">
        <v>55</v>
      </c>
      <c r="D946" s="70" t="s">
        <v>56</v>
      </c>
      <c r="E946" s="70" t="s">
        <v>219</v>
      </c>
      <c r="F946" s="70" t="s">
        <v>58</v>
      </c>
      <c r="G946" s="70" t="s">
        <v>2140</v>
      </c>
      <c r="H946" s="70" t="s">
        <v>90</v>
      </c>
      <c r="I946" s="70" t="s">
        <v>855</v>
      </c>
      <c r="J946" s="70" t="s">
        <v>61</v>
      </c>
      <c r="K946" s="69" t="b">
        <v>1</v>
      </c>
      <c r="L946" s="70" t="s">
        <v>23</v>
      </c>
      <c r="M946" s="69">
        <v>101</v>
      </c>
      <c r="N946" s="78" t="s">
        <v>1019</v>
      </c>
      <c r="O946" s="81" t="str">
        <f t="shared" si="28"/>
        <v>10153</v>
      </c>
      <c r="P946" s="82">
        <f>IF(COUNTIF(Sheet2!B$3:B$187,VALUE('raw Mark ID data'!O946))=0, 0, VLOOKUP(VALUE(O946), Sheet2!B$3:D$987, 3, FALSE))</f>
        <v>0</v>
      </c>
      <c r="Q946" s="82">
        <f>IF(P946="THA",VLOOKUP(VALUE(O946),Sheet2!B$1:C$191,2,FALSE), IF(P946="SHA",VLOOKUP(VALUE(O946),Sheet2!B$1:C$191,2,FALSE), 0))</f>
        <v>0</v>
      </c>
      <c r="R946" s="82" t="str">
        <f t="shared" si="29"/>
        <v>NT</v>
      </c>
      <c r="S946" s="70" t="s">
        <v>2142</v>
      </c>
      <c r="T946" s="71">
        <v>45517</v>
      </c>
      <c r="U946" s="73"/>
      <c r="V946" s="69">
        <v>1</v>
      </c>
      <c r="W946" s="71">
        <v>45517</v>
      </c>
      <c r="X946" s="69">
        <v>33</v>
      </c>
      <c r="Y946" s="73"/>
      <c r="Z946" s="70" t="s">
        <v>61</v>
      </c>
      <c r="AA946" s="69">
        <v>1</v>
      </c>
      <c r="AB946" s="72">
        <v>45519</v>
      </c>
      <c r="AC946" s="70" t="s">
        <v>992</v>
      </c>
      <c r="AD946" s="70" t="s">
        <v>947</v>
      </c>
      <c r="AE946" s="70" t="s">
        <v>14</v>
      </c>
      <c r="AF946" s="70" t="s">
        <v>12</v>
      </c>
      <c r="AG946" s="70" t="s">
        <v>65</v>
      </c>
      <c r="AH946" s="70" t="s">
        <v>11</v>
      </c>
      <c r="AI946" s="70" t="s">
        <v>9</v>
      </c>
      <c r="AJ946" s="70" t="s">
        <v>122</v>
      </c>
      <c r="AK946" s="70" t="s">
        <v>947</v>
      </c>
      <c r="AL946" s="70" t="s">
        <v>992</v>
      </c>
      <c r="AM946" s="70" t="s">
        <v>61</v>
      </c>
      <c r="AN946" s="70" t="s">
        <v>61</v>
      </c>
      <c r="AO946" s="70" t="s">
        <v>74</v>
      </c>
      <c r="AP946" s="69">
        <v>5.8</v>
      </c>
    </row>
    <row r="947" spans="1:42" ht="15" hidden="1" customHeight="1" x14ac:dyDescent="0.25">
      <c r="A947" s="69">
        <v>2024</v>
      </c>
      <c r="B947" s="70" t="s">
        <v>54</v>
      </c>
      <c r="C947" s="70" t="s">
        <v>55</v>
      </c>
      <c r="D947" s="70" t="s">
        <v>56</v>
      </c>
      <c r="E947" s="70" t="s">
        <v>219</v>
      </c>
      <c r="F947" s="70" t="s">
        <v>58</v>
      </c>
      <c r="G947" s="70" t="s">
        <v>2140</v>
      </c>
      <c r="H947" s="70" t="s">
        <v>91</v>
      </c>
      <c r="I947" s="70" t="s">
        <v>855</v>
      </c>
      <c r="J947" s="70" t="s">
        <v>61</v>
      </c>
      <c r="K947" s="69" t="b">
        <v>1</v>
      </c>
      <c r="L947" s="70" t="s">
        <v>23</v>
      </c>
      <c r="M947" s="69">
        <v>101</v>
      </c>
      <c r="N947" s="78" t="s">
        <v>1019</v>
      </c>
      <c r="O947" s="81" t="str">
        <f t="shared" si="28"/>
        <v>10153</v>
      </c>
      <c r="P947" s="82">
        <f>IF(COUNTIF(Sheet2!B$3:B$187,VALUE('raw Mark ID data'!O947))=0, 0, VLOOKUP(VALUE(O947), Sheet2!B$3:D$987, 3, FALSE))</f>
        <v>0</v>
      </c>
      <c r="Q947" s="82">
        <f>IF(P947="THA",VLOOKUP(VALUE(O947),Sheet2!B$1:C$191,2,FALSE), IF(P947="SHA",VLOOKUP(VALUE(O947),Sheet2!B$1:C$191,2,FALSE), 0))</f>
        <v>0</v>
      </c>
      <c r="R947" s="82" t="str">
        <f t="shared" si="29"/>
        <v>NT</v>
      </c>
      <c r="S947" s="70" t="s">
        <v>2143</v>
      </c>
      <c r="T947" s="71">
        <v>45517</v>
      </c>
      <c r="U947" s="73"/>
      <c r="V947" s="69">
        <v>1</v>
      </c>
      <c r="W947" s="71">
        <v>45517</v>
      </c>
      <c r="X947" s="69">
        <v>33</v>
      </c>
      <c r="Y947" s="73"/>
      <c r="Z947" s="70" t="s">
        <v>61</v>
      </c>
      <c r="AA947" s="69">
        <v>1</v>
      </c>
      <c r="AB947" s="72">
        <v>45519</v>
      </c>
      <c r="AC947" s="70" t="s">
        <v>992</v>
      </c>
      <c r="AD947" s="70" t="s">
        <v>139</v>
      </c>
      <c r="AE947" s="70" t="s">
        <v>13</v>
      </c>
      <c r="AF947" s="70" t="s">
        <v>12</v>
      </c>
      <c r="AG947" s="70" t="s">
        <v>65</v>
      </c>
      <c r="AH947" s="70" t="s">
        <v>11</v>
      </c>
      <c r="AI947" s="70" t="s">
        <v>9</v>
      </c>
      <c r="AJ947" s="70" t="s">
        <v>122</v>
      </c>
      <c r="AK947" s="70" t="s">
        <v>139</v>
      </c>
      <c r="AL947" s="70" t="s">
        <v>992</v>
      </c>
      <c r="AM947" s="70" t="s">
        <v>61</v>
      </c>
      <c r="AN947" s="70" t="s">
        <v>61</v>
      </c>
      <c r="AO947" s="70" t="s">
        <v>74</v>
      </c>
      <c r="AP947" s="69">
        <v>4.5999999999999996</v>
      </c>
    </row>
    <row r="948" spans="1:42" ht="15" hidden="1" customHeight="1" x14ac:dyDescent="0.25">
      <c r="A948" s="69">
        <v>2024</v>
      </c>
      <c r="B948" s="70" t="s">
        <v>54</v>
      </c>
      <c r="C948" s="70" t="s">
        <v>55</v>
      </c>
      <c r="D948" s="70" t="s">
        <v>56</v>
      </c>
      <c r="E948" s="70" t="s">
        <v>219</v>
      </c>
      <c r="F948" s="70" t="s">
        <v>58</v>
      </c>
      <c r="G948" s="70" t="s">
        <v>2144</v>
      </c>
      <c r="H948" s="70" t="s">
        <v>67</v>
      </c>
      <c r="I948" s="70" t="s">
        <v>855</v>
      </c>
      <c r="J948" s="70" t="s">
        <v>61</v>
      </c>
      <c r="K948" s="69" t="b">
        <v>1</v>
      </c>
      <c r="L948" s="70" t="s">
        <v>23</v>
      </c>
      <c r="M948" s="69">
        <v>101</v>
      </c>
      <c r="N948" s="78" t="s">
        <v>1283</v>
      </c>
      <c r="O948" s="81" t="str">
        <f t="shared" si="28"/>
        <v>10129</v>
      </c>
      <c r="P948" s="82">
        <f>IF(COUNTIF(Sheet2!B$3:B$187,VALUE('raw Mark ID data'!O948))=0, 0, VLOOKUP(VALUE(O948), Sheet2!B$3:D$987, 3, FALSE))</f>
        <v>0</v>
      </c>
      <c r="Q948" s="82">
        <f>IF(P948="THA",VLOOKUP(VALUE(O948),Sheet2!B$1:C$191,2,FALSE), IF(P948="SHA",VLOOKUP(VALUE(O948),Sheet2!B$1:C$191,2,FALSE), 0))</f>
        <v>0</v>
      </c>
      <c r="R948" s="82" t="str">
        <f t="shared" si="29"/>
        <v>NT</v>
      </c>
      <c r="S948" s="70" t="s">
        <v>2145</v>
      </c>
      <c r="T948" s="71">
        <v>45517</v>
      </c>
      <c r="U948" s="73"/>
      <c r="V948" s="69">
        <v>1</v>
      </c>
      <c r="W948" s="71">
        <v>45517</v>
      </c>
      <c r="X948" s="69">
        <v>33</v>
      </c>
      <c r="Y948" s="73"/>
      <c r="Z948" s="70" t="s">
        <v>61</v>
      </c>
      <c r="AA948" s="69">
        <v>1</v>
      </c>
      <c r="AB948" s="72">
        <v>45519</v>
      </c>
      <c r="AC948" s="70" t="s">
        <v>57</v>
      </c>
      <c r="AD948" s="70" t="s">
        <v>163</v>
      </c>
      <c r="AE948" s="70" t="s">
        <v>10</v>
      </c>
      <c r="AF948" s="70" t="s">
        <v>12</v>
      </c>
      <c r="AG948" s="70" t="s">
        <v>65</v>
      </c>
      <c r="AH948" s="70" t="s">
        <v>11</v>
      </c>
      <c r="AI948" s="70" t="s">
        <v>9</v>
      </c>
      <c r="AJ948" s="70" t="s">
        <v>187</v>
      </c>
      <c r="AK948" s="70" t="s">
        <v>163</v>
      </c>
      <c r="AL948" s="70" t="s">
        <v>57</v>
      </c>
      <c r="AM948" s="70" t="s">
        <v>61</v>
      </c>
      <c r="AN948" s="70" t="s">
        <v>61</v>
      </c>
      <c r="AO948" s="70" t="s">
        <v>74</v>
      </c>
      <c r="AP948" s="69">
        <v>3.6</v>
      </c>
    </row>
    <row r="949" spans="1:42" ht="15" hidden="1" customHeight="1" x14ac:dyDescent="0.25">
      <c r="A949" s="69">
        <v>2024</v>
      </c>
      <c r="B949" s="70" t="s">
        <v>54</v>
      </c>
      <c r="C949" s="70" t="s">
        <v>55</v>
      </c>
      <c r="D949" s="70" t="s">
        <v>56</v>
      </c>
      <c r="E949" s="70" t="s">
        <v>219</v>
      </c>
      <c r="F949" s="70" t="s">
        <v>58</v>
      </c>
      <c r="G949" s="70" t="s">
        <v>2144</v>
      </c>
      <c r="H949" s="70" t="s">
        <v>73</v>
      </c>
      <c r="I949" s="70" t="s">
        <v>855</v>
      </c>
      <c r="J949" s="70" t="s">
        <v>61</v>
      </c>
      <c r="K949" s="69" t="b">
        <v>1</v>
      </c>
      <c r="L949" s="70" t="s">
        <v>23</v>
      </c>
      <c r="M949" s="69">
        <v>101</v>
      </c>
      <c r="N949" s="78" t="s">
        <v>1283</v>
      </c>
      <c r="O949" s="81" t="str">
        <f t="shared" si="28"/>
        <v>10129</v>
      </c>
      <c r="P949" s="82">
        <f>IF(COUNTIF(Sheet2!B$3:B$187,VALUE('raw Mark ID data'!O949))=0, 0, VLOOKUP(VALUE(O949), Sheet2!B$3:D$987, 3, FALSE))</f>
        <v>0</v>
      </c>
      <c r="Q949" s="82">
        <f>IF(P949="THA",VLOOKUP(VALUE(O949),Sheet2!B$1:C$191,2,FALSE), IF(P949="SHA",VLOOKUP(VALUE(O949),Sheet2!B$1:C$191,2,FALSE), 0))</f>
        <v>0</v>
      </c>
      <c r="R949" s="82" t="str">
        <f t="shared" si="29"/>
        <v>NT</v>
      </c>
      <c r="S949" s="70" t="s">
        <v>2146</v>
      </c>
      <c r="T949" s="71">
        <v>45517</v>
      </c>
      <c r="U949" s="73"/>
      <c r="V949" s="69">
        <v>1</v>
      </c>
      <c r="W949" s="71">
        <v>45517</v>
      </c>
      <c r="X949" s="69">
        <v>33</v>
      </c>
      <c r="Y949" s="73"/>
      <c r="Z949" s="70" t="s">
        <v>61</v>
      </c>
      <c r="AA949" s="69">
        <v>1</v>
      </c>
      <c r="AB949" s="72">
        <v>45519</v>
      </c>
      <c r="AC949" s="70" t="s">
        <v>57</v>
      </c>
      <c r="AD949" s="70" t="s">
        <v>139</v>
      </c>
      <c r="AE949" s="70" t="s">
        <v>13</v>
      </c>
      <c r="AF949" s="70" t="s">
        <v>12</v>
      </c>
      <c r="AG949" s="70" t="s">
        <v>65</v>
      </c>
      <c r="AH949" s="70" t="s">
        <v>11</v>
      </c>
      <c r="AI949" s="70" t="s">
        <v>9</v>
      </c>
      <c r="AJ949" s="70" t="s">
        <v>187</v>
      </c>
      <c r="AK949" s="70" t="s">
        <v>139</v>
      </c>
      <c r="AL949" s="70" t="s">
        <v>57</v>
      </c>
      <c r="AM949" s="70" t="s">
        <v>61</v>
      </c>
      <c r="AN949" s="70" t="s">
        <v>61</v>
      </c>
      <c r="AO949" s="70" t="s">
        <v>74</v>
      </c>
      <c r="AP949" s="69">
        <v>4.9000000000000004</v>
      </c>
    </row>
    <row r="950" spans="1:42" ht="15" hidden="1" customHeight="1" x14ac:dyDescent="0.25">
      <c r="A950" s="69">
        <v>2024</v>
      </c>
      <c r="B950" s="70" t="s">
        <v>54</v>
      </c>
      <c r="C950" s="70" t="s">
        <v>55</v>
      </c>
      <c r="D950" s="70" t="s">
        <v>56</v>
      </c>
      <c r="E950" s="70" t="s">
        <v>219</v>
      </c>
      <c r="F950" s="70" t="s">
        <v>58</v>
      </c>
      <c r="G950" s="70" t="s">
        <v>2144</v>
      </c>
      <c r="H950" s="70" t="s">
        <v>86</v>
      </c>
      <c r="I950" s="70" t="s">
        <v>855</v>
      </c>
      <c r="J950" s="70" t="s">
        <v>61</v>
      </c>
      <c r="K950" s="69" t="b">
        <v>1</v>
      </c>
      <c r="L950" s="70" t="s">
        <v>23</v>
      </c>
      <c r="M950" s="69">
        <v>101</v>
      </c>
      <c r="N950" s="78" t="s">
        <v>1283</v>
      </c>
      <c r="O950" s="81" t="str">
        <f t="shared" si="28"/>
        <v>10129</v>
      </c>
      <c r="P950" s="82">
        <f>IF(COUNTIF(Sheet2!B$3:B$187,VALUE('raw Mark ID data'!O950))=0, 0, VLOOKUP(VALUE(O950), Sheet2!B$3:D$987, 3, FALSE))</f>
        <v>0</v>
      </c>
      <c r="Q950" s="82">
        <f>IF(P950="THA",VLOOKUP(VALUE(O950),Sheet2!B$1:C$191,2,FALSE), IF(P950="SHA",VLOOKUP(VALUE(O950),Sheet2!B$1:C$191,2,FALSE), 0))</f>
        <v>0</v>
      </c>
      <c r="R950" s="82" t="str">
        <f t="shared" si="29"/>
        <v>NT</v>
      </c>
      <c r="S950" s="70" t="s">
        <v>2147</v>
      </c>
      <c r="T950" s="71">
        <v>45517</v>
      </c>
      <c r="U950" s="73"/>
      <c r="V950" s="69">
        <v>1</v>
      </c>
      <c r="W950" s="71">
        <v>45517</v>
      </c>
      <c r="X950" s="69">
        <v>33</v>
      </c>
      <c r="Y950" s="73"/>
      <c r="Z950" s="70" t="s">
        <v>61</v>
      </c>
      <c r="AA950" s="69">
        <v>1</v>
      </c>
      <c r="AB950" s="72">
        <v>45519</v>
      </c>
      <c r="AC950" s="70" t="s">
        <v>57</v>
      </c>
      <c r="AD950" s="70" t="s">
        <v>947</v>
      </c>
      <c r="AE950" s="70" t="s">
        <v>14</v>
      </c>
      <c r="AF950" s="70" t="s">
        <v>12</v>
      </c>
      <c r="AG950" s="70" t="s">
        <v>65</v>
      </c>
      <c r="AH950" s="70" t="s">
        <v>11</v>
      </c>
      <c r="AI950" s="70" t="s">
        <v>9</v>
      </c>
      <c r="AJ950" s="70" t="s">
        <v>187</v>
      </c>
      <c r="AK950" s="70" t="s">
        <v>947</v>
      </c>
      <c r="AL950" s="70" t="s">
        <v>57</v>
      </c>
      <c r="AM950" s="70" t="s">
        <v>61</v>
      </c>
      <c r="AN950" s="70" t="s">
        <v>61</v>
      </c>
      <c r="AO950" s="70" t="s">
        <v>74</v>
      </c>
      <c r="AP950" s="69">
        <v>6.3</v>
      </c>
    </row>
    <row r="951" spans="1:42" ht="15" hidden="1" customHeight="1" x14ac:dyDescent="0.25">
      <c r="A951" s="69">
        <v>2024</v>
      </c>
      <c r="B951" s="70" t="s">
        <v>54</v>
      </c>
      <c r="C951" s="70" t="s">
        <v>55</v>
      </c>
      <c r="D951" s="70" t="s">
        <v>56</v>
      </c>
      <c r="E951" s="70" t="s">
        <v>219</v>
      </c>
      <c r="F951" s="70" t="s">
        <v>182</v>
      </c>
      <c r="G951" s="70" t="s">
        <v>2148</v>
      </c>
      <c r="H951" s="70" t="s">
        <v>88</v>
      </c>
      <c r="I951" s="70" t="s">
        <v>855</v>
      </c>
      <c r="J951" s="70" t="s">
        <v>61</v>
      </c>
      <c r="K951" s="69" t="b">
        <v>1</v>
      </c>
      <c r="L951" s="70" t="s">
        <v>23</v>
      </c>
      <c r="M951" s="69">
        <v>102</v>
      </c>
      <c r="N951" s="78" t="s">
        <v>1128</v>
      </c>
      <c r="O951" s="81" t="str">
        <f t="shared" si="28"/>
        <v>10210</v>
      </c>
      <c r="P951" s="82">
        <f>IF(COUNTIF(Sheet2!B$3:B$187,VALUE('raw Mark ID data'!O951))=0, 0, VLOOKUP(VALUE(O951), Sheet2!B$3:D$987, 3, FALSE))</f>
        <v>0</v>
      </c>
      <c r="Q951" s="82">
        <f>IF(P951="THA",VLOOKUP(VALUE(O951),Sheet2!B$1:C$191,2,FALSE), IF(P951="SHA",VLOOKUP(VALUE(O951),Sheet2!B$1:C$191,2,FALSE), 0))</f>
        <v>0</v>
      </c>
      <c r="R951" s="82" t="str">
        <f t="shared" si="29"/>
        <v>NT</v>
      </c>
      <c r="S951" s="70" t="s">
        <v>2149</v>
      </c>
      <c r="T951" s="71">
        <v>45517</v>
      </c>
      <c r="U951" s="73"/>
      <c r="V951" s="69">
        <v>1</v>
      </c>
      <c r="W951" s="71">
        <v>45518</v>
      </c>
      <c r="X951" s="69">
        <v>33</v>
      </c>
      <c r="Y951" s="73"/>
      <c r="Z951" s="70" t="s">
        <v>61</v>
      </c>
      <c r="AA951" s="69">
        <v>1</v>
      </c>
      <c r="AB951" s="72">
        <v>45519</v>
      </c>
      <c r="AC951" s="70" t="s">
        <v>57</v>
      </c>
      <c r="AD951" s="70" t="s">
        <v>139</v>
      </c>
      <c r="AE951" s="70" t="s">
        <v>13</v>
      </c>
      <c r="AF951" s="70" t="s">
        <v>12</v>
      </c>
      <c r="AG951" s="70" t="s">
        <v>65</v>
      </c>
      <c r="AH951" s="70" t="s">
        <v>11</v>
      </c>
      <c r="AI951" s="70" t="s">
        <v>9</v>
      </c>
      <c r="AJ951" s="70" t="s">
        <v>122</v>
      </c>
      <c r="AK951" s="70" t="s">
        <v>139</v>
      </c>
      <c r="AL951" s="70" t="s">
        <v>57</v>
      </c>
      <c r="AM951" s="70" t="s">
        <v>61</v>
      </c>
      <c r="AN951" s="70" t="s">
        <v>61</v>
      </c>
      <c r="AO951" s="70" t="s">
        <v>74</v>
      </c>
      <c r="AP951" s="69">
        <v>7.3</v>
      </c>
    </row>
    <row r="952" spans="1:42" ht="15" hidden="1" customHeight="1" x14ac:dyDescent="0.25">
      <c r="A952" s="69">
        <v>2024</v>
      </c>
      <c r="B952" s="70" t="s">
        <v>54</v>
      </c>
      <c r="C952" s="70" t="s">
        <v>1752</v>
      </c>
      <c r="D952" s="70" t="s">
        <v>1753</v>
      </c>
      <c r="E952" s="70" t="s">
        <v>2094</v>
      </c>
      <c r="F952" s="70" t="s">
        <v>1755</v>
      </c>
      <c r="G952" s="70" t="s">
        <v>2150</v>
      </c>
      <c r="H952" s="70" t="s">
        <v>67</v>
      </c>
      <c r="I952" s="70" t="s">
        <v>60</v>
      </c>
      <c r="J952" s="70" t="s">
        <v>1755</v>
      </c>
      <c r="K952" s="69" t="b">
        <v>0</v>
      </c>
      <c r="L952" s="70" t="s">
        <v>1755</v>
      </c>
      <c r="M952" s="69">
        <v>101</v>
      </c>
      <c r="N952" s="78" t="s">
        <v>62</v>
      </c>
      <c r="O952" s="81" t="str">
        <f t="shared" si="28"/>
        <v>10195</v>
      </c>
      <c r="P952" s="82" t="str">
        <f>IF(L952="EGG", "THA", IF(COUNTIF(Sheet2!B$3:B$187,VALUE('raw Mark ID data'!O952))=0, 0, VLOOKUP(VALUE(O952), Sheet2!B$3:D$987, 3, FALSE)))</f>
        <v>THA</v>
      </c>
      <c r="Q952" s="82" t="str">
        <f>IF(P952="THA",VLOOKUP(VALUE(O952),Sheet2!B$1:C$191,2,FALSE), IF(P952="SHA",VLOOKUP(VALUE(O952),Sheet2!B$1:C$191,2,FALSE), 0))</f>
        <v>Neets Bay</v>
      </c>
      <c r="R952" s="82" t="str">
        <f t="shared" si="29"/>
        <v>T</v>
      </c>
      <c r="S952" s="70" t="s">
        <v>2151</v>
      </c>
      <c r="T952" s="71">
        <v>45514</v>
      </c>
      <c r="U952" s="73"/>
      <c r="V952" s="69">
        <v>1</v>
      </c>
      <c r="W952" s="71">
        <v>45514</v>
      </c>
      <c r="X952" s="69">
        <v>32</v>
      </c>
      <c r="Y952" s="69">
        <v>7</v>
      </c>
      <c r="Z952" s="70" t="s">
        <v>2152</v>
      </c>
      <c r="AA952" s="69">
        <v>1</v>
      </c>
      <c r="AB952" s="72">
        <v>45523</v>
      </c>
      <c r="AC952" s="70" t="s">
        <v>63</v>
      </c>
      <c r="AD952" s="70" t="s">
        <v>163</v>
      </c>
      <c r="AE952" s="70" t="s">
        <v>10</v>
      </c>
      <c r="AF952" s="70" t="s">
        <v>12</v>
      </c>
      <c r="AG952" s="70" t="s">
        <v>65</v>
      </c>
      <c r="AH952" s="70" t="s">
        <v>11</v>
      </c>
      <c r="AI952" s="70" t="s">
        <v>9</v>
      </c>
      <c r="AJ952" s="70" t="s">
        <v>122</v>
      </c>
      <c r="AK952" s="70" t="s">
        <v>163</v>
      </c>
      <c r="AL952" s="70" t="s">
        <v>63</v>
      </c>
      <c r="AM952" s="70" t="s">
        <v>61</v>
      </c>
      <c r="AN952" s="70" t="s">
        <v>61</v>
      </c>
      <c r="AO952" s="70" t="s">
        <v>61</v>
      </c>
      <c r="AP952" s="73"/>
    </row>
    <row r="953" spans="1:42" ht="15" hidden="1" customHeight="1" x14ac:dyDescent="0.25">
      <c r="A953" s="69">
        <v>2024</v>
      </c>
      <c r="B953" s="70" t="s">
        <v>54</v>
      </c>
      <c r="C953" s="70" t="s">
        <v>1752</v>
      </c>
      <c r="D953" s="70" t="s">
        <v>1753</v>
      </c>
      <c r="E953" s="70" t="s">
        <v>2094</v>
      </c>
      <c r="F953" s="70" t="s">
        <v>1755</v>
      </c>
      <c r="G953" s="70" t="s">
        <v>2150</v>
      </c>
      <c r="H953" s="70" t="s">
        <v>68</v>
      </c>
      <c r="I953" s="70" t="s">
        <v>60</v>
      </c>
      <c r="J953" s="70" t="s">
        <v>1755</v>
      </c>
      <c r="K953" s="69" t="b">
        <v>0</v>
      </c>
      <c r="L953" s="70" t="s">
        <v>1755</v>
      </c>
      <c r="M953" s="69">
        <v>101</v>
      </c>
      <c r="N953" s="78" t="s">
        <v>62</v>
      </c>
      <c r="O953" s="81" t="str">
        <f t="shared" si="28"/>
        <v>10195</v>
      </c>
      <c r="P953" s="82" t="str">
        <f>IF(L953="EGG", "THA", IF(COUNTIF(Sheet2!B$3:B$187,VALUE('raw Mark ID data'!O953))=0, 0, VLOOKUP(VALUE(O953), Sheet2!B$3:D$987, 3, FALSE)))</f>
        <v>THA</v>
      </c>
      <c r="Q953" s="82" t="str">
        <f>IF(P953="THA",VLOOKUP(VALUE(O953),Sheet2!B$1:C$191,2,FALSE), IF(P953="SHA",VLOOKUP(VALUE(O953),Sheet2!B$1:C$191,2,FALSE), 0))</f>
        <v>Neets Bay</v>
      </c>
      <c r="R953" s="82" t="str">
        <f t="shared" si="29"/>
        <v>T</v>
      </c>
      <c r="S953" s="70" t="s">
        <v>2153</v>
      </c>
      <c r="T953" s="71">
        <v>45514</v>
      </c>
      <c r="U953" s="73"/>
      <c r="V953" s="69">
        <v>1</v>
      </c>
      <c r="W953" s="71">
        <v>45514</v>
      </c>
      <c r="X953" s="69">
        <v>32</v>
      </c>
      <c r="Y953" s="69">
        <v>7</v>
      </c>
      <c r="Z953" s="70" t="s">
        <v>2152</v>
      </c>
      <c r="AA953" s="69">
        <v>1</v>
      </c>
      <c r="AB953" s="72">
        <v>45523</v>
      </c>
      <c r="AC953" s="70" t="s">
        <v>63</v>
      </c>
      <c r="AD953" s="70" t="s">
        <v>189</v>
      </c>
      <c r="AE953" s="70" t="s">
        <v>21</v>
      </c>
      <c r="AF953" s="70" t="s">
        <v>12</v>
      </c>
      <c r="AG953" s="70" t="s">
        <v>65</v>
      </c>
      <c r="AH953" s="70" t="s">
        <v>11</v>
      </c>
      <c r="AI953" s="70" t="s">
        <v>9</v>
      </c>
      <c r="AJ953" s="70" t="s">
        <v>122</v>
      </c>
      <c r="AK953" s="70" t="s">
        <v>189</v>
      </c>
      <c r="AL953" s="70" t="s">
        <v>63</v>
      </c>
      <c r="AM953" s="70" t="s">
        <v>61</v>
      </c>
      <c r="AN953" s="70" t="s">
        <v>61</v>
      </c>
      <c r="AO953" s="70" t="s">
        <v>61</v>
      </c>
      <c r="AP953" s="73"/>
    </row>
    <row r="954" spans="1:42" ht="15" hidden="1" customHeight="1" x14ac:dyDescent="0.25">
      <c r="A954" s="69">
        <v>2024</v>
      </c>
      <c r="B954" s="70" t="s">
        <v>54</v>
      </c>
      <c r="C954" s="70" t="s">
        <v>1752</v>
      </c>
      <c r="D954" s="70" t="s">
        <v>1753</v>
      </c>
      <c r="E954" s="70" t="s">
        <v>2094</v>
      </c>
      <c r="F954" s="70" t="s">
        <v>1755</v>
      </c>
      <c r="G954" s="70" t="s">
        <v>2150</v>
      </c>
      <c r="H954" s="70" t="s">
        <v>70</v>
      </c>
      <c r="I954" s="70" t="s">
        <v>60</v>
      </c>
      <c r="J954" s="70" t="s">
        <v>1755</v>
      </c>
      <c r="K954" s="69" t="b">
        <v>0</v>
      </c>
      <c r="L954" s="70" t="s">
        <v>1755</v>
      </c>
      <c r="M954" s="69">
        <v>101</v>
      </c>
      <c r="N954" s="78" t="s">
        <v>62</v>
      </c>
      <c r="O954" s="81" t="str">
        <f t="shared" si="28"/>
        <v>10195</v>
      </c>
      <c r="P954" s="82" t="str">
        <f>IF(L954="EGG", "THA", IF(COUNTIF(Sheet2!B$3:B$187,VALUE('raw Mark ID data'!O954))=0, 0, VLOOKUP(VALUE(O954), Sheet2!B$3:D$987, 3, FALSE)))</f>
        <v>THA</v>
      </c>
      <c r="Q954" s="82" t="str">
        <f>IF(P954="THA",VLOOKUP(VALUE(O954),Sheet2!B$1:C$191,2,FALSE), IF(P954="SHA",VLOOKUP(VALUE(O954),Sheet2!B$1:C$191,2,FALSE), 0))</f>
        <v>Neets Bay</v>
      </c>
      <c r="R954" s="82" t="str">
        <f t="shared" si="29"/>
        <v>T</v>
      </c>
      <c r="S954" s="70" t="s">
        <v>2154</v>
      </c>
      <c r="T954" s="71">
        <v>45514</v>
      </c>
      <c r="U954" s="73"/>
      <c r="V954" s="69">
        <v>1</v>
      </c>
      <c r="W954" s="71">
        <v>45514</v>
      </c>
      <c r="X954" s="69">
        <v>32</v>
      </c>
      <c r="Y954" s="69">
        <v>7</v>
      </c>
      <c r="Z954" s="70" t="s">
        <v>2152</v>
      </c>
      <c r="AA954" s="69">
        <v>1</v>
      </c>
      <c r="AB954" s="72">
        <v>45523</v>
      </c>
      <c r="AC954" s="70" t="s">
        <v>63</v>
      </c>
      <c r="AD954" s="70" t="s">
        <v>163</v>
      </c>
      <c r="AE954" s="70" t="s">
        <v>10</v>
      </c>
      <c r="AF954" s="70" t="s">
        <v>12</v>
      </c>
      <c r="AG954" s="70" t="s">
        <v>65</v>
      </c>
      <c r="AH954" s="70" t="s">
        <v>11</v>
      </c>
      <c r="AI954" s="70" t="s">
        <v>9</v>
      </c>
      <c r="AJ954" s="70" t="s">
        <v>122</v>
      </c>
      <c r="AK954" s="70" t="s">
        <v>163</v>
      </c>
      <c r="AL954" s="70" t="s">
        <v>63</v>
      </c>
      <c r="AM954" s="70" t="s">
        <v>61</v>
      </c>
      <c r="AN954" s="70" t="s">
        <v>61</v>
      </c>
      <c r="AO954" s="70" t="s">
        <v>61</v>
      </c>
      <c r="AP954" s="73"/>
    </row>
    <row r="955" spans="1:42" ht="15" hidden="1" customHeight="1" x14ac:dyDescent="0.25">
      <c r="A955" s="69">
        <v>2024</v>
      </c>
      <c r="B955" s="70" t="s">
        <v>54</v>
      </c>
      <c r="C955" s="70" t="s">
        <v>1752</v>
      </c>
      <c r="D955" s="70" t="s">
        <v>1753</v>
      </c>
      <c r="E955" s="70" t="s">
        <v>2094</v>
      </c>
      <c r="F955" s="70" t="s">
        <v>1755</v>
      </c>
      <c r="G955" s="70" t="s">
        <v>2150</v>
      </c>
      <c r="H955" s="70" t="s">
        <v>73</v>
      </c>
      <c r="I955" s="70" t="s">
        <v>60</v>
      </c>
      <c r="J955" s="70" t="s">
        <v>1755</v>
      </c>
      <c r="K955" s="69" t="b">
        <v>0</v>
      </c>
      <c r="L955" s="70" t="s">
        <v>1755</v>
      </c>
      <c r="M955" s="69">
        <v>101</v>
      </c>
      <c r="N955" s="78" t="s">
        <v>62</v>
      </c>
      <c r="O955" s="81" t="str">
        <f t="shared" si="28"/>
        <v>10195</v>
      </c>
      <c r="P955" s="82" t="str">
        <f>IF(L955="EGG", "THA", IF(COUNTIF(Sheet2!B$3:B$187,VALUE('raw Mark ID data'!O955))=0, 0, VLOOKUP(VALUE(O955), Sheet2!B$3:D$987, 3, FALSE)))</f>
        <v>THA</v>
      </c>
      <c r="Q955" s="82" t="str">
        <f>IF(P955="THA",VLOOKUP(VALUE(O955),Sheet2!B$1:C$191,2,FALSE), IF(P955="SHA",VLOOKUP(VALUE(O955),Sheet2!B$1:C$191,2,FALSE), 0))</f>
        <v>Neets Bay</v>
      </c>
      <c r="R955" s="82" t="str">
        <f t="shared" si="29"/>
        <v>T</v>
      </c>
      <c r="S955" s="70" t="s">
        <v>2155</v>
      </c>
      <c r="T955" s="71">
        <v>45514</v>
      </c>
      <c r="U955" s="73"/>
      <c r="V955" s="69">
        <v>1</v>
      </c>
      <c r="W955" s="71">
        <v>45514</v>
      </c>
      <c r="X955" s="69">
        <v>32</v>
      </c>
      <c r="Y955" s="69">
        <v>7</v>
      </c>
      <c r="Z955" s="70" t="s">
        <v>2152</v>
      </c>
      <c r="AA955" s="69">
        <v>1</v>
      </c>
      <c r="AB955" s="72">
        <v>45523</v>
      </c>
      <c r="AC955" s="70" t="s">
        <v>63</v>
      </c>
      <c r="AD955" s="70" t="s">
        <v>189</v>
      </c>
      <c r="AE955" s="70" t="s">
        <v>21</v>
      </c>
      <c r="AF955" s="70" t="s">
        <v>12</v>
      </c>
      <c r="AG955" s="70" t="s">
        <v>65</v>
      </c>
      <c r="AH955" s="70" t="s">
        <v>11</v>
      </c>
      <c r="AI955" s="70" t="s">
        <v>9</v>
      </c>
      <c r="AJ955" s="70" t="s">
        <v>122</v>
      </c>
      <c r="AK955" s="70" t="s">
        <v>189</v>
      </c>
      <c r="AL955" s="70" t="s">
        <v>63</v>
      </c>
      <c r="AM955" s="70" t="s">
        <v>61</v>
      </c>
      <c r="AN955" s="70" t="s">
        <v>61</v>
      </c>
      <c r="AO955" s="70" t="s">
        <v>61</v>
      </c>
      <c r="AP955" s="73"/>
    </row>
    <row r="956" spans="1:42" ht="15" hidden="1" customHeight="1" x14ac:dyDescent="0.25">
      <c r="A956" s="69">
        <v>2024</v>
      </c>
      <c r="B956" s="70" t="s">
        <v>54</v>
      </c>
      <c r="C956" s="70" t="s">
        <v>1752</v>
      </c>
      <c r="D956" s="70" t="s">
        <v>1753</v>
      </c>
      <c r="E956" s="70" t="s">
        <v>2094</v>
      </c>
      <c r="F956" s="70" t="s">
        <v>1755</v>
      </c>
      <c r="G956" s="70" t="s">
        <v>2150</v>
      </c>
      <c r="H956" s="70" t="s">
        <v>77</v>
      </c>
      <c r="I956" s="70" t="s">
        <v>60</v>
      </c>
      <c r="J956" s="70" t="s">
        <v>1755</v>
      </c>
      <c r="K956" s="69" t="b">
        <v>0</v>
      </c>
      <c r="L956" s="70" t="s">
        <v>1755</v>
      </c>
      <c r="M956" s="69">
        <v>101</v>
      </c>
      <c r="N956" s="78" t="s">
        <v>62</v>
      </c>
      <c r="O956" s="81" t="str">
        <f t="shared" si="28"/>
        <v>10195</v>
      </c>
      <c r="P956" s="82" t="str">
        <f>IF(L956="EGG", "THA", IF(COUNTIF(Sheet2!B$3:B$187,VALUE('raw Mark ID data'!O956))=0, 0, VLOOKUP(VALUE(O956), Sheet2!B$3:D$987, 3, FALSE)))</f>
        <v>THA</v>
      </c>
      <c r="Q956" s="82" t="str">
        <f>IF(P956="THA",VLOOKUP(VALUE(O956),Sheet2!B$1:C$191,2,FALSE), IF(P956="SHA",VLOOKUP(VALUE(O956),Sheet2!B$1:C$191,2,FALSE), 0))</f>
        <v>Neets Bay</v>
      </c>
      <c r="R956" s="82" t="str">
        <f t="shared" si="29"/>
        <v>T</v>
      </c>
      <c r="S956" s="70" t="s">
        <v>2156</v>
      </c>
      <c r="T956" s="71">
        <v>45514</v>
      </c>
      <c r="U956" s="73"/>
      <c r="V956" s="69">
        <v>1</v>
      </c>
      <c r="W956" s="71">
        <v>45514</v>
      </c>
      <c r="X956" s="69">
        <v>32</v>
      </c>
      <c r="Y956" s="69">
        <v>7</v>
      </c>
      <c r="Z956" s="70" t="s">
        <v>2152</v>
      </c>
      <c r="AA956" s="69">
        <v>1</v>
      </c>
      <c r="AB956" s="72">
        <v>45523</v>
      </c>
      <c r="AC956" s="70" t="s">
        <v>63</v>
      </c>
      <c r="AD956" s="70" t="s">
        <v>189</v>
      </c>
      <c r="AE956" s="70" t="s">
        <v>21</v>
      </c>
      <c r="AF956" s="70" t="s">
        <v>12</v>
      </c>
      <c r="AG956" s="70" t="s">
        <v>65</v>
      </c>
      <c r="AH956" s="70" t="s">
        <v>11</v>
      </c>
      <c r="AI956" s="70" t="s">
        <v>9</v>
      </c>
      <c r="AJ956" s="70" t="s">
        <v>122</v>
      </c>
      <c r="AK956" s="70" t="s">
        <v>189</v>
      </c>
      <c r="AL956" s="70" t="s">
        <v>63</v>
      </c>
      <c r="AM956" s="70" t="s">
        <v>61</v>
      </c>
      <c r="AN956" s="70" t="s">
        <v>61</v>
      </c>
      <c r="AO956" s="70" t="s">
        <v>61</v>
      </c>
      <c r="AP956" s="73"/>
    </row>
    <row r="957" spans="1:42" ht="15" hidden="1" customHeight="1" x14ac:dyDescent="0.25">
      <c r="A957" s="69">
        <v>2024</v>
      </c>
      <c r="B957" s="70" t="s">
        <v>54</v>
      </c>
      <c r="C957" s="70" t="s">
        <v>1752</v>
      </c>
      <c r="D957" s="70" t="s">
        <v>1753</v>
      </c>
      <c r="E957" s="70" t="s">
        <v>2094</v>
      </c>
      <c r="F957" s="70" t="s">
        <v>1755</v>
      </c>
      <c r="G957" s="70" t="s">
        <v>2150</v>
      </c>
      <c r="H957" s="70" t="s">
        <v>78</v>
      </c>
      <c r="I957" s="70" t="s">
        <v>60</v>
      </c>
      <c r="J957" s="70" t="s">
        <v>1755</v>
      </c>
      <c r="K957" s="69" t="b">
        <v>0</v>
      </c>
      <c r="L957" s="70" t="s">
        <v>1755</v>
      </c>
      <c r="M957" s="69">
        <v>101</v>
      </c>
      <c r="N957" s="78" t="s">
        <v>62</v>
      </c>
      <c r="O957" s="81" t="str">
        <f t="shared" si="28"/>
        <v>10195</v>
      </c>
      <c r="P957" s="82" t="str">
        <f>IF(L957="EGG", "THA", IF(COUNTIF(Sheet2!B$3:B$187,VALUE('raw Mark ID data'!O957))=0, 0, VLOOKUP(VALUE(O957), Sheet2!B$3:D$987, 3, FALSE)))</f>
        <v>THA</v>
      </c>
      <c r="Q957" s="82" t="str">
        <f>IF(P957="THA",VLOOKUP(VALUE(O957),Sheet2!B$1:C$191,2,FALSE), IF(P957="SHA",VLOOKUP(VALUE(O957),Sheet2!B$1:C$191,2,FALSE), 0))</f>
        <v>Neets Bay</v>
      </c>
      <c r="R957" s="82" t="str">
        <f t="shared" si="29"/>
        <v>T</v>
      </c>
      <c r="S957" s="70" t="s">
        <v>2157</v>
      </c>
      <c r="T957" s="71">
        <v>45514</v>
      </c>
      <c r="U957" s="73"/>
      <c r="V957" s="69">
        <v>1</v>
      </c>
      <c r="W957" s="71">
        <v>45514</v>
      </c>
      <c r="X957" s="69">
        <v>32</v>
      </c>
      <c r="Y957" s="69">
        <v>7</v>
      </c>
      <c r="Z957" s="70" t="s">
        <v>2152</v>
      </c>
      <c r="AA957" s="69">
        <v>1</v>
      </c>
      <c r="AB957" s="72">
        <v>45523</v>
      </c>
      <c r="AC957" s="70" t="s">
        <v>63</v>
      </c>
      <c r="AD957" s="70" t="s">
        <v>163</v>
      </c>
      <c r="AE957" s="70" t="s">
        <v>10</v>
      </c>
      <c r="AF957" s="70" t="s">
        <v>12</v>
      </c>
      <c r="AG957" s="70" t="s">
        <v>65</v>
      </c>
      <c r="AH957" s="70" t="s">
        <v>11</v>
      </c>
      <c r="AI957" s="70" t="s">
        <v>9</v>
      </c>
      <c r="AJ957" s="70" t="s">
        <v>122</v>
      </c>
      <c r="AK957" s="70" t="s">
        <v>163</v>
      </c>
      <c r="AL957" s="70" t="s">
        <v>63</v>
      </c>
      <c r="AM957" s="70" t="s">
        <v>61</v>
      </c>
      <c r="AN957" s="70" t="s">
        <v>61</v>
      </c>
      <c r="AO957" s="70" t="s">
        <v>61</v>
      </c>
      <c r="AP957" s="73"/>
    </row>
    <row r="958" spans="1:42" ht="15" hidden="1" customHeight="1" x14ac:dyDescent="0.25">
      <c r="A958" s="69">
        <v>2024</v>
      </c>
      <c r="B958" s="70" t="s">
        <v>54</v>
      </c>
      <c r="C958" s="70" t="s">
        <v>1752</v>
      </c>
      <c r="D958" s="70" t="s">
        <v>1753</v>
      </c>
      <c r="E958" s="70" t="s">
        <v>2094</v>
      </c>
      <c r="F958" s="70" t="s">
        <v>1755</v>
      </c>
      <c r="G958" s="70" t="s">
        <v>2150</v>
      </c>
      <c r="H958" s="70" t="s">
        <v>82</v>
      </c>
      <c r="I958" s="70" t="s">
        <v>60</v>
      </c>
      <c r="J958" s="70" t="s">
        <v>1755</v>
      </c>
      <c r="K958" s="69" t="b">
        <v>0</v>
      </c>
      <c r="L958" s="70" t="s">
        <v>1755</v>
      </c>
      <c r="M958" s="69">
        <v>101</v>
      </c>
      <c r="N958" s="78" t="s">
        <v>62</v>
      </c>
      <c r="O958" s="81" t="str">
        <f t="shared" si="28"/>
        <v>10195</v>
      </c>
      <c r="P958" s="82" t="str">
        <f>IF(L958="EGG", "THA", IF(COUNTIF(Sheet2!B$3:B$187,VALUE('raw Mark ID data'!O958))=0, 0, VLOOKUP(VALUE(O958), Sheet2!B$3:D$987, 3, FALSE)))</f>
        <v>THA</v>
      </c>
      <c r="Q958" s="82" t="str">
        <f>IF(P958="THA",VLOOKUP(VALUE(O958),Sheet2!B$1:C$191,2,FALSE), IF(P958="SHA",VLOOKUP(VALUE(O958),Sheet2!B$1:C$191,2,FALSE), 0))</f>
        <v>Neets Bay</v>
      </c>
      <c r="R958" s="82" t="str">
        <f t="shared" si="29"/>
        <v>T</v>
      </c>
      <c r="S958" s="70" t="s">
        <v>2158</v>
      </c>
      <c r="T958" s="71">
        <v>45514</v>
      </c>
      <c r="U958" s="73"/>
      <c r="V958" s="69">
        <v>1</v>
      </c>
      <c r="W958" s="71">
        <v>45514</v>
      </c>
      <c r="X958" s="69">
        <v>32</v>
      </c>
      <c r="Y958" s="69">
        <v>7</v>
      </c>
      <c r="Z958" s="70" t="s">
        <v>2152</v>
      </c>
      <c r="AA958" s="69">
        <v>1</v>
      </c>
      <c r="AB958" s="72">
        <v>45523</v>
      </c>
      <c r="AC958" s="70" t="s">
        <v>63</v>
      </c>
      <c r="AD958" s="70" t="s">
        <v>163</v>
      </c>
      <c r="AE958" s="70" t="s">
        <v>10</v>
      </c>
      <c r="AF958" s="70" t="s">
        <v>12</v>
      </c>
      <c r="AG958" s="70" t="s">
        <v>65</v>
      </c>
      <c r="AH958" s="70" t="s">
        <v>11</v>
      </c>
      <c r="AI958" s="70" t="s">
        <v>9</v>
      </c>
      <c r="AJ958" s="70" t="s">
        <v>122</v>
      </c>
      <c r="AK958" s="70" t="s">
        <v>163</v>
      </c>
      <c r="AL958" s="70" t="s">
        <v>63</v>
      </c>
      <c r="AM958" s="70" t="s">
        <v>61</v>
      </c>
      <c r="AN958" s="70" t="s">
        <v>61</v>
      </c>
      <c r="AO958" s="70" t="s">
        <v>61</v>
      </c>
      <c r="AP958" s="73"/>
    </row>
    <row r="959" spans="1:42" ht="15" hidden="1" customHeight="1" x14ac:dyDescent="0.25">
      <c r="A959" s="69">
        <v>2024</v>
      </c>
      <c r="B959" s="70" t="s">
        <v>54</v>
      </c>
      <c r="C959" s="70" t="s">
        <v>1752</v>
      </c>
      <c r="D959" s="70" t="s">
        <v>1753</v>
      </c>
      <c r="E959" s="70" t="s">
        <v>2094</v>
      </c>
      <c r="F959" s="70" t="s">
        <v>1755</v>
      </c>
      <c r="G959" s="70" t="s">
        <v>2150</v>
      </c>
      <c r="H959" s="70" t="s">
        <v>85</v>
      </c>
      <c r="I959" s="70" t="s">
        <v>60</v>
      </c>
      <c r="J959" s="70" t="s">
        <v>1755</v>
      </c>
      <c r="K959" s="69" t="b">
        <v>0</v>
      </c>
      <c r="L959" s="70" t="s">
        <v>1755</v>
      </c>
      <c r="M959" s="69">
        <v>101</v>
      </c>
      <c r="N959" s="78" t="s">
        <v>62</v>
      </c>
      <c r="O959" s="81" t="str">
        <f t="shared" si="28"/>
        <v>10195</v>
      </c>
      <c r="P959" s="82" t="str">
        <f>IF(L959="EGG", "THA", IF(COUNTIF(Sheet2!B$3:B$187,VALUE('raw Mark ID data'!O959))=0, 0, VLOOKUP(VALUE(O959), Sheet2!B$3:D$987, 3, FALSE)))</f>
        <v>THA</v>
      </c>
      <c r="Q959" s="82" t="str">
        <f>IF(P959="THA",VLOOKUP(VALUE(O959),Sheet2!B$1:C$191,2,FALSE), IF(P959="SHA",VLOOKUP(VALUE(O959),Sheet2!B$1:C$191,2,FALSE), 0))</f>
        <v>Neets Bay</v>
      </c>
      <c r="R959" s="82" t="str">
        <f t="shared" si="29"/>
        <v>T</v>
      </c>
      <c r="S959" s="70" t="s">
        <v>2159</v>
      </c>
      <c r="T959" s="71">
        <v>45514</v>
      </c>
      <c r="U959" s="73"/>
      <c r="V959" s="69">
        <v>1</v>
      </c>
      <c r="W959" s="71">
        <v>45514</v>
      </c>
      <c r="X959" s="69">
        <v>32</v>
      </c>
      <c r="Y959" s="69">
        <v>7</v>
      </c>
      <c r="Z959" s="70" t="s">
        <v>2152</v>
      </c>
      <c r="AA959" s="69">
        <v>1</v>
      </c>
      <c r="AB959" s="72">
        <v>45523</v>
      </c>
      <c r="AC959" s="70" t="s">
        <v>63</v>
      </c>
      <c r="AD959" s="70" t="s">
        <v>189</v>
      </c>
      <c r="AE959" s="70" t="s">
        <v>21</v>
      </c>
      <c r="AF959" s="70" t="s">
        <v>12</v>
      </c>
      <c r="AG959" s="70" t="s">
        <v>65</v>
      </c>
      <c r="AH959" s="70" t="s">
        <v>11</v>
      </c>
      <c r="AI959" s="70" t="s">
        <v>9</v>
      </c>
      <c r="AJ959" s="70" t="s">
        <v>84</v>
      </c>
      <c r="AK959" s="70" t="s">
        <v>189</v>
      </c>
      <c r="AL959" s="70" t="s">
        <v>63</v>
      </c>
      <c r="AM959" s="70" t="s">
        <v>61</v>
      </c>
      <c r="AN959" s="70" t="s">
        <v>61</v>
      </c>
      <c r="AO959" s="70" t="s">
        <v>61</v>
      </c>
      <c r="AP959" s="73"/>
    </row>
    <row r="960" spans="1:42" ht="15" hidden="1" customHeight="1" x14ac:dyDescent="0.25">
      <c r="A960" s="69">
        <v>2024</v>
      </c>
      <c r="B960" s="70" t="s">
        <v>54</v>
      </c>
      <c r="C960" s="70" t="s">
        <v>1752</v>
      </c>
      <c r="D960" s="70" t="s">
        <v>1753</v>
      </c>
      <c r="E960" s="70" t="s">
        <v>2094</v>
      </c>
      <c r="F960" s="70" t="s">
        <v>1755</v>
      </c>
      <c r="G960" s="70" t="s">
        <v>2150</v>
      </c>
      <c r="H960" s="70" t="s">
        <v>87</v>
      </c>
      <c r="I960" s="70" t="s">
        <v>60</v>
      </c>
      <c r="J960" s="70" t="s">
        <v>1755</v>
      </c>
      <c r="K960" s="69" t="b">
        <v>0</v>
      </c>
      <c r="L960" s="70" t="s">
        <v>1755</v>
      </c>
      <c r="M960" s="69">
        <v>101</v>
      </c>
      <c r="N960" s="78" t="s">
        <v>62</v>
      </c>
      <c r="O960" s="81" t="str">
        <f t="shared" si="28"/>
        <v>10195</v>
      </c>
      <c r="P960" s="82" t="str">
        <f>IF(L960="EGG", "THA", IF(COUNTIF(Sheet2!B$3:B$187,VALUE('raw Mark ID data'!O960))=0, 0, VLOOKUP(VALUE(O960), Sheet2!B$3:D$987, 3, FALSE)))</f>
        <v>THA</v>
      </c>
      <c r="Q960" s="82" t="str">
        <f>IF(P960="THA",VLOOKUP(VALUE(O960),Sheet2!B$1:C$191,2,FALSE), IF(P960="SHA",VLOOKUP(VALUE(O960),Sheet2!B$1:C$191,2,FALSE), 0))</f>
        <v>Neets Bay</v>
      </c>
      <c r="R960" s="82" t="str">
        <f t="shared" si="29"/>
        <v>T</v>
      </c>
      <c r="S960" s="70" t="s">
        <v>2160</v>
      </c>
      <c r="T960" s="71">
        <v>45514</v>
      </c>
      <c r="U960" s="73"/>
      <c r="V960" s="69">
        <v>1</v>
      </c>
      <c r="W960" s="71">
        <v>45514</v>
      </c>
      <c r="X960" s="69">
        <v>32</v>
      </c>
      <c r="Y960" s="69">
        <v>7</v>
      </c>
      <c r="Z960" s="70" t="s">
        <v>2152</v>
      </c>
      <c r="AA960" s="69">
        <v>1</v>
      </c>
      <c r="AB960" s="72">
        <v>45523</v>
      </c>
      <c r="AC960" s="70" t="s">
        <v>63</v>
      </c>
      <c r="AD960" s="70" t="s">
        <v>163</v>
      </c>
      <c r="AE960" s="70" t="s">
        <v>10</v>
      </c>
      <c r="AF960" s="70" t="s">
        <v>12</v>
      </c>
      <c r="AG960" s="70" t="s">
        <v>65</v>
      </c>
      <c r="AH960" s="70" t="s">
        <v>11</v>
      </c>
      <c r="AI960" s="70" t="s">
        <v>9</v>
      </c>
      <c r="AJ960" s="70" t="s">
        <v>122</v>
      </c>
      <c r="AK960" s="70" t="s">
        <v>163</v>
      </c>
      <c r="AL960" s="70" t="s">
        <v>63</v>
      </c>
      <c r="AM960" s="70" t="s">
        <v>61</v>
      </c>
      <c r="AN960" s="70" t="s">
        <v>61</v>
      </c>
      <c r="AO960" s="70" t="s">
        <v>61</v>
      </c>
      <c r="AP960" s="73"/>
    </row>
    <row r="961" spans="1:42" ht="15" hidden="1" customHeight="1" x14ac:dyDescent="0.25">
      <c r="A961" s="69">
        <v>2024</v>
      </c>
      <c r="B961" s="70" t="s">
        <v>54</v>
      </c>
      <c r="C961" s="70" t="s">
        <v>1752</v>
      </c>
      <c r="D961" s="70" t="s">
        <v>1753</v>
      </c>
      <c r="E961" s="70" t="s">
        <v>2094</v>
      </c>
      <c r="F961" s="70" t="s">
        <v>1755</v>
      </c>
      <c r="G961" s="70" t="s">
        <v>2150</v>
      </c>
      <c r="H961" s="70" t="s">
        <v>88</v>
      </c>
      <c r="I961" s="70" t="s">
        <v>60</v>
      </c>
      <c r="J961" s="70" t="s">
        <v>1755</v>
      </c>
      <c r="K961" s="69" t="b">
        <v>0</v>
      </c>
      <c r="L961" s="70" t="s">
        <v>1755</v>
      </c>
      <c r="M961" s="69">
        <v>101</v>
      </c>
      <c r="N961" s="78" t="s">
        <v>62</v>
      </c>
      <c r="O961" s="81" t="str">
        <f t="shared" si="28"/>
        <v>10195</v>
      </c>
      <c r="P961" s="82" t="str">
        <f>IF(L961="EGG", "THA", IF(COUNTIF(Sheet2!B$3:B$187,VALUE('raw Mark ID data'!O961))=0, 0, VLOOKUP(VALUE(O961), Sheet2!B$3:D$987, 3, FALSE)))</f>
        <v>THA</v>
      </c>
      <c r="Q961" s="82" t="str">
        <f>IF(P961="THA",VLOOKUP(VALUE(O961),Sheet2!B$1:C$191,2,FALSE), IF(P961="SHA",VLOOKUP(VALUE(O961),Sheet2!B$1:C$191,2,FALSE), 0))</f>
        <v>Neets Bay</v>
      </c>
      <c r="R961" s="82" t="str">
        <f t="shared" si="29"/>
        <v>T</v>
      </c>
      <c r="S961" s="70" t="s">
        <v>2161</v>
      </c>
      <c r="T961" s="71">
        <v>45514</v>
      </c>
      <c r="U961" s="73"/>
      <c r="V961" s="69">
        <v>1</v>
      </c>
      <c r="W961" s="71">
        <v>45514</v>
      </c>
      <c r="X961" s="69">
        <v>32</v>
      </c>
      <c r="Y961" s="69">
        <v>7</v>
      </c>
      <c r="Z961" s="70" t="s">
        <v>2152</v>
      </c>
      <c r="AA961" s="69">
        <v>1</v>
      </c>
      <c r="AB961" s="72">
        <v>45523</v>
      </c>
      <c r="AC961" s="70" t="s">
        <v>63</v>
      </c>
      <c r="AD961" s="70" t="s">
        <v>163</v>
      </c>
      <c r="AE961" s="70" t="s">
        <v>10</v>
      </c>
      <c r="AF961" s="70" t="s">
        <v>12</v>
      </c>
      <c r="AG961" s="70" t="s">
        <v>65</v>
      </c>
      <c r="AH961" s="70" t="s">
        <v>11</v>
      </c>
      <c r="AI961" s="70" t="s">
        <v>9</v>
      </c>
      <c r="AJ961" s="70" t="s">
        <v>84</v>
      </c>
      <c r="AK961" s="70" t="s">
        <v>163</v>
      </c>
      <c r="AL961" s="70" t="s">
        <v>63</v>
      </c>
      <c r="AM961" s="70" t="s">
        <v>61</v>
      </c>
      <c r="AN961" s="70" t="s">
        <v>61</v>
      </c>
      <c r="AO961" s="70" t="s">
        <v>61</v>
      </c>
      <c r="AP961" s="73"/>
    </row>
    <row r="962" spans="1:42" ht="15" hidden="1" customHeight="1" x14ac:dyDescent="0.25">
      <c r="A962" s="69">
        <v>2024</v>
      </c>
      <c r="B962" s="70" t="s">
        <v>54</v>
      </c>
      <c r="C962" s="70" t="s">
        <v>1752</v>
      </c>
      <c r="D962" s="70" t="s">
        <v>1753</v>
      </c>
      <c r="E962" s="70" t="s">
        <v>2094</v>
      </c>
      <c r="F962" s="70" t="s">
        <v>1755</v>
      </c>
      <c r="G962" s="70" t="s">
        <v>2150</v>
      </c>
      <c r="H962" s="70" t="s">
        <v>92</v>
      </c>
      <c r="I962" s="70" t="s">
        <v>60</v>
      </c>
      <c r="J962" s="70" t="s">
        <v>1755</v>
      </c>
      <c r="K962" s="69" t="b">
        <v>0</v>
      </c>
      <c r="L962" s="70" t="s">
        <v>1755</v>
      </c>
      <c r="M962" s="69">
        <v>101</v>
      </c>
      <c r="N962" s="78" t="s">
        <v>62</v>
      </c>
      <c r="O962" s="81" t="str">
        <f t="shared" si="28"/>
        <v>10195</v>
      </c>
      <c r="P962" s="82" t="str">
        <f>IF(L962="EGG", "THA", IF(COUNTIF(Sheet2!B$3:B$187,VALUE('raw Mark ID data'!O962))=0, 0, VLOOKUP(VALUE(O962), Sheet2!B$3:D$987, 3, FALSE)))</f>
        <v>THA</v>
      </c>
      <c r="Q962" s="82" t="str">
        <f>IF(P962="THA",VLOOKUP(VALUE(O962),Sheet2!B$1:C$191,2,FALSE), IF(P962="SHA",VLOOKUP(VALUE(O962),Sheet2!B$1:C$191,2,FALSE), 0))</f>
        <v>Neets Bay</v>
      </c>
      <c r="R962" s="82" t="str">
        <f t="shared" si="29"/>
        <v>T</v>
      </c>
      <c r="S962" s="70" t="s">
        <v>2162</v>
      </c>
      <c r="T962" s="71">
        <v>45514</v>
      </c>
      <c r="U962" s="73"/>
      <c r="V962" s="69">
        <v>1</v>
      </c>
      <c r="W962" s="71">
        <v>45514</v>
      </c>
      <c r="X962" s="69">
        <v>32</v>
      </c>
      <c r="Y962" s="69">
        <v>7</v>
      </c>
      <c r="Z962" s="70" t="s">
        <v>2152</v>
      </c>
      <c r="AA962" s="69">
        <v>1</v>
      </c>
      <c r="AB962" s="72">
        <v>45523</v>
      </c>
      <c r="AC962" s="70" t="s">
        <v>63</v>
      </c>
      <c r="AD962" s="70" t="s">
        <v>163</v>
      </c>
      <c r="AE962" s="70" t="s">
        <v>10</v>
      </c>
      <c r="AF962" s="70" t="s">
        <v>12</v>
      </c>
      <c r="AG962" s="70" t="s">
        <v>65</v>
      </c>
      <c r="AH962" s="70" t="s">
        <v>11</v>
      </c>
      <c r="AI962" s="70" t="s">
        <v>9</v>
      </c>
      <c r="AJ962" s="70" t="s">
        <v>122</v>
      </c>
      <c r="AK962" s="70" t="s">
        <v>163</v>
      </c>
      <c r="AL962" s="70" t="s">
        <v>63</v>
      </c>
      <c r="AM962" s="70" t="s">
        <v>61</v>
      </c>
      <c r="AN962" s="70" t="s">
        <v>61</v>
      </c>
      <c r="AO962" s="70" t="s">
        <v>61</v>
      </c>
      <c r="AP962" s="73"/>
    </row>
    <row r="963" spans="1:42" ht="15" hidden="1" customHeight="1" x14ac:dyDescent="0.25">
      <c r="A963" s="69">
        <v>2024</v>
      </c>
      <c r="B963" s="70" t="s">
        <v>54</v>
      </c>
      <c r="C963" s="70" t="s">
        <v>1752</v>
      </c>
      <c r="D963" s="70" t="s">
        <v>1753</v>
      </c>
      <c r="E963" s="70" t="s">
        <v>2094</v>
      </c>
      <c r="F963" s="70" t="s">
        <v>1755</v>
      </c>
      <c r="G963" s="70" t="s">
        <v>2150</v>
      </c>
      <c r="H963" s="70" t="s">
        <v>93</v>
      </c>
      <c r="I963" s="70" t="s">
        <v>60</v>
      </c>
      <c r="J963" s="70" t="s">
        <v>1755</v>
      </c>
      <c r="K963" s="69" t="b">
        <v>0</v>
      </c>
      <c r="L963" s="70" t="s">
        <v>1755</v>
      </c>
      <c r="M963" s="69">
        <v>101</v>
      </c>
      <c r="N963" s="78" t="s">
        <v>62</v>
      </c>
      <c r="O963" s="81" t="str">
        <f t="shared" ref="O963:O1026" si="30">CONCATENATE(M963,N963)</f>
        <v>10195</v>
      </c>
      <c r="P963" s="82" t="str">
        <f>IF(L963="EGG", "THA", IF(COUNTIF(Sheet2!B$3:B$187,VALUE('raw Mark ID data'!O963))=0, 0, VLOOKUP(VALUE(O963), Sheet2!B$3:D$987, 3, FALSE)))</f>
        <v>THA</v>
      </c>
      <c r="Q963" s="82" t="str">
        <f>IF(P963="THA",VLOOKUP(VALUE(O963),Sheet2!B$1:C$191,2,FALSE), IF(P963="SHA",VLOOKUP(VALUE(O963),Sheet2!B$1:C$191,2,FALSE), 0))</f>
        <v>Neets Bay</v>
      </c>
      <c r="R963" s="82" t="str">
        <f t="shared" ref="R963:R1026" si="31">IF(L963="EGG",IF(C963="NB","T","????"),IF(OR(P963="SHA", P963="THA")=TRUE, IF(Q963="Neets Bay", "T", "NT"), "NT"))</f>
        <v>T</v>
      </c>
      <c r="S963" s="70" t="s">
        <v>2163</v>
      </c>
      <c r="T963" s="71">
        <v>45514</v>
      </c>
      <c r="U963" s="73"/>
      <c r="V963" s="69">
        <v>1</v>
      </c>
      <c r="W963" s="71">
        <v>45514</v>
      </c>
      <c r="X963" s="69">
        <v>32</v>
      </c>
      <c r="Y963" s="69">
        <v>7</v>
      </c>
      <c r="Z963" s="70" t="s">
        <v>2152</v>
      </c>
      <c r="AA963" s="69">
        <v>1</v>
      </c>
      <c r="AB963" s="72">
        <v>45523</v>
      </c>
      <c r="AC963" s="70" t="s">
        <v>63</v>
      </c>
      <c r="AD963" s="70" t="s">
        <v>189</v>
      </c>
      <c r="AE963" s="70" t="s">
        <v>21</v>
      </c>
      <c r="AF963" s="70" t="s">
        <v>12</v>
      </c>
      <c r="AG963" s="70" t="s">
        <v>65</v>
      </c>
      <c r="AH963" s="70" t="s">
        <v>11</v>
      </c>
      <c r="AI963" s="70" t="s">
        <v>9</v>
      </c>
      <c r="AJ963" s="70" t="s">
        <v>122</v>
      </c>
      <c r="AK963" s="70" t="s">
        <v>189</v>
      </c>
      <c r="AL963" s="70" t="s">
        <v>63</v>
      </c>
      <c r="AM963" s="70" t="s">
        <v>61</v>
      </c>
      <c r="AN963" s="70" t="s">
        <v>61</v>
      </c>
      <c r="AO963" s="70" t="s">
        <v>61</v>
      </c>
      <c r="AP963" s="73"/>
    </row>
    <row r="964" spans="1:42" ht="15" hidden="1" customHeight="1" x14ac:dyDescent="0.25">
      <c r="A964" s="69">
        <v>2024</v>
      </c>
      <c r="B964" s="70" t="s">
        <v>54</v>
      </c>
      <c r="C964" s="70" t="s">
        <v>1752</v>
      </c>
      <c r="D964" s="70" t="s">
        <v>1753</v>
      </c>
      <c r="E964" s="70" t="s">
        <v>2094</v>
      </c>
      <c r="F964" s="70" t="s">
        <v>1755</v>
      </c>
      <c r="G964" s="70" t="s">
        <v>2150</v>
      </c>
      <c r="H964" s="70" t="s">
        <v>95</v>
      </c>
      <c r="I964" s="70" t="s">
        <v>60</v>
      </c>
      <c r="J964" s="70" t="s">
        <v>1755</v>
      </c>
      <c r="K964" s="69" t="b">
        <v>0</v>
      </c>
      <c r="L964" s="70" t="s">
        <v>1755</v>
      </c>
      <c r="M964" s="69">
        <v>101</v>
      </c>
      <c r="N964" s="78" t="s">
        <v>62</v>
      </c>
      <c r="O964" s="81" t="str">
        <f t="shared" si="30"/>
        <v>10195</v>
      </c>
      <c r="P964" s="82" t="str">
        <f>IF(L964="EGG", "THA", IF(COUNTIF(Sheet2!B$3:B$187,VALUE('raw Mark ID data'!O964))=0, 0, VLOOKUP(VALUE(O964), Sheet2!B$3:D$987, 3, FALSE)))</f>
        <v>THA</v>
      </c>
      <c r="Q964" s="82" t="str">
        <f>IF(P964="THA",VLOOKUP(VALUE(O964),Sheet2!B$1:C$191,2,FALSE), IF(P964="SHA",VLOOKUP(VALUE(O964),Sheet2!B$1:C$191,2,FALSE), 0))</f>
        <v>Neets Bay</v>
      </c>
      <c r="R964" s="82" t="str">
        <f t="shared" si="31"/>
        <v>T</v>
      </c>
      <c r="S964" s="70" t="s">
        <v>2164</v>
      </c>
      <c r="T964" s="71">
        <v>45514</v>
      </c>
      <c r="U964" s="73"/>
      <c r="V964" s="69">
        <v>1</v>
      </c>
      <c r="W964" s="71">
        <v>45514</v>
      </c>
      <c r="X964" s="69">
        <v>32</v>
      </c>
      <c r="Y964" s="69">
        <v>7</v>
      </c>
      <c r="Z964" s="70" t="s">
        <v>2152</v>
      </c>
      <c r="AA964" s="69">
        <v>1</v>
      </c>
      <c r="AB964" s="72">
        <v>45523</v>
      </c>
      <c r="AC964" s="70" t="s">
        <v>63</v>
      </c>
      <c r="AD964" s="70" t="s">
        <v>163</v>
      </c>
      <c r="AE964" s="70" t="s">
        <v>10</v>
      </c>
      <c r="AF964" s="70" t="s">
        <v>12</v>
      </c>
      <c r="AG964" s="70" t="s">
        <v>65</v>
      </c>
      <c r="AH964" s="70" t="s">
        <v>11</v>
      </c>
      <c r="AI964" s="70" t="s">
        <v>9</v>
      </c>
      <c r="AJ964" s="70" t="s">
        <v>122</v>
      </c>
      <c r="AK964" s="70" t="s">
        <v>163</v>
      </c>
      <c r="AL964" s="70" t="s">
        <v>63</v>
      </c>
      <c r="AM964" s="70" t="s">
        <v>61</v>
      </c>
      <c r="AN964" s="70" t="s">
        <v>61</v>
      </c>
      <c r="AO964" s="70" t="s">
        <v>61</v>
      </c>
      <c r="AP964" s="73"/>
    </row>
    <row r="965" spans="1:42" ht="15" hidden="1" customHeight="1" x14ac:dyDescent="0.25">
      <c r="A965" s="69">
        <v>2024</v>
      </c>
      <c r="B965" s="70" t="s">
        <v>54</v>
      </c>
      <c r="C965" s="70" t="s">
        <v>1752</v>
      </c>
      <c r="D965" s="70" t="s">
        <v>1753</v>
      </c>
      <c r="E965" s="70" t="s">
        <v>2094</v>
      </c>
      <c r="F965" s="70" t="s">
        <v>1755</v>
      </c>
      <c r="G965" s="70" t="s">
        <v>2150</v>
      </c>
      <c r="H965" s="70" t="s">
        <v>96</v>
      </c>
      <c r="I965" s="70" t="s">
        <v>60</v>
      </c>
      <c r="J965" s="70" t="s">
        <v>1755</v>
      </c>
      <c r="K965" s="69" t="b">
        <v>0</v>
      </c>
      <c r="L965" s="70" t="s">
        <v>1755</v>
      </c>
      <c r="M965" s="69">
        <v>101</v>
      </c>
      <c r="N965" s="78" t="s">
        <v>62</v>
      </c>
      <c r="O965" s="81" t="str">
        <f t="shared" si="30"/>
        <v>10195</v>
      </c>
      <c r="P965" s="82" t="str">
        <f>IF(L965="EGG", "THA", IF(COUNTIF(Sheet2!B$3:B$187,VALUE('raw Mark ID data'!O965))=0, 0, VLOOKUP(VALUE(O965), Sheet2!B$3:D$987, 3, FALSE)))</f>
        <v>THA</v>
      </c>
      <c r="Q965" s="82" t="str">
        <f>IF(P965="THA",VLOOKUP(VALUE(O965),Sheet2!B$1:C$191,2,FALSE), IF(P965="SHA",VLOOKUP(VALUE(O965),Sheet2!B$1:C$191,2,FALSE), 0))</f>
        <v>Neets Bay</v>
      </c>
      <c r="R965" s="82" t="str">
        <f t="shared" si="31"/>
        <v>T</v>
      </c>
      <c r="S965" s="70" t="s">
        <v>2165</v>
      </c>
      <c r="T965" s="71">
        <v>45514</v>
      </c>
      <c r="U965" s="73"/>
      <c r="V965" s="69">
        <v>1</v>
      </c>
      <c r="W965" s="71">
        <v>45514</v>
      </c>
      <c r="X965" s="69">
        <v>32</v>
      </c>
      <c r="Y965" s="69">
        <v>7</v>
      </c>
      <c r="Z965" s="70" t="s">
        <v>2152</v>
      </c>
      <c r="AA965" s="69">
        <v>1</v>
      </c>
      <c r="AB965" s="72">
        <v>45523</v>
      </c>
      <c r="AC965" s="70" t="s">
        <v>63</v>
      </c>
      <c r="AD965" s="70" t="s">
        <v>947</v>
      </c>
      <c r="AE965" s="70" t="s">
        <v>14</v>
      </c>
      <c r="AF965" s="70" t="s">
        <v>12</v>
      </c>
      <c r="AG965" s="70" t="s">
        <v>65</v>
      </c>
      <c r="AH965" s="70" t="s">
        <v>11</v>
      </c>
      <c r="AI965" s="70" t="s">
        <v>9</v>
      </c>
      <c r="AJ965" s="70" t="s">
        <v>122</v>
      </c>
      <c r="AK965" s="70" t="s">
        <v>947</v>
      </c>
      <c r="AL965" s="70" t="s">
        <v>63</v>
      </c>
      <c r="AM965" s="70" t="s">
        <v>61</v>
      </c>
      <c r="AN965" s="70" t="s">
        <v>61</v>
      </c>
      <c r="AO965" s="70" t="s">
        <v>61</v>
      </c>
      <c r="AP965" s="73"/>
    </row>
    <row r="966" spans="1:42" ht="15" hidden="1" customHeight="1" x14ac:dyDescent="0.25">
      <c r="A966" s="69">
        <v>2024</v>
      </c>
      <c r="B966" s="70" t="s">
        <v>54</v>
      </c>
      <c r="C966" s="70" t="s">
        <v>1752</v>
      </c>
      <c r="D966" s="70" t="s">
        <v>1753</v>
      </c>
      <c r="E966" s="70" t="s">
        <v>2094</v>
      </c>
      <c r="F966" s="70" t="s">
        <v>1755</v>
      </c>
      <c r="G966" s="70" t="s">
        <v>2150</v>
      </c>
      <c r="H966" s="70" t="s">
        <v>100</v>
      </c>
      <c r="I966" s="70" t="s">
        <v>60</v>
      </c>
      <c r="J966" s="70" t="s">
        <v>1755</v>
      </c>
      <c r="K966" s="69" t="b">
        <v>0</v>
      </c>
      <c r="L966" s="70" t="s">
        <v>1755</v>
      </c>
      <c r="M966" s="69">
        <v>101</v>
      </c>
      <c r="N966" s="78" t="s">
        <v>62</v>
      </c>
      <c r="O966" s="81" t="str">
        <f t="shared" si="30"/>
        <v>10195</v>
      </c>
      <c r="P966" s="82" t="str">
        <f>IF(L966="EGG", "THA", IF(COUNTIF(Sheet2!B$3:B$187,VALUE('raw Mark ID data'!O966))=0, 0, VLOOKUP(VALUE(O966), Sheet2!B$3:D$987, 3, FALSE)))</f>
        <v>THA</v>
      </c>
      <c r="Q966" s="82" t="str">
        <f>IF(P966="THA",VLOOKUP(VALUE(O966),Sheet2!B$1:C$191,2,FALSE), IF(P966="SHA",VLOOKUP(VALUE(O966),Sheet2!B$1:C$191,2,FALSE), 0))</f>
        <v>Neets Bay</v>
      </c>
      <c r="R966" s="82" t="str">
        <f t="shared" si="31"/>
        <v>T</v>
      </c>
      <c r="S966" s="70" t="s">
        <v>2166</v>
      </c>
      <c r="T966" s="71">
        <v>45514</v>
      </c>
      <c r="U966" s="73"/>
      <c r="V966" s="69">
        <v>1</v>
      </c>
      <c r="W966" s="71">
        <v>45514</v>
      </c>
      <c r="X966" s="69">
        <v>32</v>
      </c>
      <c r="Y966" s="69">
        <v>7</v>
      </c>
      <c r="Z966" s="70" t="s">
        <v>2152</v>
      </c>
      <c r="AA966" s="69">
        <v>1</v>
      </c>
      <c r="AB966" s="72">
        <v>45523</v>
      </c>
      <c r="AC966" s="70" t="s">
        <v>63</v>
      </c>
      <c r="AD966" s="70" t="s">
        <v>163</v>
      </c>
      <c r="AE966" s="70" t="s">
        <v>10</v>
      </c>
      <c r="AF966" s="70" t="s">
        <v>12</v>
      </c>
      <c r="AG966" s="70" t="s">
        <v>65</v>
      </c>
      <c r="AH966" s="70" t="s">
        <v>11</v>
      </c>
      <c r="AI966" s="70" t="s">
        <v>9</v>
      </c>
      <c r="AJ966" s="70" t="s">
        <v>84</v>
      </c>
      <c r="AK966" s="70" t="s">
        <v>163</v>
      </c>
      <c r="AL966" s="70" t="s">
        <v>63</v>
      </c>
      <c r="AM966" s="70" t="s">
        <v>61</v>
      </c>
      <c r="AN966" s="70" t="s">
        <v>61</v>
      </c>
      <c r="AO966" s="70" t="s">
        <v>61</v>
      </c>
      <c r="AP966" s="73"/>
    </row>
    <row r="967" spans="1:42" ht="15" hidden="1" customHeight="1" x14ac:dyDescent="0.25">
      <c r="A967" s="69">
        <v>2024</v>
      </c>
      <c r="B967" s="70" t="s">
        <v>54</v>
      </c>
      <c r="C967" s="70" t="s">
        <v>1752</v>
      </c>
      <c r="D967" s="70" t="s">
        <v>1753</v>
      </c>
      <c r="E967" s="70" t="s">
        <v>2094</v>
      </c>
      <c r="F967" s="70" t="s">
        <v>1755</v>
      </c>
      <c r="G967" s="70" t="s">
        <v>2150</v>
      </c>
      <c r="H967" s="70" t="s">
        <v>101</v>
      </c>
      <c r="I967" s="70" t="s">
        <v>60</v>
      </c>
      <c r="J967" s="70" t="s">
        <v>1755</v>
      </c>
      <c r="K967" s="69" t="b">
        <v>0</v>
      </c>
      <c r="L967" s="70" t="s">
        <v>1755</v>
      </c>
      <c r="M967" s="69">
        <v>101</v>
      </c>
      <c r="N967" s="78" t="s">
        <v>62</v>
      </c>
      <c r="O967" s="81" t="str">
        <f t="shared" si="30"/>
        <v>10195</v>
      </c>
      <c r="P967" s="82" t="str">
        <f>IF(L967="EGG", "THA", IF(COUNTIF(Sheet2!B$3:B$187,VALUE('raw Mark ID data'!O967))=0, 0, VLOOKUP(VALUE(O967), Sheet2!B$3:D$987, 3, FALSE)))</f>
        <v>THA</v>
      </c>
      <c r="Q967" s="82" t="str">
        <f>IF(P967="THA",VLOOKUP(VALUE(O967),Sheet2!B$1:C$191,2,FALSE), IF(P967="SHA",VLOOKUP(VALUE(O967),Sheet2!B$1:C$191,2,FALSE), 0))</f>
        <v>Neets Bay</v>
      </c>
      <c r="R967" s="82" t="str">
        <f t="shared" si="31"/>
        <v>T</v>
      </c>
      <c r="S967" s="70" t="s">
        <v>2167</v>
      </c>
      <c r="T967" s="71">
        <v>45514</v>
      </c>
      <c r="U967" s="73"/>
      <c r="V967" s="69">
        <v>1</v>
      </c>
      <c r="W967" s="71">
        <v>45514</v>
      </c>
      <c r="X967" s="69">
        <v>32</v>
      </c>
      <c r="Y967" s="69">
        <v>7</v>
      </c>
      <c r="Z967" s="70" t="s">
        <v>2152</v>
      </c>
      <c r="AA967" s="69">
        <v>1</v>
      </c>
      <c r="AB967" s="72">
        <v>45523</v>
      </c>
      <c r="AC967" s="70" t="s">
        <v>63</v>
      </c>
      <c r="AD967" s="70" t="s">
        <v>189</v>
      </c>
      <c r="AE967" s="70" t="s">
        <v>21</v>
      </c>
      <c r="AF967" s="70" t="s">
        <v>12</v>
      </c>
      <c r="AG967" s="70" t="s">
        <v>65</v>
      </c>
      <c r="AH967" s="70" t="s">
        <v>11</v>
      </c>
      <c r="AI967" s="70" t="s">
        <v>9</v>
      </c>
      <c r="AJ967" s="70" t="s">
        <v>84</v>
      </c>
      <c r="AK967" s="70" t="s">
        <v>189</v>
      </c>
      <c r="AL967" s="70" t="s">
        <v>63</v>
      </c>
      <c r="AM967" s="70" t="s">
        <v>61</v>
      </c>
      <c r="AN967" s="70" t="s">
        <v>61</v>
      </c>
      <c r="AO967" s="70" t="s">
        <v>61</v>
      </c>
      <c r="AP967" s="73"/>
    </row>
    <row r="968" spans="1:42" ht="15" hidden="1" customHeight="1" x14ac:dyDescent="0.25">
      <c r="A968" s="69">
        <v>2024</v>
      </c>
      <c r="B968" s="70" t="s">
        <v>54</v>
      </c>
      <c r="C968" s="70" t="s">
        <v>1752</v>
      </c>
      <c r="D968" s="70" t="s">
        <v>1753</v>
      </c>
      <c r="E968" s="70" t="s">
        <v>2094</v>
      </c>
      <c r="F968" s="70" t="s">
        <v>1755</v>
      </c>
      <c r="G968" s="70" t="s">
        <v>2150</v>
      </c>
      <c r="H968" s="70" t="s">
        <v>102</v>
      </c>
      <c r="I968" s="70" t="s">
        <v>60</v>
      </c>
      <c r="J968" s="70" t="s">
        <v>1755</v>
      </c>
      <c r="K968" s="69" t="b">
        <v>0</v>
      </c>
      <c r="L968" s="70" t="s">
        <v>1755</v>
      </c>
      <c r="M968" s="69">
        <v>101</v>
      </c>
      <c r="N968" s="78" t="s">
        <v>62</v>
      </c>
      <c r="O968" s="81" t="str">
        <f t="shared" si="30"/>
        <v>10195</v>
      </c>
      <c r="P968" s="82" t="str">
        <f>IF(L968="EGG", "THA", IF(COUNTIF(Sheet2!B$3:B$187,VALUE('raw Mark ID data'!O968))=0, 0, VLOOKUP(VALUE(O968), Sheet2!B$3:D$987, 3, FALSE)))</f>
        <v>THA</v>
      </c>
      <c r="Q968" s="82" t="str">
        <f>IF(P968="THA",VLOOKUP(VALUE(O968),Sheet2!B$1:C$191,2,FALSE), IF(P968="SHA",VLOOKUP(VALUE(O968),Sheet2!B$1:C$191,2,FALSE), 0))</f>
        <v>Neets Bay</v>
      </c>
      <c r="R968" s="82" t="str">
        <f t="shared" si="31"/>
        <v>T</v>
      </c>
      <c r="S968" s="70" t="s">
        <v>2168</v>
      </c>
      <c r="T968" s="71">
        <v>45514</v>
      </c>
      <c r="U968" s="73"/>
      <c r="V968" s="69">
        <v>1</v>
      </c>
      <c r="W968" s="71">
        <v>45514</v>
      </c>
      <c r="X968" s="69">
        <v>32</v>
      </c>
      <c r="Y968" s="69">
        <v>7</v>
      </c>
      <c r="Z968" s="70" t="s">
        <v>2152</v>
      </c>
      <c r="AA968" s="69">
        <v>1</v>
      </c>
      <c r="AB968" s="72">
        <v>45523</v>
      </c>
      <c r="AC968" s="70" t="s">
        <v>63</v>
      </c>
      <c r="AD968" s="70" t="s">
        <v>189</v>
      </c>
      <c r="AE968" s="70" t="s">
        <v>21</v>
      </c>
      <c r="AF968" s="70" t="s">
        <v>12</v>
      </c>
      <c r="AG968" s="70" t="s">
        <v>65</v>
      </c>
      <c r="AH968" s="70" t="s">
        <v>11</v>
      </c>
      <c r="AI968" s="70" t="s">
        <v>9</v>
      </c>
      <c r="AJ968" s="70" t="s">
        <v>122</v>
      </c>
      <c r="AK968" s="70" t="s">
        <v>189</v>
      </c>
      <c r="AL968" s="70" t="s">
        <v>63</v>
      </c>
      <c r="AM968" s="70" t="s">
        <v>61</v>
      </c>
      <c r="AN968" s="70" t="s">
        <v>61</v>
      </c>
      <c r="AO968" s="70" t="s">
        <v>61</v>
      </c>
      <c r="AP968" s="73"/>
    </row>
    <row r="969" spans="1:42" ht="15" hidden="1" customHeight="1" x14ac:dyDescent="0.25">
      <c r="A969" s="69">
        <v>2024</v>
      </c>
      <c r="B969" s="70" t="s">
        <v>54</v>
      </c>
      <c r="C969" s="70" t="s">
        <v>1752</v>
      </c>
      <c r="D969" s="70" t="s">
        <v>1753</v>
      </c>
      <c r="E969" s="70" t="s">
        <v>2094</v>
      </c>
      <c r="F969" s="70" t="s">
        <v>1755</v>
      </c>
      <c r="G969" s="70" t="s">
        <v>2150</v>
      </c>
      <c r="H969" s="70" t="s">
        <v>103</v>
      </c>
      <c r="I969" s="70" t="s">
        <v>60</v>
      </c>
      <c r="J969" s="70" t="s">
        <v>1755</v>
      </c>
      <c r="K969" s="69" t="b">
        <v>0</v>
      </c>
      <c r="L969" s="70" t="s">
        <v>1755</v>
      </c>
      <c r="M969" s="69">
        <v>101</v>
      </c>
      <c r="N969" s="78" t="s">
        <v>62</v>
      </c>
      <c r="O969" s="81" t="str">
        <f t="shared" si="30"/>
        <v>10195</v>
      </c>
      <c r="P969" s="82" t="str">
        <f>IF(L969="EGG", "THA", IF(COUNTIF(Sheet2!B$3:B$187,VALUE('raw Mark ID data'!O969))=0, 0, VLOOKUP(VALUE(O969), Sheet2!B$3:D$987, 3, FALSE)))</f>
        <v>THA</v>
      </c>
      <c r="Q969" s="82" t="str">
        <f>IF(P969="THA",VLOOKUP(VALUE(O969),Sheet2!B$1:C$191,2,FALSE), IF(P969="SHA",VLOOKUP(VALUE(O969),Sheet2!B$1:C$191,2,FALSE), 0))</f>
        <v>Neets Bay</v>
      </c>
      <c r="R969" s="82" t="str">
        <f t="shared" si="31"/>
        <v>T</v>
      </c>
      <c r="S969" s="70" t="s">
        <v>2169</v>
      </c>
      <c r="T969" s="71">
        <v>45514</v>
      </c>
      <c r="U969" s="73"/>
      <c r="V969" s="69">
        <v>1</v>
      </c>
      <c r="W969" s="71">
        <v>45514</v>
      </c>
      <c r="X969" s="69">
        <v>32</v>
      </c>
      <c r="Y969" s="69">
        <v>7</v>
      </c>
      <c r="Z969" s="70" t="s">
        <v>2152</v>
      </c>
      <c r="AA969" s="69">
        <v>1</v>
      </c>
      <c r="AB969" s="72">
        <v>45523</v>
      </c>
      <c r="AC969" s="70" t="s">
        <v>63</v>
      </c>
      <c r="AD969" s="70" t="s">
        <v>163</v>
      </c>
      <c r="AE969" s="70" t="s">
        <v>10</v>
      </c>
      <c r="AF969" s="70" t="s">
        <v>12</v>
      </c>
      <c r="AG969" s="70" t="s">
        <v>65</v>
      </c>
      <c r="AH969" s="70" t="s">
        <v>11</v>
      </c>
      <c r="AI969" s="70" t="s">
        <v>9</v>
      </c>
      <c r="AJ969" s="70" t="s">
        <v>122</v>
      </c>
      <c r="AK969" s="70" t="s">
        <v>163</v>
      </c>
      <c r="AL969" s="70" t="s">
        <v>63</v>
      </c>
      <c r="AM969" s="70" t="s">
        <v>61</v>
      </c>
      <c r="AN969" s="70" t="s">
        <v>61</v>
      </c>
      <c r="AO969" s="70" t="s">
        <v>61</v>
      </c>
      <c r="AP969" s="73"/>
    </row>
    <row r="970" spans="1:42" ht="15" hidden="1" customHeight="1" x14ac:dyDescent="0.25">
      <c r="A970" s="69">
        <v>2024</v>
      </c>
      <c r="B970" s="70" t="s">
        <v>54</v>
      </c>
      <c r="C970" s="70" t="s">
        <v>1752</v>
      </c>
      <c r="D970" s="70" t="s">
        <v>1753</v>
      </c>
      <c r="E970" s="70" t="s">
        <v>2094</v>
      </c>
      <c r="F970" s="70" t="s">
        <v>1755</v>
      </c>
      <c r="G970" s="70" t="s">
        <v>2150</v>
      </c>
      <c r="H970" s="70" t="s">
        <v>104</v>
      </c>
      <c r="I970" s="70" t="s">
        <v>60</v>
      </c>
      <c r="J970" s="70" t="s">
        <v>1755</v>
      </c>
      <c r="K970" s="69" t="b">
        <v>0</v>
      </c>
      <c r="L970" s="70" t="s">
        <v>1755</v>
      </c>
      <c r="M970" s="69">
        <v>101</v>
      </c>
      <c r="N970" s="78" t="s">
        <v>62</v>
      </c>
      <c r="O970" s="81" t="str">
        <f t="shared" si="30"/>
        <v>10195</v>
      </c>
      <c r="P970" s="82" t="str">
        <f>IF(L970="EGG", "THA", IF(COUNTIF(Sheet2!B$3:B$187,VALUE('raw Mark ID data'!O970))=0, 0, VLOOKUP(VALUE(O970), Sheet2!B$3:D$987, 3, FALSE)))</f>
        <v>THA</v>
      </c>
      <c r="Q970" s="82" t="str">
        <f>IF(P970="THA",VLOOKUP(VALUE(O970),Sheet2!B$1:C$191,2,FALSE), IF(P970="SHA",VLOOKUP(VALUE(O970),Sheet2!B$1:C$191,2,FALSE), 0))</f>
        <v>Neets Bay</v>
      </c>
      <c r="R970" s="82" t="str">
        <f t="shared" si="31"/>
        <v>T</v>
      </c>
      <c r="S970" s="70" t="s">
        <v>2170</v>
      </c>
      <c r="T970" s="71">
        <v>45514</v>
      </c>
      <c r="U970" s="73"/>
      <c r="V970" s="69">
        <v>1</v>
      </c>
      <c r="W970" s="71">
        <v>45514</v>
      </c>
      <c r="X970" s="69">
        <v>32</v>
      </c>
      <c r="Y970" s="69">
        <v>7</v>
      </c>
      <c r="Z970" s="70" t="s">
        <v>2152</v>
      </c>
      <c r="AA970" s="69">
        <v>1</v>
      </c>
      <c r="AB970" s="72">
        <v>45523</v>
      </c>
      <c r="AC970" s="70" t="s">
        <v>63</v>
      </c>
      <c r="AD970" s="70" t="s">
        <v>163</v>
      </c>
      <c r="AE970" s="70" t="s">
        <v>10</v>
      </c>
      <c r="AF970" s="70" t="s">
        <v>12</v>
      </c>
      <c r="AG970" s="70" t="s">
        <v>65</v>
      </c>
      <c r="AH970" s="70" t="s">
        <v>11</v>
      </c>
      <c r="AI970" s="70" t="s">
        <v>9</v>
      </c>
      <c r="AJ970" s="70" t="s">
        <v>122</v>
      </c>
      <c r="AK970" s="70" t="s">
        <v>163</v>
      </c>
      <c r="AL970" s="70" t="s">
        <v>63</v>
      </c>
      <c r="AM970" s="70" t="s">
        <v>61</v>
      </c>
      <c r="AN970" s="70" t="s">
        <v>61</v>
      </c>
      <c r="AO970" s="70" t="s">
        <v>61</v>
      </c>
      <c r="AP970" s="73"/>
    </row>
    <row r="971" spans="1:42" ht="15" hidden="1" customHeight="1" x14ac:dyDescent="0.25">
      <c r="A971" s="69">
        <v>2024</v>
      </c>
      <c r="B971" s="70" t="s">
        <v>54</v>
      </c>
      <c r="C971" s="70" t="s">
        <v>1752</v>
      </c>
      <c r="D971" s="70" t="s">
        <v>1753</v>
      </c>
      <c r="E971" s="70" t="s">
        <v>2094</v>
      </c>
      <c r="F971" s="70" t="s">
        <v>1755</v>
      </c>
      <c r="G971" s="70" t="s">
        <v>2150</v>
      </c>
      <c r="H971" s="70" t="s">
        <v>106</v>
      </c>
      <c r="I971" s="70" t="s">
        <v>60</v>
      </c>
      <c r="J971" s="70" t="s">
        <v>1755</v>
      </c>
      <c r="K971" s="69" t="b">
        <v>0</v>
      </c>
      <c r="L971" s="70" t="s">
        <v>1755</v>
      </c>
      <c r="M971" s="69">
        <v>101</v>
      </c>
      <c r="N971" s="78" t="s">
        <v>62</v>
      </c>
      <c r="O971" s="81" t="str">
        <f t="shared" si="30"/>
        <v>10195</v>
      </c>
      <c r="P971" s="82" t="str">
        <f>IF(L971="EGG", "THA", IF(COUNTIF(Sheet2!B$3:B$187,VALUE('raw Mark ID data'!O971))=0, 0, VLOOKUP(VALUE(O971), Sheet2!B$3:D$987, 3, FALSE)))</f>
        <v>THA</v>
      </c>
      <c r="Q971" s="82" t="str">
        <f>IF(P971="THA",VLOOKUP(VALUE(O971),Sheet2!B$1:C$191,2,FALSE), IF(P971="SHA",VLOOKUP(VALUE(O971),Sheet2!B$1:C$191,2,FALSE), 0))</f>
        <v>Neets Bay</v>
      </c>
      <c r="R971" s="82" t="str">
        <f t="shared" si="31"/>
        <v>T</v>
      </c>
      <c r="S971" s="70" t="s">
        <v>2171</v>
      </c>
      <c r="T971" s="71">
        <v>45514</v>
      </c>
      <c r="U971" s="73"/>
      <c r="V971" s="69">
        <v>1</v>
      </c>
      <c r="W971" s="71">
        <v>45514</v>
      </c>
      <c r="X971" s="69">
        <v>32</v>
      </c>
      <c r="Y971" s="69">
        <v>7</v>
      </c>
      <c r="Z971" s="70" t="s">
        <v>2152</v>
      </c>
      <c r="AA971" s="69">
        <v>1</v>
      </c>
      <c r="AB971" s="72">
        <v>45523</v>
      </c>
      <c r="AC971" s="70" t="s">
        <v>63</v>
      </c>
      <c r="AD971" s="70" t="s">
        <v>189</v>
      </c>
      <c r="AE971" s="70" t="s">
        <v>21</v>
      </c>
      <c r="AF971" s="70" t="s">
        <v>12</v>
      </c>
      <c r="AG971" s="70" t="s">
        <v>65</v>
      </c>
      <c r="AH971" s="70" t="s">
        <v>11</v>
      </c>
      <c r="AI971" s="70" t="s">
        <v>9</v>
      </c>
      <c r="AJ971" s="70" t="s">
        <v>122</v>
      </c>
      <c r="AK971" s="70" t="s">
        <v>189</v>
      </c>
      <c r="AL971" s="70" t="s">
        <v>63</v>
      </c>
      <c r="AM971" s="70" t="s">
        <v>61</v>
      </c>
      <c r="AN971" s="70" t="s">
        <v>61</v>
      </c>
      <c r="AO971" s="70" t="s">
        <v>61</v>
      </c>
      <c r="AP971" s="73"/>
    </row>
    <row r="972" spans="1:42" ht="15" hidden="1" customHeight="1" x14ac:dyDescent="0.25">
      <c r="A972" s="69">
        <v>2024</v>
      </c>
      <c r="B972" s="70" t="s">
        <v>54</v>
      </c>
      <c r="C972" s="70" t="s">
        <v>1752</v>
      </c>
      <c r="D972" s="70" t="s">
        <v>1753</v>
      </c>
      <c r="E972" s="70" t="s">
        <v>2094</v>
      </c>
      <c r="F972" s="70" t="s">
        <v>1755</v>
      </c>
      <c r="G972" s="70" t="s">
        <v>2150</v>
      </c>
      <c r="H972" s="70" t="s">
        <v>107</v>
      </c>
      <c r="I972" s="70" t="s">
        <v>60</v>
      </c>
      <c r="J972" s="70" t="s">
        <v>1755</v>
      </c>
      <c r="K972" s="69" t="b">
        <v>0</v>
      </c>
      <c r="L972" s="70" t="s">
        <v>1755</v>
      </c>
      <c r="M972" s="69">
        <v>101</v>
      </c>
      <c r="N972" s="78" t="s">
        <v>62</v>
      </c>
      <c r="O972" s="81" t="str">
        <f t="shared" si="30"/>
        <v>10195</v>
      </c>
      <c r="P972" s="82" t="str">
        <f>IF(L972="EGG", "THA", IF(COUNTIF(Sheet2!B$3:B$187,VALUE('raw Mark ID data'!O972))=0, 0, VLOOKUP(VALUE(O972), Sheet2!B$3:D$987, 3, FALSE)))</f>
        <v>THA</v>
      </c>
      <c r="Q972" s="82" t="str">
        <f>IF(P972="THA",VLOOKUP(VALUE(O972),Sheet2!B$1:C$191,2,FALSE), IF(P972="SHA",VLOOKUP(VALUE(O972),Sheet2!B$1:C$191,2,FALSE), 0))</f>
        <v>Neets Bay</v>
      </c>
      <c r="R972" s="82" t="str">
        <f t="shared" si="31"/>
        <v>T</v>
      </c>
      <c r="S972" s="70" t="s">
        <v>2172</v>
      </c>
      <c r="T972" s="71">
        <v>45514</v>
      </c>
      <c r="U972" s="73"/>
      <c r="V972" s="69">
        <v>1</v>
      </c>
      <c r="W972" s="71">
        <v>45514</v>
      </c>
      <c r="X972" s="69">
        <v>32</v>
      </c>
      <c r="Y972" s="69">
        <v>7</v>
      </c>
      <c r="Z972" s="70" t="s">
        <v>2152</v>
      </c>
      <c r="AA972" s="69">
        <v>1</v>
      </c>
      <c r="AB972" s="72">
        <v>45523</v>
      </c>
      <c r="AC972" s="70" t="s">
        <v>63</v>
      </c>
      <c r="AD972" s="70" t="s">
        <v>947</v>
      </c>
      <c r="AE972" s="70" t="s">
        <v>14</v>
      </c>
      <c r="AF972" s="70" t="s">
        <v>12</v>
      </c>
      <c r="AG972" s="70" t="s">
        <v>65</v>
      </c>
      <c r="AH972" s="70" t="s">
        <v>11</v>
      </c>
      <c r="AI972" s="70" t="s">
        <v>9</v>
      </c>
      <c r="AJ972" s="70" t="s">
        <v>122</v>
      </c>
      <c r="AK972" s="70" t="s">
        <v>947</v>
      </c>
      <c r="AL972" s="70" t="s">
        <v>63</v>
      </c>
      <c r="AM972" s="70" t="s">
        <v>61</v>
      </c>
      <c r="AN972" s="70" t="s">
        <v>61</v>
      </c>
      <c r="AO972" s="70" t="s">
        <v>61</v>
      </c>
      <c r="AP972" s="73"/>
    </row>
    <row r="973" spans="1:42" ht="15" hidden="1" customHeight="1" x14ac:dyDescent="0.25">
      <c r="A973" s="69">
        <v>2024</v>
      </c>
      <c r="B973" s="70" t="s">
        <v>54</v>
      </c>
      <c r="C973" s="70" t="s">
        <v>1752</v>
      </c>
      <c r="D973" s="70" t="s">
        <v>1753</v>
      </c>
      <c r="E973" s="70" t="s">
        <v>2094</v>
      </c>
      <c r="F973" s="70" t="s">
        <v>1755</v>
      </c>
      <c r="G973" s="70" t="s">
        <v>2150</v>
      </c>
      <c r="H973" s="70" t="s">
        <v>108</v>
      </c>
      <c r="I973" s="70" t="s">
        <v>60</v>
      </c>
      <c r="J973" s="70" t="s">
        <v>1755</v>
      </c>
      <c r="K973" s="69" t="b">
        <v>0</v>
      </c>
      <c r="L973" s="70" t="s">
        <v>1755</v>
      </c>
      <c r="M973" s="69">
        <v>101</v>
      </c>
      <c r="N973" s="78" t="s">
        <v>62</v>
      </c>
      <c r="O973" s="81" t="str">
        <f t="shared" si="30"/>
        <v>10195</v>
      </c>
      <c r="P973" s="82" t="str">
        <f>IF(L973="EGG", "THA", IF(COUNTIF(Sheet2!B$3:B$187,VALUE('raw Mark ID data'!O973))=0, 0, VLOOKUP(VALUE(O973), Sheet2!B$3:D$987, 3, FALSE)))</f>
        <v>THA</v>
      </c>
      <c r="Q973" s="82" t="str">
        <f>IF(P973="THA",VLOOKUP(VALUE(O973),Sheet2!B$1:C$191,2,FALSE), IF(P973="SHA",VLOOKUP(VALUE(O973),Sheet2!B$1:C$191,2,FALSE), 0))</f>
        <v>Neets Bay</v>
      </c>
      <c r="R973" s="82" t="str">
        <f t="shared" si="31"/>
        <v>T</v>
      </c>
      <c r="S973" s="70" t="s">
        <v>2173</v>
      </c>
      <c r="T973" s="71">
        <v>45514</v>
      </c>
      <c r="U973" s="73"/>
      <c r="V973" s="69">
        <v>1</v>
      </c>
      <c r="W973" s="71">
        <v>45514</v>
      </c>
      <c r="X973" s="69">
        <v>32</v>
      </c>
      <c r="Y973" s="69">
        <v>7</v>
      </c>
      <c r="Z973" s="70" t="s">
        <v>2152</v>
      </c>
      <c r="AA973" s="69">
        <v>1</v>
      </c>
      <c r="AB973" s="72">
        <v>45523</v>
      </c>
      <c r="AC973" s="70" t="s">
        <v>63</v>
      </c>
      <c r="AD973" s="70" t="s">
        <v>163</v>
      </c>
      <c r="AE973" s="70" t="s">
        <v>10</v>
      </c>
      <c r="AF973" s="70" t="s">
        <v>12</v>
      </c>
      <c r="AG973" s="70" t="s">
        <v>65</v>
      </c>
      <c r="AH973" s="70" t="s">
        <v>11</v>
      </c>
      <c r="AI973" s="70" t="s">
        <v>9</v>
      </c>
      <c r="AJ973" s="70" t="s">
        <v>122</v>
      </c>
      <c r="AK973" s="70" t="s">
        <v>163</v>
      </c>
      <c r="AL973" s="70" t="s">
        <v>63</v>
      </c>
      <c r="AM973" s="70" t="s">
        <v>61</v>
      </c>
      <c r="AN973" s="70" t="s">
        <v>61</v>
      </c>
      <c r="AO973" s="70" t="s">
        <v>61</v>
      </c>
      <c r="AP973" s="73"/>
    </row>
    <row r="974" spans="1:42" ht="15" hidden="1" customHeight="1" x14ac:dyDescent="0.25">
      <c r="A974" s="69">
        <v>2024</v>
      </c>
      <c r="B974" s="70" t="s">
        <v>54</v>
      </c>
      <c r="C974" s="70" t="s">
        <v>1752</v>
      </c>
      <c r="D974" s="70" t="s">
        <v>1753</v>
      </c>
      <c r="E974" s="70" t="s">
        <v>2094</v>
      </c>
      <c r="F974" s="70" t="s">
        <v>1755</v>
      </c>
      <c r="G974" s="70" t="s">
        <v>2150</v>
      </c>
      <c r="H974" s="70" t="s">
        <v>109</v>
      </c>
      <c r="I974" s="70" t="s">
        <v>60</v>
      </c>
      <c r="J974" s="70" t="s">
        <v>1755</v>
      </c>
      <c r="K974" s="69" t="b">
        <v>0</v>
      </c>
      <c r="L974" s="70" t="s">
        <v>1755</v>
      </c>
      <c r="M974" s="69">
        <v>101</v>
      </c>
      <c r="N974" s="78" t="s">
        <v>62</v>
      </c>
      <c r="O974" s="81" t="str">
        <f t="shared" si="30"/>
        <v>10195</v>
      </c>
      <c r="P974" s="82" t="str">
        <f>IF(L974="EGG", "THA", IF(COUNTIF(Sheet2!B$3:B$187,VALUE('raw Mark ID data'!O974))=0, 0, VLOOKUP(VALUE(O974), Sheet2!B$3:D$987, 3, FALSE)))</f>
        <v>THA</v>
      </c>
      <c r="Q974" s="82" t="str">
        <f>IF(P974="THA",VLOOKUP(VALUE(O974),Sheet2!B$1:C$191,2,FALSE), IF(P974="SHA",VLOOKUP(VALUE(O974),Sheet2!B$1:C$191,2,FALSE), 0))</f>
        <v>Neets Bay</v>
      </c>
      <c r="R974" s="82" t="str">
        <f t="shared" si="31"/>
        <v>T</v>
      </c>
      <c r="S974" s="70" t="s">
        <v>2174</v>
      </c>
      <c r="T974" s="71">
        <v>45514</v>
      </c>
      <c r="U974" s="73"/>
      <c r="V974" s="69">
        <v>1</v>
      </c>
      <c r="W974" s="71">
        <v>45514</v>
      </c>
      <c r="X974" s="69">
        <v>32</v>
      </c>
      <c r="Y974" s="69">
        <v>7</v>
      </c>
      <c r="Z974" s="70" t="s">
        <v>2152</v>
      </c>
      <c r="AA974" s="69">
        <v>1</v>
      </c>
      <c r="AB974" s="72">
        <v>45523</v>
      </c>
      <c r="AC974" s="70" t="s">
        <v>63</v>
      </c>
      <c r="AD974" s="70" t="s">
        <v>163</v>
      </c>
      <c r="AE974" s="70" t="s">
        <v>10</v>
      </c>
      <c r="AF974" s="70" t="s">
        <v>12</v>
      </c>
      <c r="AG974" s="70" t="s">
        <v>65</v>
      </c>
      <c r="AH974" s="70" t="s">
        <v>11</v>
      </c>
      <c r="AI974" s="70" t="s">
        <v>9</v>
      </c>
      <c r="AJ974" s="70" t="s">
        <v>122</v>
      </c>
      <c r="AK974" s="70" t="s">
        <v>163</v>
      </c>
      <c r="AL974" s="70" t="s">
        <v>63</v>
      </c>
      <c r="AM974" s="70" t="s">
        <v>61</v>
      </c>
      <c r="AN974" s="70" t="s">
        <v>61</v>
      </c>
      <c r="AO974" s="70" t="s">
        <v>61</v>
      </c>
      <c r="AP974" s="73"/>
    </row>
    <row r="975" spans="1:42" ht="15" hidden="1" customHeight="1" x14ac:dyDescent="0.25">
      <c r="A975" s="69">
        <v>2024</v>
      </c>
      <c r="B975" s="70" t="s">
        <v>54</v>
      </c>
      <c r="C975" s="70" t="s">
        <v>1752</v>
      </c>
      <c r="D975" s="70" t="s">
        <v>1753</v>
      </c>
      <c r="E975" s="70" t="s">
        <v>2094</v>
      </c>
      <c r="F975" s="70" t="s">
        <v>1755</v>
      </c>
      <c r="G975" s="70" t="s">
        <v>2150</v>
      </c>
      <c r="H975" s="70" t="s">
        <v>110</v>
      </c>
      <c r="I975" s="70" t="s">
        <v>60</v>
      </c>
      <c r="J975" s="70" t="s">
        <v>1755</v>
      </c>
      <c r="K975" s="69" t="b">
        <v>0</v>
      </c>
      <c r="L975" s="70" t="s">
        <v>1755</v>
      </c>
      <c r="M975" s="69">
        <v>101</v>
      </c>
      <c r="N975" s="78" t="s">
        <v>62</v>
      </c>
      <c r="O975" s="81" t="str">
        <f t="shared" si="30"/>
        <v>10195</v>
      </c>
      <c r="P975" s="82" t="str">
        <f>IF(L975="EGG", "THA", IF(COUNTIF(Sheet2!B$3:B$187,VALUE('raw Mark ID data'!O975))=0, 0, VLOOKUP(VALUE(O975), Sheet2!B$3:D$987, 3, FALSE)))</f>
        <v>THA</v>
      </c>
      <c r="Q975" s="82" t="str">
        <f>IF(P975="THA",VLOOKUP(VALUE(O975),Sheet2!B$1:C$191,2,FALSE), IF(P975="SHA",VLOOKUP(VALUE(O975),Sheet2!B$1:C$191,2,FALSE), 0))</f>
        <v>Neets Bay</v>
      </c>
      <c r="R975" s="82" t="str">
        <f t="shared" si="31"/>
        <v>T</v>
      </c>
      <c r="S975" s="70" t="s">
        <v>2175</v>
      </c>
      <c r="T975" s="71">
        <v>45514</v>
      </c>
      <c r="U975" s="73"/>
      <c r="V975" s="69">
        <v>1</v>
      </c>
      <c r="W975" s="71">
        <v>45514</v>
      </c>
      <c r="X975" s="69">
        <v>32</v>
      </c>
      <c r="Y975" s="69">
        <v>7</v>
      </c>
      <c r="Z975" s="70" t="s">
        <v>2152</v>
      </c>
      <c r="AA975" s="69">
        <v>1</v>
      </c>
      <c r="AB975" s="72">
        <v>45523</v>
      </c>
      <c r="AC975" s="70" t="s">
        <v>63</v>
      </c>
      <c r="AD975" s="70" t="s">
        <v>163</v>
      </c>
      <c r="AE975" s="70" t="s">
        <v>10</v>
      </c>
      <c r="AF975" s="70" t="s">
        <v>12</v>
      </c>
      <c r="AG975" s="70" t="s">
        <v>65</v>
      </c>
      <c r="AH975" s="70" t="s">
        <v>11</v>
      </c>
      <c r="AI975" s="70" t="s">
        <v>9</v>
      </c>
      <c r="AJ975" s="70" t="s">
        <v>122</v>
      </c>
      <c r="AK975" s="70" t="s">
        <v>163</v>
      </c>
      <c r="AL975" s="70" t="s">
        <v>63</v>
      </c>
      <c r="AM975" s="70" t="s">
        <v>61</v>
      </c>
      <c r="AN975" s="70" t="s">
        <v>61</v>
      </c>
      <c r="AO975" s="70" t="s">
        <v>61</v>
      </c>
      <c r="AP975" s="73"/>
    </row>
    <row r="976" spans="1:42" ht="15" hidden="1" customHeight="1" x14ac:dyDescent="0.25">
      <c r="A976" s="69">
        <v>2024</v>
      </c>
      <c r="B976" s="70" t="s">
        <v>54</v>
      </c>
      <c r="C976" s="70" t="s">
        <v>1752</v>
      </c>
      <c r="D976" s="70" t="s">
        <v>1753</v>
      </c>
      <c r="E976" s="70" t="s">
        <v>2094</v>
      </c>
      <c r="F976" s="70" t="s">
        <v>1755</v>
      </c>
      <c r="G976" s="70" t="s">
        <v>2150</v>
      </c>
      <c r="H976" s="70" t="s">
        <v>111</v>
      </c>
      <c r="I976" s="70" t="s">
        <v>60</v>
      </c>
      <c r="J976" s="70" t="s">
        <v>1755</v>
      </c>
      <c r="K976" s="69" t="b">
        <v>0</v>
      </c>
      <c r="L976" s="70" t="s">
        <v>1755</v>
      </c>
      <c r="M976" s="69">
        <v>101</v>
      </c>
      <c r="N976" s="78" t="s">
        <v>62</v>
      </c>
      <c r="O976" s="81" t="str">
        <f t="shared" si="30"/>
        <v>10195</v>
      </c>
      <c r="P976" s="82" t="str">
        <f>IF(L976="EGG", "THA", IF(COUNTIF(Sheet2!B$3:B$187,VALUE('raw Mark ID data'!O976))=0, 0, VLOOKUP(VALUE(O976), Sheet2!B$3:D$987, 3, FALSE)))</f>
        <v>THA</v>
      </c>
      <c r="Q976" s="82" t="str">
        <f>IF(P976="THA",VLOOKUP(VALUE(O976),Sheet2!B$1:C$191,2,FALSE), IF(P976="SHA",VLOOKUP(VALUE(O976),Sheet2!B$1:C$191,2,FALSE), 0))</f>
        <v>Neets Bay</v>
      </c>
      <c r="R976" s="82" t="str">
        <f t="shared" si="31"/>
        <v>T</v>
      </c>
      <c r="S976" s="70" t="s">
        <v>2176</v>
      </c>
      <c r="T976" s="71">
        <v>45514</v>
      </c>
      <c r="U976" s="73"/>
      <c r="V976" s="69">
        <v>1</v>
      </c>
      <c r="W976" s="71">
        <v>45514</v>
      </c>
      <c r="X976" s="69">
        <v>32</v>
      </c>
      <c r="Y976" s="69">
        <v>7</v>
      </c>
      <c r="Z976" s="70" t="s">
        <v>2152</v>
      </c>
      <c r="AA976" s="69">
        <v>1</v>
      </c>
      <c r="AB976" s="72">
        <v>45523</v>
      </c>
      <c r="AC976" s="70" t="s">
        <v>63</v>
      </c>
      <c r="AD976" s="70" t="s">
        <v>139</v>
      </c>
      <c r="AE976" s="70" t="s">
        <v>13</v>
      </c>
      <c r="AF976" s="70" t="s">
        <v>12</v>
      </c>
      <c r="AG976" s="70" t="s">
        <v>65</v>
      </c>
      <c r="AH976" s="70" t="s">
        <v>11</v>
      </c>
      <c r="AI976" s="70" t="s">
        <v>9</v>
      </c>
      <c r="AJ976" s="70" t="s">
        <v>122</v>
      </c>
      <c r="AK976" s="70" t="s">
        <v>139</v>
      </c>
      <c r="AL976" s="70" t="s">
        <v>63</v>
      </c>
      <c r="AM976" s="70" t="s">
        <v>61</v>
      </c>
      <c r="AN976" s="70" t="s">
        <v>61</v>
      </c>
      <c r="AO976" s="70" t="s">
        <v>61</v>
      </c>
      <c r="AP976" s="73"/>
    </row>
    <row r="977" spans="1:42" ht="15" hidden="1" customHeight="1" x14ac:dyDescent="0.25">
      <c r="A977" s="69">
        <v>2024</v>
      </c>
      <c r="B977" s="70" t="s">
        <v>54</v>
      </c>
      <c r="C977" s="70" t="s">
        <v>1752</v>
      </c>
      <c r="D977" s="70" t="s">
        <v>1753</v>
      </c>
      <c r="E977" s="70" t="s">
        <v>2094</v>
      </c>
      <c r="F977" s="70" t="s">
        <v>1755</v>
      </c>
      <c r="G977" s="70" t="s">
        <v>2150</v>
      </c>
      <c r="H977" s="70" t="s">
        <v>113</v>
      </c>
      <c r="I977" s="70" t="s">
        <v>60</v>
      </c>
      <c r="J977" s="70" t="s">
        <v>1755</v>
      </c>
      <c r="K977" s="69" t="b">
        <v>0</v>
      </c>
      <c r="L977" s="70" t="s">
        <v>1755</v>
      </c>
      <c r="M977" s="69">
        <v>101</v>
      </c>
      <c r="N977" s="78" t="s">
        <v>62</v>
      </c>
      <c r="O977" s="81" t="str">
        <f t="shared" si="30"/>
        <v>10195</v>
      </c>
      <c r="P977" s="82" t="str">
        <f>IF(L977="EGG", "THA", IF(COUNTIF(Sheet2!B$3:B$187,VALUE('raw Mark ID data'!O977))=0, 0, VLOOKUP(VALUE(O977), Sheet2!B$3:D$987, 3, FALSE)))</f>
        <v>THA</v>
      </c>
      <c r="Q977" s="82" t="str">
        <f>IF(P977="THA",VLOOKUP(VALUE(O977),Sheet2!B$1:C$191,2,FALSE), IF(P977="SHA",VLOOKUP(VALUE(O977),Sheet2!B$1:C$191,2,FALSE), 0))</f>
        <v>Neets Bay</v>
      </c>
      <c r="R977" s="82" t="str">
        <f t="shared" si="31"/>
        <v>T</v>
      </c>
      <c r="S977" s="70" t="s">
        <v>2177</v>
      </c>
      <c r="T977" s="71">
        <v>45514</v>
      </c>
      <c r="U977" s="73"/>
      <c r="V977" s="69">
        <v>1</v>
      </c>
      <c r="W977" s="71">
        <v>45514</v>
      </c>
      <c r="X977" s="69">
        <v>32</v>
      </c>
      <c r="Y977" s="69">
        <v>7</v>
      </c>
      <c r="Z977" s="70" t="s">
        <v>2152</v>
      </c>
      <c r="AA977" s="69">
        <v>1</v>
      </c>
      <c r="AB977" s="72">
        <v>45523</v>
      </c>
      <c r="AC977" s="70" t="s">
        <v>63</v>
      </c>
      <c r="AD977" s="70" t="s">
        <v>139</v>
      </c>
      <c r="AE977" s="70" t="s">
        <v>13</v>
      </c>
      <c r="AF977" s="70" t="s">
        <v>12</v>
      </c>
      <c r="AG977" s="70" t="s">
        <v>65</v>
      </c>
      <c r="AH977" s="70" t="s">
        <v>11</v>
      </c>
      <c r="AI977" s="70" t="s">
        <v>9</v>
      </c>
      <c r="AJ977" s="70" t="s">
        <v>122</v>
      </c>
      <c r="AK977" s="70" t="s">
        <v>139</v>
      </c>
      <c r="AL977" s="70" t="s">
        <v>63</v>
      </c>
      <c r="AM977" s="70" t="s">
        <v>61</v>
      </c>
      <c r="AN977" s="70" t="s">
        <v>61</v>
      </c>
      <c r="AO977" s="70" t="s">
        <v>61</v>
      </c>
      <c r="AP977" s="73"/>
    </row>
    <row r="978" spans="1:42" ht="15" hidden="1" customHeight="1" x14ac:dyDescent="0.25">
      <c r="A978" s="69">
        <v>2024</v>
      </c>
      <c r="B978" s="70" t="s">
        <v>54</v>
      </c>
      <c r="C978" s="70" t="s">
        <v>1752</v>
      </c>
      <c r="D978" s="70" t="s">
        <v>1753</v>
      </c>
      <c r="E978" s="70" t="s">
        <v>2094</v>
      </c>
      <c r="F978" s="70" t="s">
        <v>1755</v>
      </c>
      <c r="G978" s="70" t="s">
        <v>2150</v>
      </c>
      <c r="H978" s="70" t="s">
        <v>115</v>
      </c>
      <c r="I978" s="70" t="s">
        <v>60</v>
      </c>
      <c r="J978" s="70" t="s">
        <v>1755</v>
      </c>
      <c r="K978" s="69" t="b">
        <v>0</v>
      </c>
      <c r="L978" s="70" t="s">
        <v>1755</v>
      </c>
      <c r="M978" s="69">
        <v>101</v>
      </c>
      <c r="N978" s="78" t="s">
        <v>62</v>
      </c>
      <c r="O978" s="81" t="str">
        <f t="shared" si="30"/>
        <v>10195</v>
      </c>
      <c r="P978" s="82" t="str">
        <f>IF(L978="EGG", "THA", IF(COUNTIF(Sheet2!B$3:B$187,VALUE('raw Mark ID data'!O978))=0, 0, VLOOKUP(VALUE(O978), Sheet2!B$3:D$987, 3, FALSE)))</f>
        <v>THA</v>
      </c>
      <c r="Q978" s="82" t="str">
        <f>IF(P978="THA",VLOOKUP(VALUE(O978),Sheet2!B$1:C$191,2,FALSE), IF(P978="SHA",VLOOKUP(VALUE(O978),Sheet2!B$1:C$191,2,FALSE), 0))</f>
        <v>Neets Bay</v>
      </c>
      <c r="R978" s="82" t="str">
        <f t="shared" si="31"/>
        <v>T</v>
      </c>
      <c r="S978" s="70" t="s">
        <v>2178</v>
      </c>
      <c r="T978" s="71">
        <v>45514</v>
      </c>
      <c r="U978" s="73"/>
      <c r="V978" s="69">
        <v>1</v>
      </c>
      <c r="W978" s="71">
        <v>45514</v>
      </c>
      <c r="X978" s="69">
        <v>32</v>
      </c>
      <c r="Y978" s="69">
        <v>7</v>
      </c>
      <c r="Z978" s="70" t="s">
        <v>2152</v>
      </c>
      <c r="AA978" s="69">
        <v>1</v>
      </c>
      <c r="AB978" s="72">
        <v>45523</v>
      </c>
      <c r="AC978" s="70" t="s">
        <v>63</v>
      </c>
      <c r="AD978" s="70" t="s">
        <v>139</v>
      </c>
      <c r="AE978" s="70" t="s">
        <v>13</v>
      </c>
      <c r="AF978" s="70" t="s">
        <v>12</v>
      </c>
      <c r="AG978" s="70" t="s">
        <v>65</v>
      </c>
      <c r="AH978" s="70" t="s">
        <v>11</v>
      </c>
      <c r="AI978" s="70" t="s">
        <v>9</v>
      </c>
      <c r="AJ978" s="70" t="s">
        <v>122</v>
      </c>
      <c r="AK978" s="70" t="s">
        <v>139</v>
      </c>
      <c r="AL978" s="70" t="s">
        <v>63</v>
      </c>
      <c r="AM978" s="70" t="s">
        <v>61</v>
      </c>
      <c r="AN978" s="70" t="s">
        <v>61</v>
      </c>
      <c r="AO978" s="70" t="s">
        <v>61</v>
      </c>
      <c r="AP978" s="73"/>
    </row>
    <row r="979" spans="1:42" ht="15" hidden="1" customHeight="1" x14ac:dyDescent="0.25">
      <c r="A979" s="69">
        <v>2024</v>
      </c>
      <c r="B979" s="70" t="s">
        <v>54</v>
      </c>
      <c r="C979" s="70" t="s">
        <v>1752</v>
      </c>
      <c r="D979" s="70" t="s">
        <v>1753</v>
      </c>
      <c r="E979" s="70" t="s">
        <v>2094</v>
      </c>
      <c r="F979" s="70" t="s">
        <v>1755</v>
      </c>
      <c r="G979" s="70" t="s">
        <v>2150</v>
      </c>
      <c r="H979" s="70" t="s">
        <v>116</v>
      </c>
      <c r="I979" s="70" t="s">
        <v>60</v>
      </c>
      <c r="J979" s="70" t="s">
        <v>1755</v>
      </c>
      <c r="K979" s="69" t="b">
        <v>0</v>
      </c>
      <c r="L979" s="70" t="s">
        <v>1755</v>
      </c>
      <c r="M979" s="69">
        <v>101</v>
      </c>
      <c r="N979" s="78" t="s">
        <v>62</v>
      </c>
      <c r="O979" s="81" t="str">
        <f t="shared" si="30"/>
        <v>10195</v>
      </c>
      <c r="P979" s="82" t="str">
        <f>IF(L979="EGG", "THA", IF(COUNTIF(Sheet2!B$3:B$187,VALUE('raw Mark ID data'!O979))=0, 0, VLOOKUP(VALUE(O979), Sheet2!B$3:D$987, 3, FALSE)))</f>
        <v>THA</v>
      </c>
      <c r="Q979" s="82" t="str">
        <f>IF(P979="THA",VLOOKUP(VALUE(O979),Sheet2!B$1:C$191,2,FALSE), IF(P979="SHA",VLOOKUP(VALUE(O979),Sheet2!B$1:C$191,2,FALSE), 0))</f>
        <v>Neets Bay</v>
      </c>
      <c r="R979" s="82" t="str">
        <f t="shared" si="31"/>
        <v>T</v>
      </c>
      <c r="S979" s="70" t="s">
        <v>2179</v>
      </c>
      <c r="T979" s="71">
        <v>45514</v>
      </c>
      <c r="U979" s="73"/>
      <c r="V979" s="69">
        <v>1</v>
      </c>
      <c r="W979" s="71">
        <v>45514</v>
      </c>
      <c r="X979" s="69">
        <v>32</v>
      </c>
      <c r="Y979" s="69">
        <v>7</v>
      </c>
      <c r="Z979" s="70" t="s">
        <v>2152</v>
      </c>
      <c r="AA979" s="69">
        <v>1</v>
      </c>
      <c r="AB979" s="72">
        <v>45523</v>
      </c>
      <c r="AC979" s="70" t="s">
        <v>63</v>
      </c>
      <c r="AD979" s="70" t="s">
        <v>947</v>
      </c>
      <c r="AE979" s="70" t="s">
        <v>14</v>
      </c>
      <c r="AF979" s="70" t="s">
        <v>12</v>
      </c>
      <c r="AG979" s="70" t="s">
        <v>65</v>
      </c>
      <c r="AH979" s="70" t="s">
        <v>11</v>
      </c>
      <c r="AI979" s="70" t="s">
        <v>9</v>
      </c>
      <c r="AJ979" s="70" t="s">
        <v>122</v>
      </c>
      <c r="AK979" s="70" t="s">
        <v>947</v>
      </c>
      <c r="AL979" s="70" t="s">
        <v>63</v>
      </c>
      <c r="AM979" s="70" t="s">
        <v>61</v>
      </c>
      <c r="AN979" s="70" t="s">
        <v>61</v>
      </c>
      <c r="AO979" s="70" t="s">
        <v>61</v>
      </c>
      <c r="AP979" s="73"/>
    </row>
    <row r="980" spans="1:42" ht="15" hidden="1" customHeight="1" x14ac:dyDescent="0.25">
      <c r="A980" s="69">
        <v>2024</v>
      </c>
      <c r="B980" s="70" t="s">
        <v>54</v>
      </c>
      <c r="C980" s="70" t="s">
        <v>1752</v>
      </c>
      <c r="D980" s="70" t="s">
        <v>1753</v>
      </c>
      <c r="E980" s="70" t="s">
        <v>2094</v>
      </c>
      <c r="F980" s="70" t="s">
        <v>1755</v>
      </c>
      <c r="G980" s="70" t="s">
        <v>2150</v>
      </c>
      <c r="H980" s="70" t="s">
        <v>117</v>
      </c>
      <c r="I980" s="70" t="s">
        <v>60</v>
      </c>
      <c r="J980" s="70" t="s">
        <v>1755</v>
      </c>
      <c r="K980" s="69" t="b">
        <v>0</v>
      </c>
      <c r="L980" s="70" t="s">
        <v>1755</v>
      </c>
      <c r="M980" s="69">
        <v>101</v>
      </c>
      <c r="N980" s="78" t="s">
        <v>62</v>
      </c>
      <c r="O980" s="81" t="str">
        <f t="shared" si="30"/>
        <v>10195</v>
      </c>
      <c r="P980" s="82" t="str">
        <f>IF(L980="EGG", "THA", IF(COUNTIF(Sheet2!B$3:B$187,VALUE('raw Mark ID data'!O980))=0, 0, VLOOKUP(VALUE(O980), Sheet2!B$3:D$987, 3, FALSE)))</f>
        <v>THA</v>
      </c>
      <c r="Q980" s="82" t="str">
        <f>IF(P980="THA",VLOOKUP(VALUE(O980),Sheet2!B$1:C$191,2,FALSE), IF(P980="SHA",VLOOKUP(VALUE(O980),Sheet2!B$1:C$191,2,FALSE), 0))</f>
        <v>Neets Bay</v>
      </c>
      <c r="R980" s="82" t="str">
        <f t="shared" si="31"/>
        <v>T</v>
      </c>
      <c r="S980" s="70" t="s">
        <v>2180</v>
      </c>
      <c r="T980" s="71">
        <v>45514</v>
      </c>
      <c r="U980" s="73"/>
      <c r="V980" s="69">
        <v>1</v>
      </c>
      <c r="W980" s="71">
        <v>45514</v>
      </c>
      <c r="X980" s="69">
        <v>32</v>
      </c>
      <c r="Y980" s="69">
        <v>7</v>
      </c>
      <c r="Z980" s="70" t="s">
        <v>2152</v>
      </c>
      <c r="AA980" s="69">
        <v>1</v>
      </c>
      <c r="AB980" s="72">
        <v>45523</v>
      </c>
      <c r="AC980" s="70" t="s">
        <v>63</v>
      </c>
      <c r="AD980" s="70" t="s">
        <v>139</v>
      </c>
      <c r="AE980" s="70" t="s">
        <v>13</v>
      </c>
      <c r="AF980" s="70" t="s">
        <v>12</v>
      </c>
      <c r="AG980" s="70" t="s">
        <v>65</v>
      </c>
      <c r="AH980" s="70" t="s">
        <v>11</v>
      </c>
      <c r="AI980" s="70" t="s">
        <v>9</v>
      </c>
      <c r="AJ980" s="70" t="s">
        <v>122</v>
      </c>
      <c r="AK980" s="70" t="s">
        <v>139</v>
      </c>
      <c r="AL980" s="70" t="s">
        <v>63</v>
      </c>
      <c r="AM980" s="70" t="s">
        <v>61</v>
      </c>
      <c r="AN980" s="70" t="s">
        <v>61</v>
      </c>
      <c r="AO980" s="70" t="s">
        <v>61</v>
      </c>
      <c r="AP980" s="73"/>
    </row>
    <row r="981" spans="1:42" ht="15" hidden="1" customHeight="1" x14ac:dyDescent="0.25">
      <c r="A981" s="69">
        <v>2024</v>
      </c>
      <c r="B981" s="70" t="s">
        <v>54</v>
      </c>
      <c r="C981" s="70" t="s">
        <v>1752</v>
      </c>
      <c r="D981" s="70" t="s">
        <v>1753</v>
      </c>
      <c r="E981" s="70" t="s">
        <v>2094</v>
      </c>
      <c r="F981" s="70" t="s">
        <v>1755</v>
      </c>
      <c r="G981" s="70" t="s">
        <v>2150</v>
      </c>
      <c r="H981" s="70" t="s">
        <v>118</v>
      </c>
      <c r="I981" s="70" t="s">
        <v>60</v>
      </c>
      <c r="J981" s="70" t="s">
        <v>1755</v>
      </c>
      <c r="K981" s="69" t="b">
        <v>0</v>
      </c>
      <c r="L981" s="70" t="s">
        <v>1755</v>
      </c>
      <c r="M981" s="69">
        <v>101</v>
      </c>
      <c r="N981" s="78" t="s">
        <v>62</v>
      </c>
      <c r="O981" s="81" t="str">
        <f t="shared" si="30"/>
        <v>10195</v>
      </c>
      <c r="P981" s="82" t="str">
        <f>IF(L981="EGG", "THA", IF(COUNTIF(Sheet2!B$3:B$187,VALUE('raw Mark ID data'!O981))=0, 0, VLOOKUP(VALUE(O981), Sheet2!B$3:D$987, 3, FALSE)))</f>
        <v>THA</v>
      </c>
      <c r="Q981" s="82" t="str">
        <f>IF(P981="THA",VLOOKUP(VALUE(O981),Sheet2!B$1:C$191,2,FALSE), IF(P981="SHA",VLOOKUP(VALUE(O981),Sheet2!B$1:C$191,2,FALSE), 0))</f>
        <v>Neets Bay</v>
      </c>
      <c r="R981" s="82" t="str">
        <f t="shared" si="31"/>
        <v>T</v>
      </c>
      <c r="S981" s="70" t="s">
        <v>2181</v>
      </c>
      <c r="T981" s="71">
        <v>45514</v>
      </c>
      <c r="U981" s="73"/>
      <c r="V981" s="69">
        <v>1</v>
      </c>
      <c r="W981" s="71">
        <v>45514</v>
      </c>
      <c r="X981" s="69">
        <v>32</v>
      </c>
      <c r="Y981" s="69">
        <v>7</v>
      </c>
      <c r="Z981" s="70" t="s">
        <v>2152</v>
      </c>
      <c r="AA981" s="69">
        <v>1</v>
      </c>
      <c r="AB981" s="72">
        <v>45523</v>
      </c>
      <c r="AC981" s="70" t="s">
        <v>63</v>
      </c>
      <c r="AD981" s="70" t="s">
        <v>947</v>
      </c>
      <c r="AE981" s="70" t="s">
        <v>14</v>
      </c>
      <c r="AF981" s="70" t="s">
        <v>12</v>
      </c>
      <c r="AG981" s="70" t="s">
        <v>65</v>
      </c>
      <c r="AH981" s="70" t="s">
        <v>11</v>
      </c>
      <c r="AI981" s="70" t="s">
        <v>9</v>
      </c>
      <c r="AJ981" s="70" t="s">
        <v>84</v>
      </c>
      <c r="AK981" s="70" t="s">
        <v>947</v>
      </c>
      <c r="AL981" s="70" t="s">
        <v>63</v>
      </c>
      <c r="AM981" s="70" t="s">
        <v>61</v>
      </c>
      <c r="AN981" s="70" t="s">
        <v>61</v>
      </c>
      <c r="AO981" s="70" t="s">
        <v>61</v>
      </c>
      <c r="AP981" s="73"/>
    </row>
    <row r="982" spans="1:42" ht="15" hidden="1" customHeight="1" x14ac:dyDescent="0.25">
      <c r="A982" s="69">
        <v>2024</v>
      </c>
      <c r="B982" s="70" t="s">
        <v>54</v>
      </c>
      <c r="C982" s="70" t="s">
        <v>1752</v>
      </c>
      <c r="D982" s="70" t="s">
        <v>1753</v>
      </c>
      <c r="E982" s="70" t="s">
        <v>2094</v>
      </c>
      <c r="F982" s="70" t="s">
        <v>1755</v>
      </c>
      <c r="G982" s="70" t="s">
        <v>2150</v>
      </c>
      <c r="H982" s="70" t="s">
        <v>120</v>
      </c>
      <c r="I982" s="70" t="s">
        <v>60</v>
      </c>
      <c r="J982" s="70" t="s">
        <v>1755</v>
      </c>
      <c r="K982" s="69" t="b">
        <v>0</v>
      </c>
      <c r="L982" s="70" t="s">
        <v>1755</v>
      </c>
      <c r="M982" s="69">
        <v>101</v>
      </c>
      <c r="N982" s="78" t="s">
        <v>62</v>
      </c>
      <c r="O982" s="81" t="str">
        <f t="shared" si="30"/>
        <v>10195</v>
      </c>
      <c r="P982" s="82" t="str">
        <f>IF(L982="EGG", "THA", IF(COUNTIF(Sheet2!B$3:B$187,VALUE('raw Mark ID data'!O982))=0, 0, VLOOKUP(VALUE(O982), Sheet2!B$3:D$987, 3, FALSE)))</f>
        <v>THA</v>
      </c>
      <c r="Q982" s="82" t="str">
        <f>IF(P982="THA",VLOOKUP(VALUE(O982),Sheet2!B$1:C$191,2,FALSE), IF(P982="SHA",VLOOKUP(VALUE(O982),Sheet2!B$1:C$191,2,FALSE), 0))</f>
        <v>Neets Bay</v>
      </c>
      <c r="R982" s="82" t="str">
        <f t="shared" si="31"/>
        <v>T</v>
      </c>
      <c r="S982" s="70" t="s">
        <v>2182</v>
      </c>
      <c r="T982" s="71">
        <v>45514</v>
      </c>
      <c r="U982" s="73"/>
      <c r="V982" s="69">
        <v>1</v>
      </c>
      <c r="W982" s="71">
        <v>45514</v>
      </c>
      <c r="X982" s="69">
        <v>32</v>
      </c>
      <c r="Y982" s="69">
        <v>7</v>
      </c>
      <c r="Z982" s="70" t="s">
        <v>2152</v>
      </c>
      <c r="AA982" s="69">
        <v>1</v>
      </c>
      <c r="AB982" s="72">
        <v>45523</v>
      </c>
      <c r="AC982" s="70" t="s">
        <v>63</v>
      </c>
      <c r="AD982" s="70" t="s">
        <v>163</v>
      </c>
      <c r="AE982" s="70" t="s">
        <v>10</v>
      </c>
      <c r="AF982" s="70" t="s">
        <v>12</v>
      </c>
      <c r="AG982" s="70" t="s">
        <v>65</v>
      </c>
      <c r="AH982" s="70" t="s">
        <v>11</v>
      </c>
      <c r="AI982" s="70" t="s">
        <v>9</v>
      </c>
      <c r="AJ982" s="70" t="s">
        <v>122</v>
      </c>
      <c r="AK982" s="70" t="s">
        <v>163</v>
      </c>
      <c r="AL982" s="70" t="s">
        <v>63</v>
      </c>
      <c r="AM982" s="70" t="s">
        <v>61</v>
      </c>
      <c r="AN982" s="70" t="s">
        <v>61</v>
      </c>
      <c r="AO982" s="70" t="s">
        <v>61</v>
      </c>
      <c r="AP982" s="73"/>
    </row>
    <row r="983" spans="1:42" ht="15" hidden="1" customHeight="1" x14ac:dyDescent="0.25">
      <c r="A983" s="69">
        <v>2024</v>
      </c>
      <c r="B983" s="70" t="s">
        <v>54</v>
      </c>
      <c r="C983" s="70" t="s">
        <v>1752</v>
      </c>
      <c r="D983" s="70" t="s">
        <v>1753</v>
      </c>
      <c r="E983" s="70" t="s">
        <v>2094</v>
      </c>
      <c r="F983" s="70" t="s">
        <v>1755</v>
      </c>
      <c r="G983" s="70" t="s">
        <v>2150</v>
      </c>
      <c r="H983" s="70" t="s">
        <v>125</v>
      </c>
      <c r="I983" s="70" t="s">
        <v>60</v>
      </c>
      <c r="J983" s="70" t="s">
        <v>1755</v>
      </c>
      <c r="K983" s="69" t="b">
        <v>0</v>
      </c>
      <c r="L983" s="70" t="s">
        <v>1755</v>
      </c>
      <c r="M983" s="69">
        <v>101</v>
      </c>
      <c r="N983" s="78" t="s">
        <v>62</v>
      </c>
      <c r="O983" s="81" t="str">
        <f t="shared" si="30"/>
        <v>10195</v>
      </c>
      <c r="P983" s="82" t="str">
        <f>IF(L983="EGG", "THA", IF(COUNTIF(Sheet2!B$3:B$187,VALUE('raw Mark ID data'!O983))=0, 0, VLOOKUP(VALUE(O983), Sheet2!B$3:D$987, 3, FALSE)))</f>
        <v>THA</v>
      </c>
      <c r="Q983" s="82" t="str">
        <f>IF(P983="THA",VLOOKUP(VALUE(O983),Sheet2!B$1:C$191,2,FALSE), IF(P983="SHA",VLOOKUP(VALUE(O983),Sheet2!B$1:C$191,2,FALSE), 0))</f>
        <v>Neets Bay</v>
      </c>
      <c r="R983" s="82" t="str">
        <f t="shared" si="31"/>
        <v>T</v>
      </c>
      <c r="S983" s="70" t="s">
        <v>2183</v>
      </c>
      <c r="T983" s="71">
        <v>45515</v>
      </c>
      <c r="U983" s="73"/>
      <c r="V983" s="69">
        <v>1</v>
      </c>
      <c r="W983" s="71">
        <v>45515</v>
      </c>
      <c r="X983" s="69">
        <v>33</v>
      </c>
      <c r="Y983" s="69">
        <v>7</v>
      </c>
      <c r="Z983" s="70" t="s">
        <v>2184</v>
      </c>
      <c r="AA983" s="69">
        <v>1</v>
      </c>
      <c r="AB983" s="72">
        <v>45523</v>
      </c>
      <c r="AC983" s="70" t="s">
        <v>63</v>
      </c>
      <c r="AD983" s="70" t="s">
        <v>139</v>
      </c>
      <c r="AE983" s="70" t="s">
        <v>13</v>
      </c>
      <c r="AF983" s="70" t="s">
        <v>12</v>
      </c>
      <c r="AG983" s="70" t="s">
        <v>65</v>
      </c>
      <c r="AH983" s="70" t="s">
        <v>11</v>
      </c>
      <c r="AI983" s="70" t="s">
        <v>9</v>
      </c>
      <c r="AJ983" s="70" t="s">
        <v>84</v>
      </c>
      <c r="AK983" s="70" t="s">
        <v>139</v>
      </c>
      <c r="AL983" s="70" t="s">
        <v>63</v>
      </c>
      <c r="AM983" s="70" t="s">
        <v>61</v>
      </c>
      <c r="AN983" s="70" t="s">
        <v>61</v>
      </c>
      <c r="AO983" s="70" t="s">
        <v>61</v>
      </c>
      <c r="AP983" s="73"/>
    </row>
    <row r="984" spans="1:42" ht="15" hidden="1" customHeight="1" x14ac:dyDescent="0.25">
      <c r="A984" s="69">
        <v>2024</v>
      </c>
      <c r="B984" s="70" t="s">
        <v>54</v>
      </c>
      <c r="C984" s="70" t="s">
        <v>1752</v>
      </c>
      <c r="D984" s="70" t="s">
        <v>1753</v>
      </c>
      <c r="E984" s="70" t="s">
        <v>2094</v>
      </c>
      <c r="F984" s="70" t="s">
        <v>1755</v>
      </c>
      <c r="G984" s="70" t="s">
        <v>2150</v>
      </c>
      <c r="H984" s="70" t="s">
        <v>126</v>
      </c>
      <c r="I984" s="70" t="s">
        <v>60</v>
      </c>
      <c r="J984" s="70" t="s">
        <v>1755</v>
      </c>
      <c r="K984" s="69" t="b">
        <v>0</v>
      </c>
      <c r="L984" s="70" t="s">
        <v>1755</v>
      </c>
      <c r="M984" s="69">
        <v>101</v>
      </c>
      <c r="N984" s="78" t="s">
        <v>62</v>
      </c>
      <c r="O984" s="81" t="str">
        <f t="shared" si="30"/>
        <v>10195</v>
      </c>
      <c r="P984" s="82" t="str">
        <f>IF(L984="EGG", "THA", IF(COUNTIF(Sheet2!B$3:B$187,VALUE('raw Mark ID data'!O984))=0, 0, VLOOKUP(VALUE(O984), Sheet2!B$3:D$987, 3, FALSE)))</f>
        <v>THA</v>
      </c>
      <c r="Q984" s="82" t="str">
        <f>IF(P984="THA",VLOOKUP(VALUE(O984),Sheet2!B$1:C$191,2,FALSE), IF(P984="SHA",VLOOKUP(VALUE(O984),Sheet2!B$1:C$191,2,FALSE), 0))</f>
        <v>Neets Bay</v>
      </c>
      <c r="R984" s="82" t="str">
        <f t="shared" si="31"/>
        <v>T</v>
      </c>
      <c r="S984" s="70" t="s">
        <v>2185</v>
      </c>
      <c r="T984" s="71">
        <v>45515</v>
      </c>
      <c r="U984" s="73"/>
      <c r="V984" s="69">
        <v>1</v>
      </c>
      <c r="W984" s="71">
        <v>45515</v>
      </c>
      <c r="X984" s="69">
        <v>33</v>
      </c>
      <c r="Y984" s="69">
        <v>7</v>
      </c>
      <c r="Z984" s="70" t="s">
        <v>2184</v>
      </c>
      <c r="AA984" s="69">
        <v>1</v>
      </c>
      <c r="AB984" s="72">
        <v>45523</v>
      </c>
      <c r="AC984" s="70" t="s">
        <v>63</v>
      </c>
      <c r="AD984" s="70" t="s">
        <v>163</v>
      </c>
      <c r="AE984" s="70" t="s">
        <v>10</v>
      </c>
      <c r="AF984" s="70" t="s">
        <v>12</v>
      </c>
      <c r="AG984" s="70" t="s">
        <v>65</v>
      </c>
      <c r="AH984" s="70" t="s">
        <v>11</v>
      </c>
      <c r="AI984" s="70" t="s">
        <v>9</v>
      </c>
      <c r="AJ984" s="70" t="s">
        <v>84</v>
      </c>
      <c r="AK984" s="70" t="s">
        <v>163</v>
      </c>
      <c r="AL984" s="70" t="s">
        <v>63</v>
      </c>
      <c r="AM984" s="70" t="s">
        <v>61</v>
      </c>
      <c r="AN984" s="70" t="s">
        <v>61</v>
      </c>
      <c r="AO984" s="70" t="s">
        <v>61</v>
      </c>
      <c r="AP984" s="73"/>
    </row>
    <row r="985" spans="1:42" ht="15" hidden="1" customHeight="1" x14ac:dyDescent="0.25">
      <c r="A985" s="69">
        <v>2024</v>
      </c>
      <c r="B985" s="70" t="s">
        <v>54</v>
      </c>
      <c r="C985" s="70" t="s">
        <v>1752</v>
      </c>
      <c r="D985" s="70" t="s">
        <v>1753</v>
      </c>
      <c r="E985" s="70" t="s">
        <v>2094</v>
      </c>
      <c r="F985" s="70" t="s">
        <v>1755</v>
      </c>
      <c r="G985" s="70" t="s">
        <v>2150</v>
      </c>
      <c r="H985" s="70" t="s">
        <v>128</v>
      </c>
      <c r="I985" s="70" t="s">
        <v>60</v>
      </c>
      <c r="J985" s="70" t="s">
        <v>1755</v>
      </c>
      <c r="K985" s="69" t="b">
        <v>0</v>
      </c>
      <c r="L985" s="70" t="s">
        <v>1755</v>
      </c>
      <c r="M985" s="69">
        <v>101</v>
      </c>
      <c r="N985" s="78" t="s">
        <v>62</v>
      </c>
      <c r="O985" s="81" t="str">
        <f t="shared" si="30"/>
        <v>10195</v>
      </c>
      <c r="P985" s="82" t="str">
        <f>IF(L985="EGG", "THA", IF(COUNTIF(Sheet2!B$3:B$187,VALUE('raw Mark ID data'!O985))=0, 0, VLOOKUP(VALUE(O985), Sheet2!B$3:D$987, 3, FALSE)))</f>
        <v>THA</v>
      </c>
      <c r="Q985" s="82" t="str">
        <f>IF(P985="THA",VLOOKUP(VALUE(O985),Sheet2!B$1:C$191,2,FALSE), IF(P985="SHA",VLOOKUP(VALUE(O985),Sheet2!B$1:C$191,2,FALSE), 0))</f>
        <v>Neets Bay</v>
      </c>
      <c r="R985" s="82" t="str">
        <f t="shared" si="31"/>
        <v>T</v>
      </c>
      <c r="S985" s="70" t="s">
        <v>2186</v>
      </c>
      <c r="T985" s="71">
        <v>45515</v>
      </c>
      <c r="U985" s="73"/>
      <c r="V985" s="69">
        <v>1</v>
      </c>
      <c r="W985" s="71">
        <v>45515</v>
      </c>
      <c r="X985" s="69">
        <v>33</v>
      </c>
      <c r="Y985" s="69">
        <v>7</v>
      </c>
      <c r="Z985" s="70" t="s">
        <v>2184</v>
      </c>
      <c r="AA985" s="69">
        <v>1</v>
      </c>
      <c r="AB985" s="72">
        <v>45523</v>
      </c>
      <c r="AC985" s="70" t="s">
        <v>63</v>
      </c>
      <c r="AD985" s="70" t="s">
        <v>139</v>
      </c>
      <c r="AE985" s="70" t="s">
        <v>13</v>
      </c>
      <c r="AF985" s="70" t="s">
        <v>12</v>
      </c>
      <c r="AG985" s="70" t="s">
        <v>65</v>
      </c>
      <c r="AH985" s="70" t="s">
        <v>11</v>
      </c>
      <c r="AI985" s="70" t="s">
        <v>9</v>
      </c>
      <c r="AJ985" s="70" t="s">
        <v>122</v>
      </c>
      <c r="AK985" s="70" t="s">
        <v>139</v>
      </c>
      <c r="AL985" s="70" t="s">
        <v>63</v>
      </c>
      <c r="AM985" s="70" t="s">
        <v>61</v>
      </c>
      <c r="AN985" s="70" t="s">
        <v>61</v>
      </c>
      <c r="AO985" s="70" t="s">
        <v>61</v>
      </c>
      <c r="AP985" s="73"/>
    </row>
    <row r="986" spans="1:42" ht="15" hidden="1" customHeight="1" x14ac:dyDescent="0.25">
      <c r="A986" s="69">
        <v>2024</v>
      </c>
      <c r="B986" s="70" t="s">
        <v>54</v>
      </c>
      <c r="C986" s="70" t="s">
        <v>1752</v>
      </c>
      <c r="D986" s="70" t="s">
        <v>1753</v>
      </c>
      <c r="E986" s="70" t="s">
        <v>2094</v>
      </c>
      <c r="F986" s="70" t="s">
        <v>1755</v>
      </c>
      <c r="G986" s="70" t="s">
        <v>2150</v>
      </c>
      <c r="H986" s="70" t="s">
        <v>129</v>
      </c>
      <c r="I986" s="70" t="s">
        <v>60</v>
      </c>
      <c r="J986" s="70" t="s">
        <v>1755</v>
      </c>
      <c r="K986" s="69" t="b">
        <v>0</v>
      </c>
      <c r="L986" s="70" t="s">
        <v>1755</v>
      </c>
      <c r="M986" s="69">
        <v>101</v>
      </c>
      <c r="N986" s="78" t="s">
        <v>62</v>
      </c>
      <c r="O986" s="81" t="str">
        <f t="shared" si="30"/>
        <v>10195</v>
      </c>
      <c r="P986" s="82" t="str">
        <f>IF(L986="EGG", "THA", IF(COUNTIF(Sheet2!B$3:B$187,VALUE('raw Mark ID data'!O986))=0, 0, VLOOKUP(VALUE(O986), Sheet2!B$3:D$987, 3, FALSE)))</f>
        <v>THA</v>
      </c>
      <c r="Q986" s="82" t="str">
        <f>IF(P986="THA",VLOOKUP(VALUE(O986),Sheet2!B$1:C$191,2,FALSE), IF(P986="SHA",VLOOKUP(VALUE(O986),Sheet2!B$1:C$191,2,FALSE), 0))</f>
        <v>Neets Bay</v>
      </c>
      <c r="R986" s="82" t="str">
        <f t="shared" si="31"/>
        <v>T</v>
      </c>
      <c r="S986" s="70" t="s">
        <v>2187</v>
      </c>
      <c r="T986" s="71">
        <v>45515</v>
      </c>
      <c r="U986" s="73"/>
      <c r="V986" s="69">
        <v>1</v>
      </c>
      <c r="W986" s="71">
        <v>45515</v>
      </c>
      <c r="X986" s="69">
        <v>33</v>
      </c>
      <c r="Y986" s="69">
        <v>7</v>
      </c>
      <c r="Z986" s="70" t="s">
        <v>2184</v>
      </c>
      <c r="AA986" s="69">
        <v>1</v>
      </c>
      <c r="AB986" s="72">
        <v>45523</v>
      </c>
      <c r="AC986" s="70" t="s">
        <v>63</v>
      </c>
      <c r="AD986" s="70" t="s">
        <v>189</v>
      </c>
      <c r="AE986" s="70" t="s">
        <v>21</v>
      </c>
      <c r="AF986" s="70" t="s">
        <v>12</v>
      </c>
      <c r="AG986" s="70" t="s">
        <v>65</v>
      </c>
      <c r="AH986" s="70" t="s">
        <v>11</v>
      </c>
      <c r="AI986" s="70" t="s">
        <v>9</v>
      </c>
      <c r="AJ986" s="70" t="s">
        <v>122</v>
      </c>
      <c r="AK986" s="70" t="s">
        <v>189</v>
      </c>
      <c r="AL986" s="70" t="s">
        <v>63</v>
      </c>
      <c r="AM986" s="70" t="s">
        <v>61</v>
      </c>
      <c r="AN986" s="70" t="s">
        <v>61</v>
      </c>
      <c r="AO986" s="70" t="s">
        <v>61</v>
      </c>
      <c r="AP986" s="73"/>
    </row>
    <row r="987" spans="1:42" ht="15" hidden="1" customHeight="1" x14ac:dyDescent="0.25">
      <c r="A987" s="69">
        <v>2024</v>
      </c>
      <c r="B987" s="70" t="s">
        <v>54</v>
      </c>
      <c r="C987" s="70" t="s">
        <v>1752</v>
      </c>
      <c r="D987" s="70" t="s">
        <v>1753</v>
      </c>
      <c r="E987" s="70" t="s">
        <v>2094</v>
      </c>
      <c r="F987" s="70" t="s">
        <v>1755</v>
      </c>
      <c r="G987" s="70" t="s">
        <v>2150</v>
      </c>
      <c r="H987" s="70" t="s">
        <v>133</v>
      </c>
      <c r="I987" s="70" t="s">
        <v>60</v>
      </c>
      <c r="J987" s="70" t="s">
        <v>1755</v>
      </c>
      <c r="K987" s="69" t="b">
        <v>0</v>
      </c>
      <c r="L987" s="70" t="s">
        <v>1755</v>
      </c>
      <c r="M987" s="69">
        <v>101</v>
      </c>
      <c r="N987" s="78" t="s">
        <v>62</v>
      </c>
      <c r="O987" s="81" t="str">
        <f t="shared" si="30"/>
        <v>10195</v>
      </c>
      <c r="P987" s="82" t="str">
        <f>IF(L987="EGG", "THA", IF(COUNTIF(Sheet2!B$3:B$187,VALUE('raw Mark ID data'!O987))=0, 0, VLOOKUP(VALUE(O987), Sheet2!B$3:D$987, 3, FALSE)))</f>
        <v>THA</v>
      </c>
      <c r="Q987" s="82" t="str">
        <f>IF(P987="THA",VLOOKUP(VALUE(O987),Sheet2!B$1:C$191,2,FALSE), IF(P987="SHA",VLOOKUP(VALUE(O987),Sheet2!B$1:C$191,2,FALSE), 0))</f>
        <v>Neets Bay</v>
      </c>
      <c r="R987" s="82" t="str">
        <f t="shared" si="31"/>
        <v>T</v>
      </c>
      <c r="S987" s="70" t="s">
        <v>2188</v>
      </c>
      <c r="T987" s="71">
        <v>45515</v>
      </c>
      <c r="U987" s="73"/>
      <c r="V987" s="69">
        <v>1</v>
      </c>
      <c r="W987" s="71">
        <v>45515</v>
      </c>
      <c r="X987" s="69">
        <v>33</v>
      </c>
      <c r="Y987" s="69">
        <v>7</v>
      </c>
      <c r="Z987" s="70" t="s">
        <v>2184</v>
      </c>
      <c r="AA987" s="69">
        <v>1</v>
      </c>
      <c r="AB987" s="72">
        <v>45523</v>
      </c>
      <c r="AC987" s="70" t="s">
        <v>63</v>
      </c>
      <c r="AD987" s="70" t="s">
        <v>189</v>
      </c>
      <c r="AE987" s="70" t="s">
        <v>21</v>
      </c>
      <c r="AF987" s="70" t="s">
        <v>12</v>
      </c>
      <c r="AG987" s="70" t="s">
        <v>65</v>
      </c>
      <c r="AH987" s="70" t="s">
        <v>11</v>
      </c>
      <c r="AI987" s="70" t="s">
        <v>9</v>
      </c>
      <c r="AJ987" s="70" t="s">
        <v>122</v>
      </c>
      <c r="AK987" s="70" t="s">
        <v>189</v>
      </c>
      <c r="AL987" s="70" t="s">
        <v>63</v>
      </c>
      <c r="AM987" s="70" t="s">
        <v>61</v>
      </c>
      <c r="AN987" s="70" t="s">
        <v>61</v>
      </c>
      <c r="AO987" s="70" t="s">
        <v>61</v>
      </c>
      <c r="AP987" s="73"/>
    </row>
    <row r="988" spans="1:42" ht="15" hidden="1" customHeight="1" x14ac:dyDescent="0.25">
      <c r="A988" s="69">
        <v>2024</v>
      </c>
      <c r="B988" s="70" t="s">
        <v>54</v>
      </c>
      <c r="C988" s="70" t="s">
        <v>1752</v>
      </c>
      <c r="D988" s="70" t="s">
        <v>1753</v>
      </c>
      <c r="E988" s="70" t="s">
        <v>2094</v>
      </c>
      <c r="F988" s="70" t="s">
        <v>1755</v>
      </c>
      <c r="G988" s="70" t="s">
        <v>2150</v>
      </c>
      <c r="H988" s="70" t="s">
        <v>137</v>
      </c>
      <c r="I988" s="70" t="s">
        <v>60</v>
      </c>
      <c r="J988" s="70" t="s">
        <v>1755</v>
      </c>
      <c r="K988" s="69" t="b">
        <v>0</v>
      </c>
      <c r="L988" s="70" t="s">
        <v>1755</v>
      </c>
      <c r="M988" s="69">
        <v>101</v>
      </c>
      <c r="N988" s="78" t="s">
        <v>62</v>
      </c>
      <c r="O988" s="81" t="str">
        <f t="shared" si="30"/>
        <v>10195</v>
      </c>
      <c r="P988" s="82" t="str">
        <f>IF(L988="EGG", "THA", IF(COUNTIF(Sheet2!B$3:B$187,VALUE('raw Mark ID data'!O988))=0, 0, VLOOKUP(VALUE(O988), Sheet2!B$3:D$987, 3, FALSE)))</f>
        <v>THA</v>
      </c>
      <c r="Q988" s="82" t="str">
        <f>IF(P988="THA",VLOOKUP(VALUE(O988),Sheet2!B$1:C$191,2,FALSE), IF(P988="SHA",VLOOKUP(VALUE(O988),Sheet2!B$1:C$191,2,FALSE), 0))</f>
        <v>Neets Bay</v>
      </c>
      <c r="R988" s="82" t="str">
        <f t="shared" si="31"/>
        <v>T</v>
      </c>
      <c r="S988" s="70" t="s">
        <v>2189</v>
      </c>
      <c r="T988" s="71">
        <v>45515</v>
      </c>
      <c r="U988" s="73"/>
      <c r="V988" s="69">
        <v>1</v>
      </c>
      <c r="W988" s="71">
        <v>45515</v>
      </c>
      <c r="X988" s="69">
        <v>33</v>
      </c>
      <c r="Y988" s="69">
        <v>7</v>
      </c>
      <c r="Z988" s="70" t="s">
        <v>2184</v>
      </c>
      <c r="AA988" s="69">
        <v>1</v>
      </c>
      <c r="AB988" s="72">
        <v>45523</v>
      </c>
      <c r="AC988" s="70" t="s">
        <v>63</v>
      </c>
      <c r="AD988" s="70" t="s">
        <v>163</v>
      </c>
      <c r="AE988" s="70" t="s">
        <v>10</v>
      </c>
      <c r="AF988" s="70" t="s">
        <v>12</v>
      </c>
      <c r="AG988" s="70" t="s">
        <v>65</v>
      </c>
      <c r="AH988" s="70" t="s">
        <v>11</v>
      </c>
      <c r="AI988" s="70" t="s">
        <v>9</v>
      </c>
      <c r="AJ988" s="70" t="s">
        <v>122</v>
      </c>
      <c r="AK988" s="70" t="s">
        <v>163</v>
      </c>
      <c r="AL988" s="70" t="s">
        <v>63</v>
      </c>
      <c r="AM988" s="70" t="s">
        <v>61</v>
      </c>
      <c r="AN988" s="70" t="s">
        <v>61</v>
      </c>
      <c r="AO988" s="70" t="s">
        <v>61</v>
      </c>
      <c r="AP988" s="73"/>
    </row>
    <row r="989" spans="1:42" ht="15" hidden="1" customHeight="1" x14ac:dyDescent="0.25">
      <c r="A989" s="69">
        <v>2024</v>
      </c>
      <c r="B989" s="70" t="s">
        <v>54</v>
      </c>
      <c r="C989" s="70" t="s">
        <v>1752</v>
      </c>
      <c r="D989" s="70" t="s">
        <v>1753</v>
      </c>
      <c r="E989" s="70" t="s">
        <v>2094</v>
      </c>
      <c r="F989" s="70" t="s">
        <v>1755</v>
      </c>
      <c r="G989" s="70" t="s">
        <v>2150</v>
      </c>
      <c r="H989" s="70" t="s">
        <v>144</v>
      </c>
      <c r="I989" s="70" t="s">
        <v>60</v>
      </c>
      <c r="J989" s="70" t="s">
        <v>1755</v>
      </c>
      <c r="K989" s="69" t="b">
        <v>0</v>
      </c>
      <c r="L989" s="70" t="s">
        <v>1755</v>
      </c>
      <c r="M989" s="69">
        <v>101</v>
      </c>
      <c r="N989" s="78" t="s">
        <v>62</v>
      </c>
      <c r="O989" s="81" t="str">
        <f t="shared" si="30"/>
        <v>10195</v>
      </c>
      <c r="P989" s="82" t="str">
        <f>IF(L989="EGG", "THA", IF(COUNTIF(Sheet2!B$3:B$187,VALUE('raw Mark ID data'!O989))=0, 0, VLOOKUP(VALUE(O989), Sheet2!B$3:D$987, 3, FALSE)))</f>
        <v>THA</v>
      </c>
      <c r="Q989" s="82" t="str">
        <f>IF(P989="THA",VLOOKUP(VALUE(O989),Sheet2!B$1:C$191,2,FALSE), IF(P989="SHA",VLOOKUP(VALUE(O989),Sheet2!B$1:C$191,2,FALSE), 0))</f>
        <v>Neets Bay</v>
      </c>
      <c r="R989" s="82" t="str">
        <f t="shared" si="31"/>
        <v>T</v>
      </c>
      <c r="S989" s="70" t="s">
        <v>2190</v>
      </c>
      <c r="T989" s="71">
        <v>45515</v>
      </c>
      <c r="U989" s="73"/>
      <c r="V989" s="69">
        <v>1</v>
      </c>
      <c r="W989" s="71">
        <v>45515</v>
      </c>
      <c r="X989" s="69">
        <v>33</v>
      </c>
      <c r="Y989" s="69">
        <v>7</v>
      </c>
      <c r="Z989" s="70" t="s">
        <v>2184</v>
      </c>
      <c r="AA989" s="69">
        <v>1</v>
      </c>
      <c r="AB989" s="72">
        <v>45523</v>
      </c>
      <c r="AC989" s="70" t="s">
        <v>63</v>
      </c>
      <c r="AD989" s="70" t="s">
        <v>189</v>
      </c>
      <c r="AE989" s="70" t="s">
        <v>21</v>
      </c>
      <c r="AF989" s="70" t="s">
        <v>12</v>
      </c>
      <c r="AG989" s="70" t="s">
        <v>65</v>
      </c>
      <c r="AH989" s="70" t="s">
        <v>11</v>
      </c>
      <c r="AI989" s="70" t="s">
        <v>9</v>
      </c>
      <c r="AJ989" s="70" t="s">
        <v>84</v>
      </c>
      <c r="AK989" s="70" t="s">
        <v>189</v>
      </c>
      <c r="AL989" s="70" t="s">
        <v>63</v>
      </c>
      <c r="AM989" s="70" t="s">
        <v>61</v>
      </c>
      <c r="AN989" s="70" t="s">
        <v>61</v>
      </c>
      <c r="AO989" s="70" t="s">
        <v>61</v>
      </c>
      <c r="AP989" s="73"/>
    </row>
    <row r="990" spans="1:42" ht="15" hidden="1" customHeight="1" x14ac:dyDescent="0.25">
      <c r="A990" s="69">
        <v>2024</v>
      </c>
      <c r="B990" s="70" t="s">
        <v>54</v>
      </c>
      <c r="C990" s="70" t="s">
        <v>1752</v>
      </c>
      <c r="D990" s="70" t="s">
        <v>1753</v>
      </c>
      <c r="E990" s="70" t="s">
        <v>2094</v>
      </c>
      <c r="F990" s="70" t="s">
        <v>1755</v>
      </c>
      <c r="G990" s="70" t="s">
        <v>2150</v>
      </c>
      <c r="H990" s="70" t="s">
        <v>150</v>
      </c>
      <c r="I990" s="70" t="s">
        <v>60</v>
      </c>
      <c r="J990" s="70" t="s">
        <v>1755</v>
      </c>
      <c r="K990" s="69" t="b">
        <v>0</v>
      </c>
      <c r="L990" s="70" t="s">
        <v>1755</v>
      </c>
      <c r="M990" s="69">
        <v>101</v>
      </c>
      <c r="N990" s="78" t="s">
        <v>62</v>
      </c>
      <c r="O990" s="81" t="str">
        <f t="shared" si="30"/>
        <v>10195</v>
      </c>
      <c r="P990" s="82" t="str">
        <f>IF(L990="EGG", "THA", IF(COUNTIF(Sheet2!B$3:B$187,VALUE('raw Mark ID data'!O990))=0, 0, VLOOKUP(VALUE(O990), Sheet2!B$3:D$987, 3, FALSE)))</f>
        <v>THA</v>
      </c>
      <c r="Q990" s="82" t="str">
        <f>IF(P990="THA",VLOOKUP(VALUE(O990),Sheet2!B$1:C$191,2,FALSE), IF(P990="SHA",VLOOKUP(VALUE(O990),Sheet2!B$1:C$191,2,FALSE), 0))</f>
        <v>Neets Bay</v>
      </c>
      <c r="R990" s="82" t="str">
        <f t="shared" si="31"/>
        <v>T</v>
      </c>
      <c r="S990" s="70" t="s">
        <v>2191</v>
      </c>
      <c r="T990" s="71">
        <v>45515</v>
      </c>
      <c r="U990" s="73"/>
      <c r="V990" s="69">
        <v>1</v>
      </c>
      <c r="W990" s="71">
        <v>45515</v>
      </c>
      <c r="X990" s="69">
        <v>33</v>
      </c>
      <c r="Y990" s="69">
        <v>7</v>
      </c>
      <c r="Z990" s="70" t="s">
        <v>2184</v>
      </c>
      <c r="AA990" s="69">
        <v>1</v>
      </c>
      <c r="AB990" s="72">
        <v>45523</v>
      </c>
      <c r="AC990" s="70" t="s">
        <v>63</v>
      </c>
      <c r="AD990" s="70" t="s">
        <v>163</v>
      </c>
      <c r="AE990" s="70" t="s">
        <v>10</v>
      </c>
      <c r="AF990" s="70" t="s">
        <v>12</v>
      </c>
      <c r="AG990" s="70" t="s">
        <v>65</v>
      </c>
      <c r="AH990" s="70" t="s">
        <v>11</v>
      </c>
      <c r="AI990" s="70" t="s">
        <v>9</v>
      </c>
      <c r="AJ990" s="70" t="s">
        <v>122</v>
      </c>
      <c r="AK990" s="70" t="s">
        <v>163</v>
      </c>
      <c r="AL990" s="70" t="s">
        <v>63</v>
      </c>
      <c r="AM990" s="70" t="s">
        <v>61</v>
      </c>
      <c r="AN990" s="70" t="s">
        <v>61</v>
      </c>
      <c r="AO990" s="70" t="s">
        <v>61</v>
      </c>
      <c r="AP990" s="73"/>
    </row>
    <row r="991" spans="1:42" ht="15" hidden="1" customHeight="1" x14ac:dyDescent="0.25">
      <c r="A991" s="69">
        <v>2024</v>
      </c>
      <c r="B991" s="70" t="s">
        <v>54</v>
      </c>
      <c r="C991" s="70" t="s">
        <v>1752</v>
      </c>
      <c r="D991" s="70" t="s">
        <v>1753</v>
      </c>
      <c r="E991" s="70" t="s">
        <v>2094</v>
      </c>
      <c r="F991" s="70" t="s">
        <v>1755</v>
      </c>
      <c r="G991" s="70" t="s">
        <v>2150</v>
      </c>
      <c r="H991" s="70" t="s">
        <v>151</v>
      </c>
      <c r="I991" s="70" t="s">
        <v>60</v>
      </c>
      <c r="J991" s="70" t="s">
        <v>1755</v>
      </c>
      <c r="K991" s="69" t="b">
        <v>0</v>
      </c>
      <c r="L991" s="70" t="s">
        <v>1755</v>
      </c>
      <c r="M991" s="69">
        <v>101</v>
      </c>
      <c r="N991" s="78" t="s">
        <v>62</v>
      </c>
      <c r="O991" s="81" t="str">
        <f t="shared" si="30"/>
        <v>10195</v>
      </c>
      <c r="P991" s="82" t="str">
        <f>IF(L991="EGG", "THA", IF(COUNTIF(Sheet2!B$3:B$187,VALUE('raw Mark ID data'!O991))=0, 0, VLOOKUP(VALUE(O991), Sheet2!B$3:D$987, 3, FALSE)))</f>
        <v>THA</v>
      </c>
      <c r="Q991" s="82" t="str">
        <f>IF(P991="THA",VLOOKUP(VALUE(O991),Sheet2!B$1:C$191,2,FALSE), IF(P991="SHA",VLOOKUP(VALUE(O991),Sheet2!B$1:C$191,2,FALSE), 0))</f>
        <v>Neets Bay</v>
      </c>
      <c r="R991" s="82" t="str">
        <f t="shared" si="31"/>
        <v>T</v>
      </c>
      <c r="S991" s="70" t="s">
        <v>2192</v>
      </c>
      <c r="T991" s="71">
        <v>45515</v>
      </c>
      <c r="U991" s="73"/>
      <c r="V991" s="69">
        <v>1</v>
      </c>
      <c r="W991" s="71">
        <v>45515</v>
      </c>
      <c r="X991" s="69">
        <v>33</v>
      </c>
      <c r="Y991" s="69">
        <v>7</v>
      </c>
      <c r="Z991" s="70" t="s">
        <v>2184</v>
      </c>
      <c r="AA991" s="69">
        <v>1</v>
      </c>
      <c r="AB991" s="72">
        <v>45523</v>
      </c>
      <c r="AC991" s="70" t="s">
        <v>63</v>
      </c>
      <c r="AD991" s="70" t="s">
        <v>139</v>
      </c>
      <c r="AE991" s="70" t="s">
        <v>13</v>
      </c>
      <c r="AF991" s="70" t="s">
        <v>12</v>
      </c>
      <c r="AG991" s="70" t="s">
        <v>65</v>
      </c>
      <c r="AH991" s="70" t="s">
        <v>11</v>
      </c>
      <c r="AI991" s="70" t="s">
        <v>9</v>
      </c>
      <c r="AJ991" s="70" t="s">
        <v>84</v>
      </c>
      <c r="AK991" s="70" t="s">
        <v>139</v>
      </c>
      <c r="AL991" s="70" t="s">
        <v>63</v>
      </c>
      <c r="AM991" s="70" t="s">
        <v>61</v>
      </c>
      <c r="AN991" s="70" t="s">
        <v>61</v>
      </c>
      <c r="AO991" s="70" t="s">
        <v>61</v>
      </c>
      <c r="AP991" s="73"/>
    </row>
    <row r="992" spans="1:42" ht="15" hidden="1" customHeight="1" x14ac:dyDescent="0.25">
      <c r="A992" s="69">
        <v>2024</v>
      </c>
      <c r="B992" s="70" t="s">
        <v>54</v>
      </c>
      <c r="C992" s="70" t="s">
        <v>1752</v>
      </c>
      <c r="D992" s="70" t="s">
        <v>1753</v>
      </c>
      <c r="E992" s="70" t="s">
        <v>2094</v>
      </c>
      <c r="F992" s="70" t="s">
        <v>1755</v>
      </c>
      <c r="G992" s="70" t="s">
        <v>2150</v>
      </c>
      <c r="H992" s="70" t="s">
        <v>154</v>
      </c>
      <c r="I992" s="70" t="s">
        <v>60</v>
      </c>
      <c r="J992" s="70" t="s">
        <v>1755</v>
      </c>
      <c r="K992" s="69" t="b">
        <v>0</v>
      </c>
      <c r="L992" s="70" t="s">
        <v>1755</v>
      </c>
      <c r="M992" s="69">
        <v>101</v>
      </c>
      <c r="N992" s="78" t="s">
        <v>62</v>
      </c>
      <c r="O992" s="81" t="str">
        <f t="shared" si="30"/>
        <v>10195</v>
      </c>
      <c r="P992" s="82" t="str">
        <f>IF(L992="EGG", "THA", IF(COUNTIF(Sheet2!B$3:B$187,VALUE('raw Mark ID data'!O992))=0, 0, VLOOKUP(VALUE(O992), Sheet2!B$3:D$987, 3, FALSE)))</f>
        <v>THA</v>
      </c>
      <c r="Q992" s="82" t="str">
        <f>IF(P992="THA",VLOOKUP(VALUE(O992),Sheet2!B$1:C$191,2,FALSE), IF(P992="SHA",VLOOKUP(VALUE(O992),Sheet2!B$1:C$191,2,FALSE), 0))</f>
        <v>Neets Bay</v>
      </c>
      <c r="R992" s="82" t="str">
        <f t="shared" si="31"/>
        <v>T</v>
      </c>
      <c r="S992" s="70" t="s">
        <v>2193</v>
      </c>
      <c r="T992" s="71">
        <v>45515</v>
      </c>
      <c r="U992" s="73"/>
      <c r="V992" s="69">
        <v>1</v>
      </c>
      <c r="W992" s="71">
        <v>45515</v>
      </c>
      <c r="X992" s="69">
        <v>33</v>
      </c>
      <c r="Y992" s="69">
        <v>7</v>
      </c>
      <c r="Z992" s="70" t="s">
        <v>2184</v>
      </c>
      <c r="AA992" s="69">
        <v>1</v>
      </c>
      <c r="AB992" s="72">
        <v>45523</v>
      </c>
      <c r="AC992" s="70" t="s">
        <v>63</v>
      </c>
      <c r="AD992" s="70" t="s">
        <v>139</v>
      </c>
      <c r="AE992" s="70" t="s">
        <v>13</v>
      </c>
      <c r="AF992" s="70" t="s">
        <v>12</v>
      </c>
      <c r="AG992" s="70" t="s">
        <v>65</v>
      </c>
      <c r="AH992" s="70" t="s">
        <v>11</v>
      </c>
      <c r="AI992" s="70" t="s">
        <v>9</v>
      </c>
      <c r="AJ992" s="70" t="s">
        <v>122</v>
      </c>
      <c r="AK992" s="70" t="s">
        <v>139</v>
      </c>
      <c r="AL992" s="70" t="s">
        <v>63</v>
      </c>
      <c r="AM992" s="70" t="s">
        <v>61</v>
      </c>
      <c r="AN992" s="70" t="s">
        <v>61</v>
      </c>
      <c r="AO992" s="70" t="s">
        <v>61</v>
      </c>
      <c r="AP992" s="73"/>
    </row>
    <row r="993" spans="1:42" ht="15" hidden="1" customHeight="1" x14ac:dyDescent="0.25">
      <c r="A993" s="69">
        <v>2024</v>
      </c>
      <c r="B993" s="70" t="s">
        <v>54</v>
      </c>
      <c r="C993" s="70" t="s">
        <v>1752</v>
      </c>
      <c r="D993" s="70" t="s">
        <v>1753</v>
      </c>
      <c r="E993" s="70" t="s">
        <v>2094</v>
      </c>
      <c r="F993" s="70" t="s">
        <v>1755</v>
      </c>
      <c r="G993" s="70" t="s">
        <v>2150</v>
      </c>
      <c r="H993" s="70" t="s">
        <v>155</v>
      </c>
      <c r="I993" s="70" t="s">
        <v>60</v>
      </c>
      <c r="J993" s="70" t="s">
        <v>1755</v>
      </c>
      <c r="K993" s="69" t="b">
        <v>0</v>
      </c>
      <c r="L993" s="70" t="s">
        <v>1755</v>
      </c>
      <c r="M993" s="69">
        <v>101</v>
      </c>
      <c r="N993" s="78" t="s">
        <v>62</v>
      </c>
      <c r="O993" s="81" t="str">
        <f t="shared" si="30"/>
        <v>10195</v>
      </c>
      <c r="P993" s="82" t="str">
        <f>IF(L993="EGG", "THA", IF(COUNTIF(Sheet2!B$3:B$187,VALUE('raw Mark ID data'!O993))=0, 0, VLOOKUP(VALUE(O993), Sheet2!B$3:D$987, 3, FALSE)))</f>
        <v>THA</v>
      </c>
      <c r="Q993" s="82" t="str">
        <f>IF(P993="THA",VLOOKUP(VALUE(O993),Sheet2!B$1:C$191,2,FALSE), IF(P993="SHA",VLOOKUP(VALUE(O993),Sheet2!B$1:C$191,2,FALSE), 0))</f>
        <v>Neets Bay</v>
      </c>
      <c r="R993" s="82" t="str">
        <f t="shared" si="31"/>
        <v>T</v>
      </c>
      <c r="S993" s="70" t="s">
        <v>2194</v>
      </c>
      <c r="T993" s="71">
        <v>45515</v>
      </c>
      <c r="U993" s="73"/>
      <c r="V993" s="69">
        <v>1</v>
      </c>
      <c r="W993" s="71">
        <v>45515</v>
      </c>
      <c r="X993" s="69">
        <v>33</v>
      </c>
      <c r="Y993" s="69">
        <v>7</v>
      </c>
      <c r="Z993" s="70" t="s">
        <v>2184</v>
      </c>
      <c r="AA993" s="69">
        <v>1</v>
      </c>
      <c r="AB993" s="72">
        <v>45523</v>
      </c>
      <c r="AC993" s="70" t="s">
        <v>63</v>
      </c>
      <c r="AD993" s="70" t="s">
        <v>163</v>
      </c>
      <c r="AE993" s="70" t="s">
        <v>10</v>
      </c>
      <c r="AF993" s="70" t="s">
        <v>12</v>
      </c>
      <c r="AG993" s="70" t="s">
        <v>65</v>
      </c>
      <c r="AH993" s="70" t="s">
        <v>11</v>
      </c>
      <c r="AI993" s="70" t="s">
        <v>9</v>
      </c>
      <c r="AJ993" s="70" t="s">
        <v>122</v>
      </c>
      <c r="AK993" s="70" t="s">
        <v>163</v>
      </c>
      <c r="AL993" s="70" t="s">
        <v>63</v>
      </c>
      <c r="AM993" s="70" t="s">
        <v>61</v>
      </c>
      <c r="AN993" s="70" t="s">
        <v>61</v>
      </c>
      <c r="AO993" s="70" t="s">
        <v>61</v>
      </c>
      <c r="AP993" s="73"/>
    </row>
    <row r="994" spans="1:42" ht="15" hidden="1" customHeight="1" x14ac:dyDescent="0.25">
      <c r="A994" s="69">
        <v>2024</v>
      </c>
      <c r="B994" s="70" t="s">
        <v>54</v>
      </c>
      <c r="C994" s="70" t="s">
        <v>1752</v>
      </c>
      <c r="D994" s="70" t="s">
        <v>1753</v>
      </c>
      <c r="E994" s="70" t="s">
        <v>2094</v>
      </c>
      <c r="F994" s="70" t="s">
        <v>1755</v>
      </c>
      <c r="G994" s="70" t="s">
        <v>2150</v>
      </c>
      <c r="H994" s="70" t="s">
        <v>157</v>
      </c>
      <c r="I994" s="70" t="s">
        <v>60</v>
      </c>
      <c r="J994" s="70" t="s">
        <v>1755</v>
      </c>
      <c r="K994" s="69" t="b">
        <v>0</v>
      </c>
      <c r="L994" s="70" t="s">
        <v>1755</v>
      </c>
      <c r="M994" s="69">
        <v>101</v>
      </c>
      <c r="N994" s="78" t="s">
        <v>62</v>
      </c>
      <c r="O994" s="81" t="str">
        <f t="shared" si="30"/>
        <v>10195</v>
      </c>
      <c r="P994" s="82" t="str">
        <f>IF(L994="EGG", "THA", IF(COUNTIF(Sheet2!B$3:B$187,VALUE('raw Mark ID data'!O994))=0, 0, VLOOKUP(VALUE(O994), Sheet2!B$3:D$987, 3, FALSE)))</f>
        <v>THA</v>
      </c>
      <c r="Q994" s="82" t="str">
        <f>IF(P994="THA",VLOOKUP(VALUE(O994),Sheet2!B$1:C$191,2,FALSE), IF(P994="SHA",VLOOKUP(VALUE(O994),Sheet2!B$1:C$191,2,FALSE), 0))</f>
        <v>Neets Bay</v>
      </c>
      <c r="R994" s="82" t="str">
        <f t="shared" si="31"/>
        <v>T</v>
      </c>
      <c r="S994" s="70" t="s">
        <v>2195</v>
      </c>
      <c r="T994" s="71">
        <v>45515</v>
      </c>
      <c r="U994" s="73"/>
      <c r="V994" s="69">
        <v>1</v>
      </c>
      <c r="W994" s="71">
        <v>45515</v>
      </c>
      <c r="X994" s="69">
        <v>33</v>
      </c>
      <c r="Y994" s="69">
        <v>7</v>
      </c>
      <c r="Z994" s="70" t="s">
        <v>2184</v>
      </c>
      <c r="AA994" s="69">
        <v>1</v>
      </c>
      <c r="AB994" s="72">
        <v>45523</v>
      </c>
      <c r="AC994" s="70" t="s">
        <v>63</v>
      </c>
      <c r="AD994" s="70" t="s">
        <v>139</v>
      </c>
      <c r="AE994" s="70" t="s">
        <v>13</v>
      </c>
      <c r="AF994" s="70" t="s">
        <v>12</v>
      </c>
      <c r="AG994" s="70" t="s">
        <v>65</v>
      </c>
      <c r="AH994" s="70" t="s">
        <v>11</v>
      </c>
      <c r="AI994" s="70" t="s">
        <v>9</v>
      </c>
      <c r="AJ994" s="70" t="s">
        <v>122</v>
      </c>
      <c r="AK994" s="70" t="s">
        <v>139</v>
      </c>
      <c r="AL994" s="70" t="s">
        <v>63</v>
      </c>
      <c r="AM994" s="70" t="s">
        <v>61</v>
      </c>
      <c r="AN994" s="70" t="s">
        <v>61</v>
      </c>
      <c r="AO994" s="70" t="s">
        <v>61</v>
      </c>
      <c r="AP994" s="73"/>
    </row>
    <row r="995" spans="1:42" ht="15" hidden="1" customHeight="1" x14ac:dyDescent="0.25">
      <c r="A995" s="69">
        <v>2024</v>
      </c>
      <c r="B995" s="70" t="s">
        <v>54</v>
      </c>
      <c r="C995" s="70" t="s">
        <v>1752</v>
      </c>
      <c r="D995" s="70" t="s">
        <v>1753</v>
      </c>
      <c r="E995" s="70" t="s">
        <v>2094</v>
      </c>
      <c r="F995" s="70" t="s">
        <v>1755</v>
      </c>
      <c r="G995" s="70" t="s">
        <v>2150</v>
      </c>
      <c r="H995" s="70" t="s">
        <v>159</v>
      </c>
      <c r="I995" s="70" t="s">
        <v>60</v>
      </c>
      <c r="J995" s="70" t="s">
        <v>1755</v>
      </c>
      <c r="K995" s="69" t="b">
        <v>0</v>
      </c>
      <c r="L995" s="70" t="s">
        <v>1755</v>
      </c>
      <c r="M995" s="69">
        <v>101</v>
      </c>
      <c r="N995" s="78" t="s">
        <v>62</v>
      </c>
      <c r="O995" s="81" t="str">
        <f t="shared" si="30"/>
        <v>10195</v>
      </c>
      <c r="P995" s="82" t="str">
        <f>IF(L995="EGG", "THA", IF(COUNTIF(Sheet2!B$3:B$187,VALUE('raw Mark ID data'!O995))=0, 0, VLOOKUP(VALUE(O995), Sheet2!B$3:D$987, 3, FALSE)))</f>
        <v>THA</v>
      </c>
      <c r="Q995" s="82" t="str">
        <f>IF(P995="THA",VLOOKUP(VALUE(O995),Sheet2!B$1:C$191,2,FALSE), IF(P995="SHA",VLOOKUP(VALUE(O995),Sheet2!B$1:C$191,2,FALSE), 0))</f>
        <v>Neets Bay</v>
      </c>
      <c r="R995" s="82" t="str">
        <f t="shared" si="31"/>
        <v>T</v>
      </c>
      <c r="S995" s="70" t="s">
        <v>2196</v>
      </c>
      <c r="T995" s="71">
        <v>45515</v>
      </c>
      <c r="U995" s="73"/>
      <c r="V995" s="69">
        <v>1</v>
      </c>
      <c r="W995" s="71">
        <v>45515</v>
      </c>
      <c r="X995" s="69">
        <v>33</v>
      </c>
      <c r="Y995" s="69">
        <v>7</v>
      </c>
      <c r="Z995" s="70" t="s">
        <v>2184</v>
      </c>
      <c r="AA995" s="69">
        <v>1</v>
      </c>
      <c r="AB995" s="72">
        <v>45523</v>
      </c>
      <c r="AC995" s="70" t="s">
        <v>63</v>
      </c>
      <c r="AD995" s="70" t="s">
        <v>163</v>
      </c>
      <c r="AE995" s="70" t="s">
        <v>10</v>
      </c>
      <c r="AF995" s="70" t="s">
        <v>12</v>
      </c>
      <c r="AG995" s="70" t="s">
        <v>65</v>
      </c>
      <c r="AH995" s="70" t="s">
        <v>11</v>
      </c>
      <c r="AI995" s="70" t="s">
        <v>9</v>
      </c>
      <c r="AJ995" s="70" t="s">
        <v>84</v>
      </c>
      <c r="AK995" s="70" t="s">
        <v>163</v>
      </c>
      <c r="AL995" s="70" t="s">
        <v>63</v>
      </c>
      <c r="AM995" s="70" t="s">
        <v>61</v>
      </c>
      <c r="AN995" s="70" t="s">
        <v>61</v>
      </c>
      <c r="AO995" s="70" t="s">
        <v>61</v>
      </c>
      <c r="AP995" s="73"/>
    </row>
    <row r="996" spans="1:42" ht="15" hidden="1" customHeight="1" x14ac:dyDescent="0.25">
      <c r="A996" s="69">
        <v>2024</v>
      </c>
      <c r="B996" s="70" t="s">
        <v>54</v>
      </c>
      <c r="C996" s="70" t="s">
        <v>1752</v>
      </c>
      <c r="D996" s="70" t="s">
        <v>1753</v>
      </c>
      <c r="E996" s="70" t="s">
        <v>2094</v>
      </c>
      <c r="F996" s="70" t="s">
        <v>1755</v>
      </c>
      <c r="G996" s="70" t="s">
        <v>2150</v>
      </c>
      <c r="H996" s="70" t="s">
        <v>161</v>
      </c>
      <c r="I996" s="70" t="s">
        <v>60</v>
      </c>
      <c r="J996" s="70" t="s">
        <v>1755</v>
      </c>
      <c r="K996" s="69" t="b">
        <v>0</v>
      </c>
      <c r="L996" s="70" t="s">
        <v>1755</v>
      </c>
      <c r="M996" s="69">
        <v>101</v>
      </c>
      <c r="N996" s="78" t="s">
        <v>62</v>
      </c>
      <c r="O996" s="81" t="str">
        <f t="shared" si="30"/>
        <v>10195</v>
      </c>
      <c r="P996" s="82" t="str">
        <f>IF(L996="EGG", "THA", IF(COUNTIF(Sheet2!B$3:B$187,VALUE('raw Mark ID data'!O996))=0, 0, VLOOKUP(VALUE(O996), Sheet2!B$3:D$987, 3, FALSE)))</f>
        <v>THA</v>
      </c>
      <c r="Q996" s="82" t="str">
        <f>IF(P996="THA",VLOOKUP(VALUE(O996),Sheet2!B$1:C$191,2,FALSE), IF(P996="SHA",VLOOKUP(VALUE(O996),Sheet2!B$1:C$191,2,FALSE), 0))</f>
        <v>Neets Bay</v>
      </c>
      <c r="R996" s="82" t="str">
        <f t="shared" si="31"/>
        <v>T</v>
      </c>
      <c r="S996" s="70" t="s">
        <v>2197</v>
      </c>
      <c r="T996" s="71">
        <v>45515</v>
      </c>
      <c r="U996" s="73"/>
      <c r="V996" s="69">
        <v>1</v>
      </c>
      <c r="W996" s="71">
        <v>45515</v>
      </c>
      <c r="X996" s="69">
        <v>33</v>
      </c>
      <c r="Y996" s="69">
        <v>7</v>
      </c>
      <c r="Z996" s="70" t="s">
        <v>2184</v>
      </c>
      <c r="AA996" s="69">
        <v>1</v>
      </c>
      <c r="AB996" s="72">
        <v>45523</v>
      </c>
      <c r="AC996" s="70" t="s">
        <v>63</v>
      </c>
      <c r="AD996" s="70" t="s">
        <v>163</v>
      </c>
      <c r="AE996" s="70" t="s">
        <v>10</v>
      </c>
      <c r="AF996" s="70" t="s">
        <v>12</v>
      </c>
      <c r="AG996" s="70" t="s">
        <v>65</v>
      </c>
      <c r="AH996" s="70" t="s">
        <v>11</v>
      </c>
      <c r="AI996" s="70" t="s">
        <v>9</v>
      </c>
      <c r="AJ996" s="70" t="s">
        <v>122</v>
      </c>
      <c r="AK996" s="70" t="s">
        <v>163</v>
      </c>
      <c r="AL996" s="70" t="s">
        <v>63</v>
      </c>
      <c r="AM996" s="70" t="s">
        <v>61</v>
      </c>
      <c r="AN996" s="70" t="s">
        <v>61</v>
      </c>
      <c r="AO996" s="70" t="s">
        <v>61</v>
      </c>
      <c r="AP996" s="73"/>
    </row>
    <row r="997" spans="1:42" ht="15" hidden="1" customHeight="1" x14ac:dyDescent="0.25">
      <c r="A997" s="69">
        <v>2024</v>
      </c>
      <c r="B997" s="70" t="s">
        <v>54</v>
      </c>
      <c r="C997" s="70" t="s">
        <v>1752</v>
      </c>
      <c r="D997" s="70" t="s">
        <v>1753</v>
      </c>
      <c r="E997" s="70" t="s">
        <v>2094</v>
      </c>
      <c r="F997" s="70" t="s">
        <v>1755</v>
      </c>
      <c r="G997" s="70" t="s">
        <v>2150</v>
      </c>
      <c r="H997" s="70" t="s">
        <v>164</v>
      </c>
      <c r="I997" s="70" t="s">
        <v>60</v>
      </c>
      <c r="J997" s="70" t="s">
        <v>1755</v>
      </c>
      <c r="K997" s="69" t="b">
        <v>0</v>
      </c>
      <c r="L997" s="70" t="s">
        <v>1755</v>
      </c>
      <c r="M997" s="69">
        <v>101</v>
      </c>
      <c r="N997" s="78" t="s">
        <v>62</v>
      </c>
      <c r="O997" s="81" t="str">
        <f t="shared" si="30"/>
        <v>10195</v>
      </c>
      <c r="P997" s="82" t="str">
        <f>IF(L997="EGG", "THA", IF(COUNTIF(Sheet2!B$3:B$187,VALUE('raw Mark ID data'!O997))=0, 0, VLOOKUP(VALUE(O997), Sheet2!B$3:D$987, 3, FALSE)))</f>
        <v>THA</v>
      </c>
      <c r="Q997" s="82" t="str">
        <f>IF(P997="THA",VLOOKUP(VALUE(O997),Sheet2!B$1:C$191,2,FALSE), IF(P997="SHA",VLOOKUP(VALUE(O997),Sheet2!B$1:C$191,2,FALSE), 0))</f>
        <v>Neets Bay</v>
      </c>
      <c r="R997" s="82" t="str">
        <f t="shared" si="31"/>
        <v>T</v>
      </c>
      <c r="S997" s="70" t="s">
        <v>2198</v>
      </c>
      <c r="T997" s="71">
        <v>45515</v>
      </c>
      <c r="U997" s="73"/>
      <c r="V997" s="69">
        <v>1</v>
      </c>
      <c r="W997" s="71">
        <v>45515</v>
      </c>
      <c r="X997" s="69">
        <v>33</v>
      </c>
      <c r="Y997" s="69">
        <v>7</v>
      </c>
      <c r="Z997" s="70" t="s">
        <v>2184</v>
      </c>
      <c r="AA997" s="69">
        <v>1</v>
      </c>
      <c r="AB997" s="72">
        <v>45523</v>
      </c>
      <c r="AC997" s="70" t="s">
        <v>63</v>
      </c>
      <c r="AD997" s="70" t="s">
        <v>139</v>
      </c>
      <c r="AE997" s="70" t="s">
        <v>13</v>
      </c>
      <c r="AF997" s="70" t="s">
        <v>12</v>
      </c>
      <c r="AG997" s="70" t="s">
        <v>65</v>
      </c>
      <c r="AH997" s="70" t="s">
        <v>11</v>
      </c>
      <c r="AI997" s="70" t="s">
        <v>9</v>
      </c>
      <c r="AJ997" s="70" t="s">
        <v>84</v>
      </c>
      <c r="AK997" s="70" t="s">
        <v>139</v>
      </c>
      <c r="AL997" s="70" t="s">
        <v>63</v>
      </c>
      <c r="AM997" s="70" t="s">
        <v>61</v>
      </c>
      <c r="AN997" s="70" t="s">
        <v>61</v>
      </c>
      <c r="AO997" s="70" t="s">
        <v>61</v>
      </c>
      <c r="AP997" s="73"/>
    </row>
    <row r="998" spans="1:42" ht="15" hidden="1" customHeight="1" x14ac:dyDescent="0.25">
      <c r="A998" s="69">
        <v>2024</v>
      </c>
      <c r="B998" s="70" t="s">
        <v>54</v>
      </c>
      <c r="C998" s="70" t="s">
        <v>1752</v>
      </c>
      <c r="D998" s="70" t="s">
        <v>1753</v>
      </c>
      <c r="E998" s="70" t="s">
        <v>2094</v>
      </c>
      <c r="F998" s="70" t="s">
        <v>1755</v>
      </c>
      <c r="G998" s="70" t="s">
        <v>2150</v>
      </c>
      <c r="H998" s="70" t="s">
        <v>166</v>
      </c>
      <c r="I998" s="70" t="s">
        <v>60</v>
      </c>
      <c r="J998" s="70" t="s">
        <v>1755</v>
      </c>
      <c r="K998" s="69" t="b">
        <v>0</v>
      </c>
      <c r="L998" s="70" t="s">
        <v>1755</v>
      </c>
      <c r="M998" s="69">
        <v>101</v>
      </c>
      <c r="N998" s="78" t="s">
        <v>62</v>
      </c>
      <c r="O998" s="81" t="str">
        <f t="shared" si="30"/>
        <v>10195</v>
      </c>
      <c r="P998" s="82" t="str">
        <f>IF(L998="EGG", "THA", IF(COUNTIF(Sheet2!B$3:B$187,VALUE('raw Mark ID data'!O998))=0, 0, VLOOKUP(VALUE(O998), Sheet2!B$3:D$987, 3, FALSE)))</f>
        <v>THA</v>
      </c>
      <c r="Q998" s="82" t="str">
        <f>IF(P998="THA",VLOOKUP(VALUE(O998),Sheet2!B$1:C$191,2,FALSE), IF(P998="SHA",VLOOKUP(VALUE(O998),Sheet2!B$1:C$191,2,FALSE), 0))</f>
        <v>Neets Bay</v>
      </c>
      <c r="R998" s="82" t="str">
        <f t="shared" si="31"/>
        <v>T</v>
      </c>
      <c r="S998" s="70" t="s">
        <v>2199</v>
      </c>
      <c r="T998" s="71">
        <v>45515</v>
      </c>
      <c r="U998" s="73"/>
      <c r="V998" s="69">
        <v>1</v>
      </c>
      <c r="W998" s="71">
        <v>45515</v>
      </c>
      <c r="X998" s="69">
        <v>33</v>
      </c>
      <c r="Y998" s="69">
        <v>7</v>
      </c>
      <c r="Z998" s="70" t="s">
        <v>2184</v>
      </c>
      <c r="AA998" s="69">
        <v>1</v>
      </c>
      <c r="AB998" s="72">
        <v>45523</v>
      </c>
      <c r="AC998" s="70" t="s">
        <v>63</v>
      </c>
      <c r="AD998" s="70" t="s">
        <v>947</v>
      </c>
      <c r="AE998" s="70" t="s">
        <v>14</v>
      </c>
      <c r="AF998" s="70" t="s">
        <v>12</v>
      </c>
      <c r="AG998" s="70" t="s">
        <v>65</v>
      </c>
      <c r="AH998" s="70" t="s">
        <v>11</v>
      </c>
      <c r="AI998" s="70" t="s">
        <v>9</v>
      </c>
      <c r="AJ998" s="70" t="s">
        <v>84</v>
      </c>
      <c r="AK998" s="70" t="s">
        <v>947</v>
      </c>
      <c r="AL998" s="70" t="s">
        <v>63</v>
      </c>
      <c r="AM998" s="70" t="s">
        <v>61</v>
      </c>
      <c r="AN998" s="70" t="s">
        <v>61</v>
      </c>
      <c r="AO998" s="70" t="s">
        <v>61</v>
      </c>
      <c r="AP998" s="73"/>
    </row>
    <row r="999" spans="1:42" ht="15" hidden="1" customHeight="1" x14ac:dyDescent="0.25">
      <c r="A999" s="69">
        <v>2024</v>
      </c>
      <c r="B999" s="70" t="s">
        <v>54</v>
      </c>
      <c r="C999" s="70" t="s">
        <v>1752</v>
      </c>
      <c r="D999" s="70" t="s">
        <v>1753</v>
      </c>
      <c r="E999" s="70" t="s">
        <v>2094</v>
      </c>
      <c r="F999" s="70" t="s">
        <v>1755</v>
      </c>
      <c r="G999" s="70" t="s">
        <v>2150</v>
      </c>
      <c r="H999" s="70" t="s">
        <v>167</v>
      </c>
      <c r="I999" s="70" t="s">
        <v>60</v>
      </c>
      <c r="J999" s="70" t="s">
        <v>1755</v>
      </c>
      <c r="K999" s="69" t="b">
        <v>0</v>
      </c>
      <c r="L999" s="70" t="s">
        <v>1755</v>
      </c>
      <c r="M999" s="69">
        <v>101</v>
      </c>
      <c r="N999" s="78" t="s">
        <v>62</v>
      </c>
      <c r="O999" s="81" t="str">
        <f t="shared" si="30"/>
        <v>10195</v>
      </c>
      <c r="P999" s="82" t="str">
        <f>IF(L999="EGG", "THA", IF(COUNTIF(Sheet2!B$3:B$187,VALUE('raw Mark ID data'!O999))=0, 0, VLOOKUP(VALUE(O999), Sheet2!B$3:D$987, 3, FALSE)))</f>
        <v>THA</v>
      </c>
      <c r="Q999" s="82" t="str">
        <f>IF(P999="THA",VLOOKUP(VALUE(O999),Sheet2!B$1:C$191,2,FALSE), IF(P999="SHA",VLOOKUP(VALUE(O999),Sheet2!B$1:C$191,2,FALSE), 0))</f>
        <v>Neets Bay</v>
      </c>
      <c r="R999" s="82" t="str">
        <f t="shared" si="31"/>
        <v>T</v>
      </c>
      <c r="S999" s="70" t="s">
        <v>2200</v>
      </c>
      <c r="T999" s="71">
        <v>45515</v>
      </c>
      <c r="U999" s="73"/>
      <c r="V999" s="69">
        <v>1</v>
      </c>
      <c r="W999" s="71">
        <v>45515</v>
      </c>
      <c r="X999" s="69">
        <v>33</v>
      </c>
      <c r="Y999" s="69">
        <v>7</v>
      </c>
      <c r="Z999" s="70" t="s">
        <v>2184</v>
      </c>
      <c r="AA999" s="69">
        <v>1</v>
      </c>
      <c r="AB999" s="72">
        <v>45523</v>
      </c>
      <c r="AC999" s="70" t="s">
        <v>63</v>
      </c>
      <c r="AD999" s="70" t="s">
        <v>163</v>
      </c>
      <c r="AE999" s="70" t="s">
        <v>10</v>
      </c>
      <c r="AF999" s="70" t="s">
        <v>12</v>
      </c>
      <c r="AG999" s="70" t="s">
        <v>65</v>
      </c>
      <c r="AH999" s="70" t="s">
        <v>11</v>
      </c>
      <c r="AI999" s="70" t="s">
        <v>9</v>
      </c>
      <c r="AJ999" s="70" t="s">
        <v>122</v>
      </c>
      <c r="AK999" s="70" t="s">
        <v>163</v>
      </c>
      <c r="AL999" s="70" t="s">
        <v>63</v>
      </c>
      <c r="AM999" s="70" t="s">
        <v>61</v>
      </c>
      <c r="AN999" s="70" t="s">
        <v>61</v>
      </c>
      <c r="AO999" s="70" t="s">
        <v>61</v>
      </c>
      <c r="AP999" s="73"/>
    </row>
    <row r="1000" spans="1:42" ht="15" hidden="1" customHeight="1" x14ac:dyDescent="0.25">
      <c r="A1000" s="69">
        <v>2024</v>
      </c>
      <c r="B1000" s="70" t="s">
        <v>54</v>
      </c>
      <c r="C1000" s="70" t="s">
        <v>1752</v>
      </c>
      <c r="D1000" s="70" t="s">
        <v>1753</v>
      </c>
      <c r="E1000" s="70" t="s">
        <v>2094</v>
      </c>
      <c r="F1000" s="70" t="s">
        <v>1755</v>
      </c>
      <c r="G1000" s="70" t="s">
        <v>2150</v>
      </c>
      <c r="H1000" s="70" t="s">
        <v>174</v>
      </c>
      <c r="I1000" s="70" t="s">
        <v>60</v>
      </c>
      <c r="J1000" s="70" t="s">
        <v>1755</v>
      </c>
      <c r="K1000" s="69" t="b">
        <v>0</v>
      </c>
      <c r="L1000" s="70" t="s">
        <v>1755</v>
      </c>
      <c r="M1000" s="69">
        <v>101</v>
      </c>
      <c r="N1000" s="78" t="s">
        <v>62</v>
      </c>
      <c r="O1000" s="81" t="str">
        <f t="shared" si="30"/>
        <v>10195</v>
      </c>
      <c r="P1000" s="82" t="str">
        <f>IF(L1000="EGG", "THA", IF(COUNTIF(Sheet2!B$3:B$187,VALUE('raw Mark ID data'!O1000))=0, 0, VLOOKUP(VALUE(O1000), Sheet2!B$3:D$987, 3, FALSE)))</f>
        <v>THA</v>
      </c>
      <c r="Q1000" s="82" t="str">
        <f>IF(P1000="THA",VLOOKUP(VALUE(O1000),Sheet2!B$1:C$191,2,FALSE), IF(P1000="SHA",VLOOKUP(VALUE(O1000),Sheet2!B$1:C$191,2,FALSE), 0))</f>
        <v>Neets Bay</v>
      </c>
      <c r="R1000" s="82" t="str">
        <f t="shared" si="31"/>
        <v>T</v>
      </c>
      <c r="S1000" s="70" t="s">
        <v>2201</v>
      </c>
      <c r="T1000" s="71">
        <v>45515</v>
      </c>
      <c r="U1000" s="73"/>
      <c r="V1000" s="69">
        <v>1</v>
      </c>
      <c r="W1000" s="71">
        <v>45515</v>
      </c>
      <c r="X1000" s="69">
        <v>33</v>
      </c>
      <c r="Y1000" s="69">
        <v>7</v>
      </c>
      <c r="Z1000" s="70" t="s">
        <v>2184</v>
      </c>
      <c r="AA1000" s="69">
        <v>1</v>
      </c>
      <c r="AB1000" s="72">
        <v>45523</v>
      </c>
      <c r="AC1000" s="70" t="s">
        <v>63</v>
      </c>
      <c r="AD1000" s="70" t="s">
        <v>139</v>
      </c>
      <c r="AE1000" s="70" t="s">
        <v>13</v>
      </c>
      <c r="AF1000" s="70" t="s">
        <v>12</v>
      </c>
      <c r="AG1000" s="70" t="s">
        <v>65</v>
      </c>
      <c r="AH1000" s="70" t="s">
        <v>11</v>
      </c>
      <c r="AI1000" s="70" t="s">
        <v>9</v>
      </c>
      <c r="AJ1000" s="70" t="s">
        <v>122</v>
      </c>
      <c r="AK1000" s="70" t="s">
        <v>139</v>
      </c>
      <c r="AL1000" s="70" t="s">
        <v>63</v>
      </c>
      <c r="AM1000" s="70" t="s">
        <v>61</v>
      </c>
      <c r="AN1000" s="70" t="s">
        <v>61</v>
      </c>
      <c r="AO1000" s="70" t="s">
        <v>61</v>
      </c>
      <c r="AP1000" s="73"/>
    </row>
    <row r="1001" spans="1:42" ht="15" hidden="1" customHeight="1" x14ac:dyDescent="0.25">
      <c r="A1001" s="69">
        <v>2024</v>
      </c>
      <c r="B1001" s="70" t="s">
        <v>54</v>
      </c>
      <c r="C1001" s="70" t="s">
        <v>1752</v>
      </c>
      <c r="D1001" s="70" t="s">
        <v>1753</v>
      </c>
      <c r="E1001" s="70" t="s">
        <v>2094</v>
      </c>
      <c r="F1001" s="70" t="s">
        <v>1755</v>
      </c>
      <c r="G1001" s="70" t="s">
        <v>2150</v>
      </c>
      <c r="H1001" s="70" t="s">
        <v>183</v>
      </c>
      <c r="I1001" s="70" t="s">
        <v>60</v>
      </c>
      <c r="J1001" s="70" t="s">
        <v>1755</v>
      </c>
      <c r="K1001" s="69" t="b">
        <v>0</v>
      </c>
      <c r="L1001" s="70" t="s">
        <v>1755</v>
      </c>
      <c r="M1001" s="69">
        <v>101</v>
      </c>
      <c r="N1001" s="78" t="s">
        <v>62</v>
      </c>
      <c r="O1001" s="81" t="str">
        <f t="shared" si="30"/>
        <v>10195</v>
      </c>
      <c r="P1001" s="82" t="str">
        <f>IF(L1001="EGG", "THA", IF(COUNTIF(Sheet2!B$3:B$187,VALUE('raw Mark ID data'!O1001))=0, 0, VLOOKUP(VALUE(O1001), Sheet2!B$3:D$987, 3, FALSE)))</f>
        <v>THA</v>
      </c>
      <c r="Q1001" s="82" t="str">
        <f>IF(P1001="THA",VLOOKUP(VALUE(O1001),Sheet2!B$1:C$191,2,FALSE), IF(P1001="SHA",VLOOKUP(VALUE(O1001),Sheet2!B$1:C$191,2,FALSE), 0))</f>
        <v>Neets Bay</v>
      </c>
      <c r="R1001" s="82" t="str">
        <f t="shared" si="31"/>
        <v>T</v>
      </c>
      <c r="S1001" s="70" t="s">
        <v>2202</v>
      </c>
      <c r="T1001" s="71">
        <v>45515</v>
      </c>
      <c r="U1001" s="73"/>
      <c r="V1001" s="69">
        <v>1</v>
      </c>
      <c r="W1001" s="71">
        <v>45515</v>
      </c>
      <c r="X1001" s="69">
        <v>33</v>
      </c>
      <c r="Y1001" s="69">
        <v>7</v>
      </c>
      <c r="Z1001" s="70" t="s">
        <v>2184</v>
      </c>
      <c r="AA1001" s="69">
        <v>1</v>
      </c>
      <c r="AB1001" s="72">
        <v>45523</v>
      </c>
      <c r="AC1001" s="70" t="s">
        <v>63</v>
      </c>
      <c r="AD1001" s="70" t="s">
        <v>139</v>
      </c>
      <c r="AE1001" s="70" t="s">
        <v>13</v>
      </c>
      <c r="AF1001" s="70" t="s">
        <v>12</v>
      </c>
      <c r="AG1001" s="70" t="s">
        <v>65</v>
      </c>
      <c r="AH1001" s="70" t="s">
        <v>11</v>
      </c>
      <c r="AI1001" s="70" t="s">
        <v>9</v>
      </c>
      <c r="AJ1001" s="70" t="s">
        <v>122</v>
      </c>
      <c r="AK1001" s="70" t="s">
        <v>139</v>
      </c>
      <c r="AL1001" s="70" t="s">
        <v>63</v>
      </c>
      <c r="AM1001" s="70" t="s">
        <v>61</v>
      </c>
      <c r="AN1001" s="70" t="s">
        <v>61</v>
      </c>
      <c r="AO1001" s="70" t="s">
        <v>61</v>
      </c>
      <c r="AP1001" s="73"/>
    </row>
    <row r="1002" spans="1:42" ht="15" hidden="1" customHeight="1" x14ac:dyDescent="0.25">
      <c r="A1002" s="69">
        <v>2024</v>
      </c>
      <c r="B1002" s="70" t="s">
        <v>54</v>
      </c>
      <c r="C1002" s="70" t="s">
        <v>1752</v>
      </c>
      <c r="D1002" s="70" t="s">
        <v>1753</v>
      </c>
      <c r="E1002" s="70" t="s">
        <v>2094</v>
      </c>
      <c r="F1002" s="70" t="s">
        <v>1755</v>
      </c>
      <c r="G1002" s="70" t="s">
        <v>2150</v>
      </c>
      <c r="H1002" s="70" t="s">
        <v>184</v>
      </c>
      <c r="I1002" s="70" t="s">
        <v>60</v>
      </c>
      <c r="J1002" s="70" t="s">
        <v>1755</v>
      </c>
      <c r="K1002" s="69" t="b">
        <v>0</v>
      </c>
      <c r="L1002" s="70" t="s">
        <v>1755</v>
      </c>
      <c r="M1002" s="69">
        <v>101</v>
      </c>
      <c r="N1002" s="78" t="s">
        <v>62</v>
      </c>
      <c r="O1002" s="81" t="str">
        <f t="shared" si="30"/>
        <v>10195</v>
      </c>
      <c r="P1002" s="82" t="str">
        <f>IF(L1002="EGG", "THA", IF(COUNTIF(Sheet2!B$3:B$187,VALUE('raw Mark ID data'!O1002))=0, 0, VLOOKUP(VALUE(O1002), Sheet2!B$3:D$987, 3, FALSE)))</f>
        <v>THA</v>
      </c>
      <c r="Q1002" s="82" t="str">
        <f>IF(P1002="THA",VLOOKUP(VALUE(O1002),Sheet2!B$1:C$191,2,FALSE), IF(P1002="SHA",VLOOKUP(VALUE(O1002),Sheet2!B$1:C$191,2,FALSE), 0))</f>
        <v>Neets Bay</v>
      </c>
      <c r="R1002" s="82" t="str">
        <f t="shared" si="31"/>
        <v>T</v>
      </c>
      <c r="S1002" s="70" t="s">
        <v>2203</v>
      </c>
      <c r="T1002" s="71">
        <v>45515</v>
      </c>
      <c r="U1002" s="73"/>
      <c r="V1002" s="69">
        <v>1</v>
      </c>
      <c r="W1002" s="71">
        <v>45515</v>
      </c>
      <c r="X1002" s="69">
        <v>33</v>
      </c>
      <c r="Y1002" s="69">
        <v>7</v>
      </c>
      <c r="Z1002" s="70" t="s">
        <v>2184</v>
      </c>
      <c r="AA1002" s="69">
        <v>1</v>
      </c>
      <c r="AB1002" s="72">
        <v>45523</v>
      </c>
      <c r="AC1002" s="70" t="s">
        <v>63</v>
      </c>
      <c r="AD1002" s="70" t="s">
        <v>163</v>
      </c>
      <c r="AE1002" s="70" t="s">
        <v>10</v>
      </c>
      <c r="AF1002" s="70" t="s">
        <v>12</v>
      </c>
      <c r="AG1002" s="70" t="s">
        <v>65</v>
      </c>
      <c r="AH1002" s="70" t="s">
        <v>11</v>
      </c>
      <c r="AI1002" s="70" t="s">
        <v>9</v>
      </c>
      <c r="AJ1002" s="70" t="s">
        <v>122</v>
      </c>
      <c r="AK1002" s="70" t="s">
        <v>163</v>
      </c>
      <c r="AL1002" s="70" t="s">
        <v>63</v>
      </c>
      <c r="AM1002" s="70" t="s">
        <v>61</v>
      </c>
      <c r="AN1002" s="70" t="s">
        <v>61</v>
      </c>
      <c r="AO1002" s="70" t="s">
        <v>61</v>
      </c>
      <c r="AP1002" s="73"/>
    </row>
    <row r="1003" spans="1:42" ht="15" hidden="1" customHeight="1" x14ac:dyDescent="0.25">
      <c r="A1003" s="69">
        <v>2024</v>
      </c>
      <c r="B1003" s="70" t="s">
        <v>54</v>
      </c>
      <c r="C1003" s="70" t="s">
        <v>1752</v>
      </c>
      <c r="D1003" s="70" t="s">
        <v>1753</v>
      </c>
      <c r="E1003" s="70" t="s">
        <v>2094</v>
      </c>
      <c r="F1003" s="70" t="s">
        <v>1755</v>
      </c>
      <c r="G1003" s="70" t="s">
        <v>2204</v>
      </c>
      <c r="H1003" s="70" t="s">
        <v>75</v>
      </c>
      <c r="I1003" s="70" t="s">
        <v>60</v>
      </c>
      <c r="J1003" s="70" t="s">
        <v>1755</v>
      </c>
      <c r="K1003" s="69" t="b">
        <v>0</v>
      </c>
      <c r="L1003" s="70" t="s">
        <v>1755</v>
      </c>
      <c r="M1003" s="69">
        <v>101</v>
      </c>
      <c r="N1003" s="78" t="s">
        <v>62</v>
      </c>
      <c r="O1003" s="81" t="str">
        <f t="shared" si="30"/>
        <v>10195</v>
      </c>
      <c r="P1003" s="82" t="str">
        <f>IF(L1003="EGG", "THA", IF(COUNTIF(Sheet2!B$3:B$187,VALUE('raw Mark ID data'!O1003))=0, 0, VLOOKUP(VALUE(O1003), Sheet2!B$3:D$987, 3, FALSE)))</f>
        <v>THA</v>
      </c>
      <c r="Q1003" s="82" t="str">
        <f>IF(P1003="THA",VLOOKUP(VALUE(O1003),Sheet2!B$1:C$191,2,FALSE), IF(P1003="SHA",VLOOKUP(VALUE(O1003),Sheet2!B$1:C$191,2,FALSE), 0))</f>
        <v>Neets Bay</v>
      </c>
      <c r="R1003" s="82" t="str">
        <f t="shared" si="31"/>
        <v>T</v>
      </c>
      <c r="S1003" s="70" t="s">
        <v>2205</v>
      </c>
      <c r="T1003" s="71">
        <v>45516</v>
      </c>
      <c r="U1003" s="73"/>
      <c r="V1003" s="69">
        <v>1</v>
      </c>
      <c r="W1003" s="71">
        <v>45516</v>
      </c>
      <c r="X1003" s="69">
        <v>33</v>
      </c>
      <c r="Y1003" s="69">
        <v>8</v>
      </c>
      <c r="Z1003" s="70" t="s">
        <v>2206</v>
      </c>
      <c r="AA1003" s="69">
        <v>1</v>
      </c>
      <c r="AB1003" s="72">
        <v>45520</v>
      </c>
      <c r="AC1003" s="70" t="s">
        <v>63</v>
      </c>
      <c r="AD1003" s="70" t="s">
        <v>189</v>
      </c>
      <c r="AE1003" s="70" t="s">
        <v>21</v>
      </c>
      <c r="AF1003" s="70" t="s">
        <v>12</v>
      </c>
      <c r="AG1003" s="70" t="s">
        <v>65</v>
      </c>
      <c r="AH1003" s="70" t="s">
        <v>11</v>
      </c>
      <c r="AI1003" s="70" t="s">
        <v>9</v>
      </c>
      <c r="AJ1003" s="70" t="s">
        <v>122</v>
      </c>
      <c r="AK1003" s="70" t="s">
        <v>189</v>
      </c>
      <c r="AL1003" s="70" t="s">
        <v>63</v>
      </c>
      <c r="AM1003" s="70" t="s">
        <v>61</v>
      </c>
      <c r="AN1003" s="70" t="s">
        <v>61</v>
      </c>
      <c r="AO1003" s="70" t="s">
        <v>61</v>
      </c>
      <c r="AP1003" s="73"/>
    </row>
    <row r="1004" spans="1:42" ht="15" hidden="1" customHeight="1" x14ac:dyDescent="0.25">
      <c r="A1004" s="69">
        <v>2024</v>
      </c>
      <c r="B1004" s="70" t="s">
        <v>54</v>
      </c>
      <c r="C1004" s="70" t="s">
        <v>1752</v>
      </c>
      <c r="D1004" s="70" t="s">
        <v>1753</v>
      </c>
      <c r="E1004" s="70" t="s">
        <v>2094</v>
      </c>
      <c r="F1004" s="70" t="s">
        <v>1755</v>
      </c>
      <c r="G1004" s="70" t="s">
        <v>2204</v>
      </c>
      <c r="H1004" s="70" t="s">
        <v>78</v>
      </c>
      <c r="I1004" s="70" t="s">
        <v>60</v>
      </c>
      <c r="J1004" s="70" t="s">
        <v>1755</v>
      </c>
      <c r="K1004" s="69" t="b">
        <v>0</v>
      </c>
      <c r="L1004" s="70" t="s">
        <v>1755</v>
      </c>
      <c r="M1004" s="69">
        <v>101</v>
      </c>
      <c r="N1004" s="78" t="s">
        <v>62</v>
      </c>
      <c r="O1004" s="81" t="str">
        <f t="shared" si="30"/>
        <v>10195</v>
      </c>
      <c r="P1004" s="82" t="str">
        <f>IF(L1004="EGG", "THA", IF(COUNTIF(Sheet2!B$3:B$187,VALUE('raw Mark ID data'!O1004))=0, 0, VLOOKUP(VALUE(O1004), Sheet2!B$3:D$987, 3, FALSE)))</f>
        <v>THA</v>
      </c>
      <c r="Q1004" s="82" t="str">
        <f>IF(P1004="THA",VLOOKUP(VALUE(O1004),Sheet2!B$1:C$191,2,FALSE), IF(P1004="SHA",VLOOKUP(VALUE(O1004),Sheet2!B$1:C$191,2,FALSE), 0))</f>
        <v>Neets Bay</v>
      </c>
      <c r="R1004" s="82" t="str">
        <f t="shared" si="31"/>
        <v>T</v>
      </c>
      <c r="S1004" s="70" t="s">
        <v>2207</v>
      </c>
      <c r="T1004" s="71">
        <v>45516</v>
      </c>
      <c r="U1004" s="73"/>
      <c r="V1004" s="69">
        <v>1</v>
      </c>
      <c r="W1004" s="71">
        <v>45516</v>
      </c>
      <c r="X1004" s="69">
        <v>33</v>
      </c>
      <c r="Y1004" s="69">
        <v>8</v>
      </c>
      <c r="Z1004" s="70" t="s">
        <v>2206</v>
      </c>
      <c r="AA1004" s="69">
        <v>1</v>
      </c>
      <c r="AB1004" s="72">
        <v>45520</v>
      </c>
      <c r="AC1004" s="70" t="s">
        <v>63</v>
      </c>
      <c r="AD1004" s="70" t="s">
        <v>163</v>
      </c>
      <c r="AE1004" s="70" t="s">
        <v>10</v>
      </c>
      <c r="AF1004" s="70" t="s">
        <v>12</v>
      </c>
      <c r="AG1004" s="70" t="s">
        <v>65</v>
      </c>
      <c r="AH1004" s="70" t="s">
        <v>11</v>
      </c>
      <c r="AI1004" s="70" t="s">
        <v>9</v>
      </c>
      <c r="AJ1004" s="70" t="s">
        <v>122</v>
      </c>
      <c r="AK1004" s="70" t="s">
        <v>163</v>
      </c>
      <c r="AL1004" s="70" t="s">
        <v>63</v>
      </c>
      <c r="AM1004" s="70" t="s">
        <v>61</v>
      </c>
      <c r="AN1004" s="70" t="s">
        <v>61</v>
      </c>
      <c r="AO1004" s="70" t="s">
        <v>61</v>
      </c>
      <c r="AP1004" s="73"/>
    </row>
    <row r="1005" spans="1:42" ht="15" hidden="1" customHeight="1" x14ac:dyDescent="0.25">
      <c r="A1005" s="69">
        <v>2024</v>
      </c>
      <c r="B1005" s="70" t="s">
        <v>54</v>
      </c>
      <c r="C1005" s="70" t="s">
        <v>1752</v>
      </c>
      <c r="D1005" s="70" t="s">
        <v>1753</v>
      </c>
      <c r="E1005" s="70" t="s">
        <v>2094</v>
      </c>
      <c r="F1005" s="70" t="s">
        <v>1755</v>
      </c>
      <c r="G1005" s="70" t="s">
        <v>2204</v>
      </c>
      <c r="H1005" s="70" t="s">
        <v>79</v>
      </c>
      <c r="I1005" s="70" t="s">
        <v>60</v>
      </c>
      <c r="J1005" s="70" t="s">
        <v>1755</v>
      </c>
      <c r="K1005" s="69" t="b">
        <v>0</v>
      </c>
      <c r="L1005" s="70" t="s">
        <v>1755</v>
      </c>
      <c r="M1005" s="69">
        <v>101</v>
      </c>
      <c r="N1005" s="78" t="s">
        <v>62</v>
      </c>
      <c r="O1005" s="81" t="str">
        <f t="shared" si="30"/>
        <v>10195</v>
      </c>
      <c r="P1005" s="82" t="str">
        <f>IF(L1005="EGG", "THA", IF(COUNTIF(Sheet2!B$3:B$187,VALUE('raw Mark ID data'!O1005))=0, 0, VLOOKUP(VALUE(O1005), Sheet2!B$3:D$987, 3, FALSE)))</f>
        <v>THA</v>
      </c>
      <c r="Q1005" s="82" t="str">
        <f>IF(P1005="THA",VLOOKUP(VALUE(O1005),Sheet2!B$1:C$191,2,FALSE), IF(P1005="SHA",VLOOKUP(VALUE(O1005),Sheet2!B$1:C$191,2,FALSE), 0))</f>
        <v>Neets Bay</v>
      </c>
      <c r="R1005" s="82" t="str">
        <f t="shared" si="31"/>
        <v>T</v>
      </c>
      <c r="S1005" s="70" t="s">
        <v>2208</v>
      </c>
      <c r="T1005" s="71">
        <v>45516</v>
      </c>
      <c r="U1005" s="73"/>
      <c r="V1005" s="69">
        <v>1</v>
      </c>
      <c r="W1005" s="71">
        <v>45516</v>
      </c>
      <c r="X1005" s="69">
        <v>33</v>
      </c>
      <c r="Y1005" s="69">
        <v>8</v>
      </c>
      <c r="Z1005" s="70" t="s">
        <v>2206</v>
      </c>
      <c r="AA1005" s="69">
        <v>1</v>
      </c>
      <c r="AB1005" s="72">
        <v>45520</v>
      </c>
      <c r="AC1005" s="70" t="s">
        <v>63</v>
      </c>
      <c r="AD1005" s="70" t="s">
        <v>189</v>
      </c>
      <c r="AE1005" s="70" t="s">
        <v>21</v>
      </c>
      <c r="AF1005" s="70" t="s">
        <v>12</v>
      </c>
      <c r="AG1005" s="70" t="s">
        <v>65</v>
      </c>
      <c r="AH1005" s="70" t="s">
        <v>11</v>
      </c>
      <c r="AI1005" s="70" t="s">
        <v>9</v>
      </c>
      <c r="AJ1005" s="70" t="s">
        <v>122</v>
      </c>
      <c r="AK1005" s="70" t="s">
        <v>189</v>
      </c>
      <c r="AL1005" s="70" t="s">
        <v>63</v>
      </c>
      <c r="AM1005" s="70" t="s">
        <v>61</v>
      </c>
      <c r="AN1005" s="70" t="s">
        <v>61</v>
      </c>
      <c r="AO1005" s="70" t="s">
        <v>61</v>
      </c>
      <c r="AP1005" s="73"/>
    </row>
    <row r="1006" spans="1:42" ht="15" hidden="1" customHeight="1" x14ac:dyDescent="0.25">
      <c r="A1006" s="69">
        <v>2024</v>
      </c>
      <c r="B1006" s="70" t="s">
        <v>54</v>
      </c>
      <c r="C1006" s="70" t="s">
        <v>1752</v>
      </c>
      <c r="D1006" s="70" t="s">
        <v>1753</v>
      </c>
      <c r="E1006" s="70" t="s">
        <v>2094</v>
      </c>
      <c r="F1006" s="70" t="s">
        <v>1755</v>
      </c>
      <c r="G1006" s="70" t="s">
        <v>2204</v>
      </c>
      <c r="H1006" s="70" t="s">
        <v>85</v>
      </c>
      <c r="I1006" s="70" t="s">
        <v>60</v>
      </c>
      <c r="J1006" s="70" t="s">
        <v>1755</v>
      </c>
      <c r="K1006" s="69" t="b">
        <v>0</v>
      </c>
      <c r="L1006" s="70" t="s">
        <v>1755</v>
      </c>
      <c r="M1006" s="69">
        <v>101</v>
      </c>
      <c r="N1006" s="78" t="s">
        <v>62</v>
      </c>
      <c r="O1006" s="81" t="str">
        <f t="shared" si="30"/>
        <v>10195</v>
      </c>
      <c r="P1006" s="82" t="str">
        <f>IF(L1006="EGG", "THA", IF(COUNTIF(Sheet2!B$3:B$187,VALUE('raw Mark ID data'!O1006))=0, 0, VLOOKUP(VALUE(O1006), Sheet2!B$3:D$987, 3, FALSE)))</f>
        <v>THA</v>
      </c>
      <c r="Q1006" s="82" t="str">
        <f>IF(P1006="THA",VLOOKUP(VALUE(O1006),Sheet2!B$1:C$191,2,FALSE), IF(P1006="SHA",VLOOKUP(VALUE(O1006),Sheet2!B$1:C$191,2,FALSE), 0))</f>
        <v>Neets Bay</v>
      </c>
      <c r="R1006" s="82" t="str">
        <f t="shared" si="31"/>
        <v>T</v>
      </c>
      <c r="S1006" s="70" t="s">
        <v>2209</v>
      </c>
      <c r="T1006" s="71">
        <v>45516</v>
      </c>
      <c r="U1006" s="73"/>
      <c r="V1006" s="69">
        <v>1</v>
      </c>
      <c r="W1006" s="71">
        <v>45516</v>
      </c>
      <c r="X1006" s="69">
        <v>33</v>
      </c>
      <c r="Y1006" s="69">
        <v>8</v>
      </c>
      <c r="Z1006" s="70" t="s">
        <v>2206</v>
      </c>
      <c r="AA1006" s="69">
        <v>1</v>
      </c>
      <c r="AB1006" s="72">
        <v>45520</v>
      </c>
      <c r="AC1006" s="70" t="s">
        <v>63</v>
      </c>
      <c r="AD1006" s="70" t="s">
        <v>163</v>
      </c>
      <c r="AE1006" s="70" t="s">
        <v>10</v>
      </c>
      <c r="AF1006" s="70" t="s">
        <v>12</v>
      </c>
      <c r="AG1006" s="70" t="s">
        <v>65</v>
      </c>
      <c r="AH1006" s="70" t="s">
        <v>11</v>
      </c>
      <c r="AI1006" s="70" t="s">
        <v>9</v>
      </c>
      <c r="AJ1006" s="70" t="s">
        <v>122</v>
      </c>
      <c r="AK1006" s="70" t="s">
        <v>163</v>
      </c>
      <c r="AL1006" s="70" t="s">
        <v>63</v>
      </c>
      <c r="AM1006" s="70" t="s">
        <v>61</v>
      </c>
      <c r="AN1006" s="70" t="s">
        <v>61</v>
      </c>
      <c r="AO1006" s="70" t="s">
        <v>61</v>
      </c>
      <c r="AP1006" s="73"/>
    </row>
    <row r="1007" spans="1:42" ht="15" hidden="1" customHeight="1" x14ac:dyDescent="0.25">
      <c r="A1007" s="69">
        <v>2024</v>
      </c>
      <c r="B1007" s="70" t="s">
        <v>54</v>
      </c>
      <c r="C1007" s="70" t="s">
        <v>1752</v>
      </c>
      <c r="D1007" s="70" t="s">
        <v>1753</v>
      </c>
      <c r="E1007" s="70" t="s">
        <v>2094</v>
      </c>
      <c r="F1007" s="70" t="s">
        <v>1755</v>
      </c>
      <c r="G1007" s="70" t="s">
        <v>2204</v>
      </c>
      <c r="H1007" s="70" t="s">
        <v>86</v>
      </c>
      <c r="I1007" s="70" t="s">
        <v>60</v>
      </c>
      <c r="J1007" s="70" t="s">
        <v>1755</v>
      </c>
      <c r="K1007" s="69" t="b">
        <v>0</v>
      </c>
      <c r="L1007" s="70" t="s">
        <v>1755</v>
      </c>
      <c r="M1007" s="69">
        <v>101</v>
      </c>
      <c r="N1007" s="78" t="s">
        <v>62</v>
      </c>
      <c r="O1007" s="81" t="str">
        <f t="shared" si="30"/>
        <v>10195</v>
      </c>
      <c r="P1007" s="82" t="str">
        <f>IF(L1007="EGG", "THA", IF(COUNTIF(Sheet2!B$3:B$187,VALUE('raw Mark ID data'!O1007))=0, 0, VLOOKUP(VALUE(O1007), Sheet2!B$3:D$987, 3, FALSE)))</f>
        <v>THA</v>
      </c>
      <c r="Q1007" s="82" t="str">
        <f>IF(P1007="THA",VLOOKUP(VALUE(O1007),Sheet2!B$1:C$191,2,FALSE), IF(P1007="SHA",VLOOKUP(VALUE(O1007),Sheet2!B$1:C$191,2,FALSE), 0))</f>
        <v>Neets Bay</v>
      </c>
      <c r="R1007" s="82" t="str">
        <f t="shared" si="31"/>
        <v>T</v>
      </c>
      <c r="S1007" s="70" t="s">
        <v>2210</v>
      </c>
      <c r="T1007" s="71">
        <v>45516</v>
      </c>
      <c r="U1007" s="73"/>
      <c r="V1007" s="69">
        <v>1</v>
      </c>
      <c r="W1007" s="71">
        <v>45516</v>
      </c>
      <c r="X1007" s="69">
        <v>33</v>
      </c>
      <c r="Y1007" s="69">
        <v>8</v>
      </c>
      <c r="Z1007" s="70" t="s">
        <v>2206</v>
      </c>
      <c r="AA1007" s="69">
        <v>1</v>
      </c>
      <c r="AB1007" s="72">
        <v>45520</v>
      </c>
      <c r="AC1007" s="70" t="s">
        <v>63</v>
      </c>
      <c r="AD1007" s="70" t="s">
        <v>163</v>
      </c>
      <c r="AE1007" s="70" t="s">
        <v>10</v>
      </c>
      <c r="AF1007" s="70" t="s">
        <v>12</v>
      </c>
      <c r="AG1007" s="70" t="s">
        <v>65</v>
      </c>
      <c r="AH1007" s="70" t="s">
        <v>11</v>
      </c>
      <c r="AI1007" s="70" t="s">
        <v>9</v>
      </c>
      <c r="AJ1007" s="70" t="s">
        <v>84</v>
      </c>
      <c r="AK1007" s="70" t="s">
        <v>163</v>
      </c>
      <c r="AL1007" s="70" t="s">
        <v>63</v>
      </c>
      <c r="AM1007" s="70" t="s">
        <v>61</v>
      </c>
      <c r="AN1007" s="70" t="s">
        <v>61</v>
      </c>
      <c r="AO1007" s="70" t="s">
        <v>61</v>
      </c>
      <c r="AP1007" s="73"/>
    </row>
    <row r="1008" spans="1:42" ht="15" hidden="1" customHeight="1" x14ac:dyDescent="0.25">
      <c r="A1008" s="69">
        <v>2024</v>
      </c>
      <c r="B1008" s="70" t="s">
        <v>54</v>
      </c>
      <c r="C1008" s="70" t="s">
        <v>1752</v>
      </c>
      <c r="D1008" s="70" t="s">
        <v>1753</v>
      </c>
      <c r="E1008" s="70" t="s">
        <v>2094</v>
      </c>
      <c r="F1008" s="70" t="s">
        <v>1755</v>
      </c>
      <c r="G1008" s="70" t="s">
        <v>2204</v>
      </c>
      <c r="H1008" s="70" t="s">
        <v>89</v>
      </c>
      <c r="I1008" s="70" t="s">
        <v>60</v>
      </c>
      <c r="J1008" s="70" t="s">
        <v>1755</v>
      </c>
      <c r="K1008" s="69" t="b">
        <v>0</v>
      </c>
      <c r="L1008" s="70" t="s">
        <v>1755</v>
      </c>
      <c r="M1008" s="69">
        <v>101</v>
      </c>
      <c r="N1008" s="78" t="s">
        <v>62</v>
      </c>
      <c r="O1008" s="81" t="str">
        <f t="shared" si="30"/>
        <v>10195</v>
      </c>
      <c r="P1008" s="82" t="str">
        <f>IF(L1008="EGG", "THA", IF(COUNTIF(Sheet2!B$3:B$187,VALUE('raw Mark ID data'!O1008))=0, 0, VLOOKUP(VALUE(O1008), Sheet2!B$3:D$987, 3, FALSE)))</f>
        <v>THA</v>
      </c>
      <c r="Q1008" s="82" t="str">
        <f>IF(P1008="THA",VLOOKUP(VALUE(O1008),Sheet2!B$1:C$191,2,FALSE), IF(P1008="SHA",VLOOKUP(VALUE(O1008),Sheet2!B$1:C$191,2,FALSE), 0))</f>
        <v>Neets Bay</v>
      </c>
      <c r="R1008" s="82" t="str">
        <f t="shared" si="31"/>
        <v>T</v>
      </c>
      <c r="S1008" s="70" t="s">
        <v>2211</v>
      </c>
      <c r="T1008" s="71">
        <v>45516</v>
      </c>
      <c r="U1008" s="73"/>
      <c r="V1008" s="69">
        <v>1</v>
      </c>
      <c r="W1008" s="71">
        <v>45516</v>
      </c>
      <c r="X1008" s="69">
        <v>33</v>
      </c>
      <c r="Y1008" s="69">
        <v>8</v>
      </c>
      <c r="Z1008" s="70" t="s">
        <v>2206</v>
      </c>
      <c r="AA1008" s="69">
        <v>1</v>
      </c>
      <c r="AB1008" s="72">
        <v>45520</v>
      </c>
      <c r="AC1008" s="70" t="s">
        <v>63</v>
      </c>
      <c r="AD1008" s="70" t="s">
        <v>163</v>
      </c>
      <c r="AE1008" s="70" t="s">
        <v>10</v>
      </c>
      <c r="AF1008" s="70" t="s">
        <v>12</v>
      </c>
      <c r="AG1008" s="70" t="s">
        <v>65</v>
      </c>
      <c r="AH1008" s="70" t="s">
        <v>11</v>
      </c>
      <c r="AI1008" s="70" t="s">
        <v>9</v>
      </c>
      <c r="AJ1008" s="70" t="s">
        <v>122</v>
      </c>
      <c r="AK1008" s="70" t="s">
        <v>163</v>
      </c>
      <c r="AL1008" s="70" t="s">
        <v>63</v>
      </c>
      <c r="AM1008" s="70" t="s">
        <v>61</v>
      </c>
      <c r="AN1008" s="70" t="s">
        <v>61</v>
      </c>
      <c r="AO1008" s="70" t="s">
        <v>61</v>
      </c>
      <c r="AP1008" s="73"/>
    </row>
    <row r="1009" spans="1:42" ht="15" hidden="1" customHeight="1" x14ac:dyDescent="0.25">
      <c r="A1009" s="69">
        <v>2024</v>
      </c>
      <c r="B1009" s="70" t="s">
        <v>54</v>
      </c>
      <c r="C1009" s="70" t="s">
        <v>1752</v>
      </c>
      <c r="D1009" s="70" t="s">
        <v>1753</v>
      </c>
      <c r="E1009" s="70" t="s">
        <v>2094</v>
      </c>
      <c r="F1009" s="70" t="s">
        <v>1755</v>
      </c>
      <c r="G1009" s="70" t="s">
        <v>2204</v>
      </c>
      <c r="H1009" s="70" t="s">
        <v>92</v>
      </c>
      <c r="I1009" s="70" t="s">
        <v>60</v>
      </c>
      <c r="J1009" s="70" t="s">
        <v>1755</v>
      </c>
      <c r="K1009" s="69" t="b">
        <v>0</v>
      </c>
      <c r="L1009" s="70" t="s">
        <v>1755</v>
      </c>
      <c r="M1009" s="69">
        <v>101</v>
      </c>
      <c r="N1009" s="78" t="s">
        <v>62</v>
      </c>
      <c r="O1009" s="81" t="str">
        <f t="shared" si="30"/>
        <v>10195</v>
      </c>
      <c r="P1009" s="82" t="str">
        <f>IF(L1009="EGG", "THA", IF(COUNTIF(Sheet2!B$3:B$187,VALUE('raw Mark ID data'!O1009))=0, 0, VLOOKUP(VALUE(O1009), Sheet2!B$3:D$987, 3, FALSE)))</f>
        <v>THA</v>
      </c>
      <c r="Q1009" s="82" t="str">
        <f>IF(P1009="THA",VLOOKUP(VALUE(O1009),Sheet2!B$1:C$191,2,FALSE), IF(P1009="SHA",VLOOKUP(VALUE(O1009),Sheet2!B$1:C$191,2,FALSE), 0))</f>
        <v>Neets Bay</v>
      </c>
      <c r="R1009" s="82" t="str">
        <f t="shared" si="31"/>
        <v>T</v>
      </c>
      <c r="S1009" s="70" t="s">
        <v>2212</v>
      </c>
      <c r="T1009" s="71">
        <v>45516</v>
      </c>
      <c r="U1009" s="73"/>
      <c r="V1009" s="69">
        <v>1</v>
      </c>
      <c r="W1009" s="71">
        <v>45516</v>
      </c>
      <c r="X1009" s="69">
        <v>33</v>
      </c>
      <c r="Y1009" s="69">
        <v>8</v>
      </c>
      <c r="Z1009" s="70" t="s">
        <v>2206</v>
      </c>
      <c r="AA1009" s="69">
        <v>1</v>
      </c>
      <c r="AB1009" s="72">
        <v>45520</v>
      </c>
      <c r="AC1009" s="70" t="s">
        <v>63</v>
      </c>
      <c r="AD1009" s="70" t="s">
        <v>139</v>
      </c>
      <c r="AE1009" s="70" t="s">
        <v>13</v>
      </c>
      <c r="AF1009" s="70" t="s">
        <v>12</v>
      </c>
      <c r="AG1009" s="70" t="s">
        <v>65</v>
      </c>
      <c r="AH1009" s="70" t="s">
        <v>11</v>
      </c>
      <c r="AI1009" s="70" t="s">
        <v>9</v>
      </c>
      <c r="AJ1009" s="70" t="s">
        <v>122</v>
      </c>
      <c r="AK1009" s="70" t="s">
        <v>139</v>
      </c>
      <c r="AL1009" s="70" t="s">
        <v>63</v>
      </c>
      <c r="AM1009" s="70" t="s">
        <v>61</v>
      </c>
      <c r="AN1009" s="70" t="s">
        <v>61</v>
      </c>
      <c r="AO1009" s="70" t="s">
        <v>61</v>
      </c>
      <c r="AP1009" s="73"/>
    </row>
    <row r="1010" spans="1:42" ht="15" hidden="1" customHeight="1" x14ac:dyDescent="0.25">
      <c r="A1010" s="69">
        <v>2024</v>
      </c>
      <c r="B1010" s="70" t="s">
        <v>54</v>
      </c>
      <c r="C1010" s="70" t="s">
        <v>1752</v>
      </c>
      <c r="D1010" s="70" t="s">
        <v>1753</v>
      </c>
      <c r="E1010" s="70" t="s">
        <v>2094</v>
      </c>
      <c r="F1010" s="70" t="s">
        <v>1755</v>
      </c>
      <c r="G1010" s="70" t="s">
        <v>2204</v>
      </c>
      <c r="H1010" s="70" t="s">
        <v>96</v>
      </c>
      <c r="I1010" s="70" t="s">
        <v>60</v>
      </c>
      <c r="J1010" s="70" t="s">
        <v>1755</v>
      </c>
      <c r="K1010" s="69" t="b">
        <v>0</v>
      </c>
      <c r="L1010" s="70" t="s">
        <v>1755</v>
      </c>
      <c r="M1010" s="69">
        <v>101</v>
      </c>
      <c r="N1010" s="78" t="s">
        <v>62</v>
      </c>
      <c r="O1010" s="81" t="str">
        <f t="shared" si="30"/>
        <v>10195</v>
      </c>
      <c r="P1010" s="82" t="str">
        <f>IF(L1010="EGG", "THA", IF(COUNTIF(Sheet2!B$3:B$187,VALUE('raw Mark ID data'!O1010))=0, 0, VLOOKUP(VALUE(O1010), Sheet2!B$3:D$987, 3, FALSE)))</f>
        <v>THA</v>
      </c>
      <c r="Q1010" s="82" t="str">
        <f>IF(P1010="THA",VLOOKUP(VALUE(O1010),Sheet2!B$1:C$191,2,FALSE), IF(P1010="SHA",VLOOKUP(VALUE(O1010),Sheet2!B$1:C$191,2,FALSE), 0))</f>
        <v>Neets Bay</v>
      </c>
      <c r="R1010" s="82" t="str">
        <f t="shared" si="31"/>
        <v>T</v>
      </c>
      <c r="S1010" s="70" t="s">
        <v>2213</v>
      </c>
      <c r="T1010" s="71">
        <v>45516</v>
      </c>
      <c r="U1010" s="73"/>
      <c r="V1010" s="69">
        <v>1</v>
      </c>
      <c r="W1010" s="71">
        <v>45516</v>
      </c>
      <c r="X1010" s="69">
        <v>33</v>
      </c>
      <c r="Y1010" s="69">
        <v>8</v>
      </c>
      <c r="Z1010" s="70" t="s">
        <v>2206</v>
      </c>
      <c r="AA1010" s="69">
        <v>1</v>
      </c>
      <c r="AB1010" s="72">
        <v>45520</v>
      </c>
      <c r="AC1010" s="70" t="s">
        <v>63</v>
      </c>
      <c r="AD1010" s="70" t="s">
        <v>947</v>
      </c>
      <c r="AE1010" s="70" t="s">
        <v>14</v>
      </c>
      <c r="AF1010" s="70" t="s">
        <v>12</v>
      </c>
      <c r="AG1010" s="70" t="s">
        <v>65</v>
      </c>
      <c r="AH1010" s="70" t="s">
        <v>11</v>
      </c>
      <c r="AI1010" s="70" t="s">
        <v>9</v>
      </c>
      <c r="AJ1010" s="70" t="s">
        <v>122</v>
      </c>
      <c r="AK1010" s="70" t="s">
        <v>947</v>
      </c>
      <c r="AL1010" s="70" t="s">
        <v>63</v>
      </c>
      <c r="AM1010" s="70" t="s">
        <v>61</v>
      </c>
      <c r="AN1010" s="70" t="s">
        <v>61</v>
      </c>
      <c r="AO1010" s="70" t="s">
        <v>61</v>
      </c>
      <c r="AP1010" s="73"/>
    </row>
    <row r="1011" spans="1:42" ht="15" hidden="1" customHeight="1" x14ac:dyDescent="0.25">
      <c r="A1011" s="69">
        <v>2024</v>
      </c>
      <c r="B1011" s="70" t="s">
        <v>54</v>
      </c>
      <c r="C1011" s="70" t="s">
        <v>1752</v>
      </c>
      <c r="D1011" s="70" t="s">
        <v>1753</v>
      </c>
      <c r="E1011" s="70" t="s">
        <v>2094</v>
      </c>
      <c r="F1011" s="70" t="s">
        <v>1755</v>
      </c>
      <c r="G1011" s="70" t="s">
        <v>2204</v>
      </c>
      <c r="H1011" s="70" t="s">
        <v>97</v>
      </c>
      <c r="I1011" s="70" t="s">
        <v>60</v>
      </c>
      <c r="J1011" s="70" t="s">
        <v>1755</v>
      </c>
      <c r="K1011" s="69" t="b">
        <v>0</v>
      </c>
      <c r="L1011" s="70" t="s">
        <v>1755</v>
      </c>
      <c r="M1011" s="69">
        <v>101</v>
      </c>
      <c r="N1011" s="78" t="s">
        <v>62</v>
      </c>
      <c r="O1011" s="81" t="str">
        <f t="shared" si="30"/>
        <v>10195</v>
      </c>
      <c r="P1011" s="82" t="str">
        <f>IF(L1011="EGG", "THA", IF(COUNTIF(Sheet2!B$3:B$187,VALUE('raw Mark ID data'!O1011))=0, 0, VLOOKUP(VALUE(O1011), Sheet2!B$3:D$987, 3, FALSE)))</f>
        <v>THA</v>
      </c>
      <c r="Q1011" s="82" t="str">
        <f>IF(P1011="THA",VLOOKUP(VALUE(O1011),Sheet2!B$1:C$191,2,FALSE), IF(P1011="SHA",VLOOKUP(VALUE(O1011),Sheet2!B$1:C$191,2,FALSE), 0))</f>
        <v>Neets Bay</v>
      </c>
      <c r="R1011" s="82" t="str">
        <f t="shared" si="31"/>
        <v>T</v>
      </c>
      <c r="S1011" s="70" t="s">
        <v>2214</v>
      </c>
      <c r="T1011" s="71">
        <v>45516</v>
      </c>
      <c r="U1011" s="73"/>
      <c r="V1011" s="69">
        <v>1</v>
      </c>
      <c r="W1011" s="71">
        <v>45516</v>
      </c>
      <c r="X1011" s="69">
        <v>33</v>
      </c>
      <c r="Y1011" s="69">
        <v>8</v>
      </c>
      <c r="Z1011" s="70" t="s">
        <v>2206</v>
      </c>
      <c r="AA1011" s="69">
        <v>1</v>
      </c>
      <c r="AB1011" s="72">
        <v>45520</v>
      </c>
      <c r="AC1011" s="70" t="s">
        <v>63</v>
      </c>
      <c r="AD1011" s="70" t="s">
        <v>139</v>
      </c>
      <c r="AE1011" s="70" t="s">
        <v>13</v>
      </c>
      <c r="AF1011" s="70" t="s">
        <v>12</v>
      </c>
      <c r="AG1011" s="70" t="s">
        <v>65</v>
      </c>
      <c r="AH1011" s="70" t="s">
        <v>11</v>
      </c>
      <c r="AI1011" s="70" t="s">
        <v>9</v>
      </c>
      <c r="AJ1011" s="70" t="s">
        <v>122</v>
      </c>
      <c r="AK1011" s="70" t="s">
        <v>139</v>
      </c>
      <c r="AL1011" s="70" t="s">
        <v>63</v>
      </c>
      <c r="AM1011" s="70" t="s">
        <v>61</v>
      </c>
      <c r="AN1011" s="70" t="s">
        <v>61</v>
      </c>
      <c r="AO1011" s="70" t="s">
        <v>61</v>
      </c>
      <c r="AP1011" s="73"/>
    </row>
    <row r="1012" spans="1:42" ht="15" hidden="1" customHeight="1" x14ac:dyDescent="0.25">
      <c r="A1012" s="69">
        <v>2024</v>
      </c>
      <c r="B1012" s="70" t="s">
        <v>54</v>
      </c>
      <c r="C1012" s="70" t="s">
        <v>1752</v>
      </c>
      <c r="D1012" s="70" t="s">
        <v>1753</v>
      </c>
      <c r="E1012" s="70" t="s">
        <v>2094</v>
      </c>
      <c r="F1012" s="70" t="s">
        <v>1755</v>
      </c>
      <c r="G1012" s="70" t="s">
        <v>2204</v>
      </c>
      <c r="H1012" s="70" t="s">
        <v>100</v>
      </c>
      <c r="I1012" s="70" t="s">
        <v>60</v>
      </c>
      <c r="J1012" s="70" t="s">
        <v>1755</v>
      </c>
      <c r="K1012" s="69" t="b">
        <v>0</v>
      </c>
      <c r="L1012" s="70" t="s">
        <v>1755</v>
      </c>
      <c r="M1012" s="69">
        <v>101</v>
      </c>
      <c r="N1012" s="78" t="s">
        <v>62</v>
      </c>
      <c r="O1012" s="81" t="str">
        <f t="shared" si="30"/>
        <v>10195</v>
      </c>
      <c r="P1012" s="82" t="str">
        <f>IF(L1012="EGG", "THA", IF(COUNTIF(Sheet2!B$3:B$187,VALUE('raw Mark ID data'!O1012))=0, 0, VLOOKUP(VALUE(O1012), Sheet2!B$3:D$987, 3, FALSE)))</f>
        <v>THA</v>
      </c>
      <c r="Q1012" s="82" t="str">
        <f>IF(P1012="THA",VLOOKUP(VALUE(O1012),Sheet2!B$1:C$191,2,FALSE), IF(P1012="SHA",VLOOKUP(VALUE(O1012),Sheet2!B$1:C$191,2,FALSE), 0))</f>
        <v>Neets Bay</v>
      </c>
      <c r="R1012" s="82" t="str">
        <f t="shared" si="31"/>
        <v>T</v>
      </c>
      <c r="S1012" s="70" t="s">
        <v>2215</v>
      </c>
      <c r="T1012" s="71">
        <v>45516</v>
      </c>
      <c r="U1012" s="73"/>
      <c r="V1012" s="69">
        <v>1</v>
      </c>
      <c r="W1012" s="71">
        <v>45516</v>
      </c>
      <c r="X1012" s="69">
        <v>33</v>
      </c>
      <c r="Y1012" s="69">
        <v>8</v>
      </c>
      <c r="Z1012" s="70" t="s">
        <v>2206</v>
      </c>
      <c r="AA1012" s="69">
        <v>1</v>
      </c>
      <c r="AB1012" s="72">
        <v>45520</v>
      </c>
      <c r="AC1012" s="70" t="s">
        <v>63</v>
      </c>
      <c r="AD1012" s="70" t="s">
        <v>163</v>
      </c>
      <c r="AE1012" s="70" t="s">
        <v>10</v>
      </c>
      <c r="AF1012" s="70" t="s">
        <v>12</v>
      </c>
      <c r="AG1012" s="70" t="s">
        <v>65</v>
      </c>
      <c r="AH1012" s="70" t="s">
        <v>11</v>
      </c>
      <c r="AI1012" s="70" t="s">
        <v>9</v>
      </c>
      <c r="AJ1012" s="70" t="s">
        <v>122</v>
      </c>
      <c r="AK1012" s="70" t="s">
        <v>163</v>
      </c>
      <c r="AL1012" s="70" t="s">
        <v>63</v>
      </c>
      <c r="AM1012" s="70" t="s">
        <v>61</v>
      </c>
      <c r="AN1012" s="70" t="s">
        <v>61</v>
      </c>
      <c r="AO1012" s="70" t="s">
        <v>61</v>
      </c>
      <c r="AP1012" s="73"/>
    </row>
    <row r="1013" spans="1:42" ht="15" hidden="1" customHeight="1" x14ac:dyDescent="0.25">
      <c r="A1013" s="69">
        <v>2024</v>
      </c>
      <c r="B1013" s="70" t="s">
        <v>54</v>
      </c>
      <c r="C1013" s="70" t="s">
        <v>1752</v>
      </c>
      <c r="D1013" s="70" t="s">
        <v>1753</v>
      </c>
      <c r="E1013" s="70" t="s">
        <v>2094</v>
      </c>
      <c r="F1013" s="70" t="s">
        <v>1755</v>
      </c>
      <c r="G1013" s="70" t="s">
        <v>2204</v>
      </c>
      <c r="H1013" s="70" t="s">
        <v>103</v>
      </c>
      <c r="I1013" s="70" t="s">
        <v>60</v>
      </c>
      <c r="J1013" s="70" t="s">
        <v>1755</v>
      </c>
      <c r="K1013" s="69" t="b">
        <v>0</v>
      </c>
      <c r="L1013" s="70" t="s">
        <v>1755</v>
      </c>
      <c r="M1013" s="69">
        <v>101</v>
      </c>
      <c r="N1013" s="78" t="s">
        <v>62</v>
      </c>
      <c r="O1013" s="81" t="str">
        <f t="shared" si="30"/>
        <v>10195</v>
      </c>
      <c r="P1013" s="82" t="str">
        <f>IF(L1013="EGG", "THA", IF(COUNTIF(Sheet2!B$3:B$187,VALUE('raw Mark ID data'!O1013))=0, 0, VLOOKUP(VALUE(O1013), Sheet2!B$3:D$987, 3, FALSE)))</f>
        <v>THA</v>
      </c>
      <c r="Q1013" s="82" t="str">
        <f>IF(P1013="THA",VLOOKUP(VALUE(O1013),Sheet2!B$1:C$191,2,FALSE), IF(P1013="SHA",VLOOKUP(VALUE(O1013),Sheet2!B$1:C$191,2,FALSE), 0))</f>
        <v>Neets Bay</v>
      </c>
      <c r="R1013" s="82" t="str">
        <f t="shared" si="31"/>
        <v>T</v>
      </c>
      <c r="S1013" s="70" t="s">
        <v>2216</v>
      </c>
      <c r="T1013" s="71">
        <v>45516</v>
      </c>
      <c r="U1013" s="73"/>
      <c r="V1013" s="69">
        <v>1</v>
      </c>
      <c r="W1013" s="71">
        <v>45516</v>
      </c>
      <c r="X1013" s="69">
        <v>33</v>
      </c>
      <c r="Y1013" s="69">
        <v>8</v>
      </c>
      <c r="Z1013" s="70" t="s">
        <v>2206</v>
      </c>
      <c r="AA1013" s="69">
        <v>1</v>
      </c>
      <c r="AB1013" s="72">
        <v>45520</v>
      </c>
      <c r="AC1013" s="70" t="s">
        <v>63</v>
      </c>
      <c r="AD1013" s="70" t="s">
        <v>163</v>
      </c>
      <c r="AE1013" s="70" t="s">
        <v>10</v>
      </c>
      <c r="AF1013" s="70" t="s">
        <v>12</v>
      </c>
      <c r="AG1013" s="70" t="s">
        <v>65</v>
      </c>
      <c r="AH1013" s="70" t="s">
        <v>11</v>
      </c>
      <c r="AI1013" s="70" t="s">
        <v>9</v>
      </c>
      <c r="AJ1013" s="70" t="s">
        <v>84</v>
      </c>
      <c r="AK1013" s="70" t="s">
        <v>163</v>
      </c>
      <c r="AL1013" s="70" t="s">
        <v>63</v>
      </c>
      <c r="AM1013" s="70" t="s">
        <v>61</v>
      </c>
      <c r="AN1013" s="70" t="s">
        <v>61</v>
      </c>
      <c r="AO1013" s="70" t="s">
        <v>61</v>
      </c>
      <c r="AP1013" s="73"/>
    </row>
    <row r="1014" spans="1:42" ht="15" hidden="1" customHeight="1" x14ac:dyDescent="0.25">
      <c r="A1014" s="69">
        <v>2024</v>
      </c>
      <c r="B1014" s="70" t="s">
        <v>54</v>
      </c>
      <c r="C1014" s="70" t="s">
        <v>1752</v>
      </c>
      <c r="D1014" s="70" t="s">
        <v>1753</v>
      </c>
      <c r="E1014" s="70" t="s">
        <v>2094</v>
      </c>
      <c r="F1014" s="70" t="s">
        <v>1755</v>
      </c>
      <c r="G1014" s="70" t="s">
        <v>2204</v>
      </c>
      <c r="H1014" s="70" t="s">
        <v>107</v>
      </c>
      <c r="I1014" s="70" t="s">
        <v>60</v>
      </c>
      <c r="J1014" s="70" t="s">
        <v>1755</v>
      </c>
      <c r="K1014" s="69" t="b">
        <v>0</v>
      </c>
      <c r="L1014" s="70" t="s">
        <v>1755</v>
      </c>
      <c r="M1014" s="69">
        <v>101</v>
      </c>
      <c r="N1014" s="78" t="s">
        <v>62</v>
      </c>
      <c r="O1014" s="81" t="str">
        <f t="shared" si="30"/>
        <v>10195</v>
      </c>
      <c r="P1014" s="82" t="str">
        <f>IF(L1014="EGG", "THA", IF(COUNTIF(Sheet2!B$3:B$187,VALUE('raw Mark ID data'!O1014))=0, 0, VLOOKUP(VALUE(O1014), Sheet2!B$3:D$987, 3, FALSE)))</f>
        <v>THA</v>
      </c>
      <c r="Q1014" s="82" t="str">
        <f>IF(P1014="THA",VLOOKUP(VALUE(O1014),Sheet2!B$1:C$191,2,FALSE), IF(P1014="SHA",VLOOKUP(VALUE(O1014),Sheet2!B$1:C$191,2,FALSE), 0))</f>
        <v>Neets Bay</v>
      </c>
      <c r="R1014" s="82" t="str">
        <f t="shared" si="31"/>
        <v>T</v>
      </c>
      <c r="S1014" s="70" t="s">
        <v>2217</v>
      </c>
      <c r="T1014" s="71">
        <v>45516</v>
      </c>
      <c r="U1014" s="73"/>
      <c r="V1014" s="69">
        <v>1</v>
      </c>
      <c r="W1014" s="71">
        <v>45516</v>
      </c>
      <c r="X1014" s="69">
        <v>33</v>
      </c>
      <c r="Y1014" s="69">
        <v>8</v>
      </c>
      <c r="Z1014" s="70" t="s">
        <v>2206</v>
      </c>
      <c r="AA1014" s="69">
        <v>1</v>
      </c>
      <c r="AB1014" s="72">
        <v>45520</v>
      </c>
      <c r="AC1014" s="70" t="s">
        <v>63</v>
      </c>
      <c r="AD1014" s="70" t="s">
        <v>189</v>
      </c>
      <c r="AE1014" s="70" t="s">
        <v>21</v>
      </c>
      <c r="AF1014" s="70" t="s">
        <v>12</v>
      </c>
      <c r="AG1014" s="70" t="s">
        <v>65</v>
      </c>
      <c r="AH1014" s="70" t="s">
        <v>11</v>
      </c>
      <c r="AI1014" s="70" t="s">
        <v>9</v>
      </c>
      <c r="AJ1014" s="70" t="s">
        <v>122</v>
      </c>
      <c r="AK1014" s="70" t="s">
        <v>189</v>
      </c>
      <c r="AL1014" s="70" t="s">
        <v>63</v>
      </c>
      <c r="AM1014" s="70" t="s">
        <v>61</v>
      </c>
      <c r="AN1014" s="70" t="s">
        <v>61</v>
      </c>
      <c r="AO1014" s="70" t="s">
        <v>61</v>
      </c>
      <c r="AP1014" s="73"/>
    </row>
    <row r="1015" spans="1:42" ht="15" hidden="1" customHeight="1" x14ac:dyDescent="0.25">
      <c r="A1015" s="69">
        <v>2024</v>
      </c>
      <c r="B1015" s="70" t="s">
        <v>54</v>
      </c>
      <c r="C1015" s="70" t="s">
        <v>1752</v>
      </c>
      <c r="D1015" s="70" t="s">
        <v>1753</v>
      </c>
      <c r="E1015" s="70" t="s">
        <v>2094</v>
      </c>
      <c r="F1015" s="70" t="s">
        <v>1755</v>
      </c>
      <c r="G1015" s="70" t="s">
        <v>2204</v>
      </c>
      <c r="H1015" s="70" t="s">
        <v>108</v>
      </c>
      <c r="I1015" s="70" t="s">
        <v>60</v>
      </c>
      <c r="J1015" s="70" t="s">
        <v>1755</v>
      </c>
      <c r="K1015" s="69" t="b">
        <v>0</v>
      </c>
      <c r="L1015" s="70" t="s">
        <v>1755</v>
      </c>
      <c r="M1015" s="69">
        <v>101</v>
      </c>
      <c r="N1015" s="78" t="s">
        <v>62</v>
      </c>
      <c r="O1015" s="81" t="str">
        <f t="shared" si="30"/>
        <v>10195</v>
      </c>
      <c r="P1015" s="82" t="str">
        <f>IF(L1015="EGG", "THA", IF(COUNTIF(Sheet2!B$3:B$187,VALUE('raw Mark ID data'!O1015))=0, 0, VLOOKUP(VALUE(O1015), Sheet2!B$3:D$987, 3, FALSE)))</f>
        <v>THA</v>
      </c>
      <c r="Q1015" s="82" t="str">
        <f>IF(P1015="THA",VLOOKUP(VALUE(O1015),Sheet2!B$1:C$191,2,FALSE), IF(P1015="SHA",VLOOKUP(VALUE(O1015),Sheet2!B$1:C$191,2,FALSE), 0))</f>
        <v>Neets Bay</v>
      </c>
      <c r="R1015" s="82" t="str">
        <f t="shared" si="31"/>
        <v>T</v>
      </c>
      <c r="S1015" s="70" t="s">
        <v>2218</v>
      </c>
      <c r="T1015" s="71">
        <v>45516</v>
      </c>
      <c r="U1015" s="73"/>
      <c r="V1015" s="69">
        <v>1</v>
      </c>
      <c r="W1015" s="71">
        <v>45516</v>
      </c>
      <c r="X1015" s="69">
        <v>33</v>
      </c>
      <c r="Y1015" s="69">
        <v>8</v>
      </c>
      <c r="Z1015" s="70" t="s">
        <v>2206</v>
      </c>
      <c r="AA1015" s="69">
        <v>1</v>
      </c>
      <c r="AB1015" s="72">
        <v>45520</v>
      </c>
      <c r="AC1015" s="70" t="s">
        <v>63</v>
      </c>
      <c r="AD1015" s="70" t="s">
        <v>163</v>
      </c>
      <c r="AE1015" s="70" t="s">
        <v>10</v>
      </c>
      <c r="AF1015" s="70" t="s">
        <v>12</v>
      </c>
      <c r="AG1015" s="70" t="s">
        <v>65</v>
      </c>
      <c r="AH1015" s="70" t="s">
        <v>11</v>
      </c>
      <c r="AI1015" s="70" t="s">
        <v>9</v>
      </c>
      <c r="AJ1015" s="70" t="s">
        <v>122</v>
      </c>
      <c r="AK1015" s="70" t="s">
        <v>163</v>
      </c>
      <c r="AL1015" s="70" t="s">
        <v>63</v>
      </c>
      <c r="AM1015" s="70" t="s">
        <v>61</v>
      </c>
      <c r="AN1015" s="70" t="s">
        <v>61</v>
      </c>
      <c r="AO1015" s="70" t="s">
        <v>61</v>
      </c>
      <c r="AP1015" s="73"/>
    </row>
    <row r="1016" spans="1:42" ht="15" hidden="1" customHeight="1" x14ac:dyDescent="0.25">
      <c r="A1016" s="69">
        <v>2024</v>
      </c>
      <c r="B1016" s="70" t="s">
        <v>54</v>
      </c>
      <c r="C1016" s="70" t="s">
        <v>1752</v>
      </c>
      <c r="D1016" s="70" t="s">
        <v>1753</v>
      </c>
      <c r="E1016" s="70" t="s">
        <v>2094</v>
      </c>
      <c r="F1016" s="70" t="s">
        <v>1755</v>
      </c>
      <c r="G1016" s="70" t="s">
        <v>2204</v>
      </c>
      <c r="H1016" s="70" t="s">
        <v>109</v>
      </c>
      <c r="I1016" s="70" t="s">
        <v>60</v>
      </c>
      <c r="J1016" s="70" t="s">
        <v>1755</v>
      </c>
      <c r="K1016" s="69" t="b">
        <v>0</v>
      </c>
      <c r="L1016" s="70" t="s">
        <v>1755</v>
      </c>
      <c r="M1016" s="69">
        <v>101</v>
      </c>
      <c r="N1016" s="78" t="s">
        <v>62</v>
      </c>
      <c r="O1016" s="81" t="str">
        <f t="shared" si="30"/>
        <v>10195</v>
      </c>
      <c r="P1016" s="82" t="str">
        <f>IF(L1016="EGG", "THA", IF(COUNTIF(Sheet2!B$3:B$187,VALUE('raw Mark ID data'!O1016))=0, 0, VLOOKUP(VALUE(O1016), Sheet2!B$3:D$987, 3, FALSE)))</f>
        <v>THA</v>
      </c>
      <c r="Q1016" s="82" t="str">
        <f>IF(P1016="THA",VLOOKUP(VALUE(O1016),Sheet2!B$1:C$191,2,FALSE), IF(P1016="SHA",VLOOKUP(VALUE(O1016),Sheet2!B$1:C$191,2,FALSE), 0))</f>
        <v>Neets Bay</v>
      </c>
      <c r="R1016" s="82" t="str">
        <f t="shared" si="31"/>
        <v>T</v>
      </c>
      <c r="S1016" s="70" t="s">
        <v>2219</v>
      </c>
      <c r="T1016" s="71">
        <v>45516</v>
      </c>
      <c r="U1016" s="73"/>
      <c r="V1016" s="69">
        <v>1</v>
      </c>
      <c r="W1016" s="71">
        <v>45516</v>
      </c>
      <c r="X1016" s="69">
        <v>33</v>
      </c>
      <c r="Y1016" s="69">
        <v>8</v>
      </c>
      <c r="Z1016" s="70" t="s">
        <v>2206</v>
      </c>
      <c r="AA1016" s="69">
        <v>1</v>
      </c>
      <c r="AB1016" s="72">
        <v>45520</v>
      </c>
      <c r="AC1016" s="70" t="s">
        <v>63</v>
      </c>
      <c r="AD1016" s="70" t="s">
        <v>139</v>
      </c>
      <c r="AE1016" s="70" t="s">
        <v>13</v>
      </c>
      <c r="AF1016" s="70" t="s">
        <v>12</v>
      </c>
      <c r="AG1016" s="70" t="s">
        <v>65</v>
      </c>
      <c r="AH1016" s="70" t="s">
        <v>11</v>
      </c>
      <c r="AI1016" s="70" t="s">
        <v>9</v>
      </c>
      <c r="AJ1016" s="70" t="s">
        <v>122</v>
      </c>
      <c r="AK1016" s="70" t="s">
        <v>139</v>
      </c>
      <c r="AL1016" s="70" t="s">
        <v>63</v>
      </c>
      <c r="AM1016" s="70" t="s">
        <v>61</v>
      </c>
      <c r="AN1016" s="70" t="s">
        <v>61</v>
      </c>
      <c r="AO1016" s="70" t="s">
        <v>61</v>
      </c>
      <c r="AP1016" s="73"/>
    </row>
    <row r="1017" spans="1:42" ht="15" hidden="1" customHeight="1" x14ac:dyDescent="0.25">
      <c r="A1017" s="69">
        <v>2024</v>
      </c>
      <c r="B1017" s="70" t="s">
        <v>54</v>
      </c>
      <c r="C1017" s="70" t="s">
        <v>1752</v>
      </c>
      <c r="D1017" s="70" t="s">
        <v>1753</v>
      </c>
      <c r="E1017" s="70" t="s">
        <v>2094</v>
      </c>
      <c r="F1017" s="70" t="s">
        <v>1755</v>
      </c>
      <c r="G1017" s="70" t="s">
        <v>2204</v>
      </c>
      <c r="H1017" s="70" t="s">
        <v>110</v>
      </c>
      <c r="I1017" s="70" t="s">
        <v>60</v>
      </c>
      <c r="J1017" s="70" t="s">
        <v>1755</v>
      </c>
      <c r="K1017" s="69" t="b">
        <v>0</v>
      </c>
      <c r="L1017" s="70" t="s">
        <v>1755</v>
      </c>
      <c r="M1017" s="69">
        <v>101</v>
      </c>
      <c r="N1017" s="78" t="s">
        <v>62</v>
      </c>
      <c r="O1017" s="81" t="str">
        <f t="shared" si="30"/>
        <v>10195</v>
      </c>
      <c r="P1017" s="82" t="str">
        <f>IF(L1017="EGG", "THA", IF(COUNTIF(Sheet2!B$3:B$187,VALUE('raw Mark ID data'!O1017))=0, 0, VLOOKUP(VALUE(O1017), Sheet2!B$3:D$987, 3, FALSE)))</f>
        <v>THA</v>
      </c>
      <c r="Q1017" s="82" t="str">
        <f>IF(P1017="THA",VLOOKUP(VALUE(O1017),Sheet2!B$1:C$191,2,FALSE), IF(P1017="SHA",VLOOKUP(VALUE(O1017),Sheet2!B$1:C$191,2,FALSE), 0))</f>
        <v>Neets Bay</v>
      </c>
      <c r="R1017" s="82" t="str">
        <f t="shared" si="31"/>
        <v>T</v>
      </c>
      <c r="S1017" s="70" t="s">
        <v>2220</v>
      </c>
      <c r="T1017" s="71">
        <v>45516</v>
      </c>
      <c r="U1017" s="73"/>
      <c r="V1017" s="69">
        <v>1</v>
      </c>
      <c r="W1017" s="71">
        <v>45516</v>
      </c>
      <c r="X1017" s="69">
        <v>33</v>
      </c>
      <c r="Y1017" s="69">
        <v>8</v>
      </c>
      <c r="Z1017" s="70" t="s">
        <v>2206</v>
      </c>
      <c r="AA1017" s="69">
        <v>1</v>
      </c>
      <c r="AB1017" s="72">
        <v>45520</v>
      </c>
      <c r="AC1017" s="70" t="s">
        <v>63</v>
      </c>
      <c r="AD1017" s="70" t="s">
        <v>163</v>
      </c>
      <c r="AE1017" s="70" t="s">
        <v>10</v>
      </c>
      <c r="AF1017" s="70" t="s">
        <v>12</v>
      </c>
      <c r="AG1017" s="70" t="s">
        <v>65</v>
      </c>
      <c r="AH1017" s="70" t="s">
        <v>11</v>
      </c>
      <c r="AI1017" s="70" t="s">
        <v>9</v>
      </c>
      <c r="AJ1017" s="70" t="s">
        <v>122</v>
      </c>
      <c r="AK1017" s="70" t="s">
        <v>163</v>
      </c>
      <c r="AL1017" s="70" t="s">
        <v>63</v>
      </c>
      <c r="AM1017" s="70" t="s">
        <v>61</v>
      </c>
      <c r="AN1017" s="70" t="s">
        <v>61</v>
      </c>
      <c r="AO1017" s="70" t="s">
        <v>61</v>
      </c>
      <c r="AP1017" s="73"/>
    </row>
    <row r="1018" spans="1:42" ht="15" hidden="1" customHeight="1" x14ac:dyDescent="0.25">
      <c r="A1018" s="69">
        <v>2024</v>
      </c>
      <c r="B1018" s="70" t="s">
        <v>54</v>
      </c>
      <c r="C1018" s="70" t="s">
        <v>1752</v>
      </c>
      <c r="D1018" s="70" t="s">
        <v>1753</v>
      </c>
      <c r="E1018" s="70" t="s">
        <v>2094</v>
      </c>
      <c r="F1018" s="70" t="s">
        <v>1755</v>
      </c>
      <c r="G1018" s="70" t="s">
        <v>2204</v>
      </c>
      <c r="H1018" s="70" t="s">
        <v>111</v>
      </c>
      <c r="I1018" s="70" t="s">
        <v>60</v>
      </c>
      <c r="J1018" s="70" t="s">
        <v>1755</v>
      </c>
      <c r="K1018" s="69" t="b">
        <v>0</v>
      </c>
      <c r="L1018" s="70" t="s">
        <v>1755</v>
      </c>
      <c r="M1018" s="69">
        <v>101</v>
      </c>
      <c r="N1018" s="78" t="s">
        <v>62</v>
      </c>
      <c r="O1018" s="81" t="str">
        <f t="shared" si="30"/>
        <v>10195</v>
      </c>
      <c r="P1018" s="82" t="str">
        <f>IF(L1018="EGG", "THA", IF(COUNTIF(Sheet2!B$3:B$187,VALUE('raw Mark ID data'!O1018))=0, 0, VLOOKUP(VALUE(O1018), Sheet2!B$3:D$987, 3, FALSE)))</f>
        <v>THA</v>
      </c>
      <c r="Q1018" s="82" t="str">
        <f>IF(P1018="THA",VLOOKUP(VALUE(O1018),Sheet2!B$1:C$191,2,FALSE), IF(P1018="SHA",VLOOKUP(VALUE(O1018),Sheet2!B$1:C$191,2,FALSE), 0))</f>
        <v>Neets Bay</v>
      </c>
      <c r="R1018" s="82" t="str">
        <f t="shared" si="31"/>
        <v>T</v>
      </c>
      <c r="S1018" s="70" t="s">
        <v>2221</v>
      </c>
      <c r="T1018" s="71">
        <v>45516</v>
      </c>
      <c r="U1018" s="73"/>
      <c r="V1018" s="69">
        <v>1</v>
      </c>
      <c r="W1018" s="71">
        <v>45516</v>
      </c>
      <c r="X1018" s="69">
        <v>33</v>
      </c>
      <c r="Y1018" s="69">
        <v>8</v>
      </c>
      <c r="Z1018" s="70" t="s">
        <v>2206</v>
      </c>
      <c r="AA1018" s="69">
        <v>1</v>
      </c>
      <c r="AB1018" s="72">
        <v>45520</v>
      </c>
      <c r="AC1018" s="70" t="s">
        <v>63</v>
      </c>
      <c r="AD1018" s="70" t="s">
        <v>139</v>
      </c>
      <c r="AE1018" s="70" t="s">
        <v>13</v>
      </c>
      <c r="AF1018" s="70" t="s">
        <v>12</v>
      </c>
      <c r="AG1018" s="70" t="s">
        <v>65</v>
      </c>
      <c r="AH1018" s="70" t="s">
        <v>11</v>
      </c>
      <c r="AI1018" s="70" t="s">
        <v>9</v>
      </c>
      <c r="AJ1018" s="70" t="s">
        <v>122</v>
      </c>
      <c r="AK1018" s="70" t="s">
        <v>139</v>
      </c>
      <c r="AL1018" s="70" t="s">
        <v>63</v>
      </c>
      <c r="AM1018" s="70" t="s">
        <v>61</v>
      </c>
      <c r="AN1018" s="70" t="s">
        <v>61</v>
      </c>
      <c r="AO1018" s="70" t="s">
        <v>61</v>
      </c>
      <c r="AP1018" s="73"/>
    </row>
    <row r="1019" spans="1:42" ht="15" hidden="1" customHeight="1" x14ac:dyDescent="0.25">
      <c r="A1019" s="69">
        <v>2024</v>
      </c>
      <c r="B1019" s="70" t="s">
        <v>54</v>
      </c>
      <c r="C1019" s="70" t="s">
        <v>1752</v>
      </c>
      <c r="D1019" s="70" t="s">
        <v>1753</v>
      </c>
      <c r="E1019" s="70" t="s">
        <v>2094</v>
      </c>
      <c r="F1019" s="70" t="s">
        <v>1755</v>
      </c>
      <c r="G1019" s="70" t="s">
        <v>2204</v>
      </c>
      <c r="H1019" s="70" t="s">
        <v>114</v>
      </c>
      <c r="I1019" s="70" t="s">
        <v>60</v>
      </c>
      <c r="J1019" s="70" t="s">
        <v>1755</v>
      </c>
      <c r="K1019" s="69" t="b">
        <v>0</v>
      </c>
      <c r="L1019" s="70" t="s">
        <v>1755</v>
      </c>
      <c r="M1019" s="69">
        <v>101</v>
      </c>
      <c r="N1019" s="78" t="s">
        <v>62</v>
      </c>
      <c r="O1019" s="81" t="str">
        <f t="shared" si="30"/>
        <v>10195</v>
      </c>
      <c r="P1019" s="82" t="str">
        <f>IF(L1019="EGG", "THA", IF(COUNTIF(Sheet2!B$3:B$187,VALUE('raw Mark ID data'!O1019))=0, 0, VLOOKUP(VALUE(O1019), Sheet2!B$3:D$987, 3, FALSE)))</f>
        <v>THA</v>
      </c>
      <c r="Q1019" s="82" t="str">
        <f>IF(P1019="THA",VLOOKUP(VALUE(O1019),Sheet2!B$1:C$191,2,FALSE), IF(P1019="SHA",VLOOKUP(VALUE(O1019),Sheet2!B$1:C$191,2,FALSE), 0))</f>
        <v>Neets Bay</v>
      </c>
      <c r="R1019" s="82" t="str">
        <f t="shared" si="31"/>
        <v>T</v>
      </c>
      <c r="S1019" s="70" t="s">
        <v>2222</v>
      </c>
      <c r="T1019" s="71">
        <v>45516</v>
      </c>
      <c r="U1019" s="73"/>
      <c r="V1019" s="69">
        <v>1</v>
      </c>
      <c r="W1019" s="71">
        <v>45516</v>
      </c>
      <c r="X1019" s="69">
        <v>33</v>
      </c>
      <c r="Y1019" s="69">
        <v>8</v>
      </c>
      <c r="Z1019" s="70" t="s">
        <v>2206</v>
      </c>
      <c r="AA1019" s="69">
        <v>1</v>
      </c>
      <c r="AB1019" s="72">
        <v>45520</v>
      </c>
      <c r="AC1019" s="70" t="s">
        <v>63</v>
      </c>
      <c r="AD1019" s="70" t="s">
        <v>947</v>
      </c>
      <c r="AE1019" s="70" t="s">
        <v>14</v>
      </c>
      <c r="AF1019" s="70" t="s">
        <v>12</v>
      </c>
      <c r="AG1019" s="70" t="s">
        <v>65</v>
      </c>
      <c r="AH1019" s="70" t="s">
        <v>11</v>
      </c>
      <c r="AI1019" s="70" t="s">
        <v>9</v>
      </c>
      <c r="AJ1019" s="70" t="s">
        <v>122</v>
      </c>
      <c r="AK1019" s="70" t="s">
        <v>947</v>
      </c>
      <c r="AL1019" s="70" t="s">
        <v>63</v>
      </c>
      <c r="AM1019" s="70" t="s">
        <v>61</v>
      </c>
      <c r="AN1019" s="70" t="s">
        <v>61</v>
      </c>
      <c r="AO1019" s="70" t="s">
        <v>61</v>
      </c>
      <c r="AP1019" s="73"/>
    </row>
    <row r="1020" spans="1:42" ht="15" hidden="1" customHeight="1" x14ac:dyDescent="0.25">
      <c r="A1020" s="69">
        <v>2024</v>
      </c>
      <c r="B1020" s="70" t="s">
        <v>54</v>
      </c>
      <c r="C1020" s="70" t="s">
        <v>1752</v>
      </c>
      <c r="D1020" s="70" t="s">
        <v>1753</v>
      </c>
      <c r="E1020" s="70" t="s">
        <v>2094</v>
      </c>
      <c r="F1020" s="70" t="s">
        <v>1755</v>
      </c>
      <c r="G1020" s="70" t="s">
        <v>2204</v>
      </c>
      <c r="H1020" s="70" t="s">
        <v>115</v>
      </c>
      <c r="I1020" s="70" t="s">
        <v>60</v>
      </c>
      <c r="J1020" s="70" t="s">
        <v>1755</v>
      </c>
      <c r="K1020" s="69" t="b">
        <v>0</v>
      </c>
      <c r="L1020" s="70" t="s">
        <v>1755</v>
      </c>
      <c r="M1020" s="69">
        <v>101</v>
      </c>
      <c r="N1020" s="78" t="s">
        <v>62</v>
      </c>
      <c r="O1020" s="81" t="str">
        <f t="shared" si="30"/>
        <v>10195</v>
      </c>
      <c r="P1020" s="82" t="str">
        <f>IF(L1020="EGG", "THA", IF(COUNTIF(Sheet2!B$3:B$187,VALUE('raw Mark ID data'!O1020))=0, 0, VLOOKUP(VALUE(O1020), Sheet2!B$3:D$987, 3, FALSE)))</f>
        <v>THA</v>
      </c>
      <c r="Q1020" s="82" t="str">
        <f>IF(P1020="THA",VLOOKUP(VALUE(O1020),Sheet2!B$1:C$191,2,FALSE), IF(P1020="SHA",VLOOKUP(VALUE(O1020),Sheet2!B$1:C$191,2,FALSE), 0))</f>
        <v>Neets Bay</v>
      </c>
      <c r="R1020" s="82" t="str">
        <f t="shared" si="31"/>
        <v>T</v>
      </c>
      <c r="S1020" s="70" t="s">
        <v>2223</v>
      </c>
      <c r="T1020" s="71">
        <v>45516</v>
      </c>
      <c r="U1020" s="73"/>
      <c r="V1020" s="69">
        <v>1</v>
      </c>
      <c r="W1020" s="71">
        <v>45516</v>
      </c>
      <c r="X1020" s="69">
        <v>33</v>
      </c>
      <c r="Y1020" s="69">
        <v>8</v>
      </c>
      <c r="Z1020" s="70" t="s">
        <v>2206</v>
      </c>
      <c r="AA1020" s="69">
        <v>1</v>
      </c>
      <c r="AB1020" s="72">
        <v>45520</v>
      </c>
      <c r="AC1020" s="70" t="s">
        <v>63</v>
      </c>
      <c r="AD1020" s="70" t="s">
        <v>189</v>
      </c>
      <c r="AE1020" s="70" t="s">
        <v>21</v>
      </c>
      <c r="AF1020" s="70" t="s">
        <v>12</v>
      </c>
      <c r="AG1020" s="70" t="s">
        <v>65</v>
      </c>
      <c r="AH1020" s="70" t="s">
        <v>11</v>
      </c>
      <c r="AI1020" s="70" t="s">
        <v>9</v>
      </c>
      <c r="AJ1020" s="70" t="s">
        <v>122</v>
      </c>
      <c r="AK1020" s="70" t="s">
        <v>189</v>
      </c>
      <c r="AL1020" s="70" t="s">
        <v>63</v>
      </c>
      <c r="AM1020" s="70" t="s">
        <v>61</v>
      </c>
      <c r="AN1020" s="70" t="s">
        <v>61</v>
      </c>
      <c r="AO1020" s="70" t="s">
        <v>61</v>
      </c>
      <c r="AP1020" s="73"/>
    </row>
    <row r="1021" spans="1:42" ht="15" hidden="1" customHeight="1" x14ac:dyDescent="0.25">
      <c r="A1021" s="69">
        <v>2024</v>
      </c>
      <c r="B1021" s="70" t="s">
        <v>54</v>
      </c>
      <c r="C1021" s="70" t="s">
        <v>1752</v>
      </c>
      <c r="D1021" s="70" t="s">
        <v>1753</v>
      </c>
      <c r="E1021" s="70" t="s">
        <v>2094</v>
      </c>
      <c r="F1021" s="70" t="s">
        <v>1755</v>
      </c>
      <c r="G1021" s="70" t="s">
        <v>2204</v>
      </c>
      <c r="H1021" s="70" t="s">
        <v>117</v>
      </c>
      <c r="I1021" s="70" t="s">
        <v>60</v>
      </c>
      <c r="J1021" s="70" t="s">
        <v>1755</v>
      </c>
      <c r="K1021" s="69" t="b">
        <v>0</v>
      </c>
      <c r="L1021" s="70" t="s">
        <v>1755</v>
      </c>
      <c r="M1021" s="69">
        <v>101</v>
      </c>
      <c r="N1021" s="78" t="s">
        <v>62</v>
      </c>
      <c r="O1021" s="81" t="str">
        <f t="shared" si="30"/>
        <v>10195</v>
      </c>
      <c r="P1021" s="82" t="str">
        <f>IF(L1021="EGG", "THA", IF(COUNTIF(Sheet2!B$3:B$187,VALUE('raw Mark ID data'!O1021))=0, 0, VLOOKUP(VALUE(O1021), Sheet2!B$3:D$987, 3, FALSE)))</f>
        <v>THA</v>
      </c>
      <c r="Q1021" s="82" t="str">
        <f>IF(P1021="THA",VLOOKUP(VALUE(O1021),Sheet2!B$1:C$191,2,FALSE), IF(P1021="SHA",VLOOKUP(VALUE(O1021),Sheet2!B$1:C$191,2,FALSE), 0))</f>
        <v>Neets Bay</v>
      </c>
      <c r="R1021" s="82" t="str">
        <f t="shared" si="31"/>
        <v>T</v>
      </c>
      <c r="S1021" s="70" t="s">
        <v>2224</v>
      </c>
      <c r="T1021" s="71">
        <v>45516</v>
      </c>
      <c r="U1021" s="73"/>
      <c r="V1021" s="69">
        <v>1</v>
      </c>
      <c r="W1021" s="71">
        <v>45516</v>
      </c>
      <c r="X1021" s="69">
        <v>33</v>
      </c>
      <c r="Y1021" s="69">
        <v>8</v>
      </c>
      <c r="Z1021" s="70" t="s">
        <v>2206</v>
      </c>
      <c r="AA1021" s="69">
        <v>1</v>
      </c>
      <c r="AB1021" s="72">
        <v>45520</v>
      </c>
      <c r="AC1021" s="70" t="s">
        <v>63</v>
      </c>
      <c r="AD1021" s="70" t="s">
        <v>947</v>
      </c>
      <c r="AE1021" s="70" t="s">
        <v>14</v>
      </c>
      <c r="AF1021" s="70" t="s">
        <v>12</v>
      </c>
      <c r="AG1021" s="70" t="s">
        <v>65</v>
      </c>
      <c r="AH1021" s="70" t="s">
        <v>11</v>
      </c>
      <c r="AI1021" s="70" t="s">
        <v>9</v>
      </c>
      <c r="AJ1021" s="70" t="s">
        <v>122</v>
      </c>
      <c r="AK1021" s="70" t="s">
        <v>947</v>
      </c>
      <c r="AL1021" s="70" t="s">
        <v>63</v>
      </c>
      <c r="AM1021" s="70" t="s">
        <v>61</v>
      </c>
      <c r="AN1021" s="70" t="s">
        <v>61</v>
      </c>
      <c r="AO1021" s="70" t="s">
        <v>61</v>
      </c>
      <c r="AP1021" s="73"/>
    </row>
    <row r="1022" spans="1:42" ht="15" hidden="1" customHeight="1" x14ac:dyDescent="0.25">
      <c r="A1022" s="69">
        <v>2024</v>
      </c>
      <c r="B1022" s="70" t="s">
        <v>54</v>
      </c>
      <c r="C1022" s="70" t="s">
        <v>1752</v>
      </c>
      <c r="D1022" s="70" t="s">
        <v>1753</v>
      </c>
      <c r="E1022" s="70" t="s">
        <v>2094</v>
      </c>
      <c r="F1022" s="70" t="s">
        <v>1755</v>
      </c>
      <c r="G1022" s="70" t="s">
        <v>2204</v>
      </c>
      <c r="H1022" s="70" t="s">
        <v>118</v>
      </c>
      <c r="I1022" s="70" t="s">
        <v>60</v>
      </c>
      <c r="J1022" s="70" t="s">
        <v>1755</v>
      </c>
      <c r="K1022" s="69" t="b">
        <v>0</v>
      </c>
      <c r="L1022" s="70" t="s">
        <v>1755</v>
      </c>
      <c r="M1022" s="69">
        <v>101</v>
      </c>
      <c r="N1022" s="78" t="s">
        <v>62</v>
      </c>
      <c r="O1022" s="81" t="str">
        <f t="shared" si="30"/>
        <v>10195</v>
      </c>
      <c r="P1022" s="82" t="str">
        <f>IF(L1022="EGG", "THA", IF(COUNTIF(Sheet2!B$3:B$187,VALUE('raw Mark ID data'!O1022))=0, 0, VLOOKUP(VALUE(O1022), Sheet2!B$3:D$987, 3, FALSE)))</f>
        <v>THA</v>
      </c>
      <c r="Q1022" s="82" t="str">
        <f>IF(P1022="THA",VLOOKUP(VALUE(O1022),Sheet2!B$1:C$191,2,FALSE), IF(P1022="SHA",VLOOKUP(VALUE(O1022),Sheet2!B$1:C$191,2,FALSE), 0))</f>
        <v>Neets Bay</v>
      </c>
      <c r="R1022" s="82" t="str">
        <f t="shared" si="31"/>
        <v>T</v>
      </c>
      <c r="S1022" s="70" t="s">
        <v>2225</v>
      </c>
      <c r="T1022" s="71">
        <v>45516</v>
      </c>
      <c r="U1022" s="73"/>
      <c r="V1022" s="69">
        <v>1</v>
      </c>
      <c r="W1022" s="71">
        <v>45516</v>
      </c>
      <c r="X1022" s="69">
        <v>33</v>
      </c>
      <c r="Y1022" s="69">
        <v>8</v>
      </c>
      <c r="Z1022" s="70" t="s">
        <v>2206</v>
      </c>
      <c r="AA1022" s="69">
        <v>1</v>
      </c>
      <c r="AB1022" s="72">
        <v>45520</v>
      </c>
      <c r="AC1022" s="70" t="s">
        <v>63</v>
      </c>
      <c r="AD1022" s="70" t="s">
        <v>139</v>
      </c>
      <c r="AE1022" s="70" t="s">
        <v>13</v>
      </c>
      <c r="AF1022" s="70" t="s">
        <v>12</v>
      </c>
      <c r="AG1022" s="70" t="s">
        <v>65</v>
      </c>
      <c r="AH1022" s="70" t="s">
        <v>11</v>
      </c>
      <c r="AI1022" s="70" t="s">
        <v>9</v>
      </c>
      <c r="AJ1022" s="70" t="s">
        <v>84</v>
      </c>
      <c r="AK1022" s="70" t="s">
        <v>139</v>
      </c>
      <c r="AL1022" s="70" t="s">
        <v>63</v>
      </c>
      <c r="AM1022" s="70" t="s">
        <v>61</v>
      </c>
      <c r="AN1022" s="70" t="s">
        <v>61</v>
      </c>
      <c r="AO1022" s="70" t="s">
        <v>61</v>
      </c>
      <c r="AP1022" s="73"/>
    </row>
    <row r="1023" spans="1:42" ht="15" hidden="1" customHeight="1" x14ac:dyDescent="0.25">
      <c r="A1023" s="69">
        <v>2024</v>
      </c>
      <c r="B1023" s="70" t="s">
        <v>54</v>
      </c>
      <c r="C1023" s="70" t="s">
        <v>1752</v>
      </c>
      <c r="D1023" s="70" t="s">
        <v>1753</v>
      </c>
      <c r="E1023" s="70" t="s">
        <v>2094</v>
      </c>
      <c r="F1023" s="70" t="s">
        <v>1755</v>
      </c>
      <c r="G1023" s="70" t="s">
        <v>2204</v>
      </c>
      <c r="H1023" s="70" t="s">
        <v>119</v>
      </c>
      <c r="I1023" s="70" t="s">
        <v>60</v>
      </c>
      <c r="J1023" s="70" t="s">
        <v>1755</v>
      </c>
      <c r="K1023" s="69" t="b">
        <v>0</v>
      </c>
      <c r="L1023" s="70" t="s">
        <v>1755</v>
      </c>
      <c r="M1023" s="69">
        <v>101</v>
      </c>
      <c r="N1023" s="78" t="s">
        <v>62</v>
      </c>
      <c r="O1023" s="81" t="str">
        <f t="shared" si="30"/>
        <v>10195</v>
      </c>
      <c r="P1023" s="82" t="str">
        <f>IF(L1023="EGG", "THA", IF(COUNTIF(Sheet2!B$3:B$187,VALUE('raw Mark ID data'!O1023))=0, 0, VLOOKUP(VALUE(O1023), Sheet2!B$3:D$987, 3, FALSE)))</f>
        <v>THA</v>
      </c>
      <c r="Q1023" s="82" t="str">
        <f>IF(P1023="THA",VLOOKUP(VALUE(O1023),Sheet2!B$1:C$191,2,FALSE), IF(P1023="SHA",VLOOKUP(VALUE(O1023),Sheet2!B$1:C$191,2,FALSE), 0))</f>
        <v>Neets Bay</v>
      </c>
      <c r="R1023" s="82" t="str">
        <f t="shared" si="31"/>
        <v>T</v>
      </c>
      <c r="S1023" s="70" t="s">
        <v>2226</v>
      </c>
      <c r="T1023" s="71">
        <v>45516</v>
      </c>
      <c r="U1023" s="73"/>
      <c r="V1023" s="69">
        <v>1</v>
      </c>
      <c r="W1023" s="71">
        <v>45516</v>
      </c>
      <c r="X1023" s="69">
        <v>33</v>
      </c>
      <c r="Y1023" s="69">
        <v>8</v>
      </c>
      <c r="Z1023" s="70" t="s">
        <v>2206</v>
      </c>
      <c r="AA1023" s="69">
        <v>1</v>
      </c>
      <c r="AB1023" s="72">
        <v>45520</v>
      </c>
      <c r="AC1023" s="70" t="s">
        <v>63</v>
      </c>
      <c r="AD1023" s="70" t="s">
        <v>189</v>
      </c>
      <c r="AE1023" s="70" t="s">
        <v>21</v>
      </c>
      <c r="AF1023" s="70" t="s">
        <v>12</v>
      </c>
      <c r="AG1023" s="70" t="s">
        <v>65</v>
      </c>
      <c r="AH1023" s="70" t="s">
        <v>11</v>
      </c>
      <c r="AI1023" s="70" t="s">
        <v>9</v>
      </c>
      <c r="AJ1023" s="70" t="s">
        <v>122</v>
      </c>
      <c r="AK1023" s="70" t="s">
        <v>189</v>
      </c>
      <c r="AL1023" s="70" t="s">
        <v>63</v>
      </c>
      <c r="AM1023" s="70" t="s">
        <v>61</v>
      </c>
      <c r="AN1023" s="70" t="s">
        <v>61</v>
      </c>
      <c r="AO1023" s="70" t="s">
        <v>61</v>
      </c>
      <c r="AP1023" s="73"/>
    </row>
    <row r="1024" spans="1:42" ht="15" hidden="1" customHeight="1" x14ac:dyDescent="0.25">
      <c r="A1024" s="69">
        <v>2024</v>
      </c>
      <c r="B1024" s="70" t="s">
        <v>54</v>
      </c>
      <c r="C1024" s="70" t="s">
        <v>1752</v>
      </c>
      <c r="D1024" s="70" t="s">
        <v>1753</v>
      </c>
      <c r="E1024" s="70" t="s">
        <v>2094</v>
      </c>
      <c r="F1024" s="70" t="s">
        <v>1755</v>
      </c>
      <c r="G1024" s="70" t="s">
        <v>2204</v>
      </c>
      <c r="H1024" s="70" t="s">
        <v>120</v>
      </c>
      <c r="I1024" s="70" t="s">
        <v>60</v>
      </c>
      <c r="J1024" s="70" t="s">
        <v>1755</v>
      </c>
      <c r="K1024" s="69" t="b">
        <v>0</v>
      </c>
      <c r="L1024" s="70" t="s">
        <v>1755</v>
      </c>
      <c r="M1024" s="69">
        <v>101</v>
      </c>
      <c r="N1024" s="78" t="s">
        <v>62</v>
      </c>
      <c r="O1024" s="81" t="str">
        <f t="shared" si="30"/>
        <v>10195</v>
      </c>
      <c r="P1024" s="82" t="str">
        <f>IF(L1024="EGG", "THA", IF(COUNTIF(Sheet2!B$3:B$187,VALUE('raw Mark ID data'!O1024))=0, 0, VLOOKUP(VALUE(O1024), Sheet2!B$3:D$987, 3, FALSE)))</f>
        <v>THA</v>
      </c>
      <c r="Q1024" s="82" t="str">
        <f>IF(P1024="THA",VLOOKUP(VALUE(O1024),Sheet2!B$1:C$191,2,FALSE), IF(P1024="SHA",VLOOKUP(VALUE(O1024),Sheet2!B$1:C$191,2,FALSE), 0))</f>
        <v>Neets Bay</v>
      </c>
      <c r="R1024" s="82" t="str">
        <f t="shared" si="31"/>
        <v>T</v>
      </c>
      <c r="S1024" s="70" t="s">
        <v>2227</v>
      </c>
      <c r="T1024" s="71">
        <v>45516</v>
      </c>
      <c r="U1024" s="73"/>
      <c r="V1024" s="69">
        <v>1</v>
      </c>
      <c r="W1024" s="71">
        <v>45516</v>
      </c>
      <c r="X1024" s="69">
        <v>33</v>
      </c>
      <c r="Y1024" s="69">
        <v>8</v>
      </c>
      <c r="Z1024" s="70" t="s">
        <v>2206</v>
      </c>
      <c r="AA1024" s="69">
        <v>1</v>
      </c>
      <c r="AB1024" s="72">
        <v>45520</v>
      </c>
      <c r="AC1024" s="70" t="s">
        <v>63</v>
      </c>
      <c r="AD1024" s="70" t="s">
        <v>947</v>
      </c>
      <c r="AE1024" s="70" t="s">
        <v>14</v>
      </c>
      <c r="AF1024" s="70" t="s">
        <v>12</v>
      </c>
      <c r="AG1024" s="70" t="s">
        <v>65</v>
      </c>
      <c r="AH1024" s="70" t="s">
        <v>11</v>
      </c>
      <c r="AI1024" s="70" t="s">
        <v>9</v>
      </c>
      <c r="AJ1024" s="70" t="s">
        <v>84</v>
      </c>
      <c r="AK1024" s="70" t="s">
        <v>947</v>
      </c>
      <c r="AL1024" s="70" t="s">
        <v>63</v>
      </c>
      <c r="AM1024" s="70" t="s">
        <v>61</v>
      </c>
      <c r="AN1024" s="70" t="s">
        <v>61</v>
      </c>
      <c r="AO1024" s="70" t="s">
        <v>61</v>
      </c>
      <c r="AP1024" s="73"/>
    </row>
    <row r="1025" spans="1:42" ht="15" hidden="1" customHeight="1" x14ac:dyDescent="0.25">
      <c r="A1025" s="69">
        <v>2024</v>
      </c>
      <c r="B1025" s="70" t="s">
        <v>54</v>
      </c>
      <c r="C1025" s="70" t="s">
        <v>1752</v>
      </c>
      <c r="D1025" s="70" t="s">
        <v>1753</v>
      </c>
      <c r="E1025" s="70" t="s">
        <v>2094</v>
      </c>
      <c r="F1025" s="70" t="s">
        <v>1755</v>
      </c>
      <c r="G1025" s="70" t="s">
        <v>2204</v>
      </c>
      <c r="H1025" s="70" t="s">
        <v>124</v>
      </c>
      <c r="I1025" s="70" t="s">
        <v>60</v>
      </c>
      <c r="J1025" s="70" t="s">
        <v>1755</v>
      </c>
      <c r="K1025" s="69" t="b">
        <v>0</v>
      </c>
      <c r="L1025" s="70" t="s">
        <v>1755</v>
      </c>
      <c r="M1025" s="69">
        <v>101</v>
      </c>
      <c r="N1025" s="78" t="s">
        <v>62</v>
      </c>
      <c r="O1025" s="81" t="str">
        <f t="shared" si="30"/>
        <v>10195</v>
      </c>
      <c r="P1025" s="82" t="str">
        <f>IF(L1025="EGG", "THA", IF(COUNTIF(Sheet2!B$3:B$187,VALUE('raw Mark ID data'!O1025))=0, 0, VLOOKUP(VALUE(O1025), Sheet2!B$3:D$987, 3, FALSE)))</f>
        <v>THA</v>
      </c>
      <c r="Q1025" s="82" t="str">
        <f>IF(P1025="THA",VLOOKUP(VALUE(O1025),Sheet2!B$1:C$191,2,FALSE), IF(P1025="SHA",VLOOKUP(VALUE(O1025),Sheet2!B$1:C$191,2,FALSE), 0))</f>
        <v>Neets Bay</v>
      </c>
      <c r="R1025" s="82" t="str">
        <f t="shared" si="31"/>
        <v>T</v>
      </c>
      <c r="S1025" s="70" t="s">
        <v>2228</v>
      </c>
      <c r="T1025" s="71">
        <v>45517</v>
      </c>
      <c r="U1025" s="73"/>
      <c r="V1025" s="69">
        <v>1</v>
      </c>
      <c r="W1025" s="71">
        <v>45517</v>
      </c>
      <c r="X1025" s="69">
        <v>33</v>
      </c>
      <c r="Y1025" s="69">
        <v>8</v>
      </c>
      <c r="Z1025" s="70" t="s">
        <v>2229</v>
      </c>
      <c r="AA1025" s="69">
        <v>1</v>
      </c>
      <c r="AB1025" s="72">
        <v>45520</v>
      </c>
      <c r="AC1025" s="70" t="s">
        <v>63</v>
      </c>
      <c r="AD1025" s="70" t="s">
        <v>947</v>
      </c>
      <c r="AE1025" s="70" t="s">
        <v>14</v>
      </c>
      <c r="AF1025" s="70" t="s">
        <v>12</v>
      </c>
      <c r="AG1025" s="70" t="s">
        <v>65</v>
      </c>
      <c r="AH1025" s="70" t="s">
        <v>11</v>
      </c>
      <c r="AI1025" s="70" t="s">
        <v>9</v>
      </c>
      <c r="AJ1025" s="70" t="s">
        <v>84</v>
      </c>
      <c r="AK1025" s="70" t="s">
        <v>947</v>
      </c>
      <c r="AL1025" s="70" t="s">
        <v>63</v>
      </c>
      <c r="AM1025" s="70" t="s">
        <v>61</v>
      </c>
      <c r="AN1025" s="70" t="s">
        <v>61</v>
      </c>
      <c r="AO1025" s="70" t="s">
        <v>61</v>
      </c>
      <c r="AP1025" s="73"/>
    </row>
    <row r="1026" spans="1:42" ht="15" hidden="1" customHeight="1" x14ac:dyDescent="0.25">
      <c r="A1026" s="69">
        <v>2024</v>
      </c>
      <c r="B1026" s="70" t="s">
        <v>54</v>
      </c>
      <c r="C1026" s="70" t="s">
        <v>1752</v>
      </c>
      <c r="D1026" s="70" t="s">
        <v>1753</v>
      </c>
      <c r="E1026" s="70" t="s">
        <v>2094</v>
      </c>
      <c r="F1026" s="70" t="s">
        <v>1755</v>
      </c>
      <c r="G1026" s="70" t="s">
        <v>2204</v>
      </c>
      <c r="H1026" s="70" t="s">
        <v>125</v>
      </c>
      <c r="I1026" s="70" t="s">
        <v>60</v>
      </c>
      <c r="J1026" s="70" t="s">
        <v>1755</v>
      </c>
      <c r="K1026" s="69" t="b">
        <v>0</v>
      </c>
      <c r="L1026" s="70" t="s">
        <v>1755</v>
      </c>
      <c r="M1026" s="69">
        <v>101</v>
      </c>
      <c r="N1026" s="78" t="s">
        <v>62</v>
      </c>
      <c r="O1026" s="81" t="str">
        <f t="shared" si="30"/>
        <v>10195</v>
      </c>
      <c r="P1026" s="82" t="str">
        <f>IF(L1026="EGG", "THA", IF(COUNTIF(Sheet2!B$3:B$187,VALUE('raw Mark ID data'!O1026))=0, 0, VLOOKUP(VALUE(O1026), Sheet2!B$3:D$987, 3, FALSE)))</f>
        <v>THA</v>
      </c>
      <c r="Q1026" s="82" t="str">
        <f>IF(P1026="THA",VLOOKUP(VALUE(O1026),Sheet2!B$1:C$191,2,FALSE), IF(P1026="SHA",VLOOKUP(VALUE(O1026),Sheet2!B$1:C$191,2,FALSE), 0))</f>
        <v>Neets Bay</v>
      </c>
      <c r="R1026" s="82" t="str">
        <f t="shared" si="31"/>
        <v>T</v>
      </c>
      <c r="S1026" s="70" t="s">
        <v>2230</v>
      </c>
      <c r="T1026" s="71">
        <v>45517</v>
      </c>
      <c r="U1026" s="73"/>
      <c r="V1026" s="69">
        <v>1</v>
      </c>
      <c r="W1026" s="71">
        <v>45517</v>
      </c>
      <c r="X1026" s="69">
        <v>33</v>
      </c>
      <c r="Y1026" s="69">
        <v>8</v>
      </c>
      <c r="Z1026" s="70" t="s">
        <v>2229</v>
      </c>
      <c r="AA1026" s="69">
        <v>1</v>
      </c>
      <c r="AB1026" s="72">
        <v>45520</v>
      </c>
      <c r="AC1026" s="70" t="s">
        <v>63</v>
      </c>
      <c r="AD1026" s="70" t="s">
        <v>139</v>
      </c>
      <c r="AE1026" s="70" t="s">
        <v>13</v>
      </c>
      <c r="AF1026" s="70" t="s">
        <v>12</v>
      </c>
      <c r="AG1026" s="70" t="s">
        <v>65</v>
      </c>
      <c r="AH1026" s="70" t="s">
        <v>11</v>
      </c>
      <c r="AI1026" s="70" t="s">
        <v>9</v>
      </c>
      <c r="AJ1026" s="70" t="s">
        <v>122</v>
      </c>
      <c r="AK1026" s="70" t="s">
        <v>139</v>
      </c>
      <c r="AL1026" s="70" t="s">
        <v>63</v>
      </c>
      <c r="AM1026" s="70" t="s">
        <v>61</v>
      </c>
      <c r="AN1026" s="70" t="s">
        <v>61</v>
      </c>
      <c r="AO1026" s="70" t="s">
        <v>61</v>
      </c>
      <c r="AP1026" s="73"/>
    </row>
    <row r="1027" spans="1:42" ht="15" hidden="1" customHeight="1" x14ac:dyDescent="0.25">
      <c r="A1027" s="69">
        <v>2024</v>
      </c>
      <c r="B1027" s="70" t="s">
        <v>54</v>
      </c>
      <c r="C1027" s="70" t="s">
        <v>1752</v>
      </c>
      <c r="D1027" s="70" t="s">
        <v>1753</v>
      </c>
      <c r="E1027" s="70" t="s">
        <v>2094</v>
      </c>
      <c r="F1027" s="70" t="s">
        <v>1755</v>
      </c>
      <c r="G1027" s="70" t="s">
        <v>2204</v>
      </c>
      <c r="H1027" s="70" t="s">
        <v>126</v>
      </c>
      <c r="I1027" s="70" t="s">
        <v>60</v>
      </c>
      <c r="J1027" s="70" t="s">
        <v>1755</v>
      </c>
      <c r="K1027" s="69" t="b">
        <v>0</v>
      </c>
      <c r="L1027" s="70" t="s">
        <v>1755</v>
      </c>
      <c r="M1027" s="69">
        <v>101</v>
      </c>
      <c r="N1027" s="78" t="s">
        <v>62</v>
      </c>
      <c r="O1027" s="81" t="str">
        <f t="shared" ref="O1027:O1090" si="32">CONCATENATE(M1027,N1027)</f>
        <v>10195</v>
      </c>
      <c r="P1027" s="82" t="str">
        <f>IF(L1027="EGG", "THA", IF(COUNTIF(Sheet2!B$3:B$187,VALUE('raw Mark ID data'!O1027))=0, 0, VLOOKUP(VALUE(O1027), Sheet2!B$3:D$987, 3, FALSE)))</f>
        <v>THA</v>
      </c>
      <c r="Q1027" s="82" t="str">
        <f>IF(P1027="THA",VLOOKUP(VALUE(O1027),Sheet2!B$1:C$191,2,FALSE), IF(P1027="SHA",VLOOKUP(VALUE(O1027),Sheet2!B$1:C$191,2,FALSE), 0))</f>
        <v>Neets Bay</v>
      </c>
      <c r="R1027" s="82" t="str">
        <f t="shared" ref="R1027:R1090" si="33">IF(L1027="EGG",IF(C1027="NB","T","????"),IF(OR(P1027="SHA", P1027="THA")=TRUE, IF(Q1027="Neets Bay", "T", "NT"), "NT"))</f>
        <v>T</v>
      </c>
      <c r="S1027" s="70" t="s">
        <v>2231</v>
      </c>
      <c r="T1027" s="71">
        <v>45517</v>
      </c>
      <c r="U1027" s="73"/>
      <c r="V1027" s="69">
        <v>1</v>
      </c>
      <c r="W1027" s="71">
        <v>45517</v>
      </c>
      <c r="X1027" s="69">
        <v>33</v>
      </c>
      <c r="Y1027" s="69">
        <v>8</v>
      </c>
      <c r="Z1027" s="70" t="s">
        <v>2229</v>
      </c>
      <c r="AA1027" s="69">
        <v>1</v>
      </c>
      <c r="AB1027" s="72">
        <v>45520</v>
      </c>
      <c r="AC1027" s="70" t="s">
        <v>63</v>
      </c>
      <c r="AD1027" s="70" t="s">
        <v>139</v>
      </c>
      <c r="AE1027" s="70" t="s">
        <v>13</v>
      </c>
      <c r="AF1027" s="70" t="s">
        <v>12</v>
      </c>
      <c r="AG1027" s="70" t="s">
        <v>65</v>
      </c>
      <c r="AH1027" s="70" t="s">
        <v>11</v>
      </c>
      <c r="AI1027" s="70" t="s">
        <v>9</v>
      </c>
      <c r="AJ1027" s="70" t="s">
        <v>122</v>
      </c>
      <c r="AK1027" s="70" t="s">
        <v>139</v>
      </c>
      <c r="AL1027" s="70" t="s">
        <v>63</v>
      </c>
      <c r="AM1027" s="70" t="s">
        <v>61</v>
      </c>
      <c r="AN1027" s="70" t="s">
        <v>61</v>
      </c>
      <c r="AO1027" s="70" t="s">
        <v>61</v>
      </c>
      <c r="AP1027" s="73"/>
    </row>
    <row r="1028" spans="1:42" ht="15" hidden="1" customHeight="1" x14ac:dyDescent="0.25">
      <c r="A1028" s="69">
        <v>2024</v>
      </c>
      <c r="B1028" s="70" t="s">
        <v>54</v>
      </c>
      <c r="C1028" s="70" t="s">
        <v>1752</v>
      </c>
      <c r="D1028" s="70" t="s">
        <v>1753</v>
      </c>
      <c r="E1028" s="70" t="s">
        <v>2094</v>
      </c>
      <c r="F1028" s="70" t="s">
        <v>1755</v>
      </c>
      <c r="G1028" s="70" t="s">
        <v>2204</v>
      </c>
      <c r="H1028" s="70" t="s">
        <v>128</v>
      </c>
      <c r="I1028" s="70" t="s">
        <v>60</v>
      </c>
      <c r="J1028" s="70" t="s">
        <v>1755</v>
      </c>
      <c r="K1028" s="69" t="b">
        <v>0</v>
      </c>
      <c r="L1028" s="70" t="s">
        <v>1755</v>
      </c>
      <c r="M1028" s="69">
        <v>101</v>
      </c>
      <c r="N1028" s="78" t="s">
        <v>62</v>
      </c>
      <c r="O1028" s="81" t="str">
        <f t="shared" si="32"/>
        <v>10195</v>
      </c>
      <c r="P1028" s="82" t="str">
        <f>IF(L1028="EGG", "THA", IF(COUNTIF(Sheet2!B$3:B$187,VALUE('raw Mark ID data'!O1028))=0, 0, VLOOKUP(VALUE(O1028), Sheet2!B$3:D$987, 3, FALSE)))</f>
        <v>THA</v>
      </c>
      <c r="Q1028" s="82" t="str">
        <f>IF(P1028="THA",VLOOKUP(VALUE(O1028),Sheet2!B$1:C$191,2,FALSE), IF(P1028="SHA",VLOOKUP(VALUE(O1028),Sheet2!B$1:C$191,2,FALSE), 0))</f>
        <v>Neets Bay</v>
      </c>
      <c r="R1028" s="82" t="str">
        <f t="shared" si="33"/>
        <v>T</v>
      </c>
      <c r="S1028" s="70" t="s">
        <v>2232</v>
      </c>
      <c r="T1028" s="71">
        <v>45517</v>
      </c>
      <c r="U1028" s="73"/>
      <c r="V1028" s="69">
        <v>1</v>
      </c>
      <c r="W1028" s="71">
        <v>45517</v>
      </c>
      <c r="X1028" s="69">
        <v>33</v>
      </c>
      <c r="Y1028" s="69">
        <v>8</v>
      </c>
      <c r="Z1028" s="70" t="s">
        <v>2229</v>
      </c>
      <c r="AA1028" s="69">
        <v>1</v>
      </c>
      <c r="AB1028" s="72">
        <v>45520</v>
      </c>
      <c r="AC1028" s="70" t="s">
        <v>63</v>
      </c>
      <c r="AD1028" s="70" t="s">
        <v>139</v>
      </c>
      <c r="AE1028" s="70" t="s">
        <v>13</v>
      </c>
      <c r="AF1028" s="70" t="s">
        <v>12</v>
      </c>
      <c r="AG1028" s="70" t="s">
        <v>65</v>
      </c>
      <c r="AH1028" s="70" t="s">
        <v>11</v>
      </c>
      <c r="AI1028" s="70" t="s">
        <v>9</v>
      </c>
      <c r="AJ1028" s="70" t="s">
        <v>122</v>
      </c>
      <c r="AK1028" s="70" t="s">
        <v>139</v>
      </c>
      <c r="AL1028" s="70" t="s">
        <v>63</v>
      </c>
      <c r="AM1028" s="70" t="s">
        <v>61</v>
      </c>
      <c r="AN1028" s="70" t="s">
        <v>61</v>
      </c>
      <c r="AO1028" s="70" t="s">
        <v>61</v>
      </c>
      <c r="AP1028" s="73"/>
    </row>
    <row r="1029" spans="1:42" ht="15" hidden="1" customHeight="1" x14ac:dyDescent="0.25">
      <c r="A1029" s="69">
        <v>2024</v>
      </c>
      <c r="B1029" s="70" t="s">
        <v>54</v>
      </c>
      <c r="C1029" s="70" t="s">
        <v>1752</v>
      </c>
      <c r="D1029" s="70" t="s">
        <v>1753</v>
      </c>
      <c r="E1029" s="70" t="s">
        <v>2094</v>
      </c>
      <c r="F1029" s="70" t="s">
        <v>1755</v>
      </c>
      <c r="G1029" s="70" t="s">
        <v>2204</v>
      </c>
      <c r="H1029" s="70" t="s">
        <v>129</v>
      </c>
      <c r="I1029" s="70" t="s">
        <v>60</v>
      </c>
      <c r="J1029" s="70" t="s">
        <v>1755</v>
      </c>
      <c r="K1029" s="69" t="b">
        <v>0</v>
      </c>
      <c r="L1029" s="70" t="s">
        <v>1755</v>
      </c>
      <c r="M1029" s="69">
        <v>101</v>
      </c>
      <c r="N1029" s="78" t="s">
        <v>62</v>
      </c>
      <c r="O1029" s="81" t="str">
        <f t="shared" si="32"/>
        <v>10195</v>
      </c>
      <c r="P1029" s="82" t="str">
        <f>IF(L1029="EGG", "THA", IF(COUNTIF(Sheet2!B$3:B$187,VALUE('raw Mark ID data'!O1029))=0, 0, VLOOKUP(VALUE(O1029), Sheet2!B$3:D$987, 3, FALSE)))</f>
        <v>THA</v>
      </c>
      <c r="Q1029" s="82" t="str">
        <f>IF(P1029="THA",VLOOKUP(VALUE(O1029),Sheet2!B$1:C$191,2,FALSE), IF(P1029="SHA",VLOOKUP(VALUE(O1029),Sheet2!B$1:C$191,2,FALSE), 0))</f>
        <v>Neets Bay</v>
      </c>
      <c r="R1029" s="82" t="str">
        <f t="shared" si="33"/>
        <v>T</v>
      </c>
      <c r="S1029" s="70" t="s">
        <v>2233</v>
      </c>
      <c r="T1029" s="71">
        <v>45517</v>
      </c>
      <c r="U1029" s="73"/>
      <c r="V1029" s="69">
        <v>1</v>
      </c>
      <c r="W1029" s="71">
        <v>45517</v>
      </c>
      <c r="X1029" s="69">
        <v>33</v>
      </c>
      <c r="Y1029" s="69">
        <v>8</v>
      </c>
      <c r="Z1029" s="70" t="s">
        <v>2229</v>
      </c>
      <c r="AA1029" s="69">
        <v>1</v>
      </c>
      <c r="AB1029" s="72">
        <v>45520</v>
      </c>
      <c r="AC1029" s="70" t="s">
        <v>63</v>
      </c>
      <c r="AD1029" s="70" t="s">
        <v>163</v>
      </c>
      <c r="AE1029" s="70" t="s">
        <v>10</v>
      </c>
      <c r="AF1029" s="70" t="s">
        <v>12</v>
      </c>
      <c r="AG1029" s="70" t="s">
        <v>65</v>
      </c>
      <c r="AH1029" s="70" t="s">
        <v>11</v>
      </c>
      <c r="AI1029" s="70" t="s">
        <v>9</v>
      </c>
      <c r="AJ1029" s="70" t="s">
        <v>122</v>
      </c>
      <c r="AK1029" s="70" t="s">
        <v>163</v>
      </c>
      <c r="AL1029" s="70" t="s">
        <v>63</v>
      </c>
      <c r="AM1029" s="70" t="s">
        <v>61</v>
      </c>
      <c r="AN1029" s="70" t="s">
        <v>61</v>
      </c>
      <c r="AO1029" s="70" t="s">
        <v>61</v>
      </c>
      <c r="AP1029" s="73"/>
    </row>
    <row r="1030" spans="1:42" ht="15" hidden="1" customHeight="1" x14ac:dyDescent="0.25">
      <c r="A1030" s="69">
        <v>2024</v>
      </c>
      <c r="B1030" s="70" t="s">
        <v>54</v>
      </c>
      <c r="C1030" s="70" t="s">
        <v>1752</v>
      </c>
      <c r="D1030" s="70" t="s">
        <v>1753</v>
      </c>
      <c r="E1030" s="70" t="s">
        <v>2094</v>
      </c>
      <c r="F1030" s="70" t="s">
        <v>1755</v>
      </c>
      <c r="G1030" s="70" t="s">
        <v>2204</v>
      </c>
      <c r="H1030" s="70" t="s">
        <v>140</v>
      </c>
      <c r="I1030" s="70" t="s">
        <v>60</v>
      </c>
      <c r="J1030" s="70" t="s">
        <v>1755</v>
      </c>
      <c r="K1030" s="69" t="b">
        <v>0</v>
      </c>
      <c r="L1030" s="70" t="s">
        <v>1755</v>
      </c>
      <c r="M1030" s="69">
        <v>101</v>
      </c>
      <c r="N1030" s="78" t="s">
        <v>62</v>
      </c>
      <c r="O1030" s="81" t="str">
        <f t="shared" si="32"/>
        <v>10195</v>
      </c>
      <c r="P1030" s="82" t="str">
        <f>IF(L1030="EGG", "THA", IF(COUNTIF(Sheet2!B$3:B$187,VALUE('raw Mark ID data'!O1030))=0, 0, VLOOKUP(VALUE(O1030), Sheet2!B$3:D$987, 3, FALSE)))</f>
        <v>THA</v>
      </c>
      <c r="Q1030" s="82" t="str">
        <f>IF(P1030="THA",VLOOKUP(VALUE(O1030),Sheet2!B$1:C$191,2,FALSE), IF(P1030="SHA",VLOOKUP(VALUE(O1030),Sheet2!B$1:C$191,2,FALSE), 0))</f>
        <v>Neets Bay</v>
      </c>
      <c r="R1030" s="82" t="str">
        <f t="shared" si="33"/>
        <v>T</v>
      </c>
      <c r="S1030" s="70" t="s">
        <v>2234</v>
      </c>
      <c r="T1030" s="71">
        <v>45517</v>
      </c>
      <c r="U1030" s="73"/>
      <c r="V1030" s="69">
        <v>1</v>
      </c>
      <c r="W1030" s="71">
        <v>45517</v>
      </c>
      <c r="X1030" s="69">
        <v>33</v>
      </c>
      <c r="Y1030" s="69">
        <v>8</v>
      </c>
      <c r="Z1030" s="70" t="s">
        <v>2229</v>
      </c>
      <c r="AA1030" s="69">
        <v>1</v>
      </c>
      <c r="AB1030" s="72">
        <v>45520</v>
      </c>
      <c r="AC1030" s="70" t="s">
        <v>63</v>
      </c>
      <c r="AD1030" s="70" t="s">
        <v>163</v>
      </c>
      <c r="AE1030" s="70" t="s">
        <v>10</v>
      </c>
      <c r="AF1030" s="70" t="s">
        <v>12</v>
      </c>
      <c r="AG1030" s="70" t="s">
        <v>65</v>
      </c>
      <c r="AH1030" s="70" t="s">
        <v>11</v>
      </c>
      <c r="AI1030" s="70" t="s">
        <v>9</v>
      </c>
      <c r="AJ1030" s="70" t="s">
        <v>122</v>
      </c>
      <c r="AK1030" s="70" t="s">
        <v>163</v>
      </c>
      <c r="AL1030" s="70" t="s">
        <v>63</v>
      </c>
      <c r="AM1030" s="70" t="s">
        <v>61</v>
      </c>
      <c r="AN1030" s="70" t="s">
        <v>61</v>
      </c>
      <c r="AO1030" s="70" t="s">
        <v>61</v>
      </c>
      <c r="AP1030" s="73"/>
    </row>
    <row r="1031" spans="1:42" ht="15" hidden="1" customHeight="1" x14ac:dyDescent="0.25">
      <c r="A1031" s="69">
        <v>2024</v>
      </c>
      <c r="B1031" s="70" t="s">
        <v>54</v>
      </c>
      <c r="C1031" s="70" t="s">
        <v>1752</v>
      </c>
      <c r="D1031" s="70" t="s">
        <v>1753</v>
      </c>
      <c r="E1031" s="70" t="s">
        <v>2094</v>
      </c>
      <c r="F1031" s="70" t="s">
        <v>1755</v>
      </c>
      <c r="G1031" s="70" t="s">
        <v>2204</v>
      </c>
      <c r="H1031" s="70" t="s">
        <v>144</v>
      </c>
      <c r="I1031" s="70" t="s">
        <v>60</v>
      </c>
      <c r="J1031" s="70" t="s">
        <v>1755</v>
      </c>
      <c r="K1031" s="69" t="b">
        <v>0</v>
      </c>
      <c r="L1031" s="70" t="s">
        <v>1755</v>
      </c>
      <c r="M1031" s="69">
        <v>101</v>
      </c>
      <c r="N1031" s="78" t="s">
        <v>62</v>
      </c>
      <c r="O1031" s="81" t="str">
        <f t="shared" si="32"/>
        <v>10195</v>
      </c>
      <c r="P1031" s="82" t="str">
        <f>IF(L1031="EGG", "THA", IF(COUNTIF(Sheet2!B$3:B$187,VALUE('raw Mark ID data'!O1031))=0, 0, VLOOKUP(VALUE(O1031), Sheet2!B$3:D$987, 3, FALSE)))</f>
        <v>THA</v>
      </c>
      <c r="Q1031" s="82" t="str">
        <f>IF(P1031="THA",VLOOKUP(VALUE(O1031),Sheet2!B$1:C$191,2,FALSE), IF(P1031="SHA",VLOOKUP(VALUE(O1031),Sheet2!B$1:C$191,2,FALSE), 0))</f>
        <v>Neets Bay</v>
      </c>
      <c r="R1031" s="82" t="str">
        <f t="shared" si="33"/>
        <v>T</v>
      </c>
      <c r="S1031" s="70" t="s">
        <v>2235</v>
      </c>
      <c r="T1031" s="71">
        <v>45517</v>
      </c>
      <c r="U1031" s="73"/>
      <c r="V1031" s="69">
        <v>1</v>
      </c>
      <c r="W1031" s="71">
        <v>45517</v>
      </c>
      <c r="X1031" s="69">
        <v>33</v>
      </c>
      <c r="Y1031" s="69">
        <v>8</v>
      </c>
      <c r="Z1031" s="70" t="s">
        <v>2229</v>
      </c>
      <c r="AA1031" s="69">
        <v>1</v>
      </c>
      <c r="AB1031" s="72">
        <v>45520</v>
      </c>
      <c r="AC1031" s="70" t="s">
        <v>63</v>
      </c>
      <c r="AD1031" s="70" t="s">
        <v>947</v>
      </c>
      <c r="AE1031" s="70" t="s">
        <v>14</v>
      </c>
      <c r="AF1031" s="70" t="s">
        <v>12</v>
      </c>
      <c r="AG1031" s="70" t="s">
        <v>65</v>
      </c>
      <c r="AH1031" s="70" t="s">
        <v>11</v>
      </c>
      <c r="AI1031" s="70" t="s">
        <v>9</v>
      </c>
      <c r="AJ1031" s="70" t="s">
        <v>122</v>
      </c>
      <c r="AK1031" s="70" t="s">
        <v>947</v>
      </c>
      <c r="AL1031" s="70" t="s">
        <v>63</v>
      </c>
      <c r="AM1031" s="70" t="s">
        <v>61</v>
      </c>
      <c r="AN1031" s="70" t="s">
        <v>61</v>
      </c>
      <c r="AO1031" s="70" t="s">
        <v>61</v>
      </c>
      <c r="AP1031" s="73"/>
    </row>
    <row r="1032" spans="1:42" ht="15" hidden="1" customHeight="1" x14ac:dyDescent="0.25">
      <c r="A1032" s="69">
        <v>2024</v>
      </c>
      <c r="B1032" s="70" t="s">
        <v>54</v>
      </c>
      <c r="C1032" s="70" t="s">
        <v>1752</v>
      </c>
      <c r="D1032" s="70" t="s">
        <v>1753</v>
      </c>
      <c r="E1032" s="70" t="s">
        <v>2094</v>
      </c>
      <c r="F1032" s="70" t="s">
        <v>1755</v>
      </c>
      <c r="G1032" s="70" t="s">
        <v>2204</v>
      </c>
      <c r="H1032" s="70" t="s">
        <v>147</v>
      </c>
      <c r="I1032" s="70" t="s">
        <v>60</v>
      </c>
      <c r="J1032" s="70" t="s">
        <v>1755</v>
      </c>
      <c r="K1032" s="69" t="b">
        <v>0</v>
      </c>
      <c r="L1032" s="70" t="s">
        <v>1755</v>
      </c>
      <c r="M1032" s="69">
        <v>101</v>
      </c>
      <c r="N1032" s="78" t="s">
        <v>62</v>
      </c>
      <c r="O1032" s="81" t="str">
        <f t="shared" si="32"/>
        <v>10195</v>
      </c>
      <c r="P1032" s="82" t="str">
        <f>IF(L1032="EGG", "THA", IF(COUNTIF(Sheet2!B$3:B$187,VALUE('raw Mark ID data'!O1032))=0, 0, VLOOKUP(VALUE(O1032), Sheet2!B$3:D$987, 3, FALSE)))</f>
        <v>THA</v>
      </c>
      <c r="Q1032" s="82" t="str">
        <f>IF(P1032="THA",VLOOKUP(VALUE(O1032),Sheet2!B$1:C$191,2,FALSE), IF(P1032="SHA",VLOOKUP(VALUE(O1032),Sheet2!B$1:C$191,2,FALSE), 0))</f>
        <v>Neets Bay</v>
      </c>
      <c r="R1032" s="82" t="str">
        <f t="shared" si="33"/>
        <v>T</v>
      </c>
      <c r="S1032" s="70" t="s">
        <v>2236</v>
      </c>
      <c r="T1032" s="71">
        <v>45517</v>
      </c>
      <c r="U1032" s="73"/>
      <c r="V1032" s="69">
        <v>1</v>
      </c>
      <c r="W1032" s="71">
        <v>45517</v>
      </c>
      <c r="X1032" s="69">
        <v>33</v>
      </c>
      <c r="Y1032" s="69">
        <v>8</v>
      </c>
      <c r="Z1032" s="70" t="s">
        <v>2229</v>
      </c>
      <c r="AA1032" s="69">
        <v>1</v>
      </c>
      <c r="AB1032" s="72">
        <v>45520</v>
      </c>
      <c r="AC1032" s="70" t="s">
        <v>63</v>
      </c>
      <c r="AD1032" s="70" t="s">
        <v>139</v>
      </c>
      <c r="AE1032" s="70" t="s">
        <v>13</v>
      </c>
      <c r="AF1032" s="70" t="s">
        <v>12</v>
      </c>
      <c r="AG1032" s="70" t="s">
        <v>65</v>
      </c>
      <c r="AH1032" s="70" t="s">
        <v>11</v>
      </c>
      <c r="AI1032" s="70" t="s">
        <v>9</v>
      </c>
      <c r="AJ1032" s="70" t="s">
        <v>84</v>
      </c>
      <c r="AK1032" s="70" t="s">
        <v>139</v>
      </c>
      <c r="AL1032" s="70" t="s">
        <v>63</v>
      </c>
      <c r="AM1032" s="70" t="s">
        <v>61</v>
      </c>
      <c r="AN1032" s="70" t="s">
        <v>61</v>
      </c>
      <c r="AO1032" s="70" t="s">
        <v>61</v>
      </c>
      <c r="AP1032" s="73"/>
    </row>
    <row r="1033" spans="1:42" ht="15" hidden="1" customHeight="1" x14ac:dyDescent="0.25">
      <c r="A1033" s="69">
        <v>2024</v>
      </c>
      <c r="B1033" s="70" t="s">
        <v>54</v>
      </c>
      <c r="C1033" s="70" t="s">
        <v>1752</v>
      </c>
      <c r="D1033" s="70" t="s">
        <v>1753</v>
      </c>
      <c r="E1033" s="70" t="s">
        <v>2094</v>
      </c>
      <c r="F1033" s="70" t="s">
        <v>1755</v>
      </c>
      <c r="G1033" s="70" t="s">
        <v>2204</v>
      </c>
      <c r="H1033" s="70" t="s">
        <v>148</v>
      </c>
      <c r="I1033" s="70" t="s">
        <v>60</v>
      </c>
      <c r="J1033" s="70" t="s">
        <v>1755</v>
      </c>
      <c r="K1033" s="69" t="b">
        <v>0</v>
      </c>
      <c r="L1033" s="70" t="s">
        <v>1755</v>
      </c>
      <c r="M1033" s="69">
        <v>101</v>
      </c>
      <c r="N1033" s="78" t="s">
        <v>62</v>
      </c>
      <c r="O1033" s="81" t="str">
        <f t="shared" si="32"/>
        <v>10195</v>
      </c>
      <c r="P1033" s="82" t="str">
        <f>IF(L1033="EGG", "THA", IF(COUNTIF(Sheet2!B$3:B$187,VALUE('raw Mark ID data'!O1033))=0, 0, VLOOKUP(VALUE(O1033), Sheet2!B$3:D$987, 3, FALSE)))</f>
        <v>THA</v>
      </c>
      <c r="Q1033" s="82" t="str">
        <f>IF(P1033="THA",VLOOKUP(VALUE(O1033),Sheet2!B$1:C$191,2,FALSE), IF(P1033="SHA",VLOOKUP(VALUE(O1033),Sheet2!B$1:C$191,2,FALSE), 0))</f>
        <v>Neets Bay</v>
      </c>
      <c r="R1033" s="82" t="str">
        <f t="shared" si="33"/>
        <v>T</v>
      </c>
      <c r="S1033" s="70" t="s">
        <v>2237</v>
      </c>
      <c r="T1033" s="71">
        <v>45517</v>
      </c>
      <c r="U1033" s="73"/>
      <c r="V1033" s="69">
        <v>1</v>
      </c>
      <c r="W1033" s="71">
        <v>45517</v>
      </c>
      <c r="X1033" s="69">
        <v>33</v>
      </c>
      <c r="Y1033" s="69">
        <v>8</v>
      </c>
      <c r="Z1033" s="70" t="s">
        <v>2229</v>
      </c>
      <c r="AA1033" s="69">
        <v>1</v>
      </c>
      <c r="AB1033" s="72">
        <v>45520</v>
      </c>
      <c r="AC1033" s="70" t="s">
        <v>63</v>
      </c>
      <c r="AD1033" s="70" t="s">
        <v>189</v>
      </c>
      <c r="AE1033" s="70" t="s">
        <v>21</v>
      </c>
      <c r="AF1033" s="70" t="s">
        <v>12</v>
      </c>
      <c r="AG1033" s="70" t="s">
        <v>65</v>
      </c>
      <c r="AH1033" s="70" t="s">
        <v>11</v>
      </c>
      <c r="AI1033" s="70" t="s">
        <v>9</v>
      </c>
      <c r="AJ1033" s="70" t="s">
        <v>122</v>
      </c>
      <c r="AK1033" s="70" t="s">
        <v>189</v>
      </c>
      <c r="AL1033" s="70" t="s">
        <v>63</v>
      </c>
      <c r="AM1033" s="70" t="s">
        <v>61</v>
      </c>
      <c r="AN1033" s="70" t="s">
        <v>61</v>
      </c>
      <c r="AO1033" s="70" t="s">
        <v>61</v>
      </c>
      <c r="AP1033" s="73"/>
    </row>
    <row r="1034" spans="1:42" ht="15" hidden="1" customHeight="1" x14ac:dyDescent="0.25">
      <c r="A1034" s="69">
        <v>2024</v>
      </c>
      <c r="B1034" s="70" t="s">
        <v>54</v>
      </c>
      <c r="C1034" s="70" t="s">
        <v>1752</v>
      </c>
      <c r="D1034" s="70" t="s">
        <v>1753</v>
      </c>
      <c r="E1034" s="70" t="s">
        <v>2094</v>
      </c>
      <c r="F1034" s="70" t="s">
        <v>1755</v>
      </c>
      <c r="G1034" s="70" t="s">
        <v>2204</v>
      </c>
      <c r="H1034" s="70" t="s">
        <v>149</v>
      </c>
      <c r="I1034" s="70" t="s">
        <v>60</v>
      </c>
      <c r="J1034" s="70" t="s">
        <v>1755</v>
      </c>
      <c r="K1034" s="69" t="b">
        <v>0</v>
      </c>
      <c r="L1034" s="70" t="s">
        <v>1755</v>
      </c>
      <c r="M1034" s="69">
        <v>101</v>
      </c>
      <c r="N1034" s="78" t="s">
        <v>62</v>
      </c>
      <c r="O1034" s="81" t="str">
        <f t="shared" si="32"/>
        <v>10195</v>
      </c>
      <c r="P1034" s="82" t="str">
        <f>IF(L1034="EGG", "THA", IF(COUNTIF(Sheet2!B$3:B$187,VALUE('raw Mark ID data'!O1034))=0, 0, VLOOKUP(VALUE(O1034), Sheet2!B$3:D$987, 3, FALSE)))</f>
        <v>THA</v>
      </c>
      <c r="Q1034" s="82" t="str">
        <f>IF(P1034="THA",VLOOKUP(VALUE(O1034),Sheet2!B$1:C$191,2,FALSE), IF(P1034="SHA",VLOOKUP(VALUE(O1034),Sheet2!B$1:C$191,2,FALSE), 0))</f>
        <v>Neets Bay</v>
      </c>
      <c r="R1034" s="82" t="str">
        <f t="shared" si="33"/>
        <v>T</v>
      </c>
      <c r="S1034" s="70" t="s">
        <v>2238</v>
      </c>
      <c r="T1034" s="71">
        <v>45517</v>
      </c>
      <c r="U1034" s="73"/>
      <c r="V1034" s="69">
        <v>1</v>
      </c>
      <c r="W1034" s="71">
        <v>45517</v>
      </c>
      <c r="X1034" s="69">
        <v>33</v>
      </c>
      <c r="Y1034" s="69">
        <v>8</v>
      </c>
      <c r="Z1034" s="70" t="s">
        <v>2229</v>
      </c>
      <c r="AA1034" s="69">
        <v>1</v>
      </c>
      <c r="AB1034" s="72">
        <v>45520</v>
      </c>
      <c r="AC1034" s="70" t="s">
        <v>63</v>
      </c>
      <c r="AD1034" s="70" t="s">
        <v>163</v>
      </c>
      <c r="AE1034" s="70" t="s">
        <v>10</v>
      </c>
      <c r="AF1034" s="70" t="s">
        <v>12</v>
      </c>
      <c r="AG1034" s="70" t="s">
        <v>65</v>
      </c>
      <c r="AH1034" s="70" t="s">
        <v>11</v>
      </c>
      <c r="AI1034" s="70" t="s">
        <v>9</v>
      </c>
      <c r="AJ1034" s="70" t="s">
        <v>122</v>
      </c>
      <c r="AK1034" s="70" t="s">
        <v>163</v>
      </c>
      <c r="AL1034" s="70" t="s">
        <v>63</v>
      </c>
      <c r="AM1034" s="70" t="s">
        <v>61</v>
      </c>
      <c r="AN1034" s="70" t="s">
        <v>61</v>
      </c>
      <c r="AO1034" s="70" t="s">
        <v>61</v>
      </c>
      <c r="AP1034" s="73"/>
    </row>
    <row r="1035" spans="1:42" ht="15" hidden="1" customHeight="1" x14ac:dyDescent="0.25">
      <c r="A1035" s="69">
        <v>2024</v>
      </c>
      <c r="B1035" s="70" t="s">
        <v>54</v>
      </c>
      <c r="C1035" s="70" t="s">
        <v>1752</v>
      </c>
      <c r="D1035" s="70" t="s">
        <v>1753</v>
      </c>
      <c r="E1035" s="70" t="s">
        <v>2094</v>
      </c>
      <c r="F1035" s="70" t="s">
        <v>1755</v>
      </c>
      <c r="G1035" s="70" t="s">
        <v>2204</v>
      </c>
      <c r="H1035" s="70" t="s">
        <v>152</v>
      </c>
      <c r="I1035" s="70" t="s">
        <v>60</v>
      </c>
      <c r="J1035" s="70" t="s">
        <v>1755</v>
      </c>
      <c r="K1035" s="69" t="b">
        <v>0</v>
      </c>
      <c r="L1035" s="70" t="s">
        <v>1755</v>
      </c>
      <c r="M1035" s="69">
        <v>101</v>
      </c>
      <c r="N1035" s="78" t="s">
        <v>62</v>
      </c>
      <c r="O1035" s="81" t="str">
        <f t="shared" si="32"/>
        <v>10195</v>
      </c>
      <c r="P1035" s="82" t="str">
        <f>IF(L1035="EGG", "THA", IF(COUNTIF(Sheet2!B$3:B$187,VALUE('raw Mark ID data'!O1035))=0, 0, VLOOKUP(VALUE(O1035), Sheet2!B$3:D$987, 3, FALSE)))</f>
        <v>THA</v>
      </c>
      <c r="Q1035" s="82" t="str">
        <f>IF(P1035="THA",VLOOKUP(VALUE(O1035),Sheet2!B$1:C$191,2,FALSE), IF(P1035="SHA",VLOOKUP(VALUE(O1035),Sheet2!B$1:C$191,2,FALSE), 0))</f>
        <v>Neets Bay</v>
      </c>
      <c r="R1035" s="82" t="str">
        <f t="shared" si="33"/>
        <v>T</v>
      </c>
      <c r="S1035" s="70" t="s">
        <v>2239</v>
      </c>
      <c r="T1035" s="71">
        <v>45517</v>
      </c>
      <c r="U1035" s="73"/>
      <c r="V1035" s="69">
        <v>1</v>
      </c>
      <c r="W1035" s="71">
        <v>45517</v>
      </c>
      <c r="X1035" s="69">
        <v>33</v>
      </c>
      <c r="Y1035" s="69">
        <v>8</v>
      </c>
      <c r="Z1035" s="70" t="s">
        <v>2229</v>
      </c>
      <c r="AA1035" s="69">
        <v>1</v>
      </c>
      <c r="AB1035" s="72">
        <v>45520</v>
      </c>
      <c r="AC1035" s="70" t="s">
        <v>63</v>
      </c>
      <c r="AD1035" s="70" t="s">
        <v>163</v>
      </c>
      <c r="AE1035" s="70" t="s">
        <v>10</v>
      </c>
      <c r="AF1035" s="70" t="s">
        <v>12</v>
      </c>
      <c r="AG1035" s="70" t="s">
        <v>65</v>
      </c>
      <c r="AH1035" s="70" t="s">
        <v>11</v>
      </c>
      <c r="AI1035" s="70" t="s">
        <v>9</v>
      </c>
      <c r="AJ1035" s="70" t="s">
        <v>122</v>
      </c>
      <c r="AK1035" s="70" t="s">
        <v>163</v>
      </c>
      <c r="AL1035" s="70" t="s">
        <v>63</v>
      </c>
      <c r="AM1035" s="70" t="s">
        <v>61</v>
      </c>
      <c r="AN1035" s="70" t="s">
        <v>61</v>
      </c>
      <c r="AO1035" s="70" t="s">
        <v>61</v>
      </c>
      <c r="AP1035" s="73"/>
    </row>
    <row r="1036" spans="1:42" ht="15" hidden="1" customHeight="1" x14ac:dyDescent="0.25">
      <c r="A1036" s="69">
        <v>2024</v>
      </c>
      <c r="B1036" s="70" t="s">
        <v>54</v>
      </c>
      <c r="C1036" s="70" t="s">
        <v>1752</v>
      </c>
      <c r="D1036" s="70" t="s">
        <v>1753</v>
      </c>
      <c r="E1036" s="70" t="s">
        <v>2094</v>
      </c>
      <c r="F1036" s="70" t="s">
        <v>1755</v>
      </c>
      <c r="G1036" s="70" t="s">
        <v>2204</v>
      </c>
      <c r="H1036" s="70" t="s">
        <v>154</v>
      </c>
      <c r="I1036" s="70" t="s">
        <v>60</v>
      </c>
      <c r="J1036" s="70" t="s">
        <v>1755</v>
      </c>
      <c r="K1036" s="69" t="b">
        <v>0</v>
      </c>
      <c r="L1036" s="70" t="s">
        <v>1755</v>
      </c>
      <c r="M1036" s="69">
        <v>101</v>
      </c>
      <c r="N1036" s="78" t="s">
        <v>62</v>
      </c>
      <c r="O1036" s="81" t="str">
        <f t="shared" si="32"/>
        <v>10195</v>
      </c>
      <c r="P1036" s="82" t="str">
        <f>IF(L1036="EGG", "THA", IF(COUNTIF(Sheet2!B$3:B$187,VALUE('raw Mark ID data'!O1036))=0, 0, VLOOKUP(VALUE(O1036), Sheet2!B$3:D$987, 3, FALSE)))</f>
        <v>THA</v>
      </c>
      <c r="Q1036" s="82" t="str">
        <f>IF(P1036="THA",VLOOKUP(VALUE(O1036),Sheet2!B$1:C$191,2,FALSE), IF(P1036="SHA",VLOOKUP(VALUE(O1036),Sheet2!B$1:C$191,2,FALSE), 0))</f>
        <v>Neets Bay</v>
      </c>
      <c r="R1036" s="82" t="str">
        <f t="shared" si="33"/>
        <v>T</v>
      </c>
      <c r="S1036" s="70" t="s">
        <v>2240</v>
      </c>
      <c r="T1036" s="71">
        <v>45517</v>
      </c>
      <c r="U1036" s="73"/>
      <c r="V1036" s="69">
        <v>1</v>
      </c>
      <c r="W1036" s="71">
        <v>45517</v>
      </c>
      <c r="X1036" s="69">
        <v>33</v>
      </c>
      <c r="Y1036" s="69">
        <v>8</v>
      </c>
      <c r="Z1036" s="70" t="s">
        <v>2229</v>
      </c>
      <c r="AA1036" s="69">
        <v>1</v>
      </c>
      <c r="AB1036" s="72">
        <v>45520</v>
      </c>
      <c r="AC1036" s="70" t="s">
        <v>63</v>
      </c>
      <c r="AD1036" s="70" t="s">
        <v>163</v>
      </c>
      <c r="AE1036" s="70" t="s">
        <v>10</v>
      </c>
      <c r="AF1036" s="70" t="s">
        <v>12</v>
      </c>
      <c r="AG1036" s="70" t="s">
        <v>65</v>
      </c>
      <c r="AH1036" s="70" t="s">
        <v>11</v>
      </c>
      <c r="AI1036" s="70" t="s">
        <v>9</v>
      </c>
      <c r="AJ1036" s="70" t="s">
        <v>122</v>
      </c>
      <c r="AK1036" s="70" t="s">
        <v>163</v>
      </c>
      <c r="AL1036" s="70" t="s">
        <v>63</v>
      </c>
      <c r="AM1036" s="70" t="s">
        <v>61</v>
      </c>
      <c r="AN1036" s="70" t="s">
        <v>61</v>
      </c>
      <c r="AO1036" s="70" t="s">
        <v>61</v>
      </c>
      <c r="AP1036" s="73"/>
    </row>
    <row r="1037" spans="1:42" ht="15" hidden="1" customHeight="1" x14ac:dyDescent="0.25">
      <c r="A1037" s="69">
        <v>2024</v>
      </c>
      <c r="B1037" s="70" t="s">
        <v>54</v>
      </c>
      <c r="C1037" s="70" t="s">
        <v>1752</v>
      </c>
      <c r="D1037" s="70" t="s">
        <v>1753</v>
      </c>
      <c r="E1037" s="70" t="s">
        <v>2094</v>
      </c>
      <c r="F1037" s="70" t="s">
        <v>1755</v>
      </c>
      <c r="G1037" s="70" t="s">
        <v>2204</v>
      </c>
      <c r="H1037" s="70" t="s">
        <v>155</v>
      </c>
      <c r="I1037" s="70" t="s">
        <v>60</v>
      </c>
      <c r="J1037" s="70" t="s">
        <v>1755</v>
      </c>
      <c r="K1037" s="69" t="b">
        <v>0</v>
      </c>
      <c r="L1037" s="70" t="s">
        <v>1755</v>
      </c>
      <c r="M1037" s="69">
        <v>101</v>
      </c>
      <c r="N1037" s="78" t="s">
        <v>62</v>
      </c>
      <c r="O1037" s="81" t="str">
        <f t="shared" si="32"/>
        <v>10195</v>
      </c>
      <c r="P1037" s="82" t="str">
        <f>IF(L1037="EGG", "THA", IF(COUNTIF(Sheet2!B$3:B$187,VALUE('raw Mark ID data'!O1037))=0, 0, VLOOKUP(VALUE(O1037), Sheet2!B$3:D$987, 3, FALSE)))</f>
        <v>THA</v>
      </c>
      <c r="Q1037" s="82" t="str">
        <f>IF(P1037="THA",VLOOKUP(VALUE(O1037),Sheet2!B$1:C$191,2,FALSE), IF(P1037="SHA",VLOOKUP(VALUE(O1037),Sheet2!B$1:C$191,2,FALSE), 0))</f>
        <v>Neets Bay</v>
      </c>
      <c r="R1037" s="82" t="str">
        <f t="shared" si="33"/>
        <v>T</v>
      </c>
      <c r="S1037" s="70" t="s">
        <v>2241</v>
      </c>
      <c r="T1037" s="71">
        <v>45517</v>
      </c>
      <c r="U1037" s="73"/>
      <c r="V1037" s="69">
        <v>1</v>
      </c>
      <c r="W1037" s="71">
        <v>45517</v>
      </c>
      <c r="X1037" s="69">
        <v>33</v>
      </c>
      <c r="Y1037" s="69">
        <v>8</v>
      </c>
      <c r="Z1037" s="70" t="s">
        <v>2229</v>
      </c>
      <c r="AA1037" s="69">
        <v>1</v>
      </c>
      <c r="AB1037" s="72">
        <v>45520</v>
      </c>
      <c r="AC1037" s="70" t="s">
        <v>63</v>
      </c>
      <c r="AD1037" s="70" t="s">
        <v>947</v>
      </c>
      <c r="AE1037" s="70" t="s">
        <v>14</v>
      </c>
      <c r="AF1037" s="70" t="s">
        <v>12</v>
      </c>
      <c r="AG1037" s="70" t="s">
        <v>65</v>
      </c>
      <c r="AH1037" s="70" t="s">
        <v>11</v>
      </c>
      <c r="AI1037" s="70" t="s">
        <v>9</v>
      </c>
      <c r="AJ1037" s="70" t="s">
        <v>84</v>
      </c>
      <c r="AK1037" s="70" t="s">
        <v>947</v>
      </c>
      <c r="AL1037" s="70" t="s">
        <v>63</v>
      </c>
      <c r="AM1037" s="70" t="s">
        <v>61</v>
      </c>
      <c r="AN1037" s="70" t="s">
        <v>61</v>
      </c>
      <c r="AO1037" s="70" t="s">
        <v>61</v>
      </c>
      <c r="AP1037" s="73"/>
    </row>
    <row r="1038" spans="1:42" ht="15" hidden="1" customHeight="1" x14ac:dyDescent="0.25">
      <c r="A1038" s="69">
        <v>2024</v>
      </c>
      <c r="B1038" s="70" t="s">
        <v>54</v>
      </c>
      <c r="C1038" s="70" t="s">
        <v>1752</v>
      </c>
      <c r="D1038" s="70" t="s">
        <v>1753</v>
      </c>
      <c r="E1038" s="70" t="s">
        <v>2094</v>
      </c>
      <c r="F1038" s="70" t="s">
        <v>1755</v>
      </c>
      <c r="G1038" s="70" t="s">
        <v>2204</v>
      </c>
      <c r="H1038" s="70" t="s">
        <v>157</v>
      </c>
      <c r="I1038" s="70" t="s">
        <v>60</v>
      </c>
      <c r="J1038" s="70" t="s">
        <v>1755</v>
      </c>
      <c r="K1038" s="69" t="b">
        <v>0</v>
      </c>
      <c r="L1038" s="70" t="s">
        <v>1755</v>
      </c>
      <c r="M1038" s="69">
        <v>101</v>
      </c>
      <c r="N1038" s="78" t="s">
        <v>62</v>
      </c>
      <c r="O1038" s="81" t="str">
        <f t="shared" si="32"/>
        <v>10195</v>
      </c>
      <c r="P1038" s="82" t="str">
        <f>IF(L1038="EGG", "THA", IF(COUNTIF(Sheet2!B$3:B$187,VALUE('raw Mark ID data'!O1038))=0, 0, VLOOKUP(VALUE(O1038), Sheet2!B$3:D$987, 3, FALSE)))</f>
        <v>THA</v>
      </c>
      <c r="Q1038" s="82" t="str">
        <f>IF(P1038="THA",VLOOKUP(VALUE(O1038),Sheet2!B$1:C$191,2,FALSE), IF(P1038="SHA",VLOOKUP(VALUE(O1038),Sheet2!B$1:C$191,2,FALSE), 0))</f>
        <v>Neets Bay</v>
      </c>
      <c r="R1038" s="82" t="str">
        <f t="shared" si="33"/>
        <v>T</v>
      </c>
      <c r="S1038" s="70" t="s">
        <v>2242</v>
      </c>
      <c r="T1038" s="71">
        <v>45517</v>
      </c>
      <c r="U1038" s="73"/>
      <c r="V1038" s="69">
        <v>1</v>
      </c>
      <c r="W1038" s="71">
        <v>45517</v>
      </c>
      <c r="X1038" s="69">
        <v>33</v>
      </c>
      <c r="Y1038" s="69">
        <v>8</v>
      </c>
      <c r="Z1038" s="70" t="s">
        <v>2229</v>
      </c>
      <c r="AA1038" s="69">
        <v>1</v>
      </c>
      <c r="AB1038" s="72">
        <v>45520</v>
      </c>
      <c r="AC1038" s="70" t="s">
        <v>63</v>
      </c>
      <c r="AD1038" s="70" t="s">
        <v>189</v>
      </c>
      <c r="AE1038" s="70" t="s">
        <v>21</v>
      </c>
      <c r="AF1038" s="70" t="s">
        <v>12</v>
      </c>
      <c r="AG1038" s="70" t="s">
        <v>65</v>
      </c>
      <c r="AH1038" s="70" t="s">
        <v>11</v>
      </c>
      <c r="AI1038" s="70" t="s">
        <v>9</v>
      </c>
      <c r="AJ1038" s="70" t="s">
        <v>122</v>
      </c>
      <c r="AK1038" s="70" t="s">
        <v>189</v>
      </c>
      <c r="AL1038" s="70" t="s">
        <v>63</v>
      </c>
      <c r="AM1038" s="70" t="s">
        <v>61</v>
      </c>
      <c r="AN1038" s="70" t="s">
        <v>61</v>
      </c>
      <c r="AO1038" s="70" t="s">
        <v>61</v>
      </c>
      <c r="AP1038" s="73"/>
    </row>
    <row r="1039" spans="1:42" ht="15" hidden="1" customHeight="1" x14ac:dyDescent="0.25">
      <c r="A1039" s="69">
        <v>2024</v>
      </c>
      <c r="B1039" s="70" t="s">
        <v>54</v>
      </c>
      <c r="C1039" s="70" t="s">
        <v>1752</v>
      </c>
      <c r="D1039" s="70" t="s">
        <v>1753</v>
      </c>
      <c r="E1039" s="70" t="s">
        <v>2094</v>
      </c>
      <c r="F1039" s="70" t="s">
        <v>1755</v>
      </c>
      <c r="G1039" s="70" t="s">
        <v>2204</v>
      </c>
      <c r="H1039" s="70" t="s">
        <v>162</v>
      </c>
      <c r="I1039" s="70" t="s">
        <v>60</v>
      </c>
      <c r="J1039" s="70" t="s">
        <v>1755</v>
      </c>
      <c r="K1039" s="69" t="b">
        <v>0</v>
      </c>
      <c r="L1039" s="70" t="s">
        <v>1755</v>
      </c>
      <c r="M1039" s="69">
        <v>101</v>
      </c>
      <c r="N1039" s="78" t="s">
        <v>62</v>
      </c>
      <c r="O1039" s="81" t="str">
        <f t="shared" si="32"/>
        <v>10195</v>
      </c>
      <c r="P1039" s="82" t="str">
        <f>IF(L1039="EGG", "THA", IF(COUNTIF(Sheet2!B$3:B$187,VALUE('raw Mark ID data'!O1039))=0, 0, VLOOKUP(VALUE(O1039), Sheet2!B$3:D$987, 3, FALSE)))</f>
        <v>THA</v>
      </c>
      <c r="Q1039" s="82" t="str">
        <f>IF(P1039="THA",VLOOKUP(VALUE(O1039),Sheet2!B$1:C$191,2,FALSE), IF(P1039="SHA",VLOOKUP(VALUE(O1039),Sheet2!B$1:C$191,2,FALSE), 0))</f>
        <v>Neets Bay</v>
      </c>
      <c r="R1039" s="82" t="str">
        <f t="shared" si="33"/>
        <v>T</v>
      </c>
      <c r="S1039" s="70" t="s">
        <v>2243</v>
      </c>
      <c r="T1039" s="71">
        <v>45517</v>
      </c>
      <c r="U1039" s="73"/>
      <c r="V1039" s="69">
        <v>1</v>
      </c>
      <c r="W1039" s="71">
        <v>45517</v>
      </c>
      <c r="X1039" s="69">
        <v>33</v>
      </c>
      <c r="Y1039" s="69">
        <v>8</v>
      </c>
      <c r="Z1039" s="70" t="s">
        <v>2229</v>
      </c>
      <c r="AA1039" s="69">
        <v>1</v>
      </c>
      <c r="AB1039" s="72">
        <v>45520</v>
      </c>
      <c r="AC1039" s="70" t="s">
        <v>63</v>
      </c>
      <c r="AD1039" s="70" t="s">
        <v>139</v>
      </c>
      <c r="AE1039" s="70" t="s">
        <v>13</v>
      </c>
      <c r="AF1039" s="70" t="s">
        <v>12</v>
      </c>
      <c r="AG1039" s="70" t="s">
        <v>65</v>
      </c>
      <c r="AH1039" s="70" t="s">
        <v>11</v>
      </c>
      <c r="AI1039" s="70" t="s">
        <v>9</v>
      </c>
      <c r="AJ1039" s="70" t="s">
        <v>122</v>
      </c>
      <c r="AK1039" s="70" t="s">
        <v>139</v>
      </c>
      <c r="AL1039" s="70" t="s">
        <v>63</v>
      </c>
      <c r="AM1039" s="70" t="s">
        <v>61</v>
      </c>
      <c r="AN1039" s="70" t="s">
        <v>61</v>
      </c>
      <c r="AO1039" s="70" t="s">
        <v>61</v>
      </c>
      <c r="AP1039" s="73"/>
    </row>
    <row r="1040" spans="1:42" ht="15" hidden="1" customHeight="1" x14ac:dyDescent="0.25">
      <c r="A1040" s="69">
        <v>2024</v>
      </c>
      <c r="B1040" s="70" t="s">
        <v>54</v>
      </c>
      <c r="C1040" s="70" t="s">
        <v>1752</v>
      </c>
      <c r="D1040" s="70" t="s">
        <v>1753</v>
      </c>
      <c r="E1040" s="70" t="s">
        <v>2094</v>
      </c>
      <c r="F1040" s="70" t="s">
        <v>1755</v>
      </c>
      <c r="G1040" s="70" t="s">
        <v>2204</v>
      </c>
      <c r="H1040" s="70" t="s">
        <v>164</v>
      </c>
      <c r="I1040" s="70" t="s">
        <v>60</v>
      </c>
      <c r="J1040" s="70" t="s">
        <v>1755</v>
      </c>
      <c r="K1040" s="69" t="b">
        <v>0</v>
      </c>
      <c r="L1040" s="70" t="s">
        <v>1755</v>
      </c>
      <c r="M1040" s="69">
        <v>101</v>
      </c>
      <c r="N1040" s="78" t="s">
        <v>62</v>
      </c>
      <c r="O1040" s="81" t="str">
        <f t="shared" si="32"/>
        <v>10195</v>
      </c>
      <c r="P1040" s="82" t="str">
        <f>IF(L1040="EGG", "THA", IF(COUNTIF(Sheet2!B$3:B$187,VALUE('raw Mark ID data'!O1040))=0, 0, VLOOKUP(VALUE(O1040), Sheet2!B$3:D$987, 3, FALSE)))</f>
        <v>THA</v>
      </c>
      <c r="Q1040" s="82" t="str">
        <f>IF(P1040="THA",VLOOKUP(VALUE(O1040),Sheet2!B$1:C$191,2,FALSE), IF(P1040="SHA",VLOOKUP(VALUE(O1040),Sheet2!B$1:C$191,2,FALSE), 0))</f>
        <v>Neets Bay</v>
      </c>
      <c r="R1040" s="82" t="str">
        <f t="shared" si="33"/>
        <v>T</v>
      </c>
      <c r="S1040" s="70" t="s">
        <v>2244</v>
      </c>
      <c r="T1040" s="71">
        <v>45517</v>
      </c>
      <c r="U1040" s="73"/>
      <c r="V1040" s="69">
        <v>1</v>
      </c>
      <c r="W1040" s="71">
        <v>45517</v>
      </c>
      <c r="X1040" s="69">
        <v>33</v>
      </c>
      <c r="Y1040" s="69">
        <v>8</v>
      </c>
      <c r="Z1040" s="70" t="s">
        <v>2229</v>
      </c>
      <c r="AA1040" s="69">
        <v>1</v>
      </c>
      <c r="AB1040" s="72">
        <v>45520</v>
      </c>
      <c r="AC1040" s="70" t="s">
        <v>63</v>
      </c>
      <c r="AD1040" s="70" t="s">
        <v>189</v>
      </c>
      <c r="AE1040" s="70" t="s">
        <v>21</v>
      </c>
      <c r="AF1040" s="70" t="s">
        <v>12</v>
      </c>
      <c r="AG1040" s="70" t="s">
        <v>65</v>
      </c>
      <c r="AH1040" s="70" t="s">
        <v>11</v>
      </c>
      <c r="AI1040" s="70" t="s">
        <v>9</v>
      </c>
      <c r="AJ1040" s="70" t="s">
        <v>84</v>
      </c>
      <c r="AK1040" s="70" t="s">
        <v>189</v>
      </c>
      <c r="AL1040" s="70" t="s">
        <v>63</v>
      </c>
      <c r="AM1040" s="70" t="s">
        <v>61</v>
      </c>
      <c r="AN1040" s="70" t="s">
        <v>61</v>
      </c>
      <c r="AO1040" s="70" t="s">
        <v>61</v>
      </c>
      <c r="AP1040" s="73"/>
    </row>
    <row r="1041" spans="1:42" ht="15" hidden="1" customHeight="1" x14ac:dyDescent="0.25">
      <c r="A1041" s="69">
        <v>2024</v>
      </c>
      <c r="B1041" s="70" t="s">
        <v>54</v>
      </c>
      <c r="C1041" s="70" t="s">
        <v>1752</v>
      </c>
      <c r="D1041" s="70" t="s">
        <v>1753</v>
      </c>
      <c r="E1041" s="70" t="s">
        <v>2094</v>
      </c>
      <c r="F1041" s="70" t="s">
        <v>1755</v>
      </c>
      <c r="G1041" s="70" t="s">
        <v>2204</v>
      </c>
      <c r="H1041" s="70" t="s">
        <v>166</v>
      </c>
      <c r="I1041" s="70" t="s">
        <v>60</v>
      </c>
      <c r="J1041" s="70" t="s">
        <v>1755</v>
      </c>
      <c r="K1041" s="69" t="b">
        <v>0</v>
      </c>
      <c r="L1041" s="70" t="s">
        <v>1755</v>
      </c>
      <c r="M1041" s="69">
        <v>101</v>
      </c>
      <c r="N1041" s="78" t="s">
        <v>62</v>
      </c>
      <c r="O1041" s="81" t="str">
        <f t="shared" si="32"/>
        <v>10195</v>
      </c>
      <c r="P1041" s="82" t="str">
        <f>IF(L1041="EGG", "THA", IF(COUNTIF(Sheet2!B$3:B$187,VALUE('raw Mark ID data'!O1041))=0, 0, VLOOKUP(VALUE(O1041), Sheet2!B$3:D$987, 3, FALSE)))</f>
        <v>THA</v>
      </c>
      <c r="Q1041" s="82" t="str">
        <f>IF(P1041="THA",VLOOKUP(VALUE(O1041),Sheet2!B$1:C$191,2,FALSE), IF(P1041="SHA",VLOOKUP(VALUE(O1041),Sheet2!B$1:C$191,2,FALSE), 0))</f>
        <v>Neets Bay</v>
      </c>
      <c r="R1041" s="82" t="str">
        <f t="shared" si="33"/>
        <v>T</v>
      </c>
      <c r="S1041" s="70" t="s">
        <v>2245</v>
      </c>
      <c r="T1041" s="71">
        <v>45517</v>
      </c>
      <c r="U1041" s="73"/>
      <c r="V1041" s="69">
        <v>1</v>
      </c>
      <c r="W1041" s="71">
        <v>45517</v>
      </c>
      <c r="X1041" s="69">
        <v>33</v>
      </c>
      <c r="Y1041" s="69">
        <v>8</v>
      </c>
      <c r="Z1041" s="70" t="s">
        <v>2229</v>
      </c>
      <c r="AA1041" s="69">
        <v>1</v>
      </c>
      <c r="AB1041" s="72">
        <v>45520</v>
      </c>
      <c r="AC1041" s="70" t="s">
        <v>63</v>
      </c>
      <c r="AD1041" s="70" t="s">
        <v>163</v>
      </c>
      <c r="AE1041" s="70" t="s">
        <v>10</v>
      </c>
      <c r="AF1041" s="70" t="s">
        <v>12</v>
      </c>
      <c r="AG1041" s="70" t="s">
        <v>65</v>
      </c>
      <c r="AH1041" s="70" t="s">
        <v>11</v>
      </c>
      <c r="AI1041" s="70" t="s">
        <v>9</v>
      </c>
      <c r="AJ1041" s="70" t="s">
        <v>84</v>
      </c>
      <c r="AK1041" s="70" t="s">
        <v>163</v>
      </c>
      <c r="AL1041" s="70" t="s">
        <v>63</v>
      </c>
      <c r="AM1041" s="70" t="s">
        <v>61</v>
      </c>
      <c r="AN1041" s="70" t="s">
        <v>61</v>
      </c>
      <c r="AO1041" s="70" t="s">
        <v>61</v>
      </c>
      <c r="AP1041" s="73"/>
    </row>
    <row r="1042" spans="1:42" ht="15" hidden="1" customHeight="1" x14ac:dyDescent="0.25">
      <c r="A1042" s="69">
        <v>2024</v>
      </c>
      <c r="B1042" s="70" t="s">
        <v>54</v>
      </c>
      <c r="C1042" s="70" t="s">
        <v>1752</v>
      </c>
      <c r="D1042" s="70" t="s">
        <v>1753</v>
      </c>
      <c r="E1042" s="70" t="s">
        <v>2094</v>
      </c>
      <c r="F1042" s="70" t="s">
        <v>1755</v>
      </c>
      <c r="G1042" s="70" t="s">
        <v>2204</v>
      </c>
      <c r="H1042" s="70" t="s">
        <v>167</v>
      </c>
      <c r="I1042" s="70" t="s">
        <v>60</v>
      </c>
      <c r="J1042" s="70" t="s">
        <v>1755</v>
      </c>
      <c r="K1042" s="69" t="b">
        <v>0</v>
      </c>
      <c r="L1042" s="70" t="s">
        <v>1755</v>
      </c>
      <c r="M1042" s="69">
        <v>101</v>
      </c>
      <c r="N1042" s="78" t="s">
        <v>62</v>
      </c>
      <c r="O1042" s="81" t="str">
        <f t="shared" si="32"/>
        <v>10195</v>
      </c>
      <c r="P1042" s="82" t="str">
        <f>IF(L1042="EGG", "THA", IF(COUNTIF(Sheet2!B$3:B$187,VALUE('raw Mark ID data'!O1042))=0, 0, VLOOKUP(VALUE(O1042), Sheet2!B$3:D$987, 3, FALSE)))</f>
        <v>THA</v>
      </c>
      <c r="Q1042" s="82" t="str">
        <f>IF(P1042="THA",VLOOKUP(VALUE(O1042),Sheet2!B$1:C$191,2,FALSE), IF(P1042="SHA",VLOOKUP(VALUE(O1042),Sheet2!B$1:C$191,2,FALSE), 0))</f>
        <v>Neets Bay</v>
      </c>
      <c r="R1042" s="82" t="str">
        <f t="shared" si="33"/>
        <v>T</v>
      </c>
      <c r="S1042" s="70" t="s">
        <v>2246</v>
      </c>
      <c r="T1042" s="71">
        <v>45517</v>
      </c>
      <c r="U1042" s="73"/>
      <c r="V1042" s="69">
        <v>1</v>
      </c>
      <c r="W1042" s="71">
        <v>45517</v>
      </c>
      <c r="X1042" s="69">
        <v>33</v>
      </c>
      <c r="Y1042" s="69">
        <v>8</v>
      </c>
      <c r="Z1042" s="70" t="s">
        <v>2229</v>
      </c>
      <c r="AA1042" s="69">
        <v>1</v>
      </c>
      <c r="AB1042" s="72">
        <v>45520</v>
      </c>
      <c r="AC1042" s="70" t="s">
        <v>63</v>
      </c>
      <c r="AD1042" s="70" t="s">
        <v>947</v>
      </c>
      <c r="AE1042" s="70" t="s">
        <v>14</v>
      </c>
      <c r="AF1042" s="70" t="s">
        <v>12</v>
      </c>
      <c r="AG1042" s="70" t="s">
        <v>65</v>
      </c>
      <c r="AH1042" s="70" t="s">
        <v>11</v>
      </c>
      <c r="AI1042" s="70" t="s">
        <v>9</v>
      </c>
      <c r="AJ1042" s="70" t="s">
        <v>122</v>
      </c>
      <c r="AK1042" s="70" t="s">
        <v>947</v>
      </c>
      <c r="AL1042" s="70" t="s">
        <v>63</v>
      </c>
      <c r="AM1042" s="70" t="s">
        <v>61</v>
      </c>
      <c r="AN1042" s="70" t="s">
        <v>61</v>
      </c>
      <c r="AO1042" s="70" t="s">
        <v>61</v>
      </c>
      <c r="AP1042" s="73"/>
    </row>
    <row r="1043" spans="1:42" ht="15" hidden="1" customHeight="1" x14ac:dyDescent="0.25">
      <c r="A1043" s="69">
        <v>2024</v>
      </c>
      <c r="B1043" s="70" t="s">
        <v>54</v>
      </c>
      <c r="C1043" s="70" t="s">
        <v>1752</v>
      </c>
      <c r="D1043" s="70" t="s">
        <v>1753</v>
      </c>
      <c r="E1043" s="70" t="s">
        <v>2094</v>
      </c>
      <c r="F1043" s="70" t="s">
        <v>1755</v>
      </c>
      <c r="G1043" s="70" t="s">
        <v>2204</v>
      </c>
      <c r="H1043" s="70" t="s">
        <v>168</v>
      </c>
      <c r="I1043" s="70" t="s">
        <v>60</v>
      </c>
      <c r="J1043" s="70" t="s">
        <v>1755</v>
      </c>
      <c r="K1043" s="69" t="b">
        <v>0</v>
      </c>
      <c r="L1043" s="70" t="s">
        <v>1755</v>
      </c>
      <c r="M1043" s="69">
        <v>101</v>
      </c>
      <c r="N1043" s="78" t="s">
        <v>62</v>
      </c>
      <c r="O1043" s="81" t="str">
        <f t="shared" si="32"/>
        <v>10195</v>
      </c>
      <c r="P1043" s="82" t="str">
        <f>IF(L1043="EGG", "THA", IF(COUNTIF(Sheet2!B$3:B$187,VALUE('raw Mark ID data'!O1043))=0, 0, VLOOKUP(VALUE(O1043), Sheet2!B$3:D$987, 3, FALSE)))</f>
        <v>THA</v>
      </c>
      <c r="Q1043" s="82" t="str">
        <f>IF(P1043="THA",VLOOKUP(VALUE(O1043),Sheet2!B$1:C$191,2,FALSE), IF(P1043="SHA",VLOOKUP(VALUE(O1043),Sheet2!B$1:C$191,2,FALSE), 0))</f>
        <v>Neets Bay</v>
      </c>
      <c r="R1043" s="82" t="str">
        <f t="shared" si="33"/>
        <v>T</v>
      </c>
      <c r="S1043" s="70" t="s">
        <v>2247</v>
      </c>
      <c r="T1043" s="71">
        <v>45517</v>
      </c>
      <c r="U1043" s="73"/>
      <c r="V1043" s="69">
        <v>1</v>
      </c>
      <c r="W1043" s="71">
        <v>45517</v>
      </c>
      <c r="X1043" s="69">
        <v>33</v>
      </c>
      <c r="Y1043" s="69">
        <v>8</v>
      </c>
      <c r="Z1043" s="70" t="s">
        <v>2229</v>
      </c>
      <c r="AA1043" s="69">
        <v>1</v>
      </c>
      <c r="AB1043" s="72">
        <v>45520</v>
      </c>
      <c r="AC1043" s="70" t="s">
        <v>63</v>
      </c>
      <c r="AD1043" s="70" t="s">
        <v>139</v>
      </c>
      <c r="AE1043" s="70" t="s">
        <v>13</v>
      </c>
      <c r="AF1043" s="70" t="s">
        <v>12</v>
      </c>
      <c r="AG1043" s="70" t="s">
        <v>65</v>
      </c>
      <c r="AH1043" s="70" t="s">
        <v>11</v>
      </c>
      <c r="AI1043" s="70" t="s">
        <v>9</v>
      </c>
      <c r="AJ1043" s="70" t="s">
        <v>122</v>
      </c>
      <c r="AK1043" s="70" t="s">
        <v>139</v>
      </c>
      <c r="AL1043" s="70" t="s">
        <v>63</v>
      </c>
      <c r="AM1043" s="70" t="s">
        <v>61</v>
      </c>
      <c r="AN1043" s="70" t="s">
        <v>61</v>
      </c>
      <c r="AO1043" s="70" t="s">
        <v>61</v>
      </c>
      <c r="AP1043" s="73"/>
    </row>
    <row r="1044" spans="1:42" ht="15" hidden="1" customHeight="1" x14ac:dyDescent="0.25">
      <c r="A1044" s="69">
        <v>2024</v>
      </c>
      <c r="B1044" s="70" t="s">
        <v>54</v>
      </c>
      <c r="C1044" s="70" t="s">
        <v>1752</v>
      </c>
      <c r="D1044" s="70" t="s">
        <v>1753</v>
      </c>
      <c r="E1044" s="70" t="s">
        <v>2094</v>
      </c>
      <c r="F1044" s="70" t="s">
        <v>1755</v>
      </c>
      <c r="G1044" s="70" t="s">
        <v>2204</v>
      </c>
      <c r="H1044" s="70" t="s">
        <v>169</v>
      </c>
      <c r="I1044" s="70" t="s">
        <v>60</v>
      </c>
      <c r="J1044" s="70" t="s">
        <v>1755</v>
      </c>
      <c r="K1044" s="69" t="b">
        <v>0</v>
      </c>
      <c r="L1044" s="70" t="s">
        <v>1755</v>
      </c>
      <c r="M1044" s="69">
        <v>101</v>
      </c>
      <c r="N1044" s="78" t="s">
        <v>62</v>
      </c>
      <c r="O1044" s="81" t="str">
        <f t="shared" si="32"/>
        <v>10195</v>
      </c>
      <c r="P1044" s="82" t="str">
        <f>IF(L1044="EGG", "THA", IF(COUNTIF(Sheet2!B$3:B$187,VALUE('raw Mark ID data'!O1044))=0, 0, VLOOKUP(VALUE(O1044), Sheet2!B$3:D$987, 3, FALSE)))</f>
        <v>THA</v>
      </c>
      <c r="Q1044" s="82" t="str">
        <f>IF(P1044="THA",VLOOKUP(VALUE(O1044),Sheet2!B$1:C$191,2,FALSE), IF(P1044="SHA",VLOOKUP(VALUE(O1044),Sheet2!B$1:C$191,2,FALSE), 0))</f>
        <v>Neets Bay</v>
      </c>
      <c r="R1044" s="82" t="str">
        <f t="shared" si="33"/>
        <v>T</v>
      </c>
      <c r="S1044" s="70" t="s">
        <v>2248</v>
      </c>
      <c r="T1044" s="71">
        <v>45517</v>
      </c>
      <c r="U1044" s="73"/>
      <c r="V1044" s="69">
        <v>1</v>
      </c>
      <c r="W1044" s="71">
        <v>45517</v>
      </c>
      <c r="X1044" s="69">
        <v>33</v>
      </c>
      <c r="Y1044" s="69">
        <v>8</v>
      </c>
      <c r="Z1044" s="70" t="s">
        <v>2229</v>
      </c>
      <c r="AA1044" s="69">
        <v>1</v>
      </c>
      <c r="AB1044" s="72">
        <v>45520</v>
      </c>
      <c r="AC1044" s="70" t="s">
        <v>63</v>
      </c>
      <c r="AD1044" s="70" t="s">
        <v>189</v>
      </c>
      <c r="AE1044" s="70" t="s">
        <v>21</v>
      </c>
      <c r="AF1044" s="70" t="s">
        <v>12</v>
      </c>
      <c r="AG1044" s="70" t="s">
        <v>65</v>
      </c>
      <c r="AH1044" s="70" t="s">
        <v>11</v>
      </c>
      <c r="AI1044" s="70" t="s">
        <v>9</v>
      </c>
      <c r="AJ1044" s="70" t="s">
        <v>122</v>
      </c>
      <c r="AK1044" s="70" t="s">
        <v>189</v>
      </c>
      <c r="AL1044" s="70" t="s">
        <v>63</v>
      </c>
      <c r="AM1044" s="70" t="s">
        <v>61</v>
      </c>
      <c r="AN1044" s="70" t="s">
        <v>61</v>
      </c>
      <c r="AO1044" s="70" t="s">
        <v>61</v>
      </c>
      <c r="AP1044" s="73"/>
    </row>
    <row r="1045" spans="1:42" ht="15" hidden="1" customHeight="1" x14ac:dyDescent="0.25">
      <c r="A1045" s="69">
        <v>2024</v>
      </c>
      <c r="B1045" s="70" t="s">
        <v>54</v>
      </c>
      <c r="C1045" s="70" t="s">
        <v>1752</v>
      </c>
      <c r="D1045" s="70" t="s">
        <v>1753</v>
      </c>
      <c r="E1045" s="70" t="s">
        <v>2094</v>
      </c>
      <c r="F1045" s="70" t="s">
        <v>1755</v>
      </c>
      <c r="G1045" s="70" t="s">
        <v>2204</v>
      </c>
      <c r="H1045" s="70" t="s">
        <v>170</v>
      </c>
      <c r="I1045" s="70" t="s">
        <v>60</v>
      </c>
      <c r="J1045" s="70" t="s">
        <v>1755</v>
      </c>
      <c r="K1045" s="69" t="b">
        <v>0</v>
      </c>
      <c r="L1045" s="70" t="s">
        <v>1755</v>
      </c>
      <c r="M1045" s="69">
        <v>101</v>
      </c>
      <c r="N1045" s="78" t="s">
        <v>62</v>
      </c>
      <c r="O1045" s="81" t="str">
        <f t="shared" si="32"/>
        <v>10195</v>
      </c>
      <c r="P1045" s="82" t="str">
        <f>IF(L1045="EGG", "THA", IF(COUNTIF(Sheet2!B$3:B$187,VALUE('raw Mark ID data'!O1045))=0, 0, VLOOKUP(VALUE(O1045), Sheet2!B$3:D$987, 3, FALSE)))</f>
        <v>THA</v>
      </c>
      <c r="Q1045" s="82" t="str">
        <f>IF(P1045="THA",VLOOKUP(VALUE(O1045),Sheet2!B$1:C$191,2,FALSE), IF(P1045="SHA",VLOOKUP(VALUE(O1045),Sheet2!B$1:C$191,2,FALSE), 0))</f>
        <v>Neets Bay</v>
      </c>
      <c r="R1045" s="82" t="str">
        <f t="shared" si="33"/>
        <v>T</v>
      </c>
      <c r="S1045" s="70" t="s">
        <v>2249</v>
      </c>
      <c r="T1045" s="71">
        <v>45517</v>
      </c>
      <c r="U1045" s="73"/>
      <c r="V1045" s="69">
        <v>1</v>
      </c>
      <c r="W1045" s="71">
        <v>45517</v>
      </c>
      <c r="X1045" s="69">
        <v>33</v>
      </c>
      <c r="Y1045" s="69">
        <v>8</v>
      </c>
      <c r="Z1045" s="70" t="s">
        <v>2229</v>
      </c>
      <c r="AA1045" s="69">
        <v>1</v>
      </c>
      <c r="AB1045" s="72">
        <v>45520</v>
      </c>
      <c r="AC1045" s="70" t="s">
        <v>63</v>
      </c>
      <c r="AD1045" s="70" t="s">
        <v>189</v>
      </c>
      <c r="AE1045" s="70" t="s">
        <v>21</v>
      </c>
      <c r="AF1045" s="70" t="s">
        <v>12</v>
      </c>
      <c r="AG1045" s="70" t="s">
        <v>65</v>
      </c>
      <c r="AH1045" s="70" t="s">
        <v>11</v>
      </c>
      <c r="AI1045" s="70" t="s">
        <v>9</v>
      </c>
      <c r="AJ1045" s="70" t="s">
        <v>122</v>
      </c>
      <c r="AK1045" s="70" t="s">
        <v>189</v>
      </c>
      <c r="AL1045" s="70" t="s">
        <v>63</v>
      </c>
      <c r="AM1045" s="70" t="s">
        <v>61</v>
      </c>
      <c r="AN1045" s="70" t="s">
        <v>61</v>
      </c>
      <c r="AO1045" s="70" t="s">
        <v>61</v>
      </c>
      <c r="AP1045" s="73"/>
    </row>
    <row r="1046" spans="1:42" ht="15" hidden="1" customHeight="1" x14ac:dyDescent="0.25">
      <c r="A1046" s="69">
        <v>2024</v>
      </c>
      <c r="B1046" s="70" t="s">
        <v>54</v>
      </c>
      <c r="C1046" s="70" t="s">
        <v>1752</v>
      </c>
      <c r="D1046" s="70" t="s">
        <v>1753</v>
      </c>
      <c r="E1046" s="70" t="s">
        <v>2094</v>
      </c>
      <c r="F1046" s="70" t="s">
        <v>1755</v>
      </c>
      <c r="G1046" s="70" t="s">
        <v>2204</v>
      </c>
      <c r="H1046" s="70" t="s">
        <v>174</v>
      </c>
      <c r="I1046" s="70" t="s">
        <v>60</v>
      </c>
      <c r="J1046" s="70" t="s">
        <v>1755</v>
      </c>
      <c r="K1046" s="69" t="b">
        <v>0</v>
      </c>
      <c r="L1046" s="70" t="s">
        <v>1755</v>
      </c>
      <c r="M1046" s="69">
        <v>101</v>
      </c>
      <c r="N1046" s="78" t="s">
        <v>62</v>
      </c>
      <c r="O1046" s="81" t="str">
        <f t="shared" si="32"/>
        <v>10195</v>
      </c>
      <c r="P1046" s="82" t="str">
        <f>IF(L1046="EGG", "THA", IF(COUNTIF(Sheet2!B$3:B$187,VALUE('raw Mark ID data'!O1046))=0, 0, VLOOKUP(VALUE(O1046), Sheet2!B$3:D$987, 3, FALSE)))</f>
        <v>THA</v>
      </c>
      <c r="Q1046" s="82" t="str">
        <f>IF(P1046="THA",VLOOKUP(VALUE(O1046),Sheet2!B$1:C$191,2,FALSE), IF(P1046="SHA",VLOOKUP(VALUE(O1046),Sheet2!B$1:C$191,2,FALSE), 0))</f>
        <v>Neets Bay</v>
      </c>
      <c r="R1046" s="82" t="str">
        <f t="shared" si="33"/>
        <v>T</v>
      </c>
      <c r="S1046" s="70" t="s">
        <v>2250</v>
      </c>
      <c r="T1046" s="71">
        <v>45517</v>
      </c>
      <c r="U1046" s="73"/>
      <c r="V1046" s="69">
        <v>1</v>
      </c>
      <c r="W1046" s="71">
        <v>45517</v>
      </c>
      <c r="X1046" s="69">
        <v>33</v>
      </c>
      <c r="Y1046" s="69">
        <v>8</v>
      </c>
      <c r="Z1046" s="70" t="s">
        <v>2229</v>
      </c>
      <c r="AA1046" s="69">
        <v>1</v>
      </c>
      <c r="AB1046" s="72">
        <v>45520</v>
      </c>
      <c r="AC1046" s="70" t="s">
        <v>63</v>
      </c>
      <c r="AD1046" s="70" t="s">
        <v>139</v>
      </c>
      <c r="AE1046" s="70" t="s">
        <v>13</v>
      </c>
      <c r="AF1046" s="70" t="s">
        <v>12</v>
      </c>
      <c r="AG1046" s="70" t="s">
        <v>65</v>
      </c>
      <c r="AH1046" s="70" t="s">
        <v>11</v>
      </c>
      <c r="AI1046" s="70" t="s">
        <v>9</v>
      </c>
      <c r="AJ1046" s="70" t="s">
        <v>122</v>
      </c>
      <c r="AK1046" s="70" t="s">
        <v>139</v>
      </c>
      <c r="AL1046" s="70" t="s">
        <v>63</v>
      </c>
      <c r="AM1046" s="70" t="s">
        <v>61</v>
      </c>
      <c r="AN1046" s="70" t="s">
        <v>61</v>
      </c>
      <c r="AO1046" s="70" t="s">
        <v>61</v>
      </c>
      <c r="AP1046" s="73"/>
    </row>
    <row r="1047" spans="1:42" ht="15" hidden="1" customHeight="1" x14ac:dyDescent="0.25">
      <c r="A1047" s="69">
        <v>2024</v>
      </c>
      <c r="B1047" s="70" t="s">
        <v>54</v>
      </c>
      <c r="C1047" s="70" t="s">
        <v>1752</v>
      </c>
      <c r="D1047" s="70" t="s">
        <v>1753</v>
      </c>
      <c r="E1047" s="70" t="s">
        <v>2094</v>
      </c>
      <c r="F1047" s="70" t="s">
        <v>1755</v>
      </c>
      <c r="G1047" s="70" t="s">
        <v>2204</v>
      </c>
      <c r="H1047" s="70" t="s">
        <v>183</v>
      </c>
      <c r="I1047" s="70" t="s">
        <v>60</v>
      </c>
      <c r="J1047" s="70" t="s">
        <v>1755</v>
      </c>
      <c r="K1047" s="69" t="b">
        <v>0</v>
      </c>
      <c r="L1047" s="70" t="s">
        <v>1755</v>
      </c>
      <c r="M1047" s="69">
        <v>101</v>
      </c>
      <c r="N1047" s="78" t="s">
        <v>62</v>
      </c>
      <c r="O1047" s="81" t="str">
        <f t="shared" si="32"/>
        <v>10195</v>
      </c>
      <c r="P1047" s="82" t="str">
        <f>IF(L1047="EGG", "THA", IF(COUNTIF(Sheet2!B$3:B$187,VALUE('raw Mark ID data'!O1047))=0, 0, VLOOKUP(VALUE(O1047), Sheet2!B$3:D$987, 3, FALSE)))</f>
        <v>THA</v>
      </c>
      <c r="Q1047" s="82" t="str">
        <f>IF(P1047="THA",VLOOKUP(VALUE(O1047),Sheet2!B$1:C$191,2,FALSE), IF(P1047="SHA",VLOOKUP(VALUE(O1047),Sheet2!B$1:C$191,2,FALSE), 0))</f>
        <v>Neets Bay</v>
      </c>
      <c r="R1047" s="82" t="str">
        <f t="shared" si="33"/>
        <v>T</v>
      </c>
      <c r="S1047" s="70" t="s">
        <v>2251</v>
      </c>
      <c r="T1047" s="71">
        <v>45517</v>
      </c>
      <c r="U1047" s="73"/>
      <c r="V1047" s="69">
        <v>1</v>
      </c>
      <c r="W1047" s="71">
        <v>45517</v>
      </c>
      <c r="X1047" s="69">
        <v>33</v>
      </c>
      <c r="Y1047" s="69">
        <v>8</v>
      </c>
      <c r="Z1047" s="70" t="s">
        <v>2229</v>
      </c>
      <c r="AA1047" s="69">
        <v>1</v>
      </c>
      <c r="AB1047" s="72">
        <v>45520</v>
      </c>
      <c r="AC1047" s="70" t="s">
        <v>63</v>
      </c>
      <c r="AD1047" s="70" t="s">
        <v>189</v>
      </c>
      <c r="AE1047" s="70" t="s">
        <v>21</v>
      </c>
      <c r="AF1047" s="70" t="s">
        <v>12</v>
      </c>
      <c r="AG1047" s="70" t="s">
        <v>65</v>
      </c>
      <c r="AH1047" s="70" t="s">
        <v>11</v>
      </c>
      <c r="AI1047" s="70" t="s">
        <v>9</v>
      </c>
      <c r="AJ1047" s="70" t="s">
        <v>122</v>
      </c>
      <c r="AK1047" s="70" t="s">
        <v>189</v>
      </c>
      <c r="AL1047" s="70" t="s">
        <v>63</v>
      </c>
      <c r="AM1047" s="70" t="s">
        <v>61</v>
      </c>
      <c r="AN1047" s="70" t="s">
        <v>61</v>
      </c>
      <c r="AO1047" s="70" t="s">
        <v>61</v>
      </c>
      <c r="AP1047" s="73"/>
    </row>
    <row r="1048" spans="1:42" ht="15" hidden="1" customHeight="1" x14ac:dyDescent="0.25">
      <c r="A1048" s="69">
        <v>2024</v>
      </c>
      <c r="B1048" s="70" t="s">
        <v>54</v>
      </c>
      <c r="C1048" s="70" t="s">
        <v>1752</v>
      </c>
      <c r="D1048" s="70" t="s">
        <v>1753</v>
      </c>
      <c r="E1048" s="70" t="s">
        <v>2094</v>
      </c>
      <c r="F1048" s="70" t="s">
        <v>1755</v>
      </c>
      <c r="G1048" s="70" t="s">
        <v>2204</v>
      </c>
      <c r="H1048" s="70" t="s">
        <v>185</v>
      </c>
      <c r="I1048" s="70" t="s">
        <v>60</v>
      </c>
      <c r="J1048" s="70" t="s">
        <v>1755</v>
      </c>
      <c r="K1048" s="69" t="b">
        <v>0</v>
      </c>
      <c r="L1048" s="70" t="s">
        <v>1755</v>
      </c>
      <c r="M1048" s="69">
        <v>101</v>
      </c>
      <c r="N1048" s="78" t="s">
        <v>62</v>
      </c>
      <c r="O1048" s="81" t="str">
        <f t="shared" si="32"/>
        <v>10195</v>
      </c>
      <c r="P1048" s="82" t="str">
        <f>IF(L1048="EGG", "THA", IF(COUNTIF(Sheet2!B$3:B$187,VALUE('raw Mark ID data'!O1048))=0, 0, VLOOKUP(VALUE(O1048), Sheet2!B$3:D$987, 3, FALSE)))</f>
        <v>THA</v>
      </c>
      <c r="Q1048" s="82" t="str">
        <f>IF(P1048="THA",VLOOKUP(VALUE(O1048),Sheet2!B$1:C$191,2,FALSE), IF(P1048="SHA",VLOOKUP(VALUE(O1048),Sheet2!B$1:C$191,2,FALSE), 0))</f>
        <v>Neets Bay</v>
      </c>
      <c r="R1048" s="82" t="str">
        <f t="shared" si="33"/>
        <v>T</v>
      </c>
      <c r="S1048" s="70" t="s">
        <v>2252</v>
      </c>
      <c r="T1048" s="71">
        <v>45517</v>
      </c>
      <c r="U1048" s="73"/>
      <c r="V1048" s="69">
        <v>1</v>
      </c>
      <c r="W1048" s="71">
        <v>45517</v>
      </c>
      <c r="X1048" s="69">
        <v>33</v>
      </c>
      <c r="Y1048" s="69">
        <v>8</v>
      </c>
      <c r="Z1048" s="70" t="s">
        <v>2229</v>
      </c>
      <c r="AA1048" s="69">
        <v>1</v>
      </c>
      <c r="AB1048" s="72">
        <v>45520</v>
      </c>
      <c r="AC1048" s="70" t="s">
        <v>63</v>
      </c>
      <c r="AD1048" s="70" t="s">
        <v>163</v>
      </c>
      <c r="AE1048" s="70" t="s">
        <v>10</v>
      </c>
      <c r="AF1048" s="70" t="s">
        <v>12</v>
      </c>
      <c r="AG1048" s="70" t="s">
        <v>65</v>
      </c>
      <c r="AH1048" s="70" t="s">
        <v>11</v>
      </c>
      <c r="AI1048" s="70" t="s">
        <v>9</v>
      </c>
      <c r="AJ1048" s="70" t="s">
        <v>122</v>
      </c>
      <c r="AK1048" s="70" t="s">
        <v>163</v>
      </c>
      <c r="AL1048" s="70" t="s">
        <v>63</v>
      </c>
      <c r="AM1048" s="70" t="s">
        <v>61</v>
      </c>
      <c r="AN1048" s="70" t="s">
        <v>61</v>
      </c>
      <c r="AO1048" s="70" t="s">
        <v>61</v>
      </c>
      <c r="AP1048" s="73"/>
    </row>
    <row r="1049" spans="1:42" ht="15" hidden="1" customHeight="1" x14ac:dyDescent="0.25">
      <c r="A1049" s="69">
        <v>2024</v>
      </c>
      <c r="B1049" s="70" t="s">
        <v>54</v>
      </c>
      <c r="C1049" s="70" t="s">
        <v>1752</v>
      </c>
      <c r="D1049" s="70" t="s">
        <v>1753</v>
      </c>
      <c r="E1049" s="70" t="s">
        <v>2094</v>
      </c>
      <c r="F1049" s="70" t="s">
        <v>1755</v>
      </c>
      <c r="G1049" s="70" t="s">
        <v>2204</v>
      </c>
      <c r="H1049" s="70" t="s">
        <v>186</v>
      </c>
      <c r="I1049" s="70" t="s">
        <v>60</v>
      </c>
      <c r="J1049" s="70" t="s">
        <v>1755</v>
      </c>
      <c r="K1049" s="69" t="b">
        <v>0</v>
      </c>
      <c r="L1049" s="70" t="s">
        <v>1755</v>
      </c>
      <c r="M1049" s="69">
        <v>101</v>
      </c>
      <c r="N1049" s="78" t="s">
        <v>62</v>
      </c>
      <c r="O1049" s="81" t="str">
        <f t="shared" si="32"/>
        <v>10195</v>
      </c>
      <c r="P1049" s="82" t="str">
        <f>IF(L1049="EGG", "THA", IF(COUNTIF(Sheet2!B$3:B$187,VALUE('raw Mark ID data'!O1049))=0, 0, VLOOKUP(VALUE(O1049), Sheet2!B$3:D$987, 3, FALSE)))</f>
        <v>THA</v>
      </c>
      <c r="Q1049" s="82" t="str">
        <f>IF(P1049="THA",VLOOKUP(VALUE(O1049),Sheet2!B$1:C$191,2,FALSE), IF(P1049="SHA",VLOOKUP(VALUE(O1049),Sheet2!B$1:C$191,2,FALSE), 0))</f>
        <v>Neets Bay</v>
      </c>
      <c r="R1049" s="82" t="str">
        <f t="shared" si="33"/>
        <v>T</v>
      </c>
      <c r="S1049" s="70" t="s">
        <v>2253</v>
      </c>
      <c r="T1049" s="71">
        <v>45517</v>
      </c>
      <c r="U1049" s="73"/>
      <c r="V1049" s="69">
        <v>1</v>
      </c>
      <c r="W1049" s="71">
        <v>45517</v>
      </c>
      <c r="X1049" s="69">
        <v>33</v>
      </c>
      <c r="Y1049" s="69">
        <v>8</v>
      </c>
      <c r="Z1049" s="70" t="s">
        <v>2229</v>
      </c>
      <c r="AA1049" s="69">
        <v>1</v>
      </c>
      <c r="AB1049" s="72">
        <v>45520</v>
      </c>
      <c r="AC1049" s="70" t="s">
        <v>63</v>
      </c>
      <c r="AD1049" s="70" t="s">
        <v>189</v>
      </c>
      <c r="AE1049" s="70" t="s">
        <v>21</v>
      </c>
      <c r="AF1049" s="70" t="s">
        <v>12</v>
      </c>
      <c r="AG1049" s="70" t="s">
        <v>65</v>
      </c>
      <c r="AH1049" s="70" t="s">
        <v>11</v>
      </c>
      <c r="AI1049" s="70" t="s">
        <v>9</v>
      </c>
      <c r="AJ1049" s="70" t="s">
        <v>122</v>
      </c>
      <c r="AK1049" s="70" t="s">
        <v>189</v>
      </c>
      <c r="AL1049" s="70" t="s">
        <v>63</v>
      </c>
      <c r="AM1049" s="70" t="s">
        <v>61</v>
      </c>
      <c r="AN1049" s="70" t="s">
        <v>61</v>
      </c>
      <c r="AO1049" s="70" t="s">
        <v>61</v>
      </c>
      <c r="AP1049" s="73"/>
    </row>
    <row r="1050" spans="1:42" ht="15" hidden="1" customHeight="1" x14ac:dyDescent="0.25">
      <c r="A1050" s="69">
        <v>2024</v>
      </c>
      <c r="B1050" s="70" t="s">
        <v>54</v>
      </c>
      <c r="C1050" s="70" t="s">
        <v>55</v>
      </c>
      <c r="D1050" s="70" t="s">
        <v>175</v>
      </c>
      <c r="E1050" s="70" t="s">
        <v>969</v>
      </c>
      <c r="F1050" s="70" t="s">
        <v>58</v>
      </c>
      <c r="G1050" s="70" t="s">
        <v>2254</v>
      </c>
      <c r="H1050" s="70" t="s">
        <v>79</v>
      </c>
      <c r="I1050" s="70" t="s">
        <v>855</v>
      </c>
      <c r="J1050" s="70" t="s">
        <v>61</v>
      </c>
      <c r="K1050" s="69" t="b">
        <v>1</v>
      </c>
      <c r="L1050" s="70" t="s">
        <v>8</v>
      </c>
      <c r="M1050" s="69">
        <v>101</v>
      </c>
      <c r="N1050" s="78" t="s">
        <v>957</v>
      </c>
      <c r="O1050" s="81" t="str">
        <f t="shared" si="32"/>
        <v>10111</v>
      </c>
      <c r="P1050" s="82">
        <f>IF(COUNTIF(Sheet2!B$3:B$187,VALUE('raw Mark ID data'!O1050))=0, 0, VLOOKUP(VALUE(O1050), Sheet2!B$3:D$987, 3, FALSE))</f>
        <v>0</v>
      </c>
      <c r="Q1050" s="82">
        <f>IF(P1050="THA",VLOOKUP(VALUE(O1050),Sheet2!B$1:C$191,2,FALSE), IF(P1050="SHA",VLOOKUP(VALUE(O1050),Sheet2!B$1:C$191,2,FALSE), 0))</f>
        <v>0</v>
      </c>
      <c r="R1050" s="82" t="str">
        <f t="shared" si="33"/>
        <v>NT</v>
      </c>
      <c r="S1050" s="70" t="s">
        <v>2255</v>
      </c>
      <c r="T1050" s="71">
        <v>45519</v>
      </c>
      <c r="U1050" s="73"/>
      <c r="V1050" s="69">
        <v>1</v>
      </c>
      <c r="W1050" s="71">
        <v>45520</v>
      </c>
      <c r="X1050" s="69">
        <v>33</v>
      </c>
      <c r="Y1050" s="73"/>
      <c r="Z1050" s="70" t="s">
        <v>61</v>
      </c>
      <c r="AA1050" s="69">
        <v>1</v>
      </c>
      <c r="AB1050" s="72">
        <v>45523</v>
      </c>
      <c r="AC1050" s="70" t="s">
        <v>57</v>
      </c>
      <c r="AD1050" s="70" t="s">
        <v>163</v>
      </c>
      <c r="AE1050" s="70" t="s">
        <v>10</v>
      </c>
      <c r="AF1050" s="70" t="s">
        <v>12</v>
      </c>
      <c r="AG1050" s="70" t="s">
        <v>65</v>
      </c>
      <c r="AH1050" s="70" t="s">
        <v>11</v>
      </c>
      <c r="AI1050" s="70" t="s">
        <v>9</v>
      </c>
      <c r="AJ1050" s="70" t="s">
        <v>187</v>
      </c>
      <c r="AK1050" s="70" t="s">
        <v>163</v>
      </c>
      <c r="AL1050" s="70" t="s">
        <v>57</v>
      </c>
      <c r="AM1050" s="70" t="s">
        <v>61</v>
      </c>
      <c r="AN1050" s="70" t="s">
        <v>61</v>
      </c>
      <c r="AO1050" s="70" t="s">
        <v>74</v>
      </c>
      <c r="AP1050" s="69">
        <v>4.5</v>
      </c>
    </row>
    <row r="1051" spans="1:42" ht="15" hidden="1" customHeight="1" x14ac:dyDescent="0.25">
      <c r="A1051" s="69">
        <v>2024</v>
      </c>
      <c r="B1051" s="70" t="s">
        <v>54</v>
      </c>
      <c r="C1051" s="70" t="s">
        <v>55</v>
      </c>
      <c r="D1051" s="70" t="s">
        <v>175</v>
      </c>
      <c r="E1051" s="70" t="s">
        <v>969</v>
      </c>
      <c r="F1051" s="70" t="s">
        <v>58</v>
      </c>
      <c r="G1051" s="70" t="s">
        <v>2254</v>
      </c>
      <c r="H1051" s="70" t="s">
        <v>81</v>
      </c>
      <c r="I1051" s="70" t="s">
        <v>855</v>
      </c>
      <c r="J1051" s="70" t="s">
        <v>61</v>
      </c>
      <c r="K1051" s="69" t="b">
        <v>1</v>
      </c>
      <c r="L1051" s="70" t="s">
        <v>8</v>
      </c>
      <c r="M1051" s="69">
        <v>101</v>
      </c>
      <c r="N1051" s="78" t="s">
        <v>957</v>
      </c>
      <c r="O1051" s="81" t="str">
        <f t="shared" si="32"/>
        <v>10111</v>
      </c>
      <c r="P1051" s="82">
        <f>IF(COUNTIF(Sheet2!B$3:B$187,VALUE('raw Mark ID data'!O1051))=0, 0, VLOOKUP(VALUE(O1051), Sheet2!B$3:D$987, 3, FALSE))</f>
        <v>0</v>
      </c>
      <c r="Q1051" s="82">
        <f>IF(P1051="THA",VLOOKUP(VALUE(O1051),Sheet2!B$1:C$191,2,FALSE), IF(P1051="SHA",VLOOKUP(VALUE(O1051),Sheet2!B$1:C$191,2,FALSE), 0))</f>
        <v>0</v>
      </c>
      <c r="R1051" s="82" t="str">
        <f t="shared" si="33"/>
        <v>NT</v>
      </c>
      <c r="S1051" s="70" t="s">
        <v>2256</v>
      </c>
      <c r="T1051" s="71">
        <v>45519</v>
      </c>
      <c r="U1051" s="73"/>
      <c r="V1051" s="69">
        <v>1</v>
      </c>
      <c r="W1051" s="71">
        <v>45520</v>
      </c>
      <c r="X1051" s="69">
        <v>33</v>
      </c>
      <c r="Y1051" s="73"/>
      <c r="Z1051" s="70" t="s">
        <v>61</v>
      </c>
      <c r="AA1051" s="69">
        <v>1</v>
      </c>
      <c r="AB1051" s="72">
        <v>45523</v>
      </c>
      <c r="AC1051" s="70" t="s">
        <v>57</v>
      </c>
      <c r="AD1051" s="70" t="s">
        <v>139</v>
      </c>
      <c r="AE1051" s="70" t="s">
        <v>13</v>
      </c>
      <c r="AF1051" s="70" t="s">
        <v>12</v>
      </c>
      <c r="AG1051" s="70" t="s">
        <v>65</v>
      </c>
      <c r="AH1051" s="70" t="s">
        <v>11</v>
      </c>
      <c r="AI1051" s="70" t="s">
        <v>9</v>
      </c>
      <c r="AJ1051" s="70" t="s">
        <v>122</v>
      </c>
      <c r="AK1051" s="70" t="s">
        <v>139</v>
      </c>
      <c r="AL1051" s="70" t="s">
        <v>57</v>
      </c>
      <c r="AM1051" s="70" t="s">
        <v>61</v>
      </c>
      <c r="AN1051" s="70" t="s">
        <v>61</v>
      </c>
      <c r="AO1051" s="70" t="s">
        <v>74</v>
      </c>
      <c r="AP1051" s="69">
        <v>6.3</v>
      </c>
    </row>
    <row r="1052" spans="1:42" ht="15" hidden="1" customHeight="1" x14ac:dyDescent="0.25">
      <c r="A1052" s="69">
        <v>2024</v>
      </c>
      <c r="B1052" s="70" t="s">
        <v>54</v>
      </c>
      <c r="C1052" s="70" t="s">
        <v>55</v>
      </c>
      <c r="D1052" s="70" t="s">
        <v>175</v>
      </c>
      <c r="E1052" s="70" t="s">
        <v>969</v>
      </c>
      <c r="F1052" s="70" t="s">
        <v>58</v>
      </c>
      <c r="G1052" s="70" t="s">
        <v>2254</v>
      </c>
      <c r="H1052" s="70" t="s">
        <v>82</v>
      </c>
      <c r="I1052" s="70" t="s">
        <v>855</v>
      </c>
      <c r="J1052" s="70" t="s">
        <v>61</v>
      </c>
      <c r="K1052" s="69" t="b">
        <v>1</v>
      </c>
      <c r="L1052" s="70" t="s">
        <v>8</v>
      </c>
      <c r="M1052" s="69">
        <v>101</v>
      </c>
      <c r="N1052" s="78" t="s">
        <v>957</v>
      </c>
      <c r="O1052" s="81" t="str">
        <f t="shared" si="32"/>
        <v>10111</v>
      </c>
      <c r="P1052" s="82">
        <f>IF(COUNTIF(Sheet2!B$3:B$187,VALUE('raw Mark ID data'!O1052))=0, 0, VLOOKUP(VALUE(O1052), Sheet2!B$3:D$987, 3, FALSE))</f>
        <v>0</v>
      </c>
      <c r="Q1052" s="82">
        <f>IF(P1052="THA",VLOOKUP(VALUE(O1052),Sheet2!B$1:C$191,2,FALSE), IF(P1052="SHA",VLOOKUP(VALUE(O1052),Sheet2!B$1:C$191,2,FALSE), 0))</f>
        <v>0</v>
      </c>
      <c r="R1052" s="82" t="str">
        <f t="shared" si="33"/>
        <v>NT</v>
      </c>
      <c r="S1052" s="70" t="s">
        <v>2257</v>
      </c>
      <c r="T1052" s="71">
        <v>45519</v>
      </c>
      <c r="U1052" s="73"/>
      <c r="V1052" s="69">
        <v>1</v>
      </c>
      <c r="W1052" s="71">
        <v>45520</v>
      </c>
      <c r="X1052" s="69">
        <v>33</v>
      </c>
      <c r="Y1052" s="73"/>
      <c r="Z1052" s="70" t="s">
        <v>61</v>
      </c>
      <c r="AA1052" s="69">
        <v>1</v>
      </c>
      <c r="AB1052" s="72">
        <v>45523</v>
      </c>
      <c r="AC1052" s="70" t="s">
        <v>57</v>
      </c>
      <c r="AD1052" s="70" t="s">
        <v>189</v>
      </c>
      <c r="AE1052" s="70" t="s">
        <v>21</v>
      </c>
      <c r="AF1052" s="70" t="s">
        <v>12</v>
      </c>
      <c r="AG1052" s="70" t="s">
        <v>65</v>
      </c>
      <c r="AH1052" s="70" t="s">
        <v>11</v>
      </c>
      <c r="AI1052" s="70" t="s">
        <v>9</v>
      </c>
      <c r="AJ1052" s="70" t="s">
        <v>187</v>
      </c>
      <c r="AK1052" s="70" t="s">
        <v>189</v>
      </c>
      <c r="AL1052" s="70" t="s">
        <v>57</v>
      </c>
      <c r="AM1052" s="70" t="s">
        <v>61</v>
      </c>
      <c r="AN1052" s="70" t="s">
        <v>61</v>
      </c>
      <c r="AO1052" s="70" t="s">
        <v>74</v>
      </c>
      <c r="AP1052" s="69">
        <v>6.9</v>
      </c>
    </row>
    <row r="1053" spans="1:42" ht="15" hidden="1" customHeight="1" x14ac:dyDescent="0.25">
      <c r="A1053" s="69">
        <v>2024</v>
      </c>
      <c r="B1053" s="70" t="s">
        <v>54</v>
      </c>
      <c r="C1053" s="70" t="s">
        <v>55</v>
      </c>
      <c r="D1053" s="70" t="s">
        <v>56</v>
      </c>
      <c r="E1053" s="70" t="s">
        <v>969</v>
      </c>
      <c r="F1053" s="70" t="s">
        <v>182</v>
      </c>
      <c r="G1053" s="70" t="s">
        <v>2258</v>
      </c>
      <c r="H1053" s="70" t="s">
        <v>68</v>
      </c>
      <c r="I1053" s="70" t="s">
        <v>855</v>
      </c>
      <c r="J1053" s="70" t="s">
        <v>61</v>
      </c>
      <c r="K1053" s="69" t="b">
        <v>1</v>
      </c>
      <c r="L1053" s="70" t="s">
        <v>8</v>
      </c>
      <c r="M1053" s="69">
        <v>101</v>
      </c>
      <c r="N1053" s="78" t="s">
        <v>957</v>
      </c>
      <c r="O1053" s="81" t="str">
        <f t="shared" si="32"/>
        <v>10111</v>
      </c>
      <c r="P1053" s="82">
        <f>IF(COUNTIF(Sheet2!B$3:B$187,VALUE('raw Mark ID data'!O1053))=0, 0, VLOOKUP(VALUE(O1053), Sheet2!B$3:D$987, 3, FALSE))</f>
        <v>0</v>
      </c>
      <c r="Q1053" s="82">
        <f>IF(P1053="THA",VLOOKUP(VALUE(O1053),Sheet2!B$1:C$191,2,FALSE), IF(P1053="SHA",VLOOKUP(VALUE(O1053),Sheet2!B$1:C$191,2,FALSE), 0))</f>
        <v>0</v>
      </c>
      <c r="R1053" s="82" t="str">
        <f t="shared" si="33"/>
        <v>NT</v>
      </c>
      <c r="S1053" s="70" t="s">
        <v>2259</v>
      </c>
      <c r="T1053" s="71">
        <v>45517</v>
      </c>
      <c r="U1053" s="72">
        <v>45519</v>
      </c>
      <c r="V1053" s="69">
        <v>3</v>
      </c>
      <c r="W1053" s="71">
        <v>45520</v>
      </c>
      <c r="X1053" s="69">
        <v>33</v>
      </c>
      <c r="Y1053" s="73"/>
      <c r="Z1053" s="70" t="s">
        <v>61</v>
      </c>
      <c r="AA1053" s="69">
        <v>1</v>
      </c>
      <c r="AB1053" s="72">
        <v>45520</v>
      </c>
      <c r="AC1053" s="70" t="s">
        <v>63</v>
      </c>
      <c r="AD1053" s="70" t="s">
        <v>163</v>
      </c>
      <c r="AE1053" s="70" t="s">
        <v>10</v>
      </c>
      <c r="AF1053" s="70" t="s">
        <v>12</v>
      </c>
      <c r="AG1053" s="70" t="s">
        <v>65</v>
      </c>
      <c r="AH1053" s="70" t="s">
        <v>11</v>
      </c>
      <c r="AI1053" s="70" t="s">
        <v>9</v>
      </c>
      <c r="AJ1053" s="70" t="s">
        <v>122</v>
      </c>
      <c r="AK1053" s="70" t="s">
        <v>163</v>
      </c>
      <c r="AL1053" s="70" t="s">
        <v>63</v>
      </c>
      <c r="AM1053" s="70" t="s">
        <v>61</v>
      </c>
      <c r="AN1053" s="70" t="s">
        <v>61</v>
      </c>
      <c r="AO1053" s="70" t="s">
        <v>74</v>
      </c>
      <c r="AP1053" s="69">
        <v>4.8</v>
      </c>
    </row>
    <row r="1054" spans="1:42" ht="15" hidden="1" customHeight="1" x14ac:dyDescent="0.25">
      <c r="A1054" s="69">
        <v>2024</v>
      </c>
      <c r="B1054" s="70" t="s">
        <v>54</v>
      </c>
      <c r="C1054" s="70" t="s">
        <v>55</v>
      </c>
      <c r="D1054" s="70" t="s">
        <v>56</v>
      </c>
      <c r="E1054" s="70" t="s">
        <v>969</v>
      </c>
      <c r="F1054" s="70" t="s">
        <v>182</v>
      </c>
      <c r="G1054" s="70" t="s">
        <v>2258</v>
      </c>
      <c r="H1054" s="70" t="s">
        <v>150</v>
      </c>
      <c r="I1054" s="70" t="s">
        <v>855</v>
      </c>
      <c r="J1054" s="70" t="s">
        <v>61</v>
      </c>
      <c r="K1054" s="69" t="b">
        <v>1</v>
      </c>
      <c r="L1054" s="70" t="s">
        <v>8</v>
      </c>
      <c r="M1054" s="69">
        <v>101</v>
      </c>
      <c r="N1054" s="78" t="s">
        <v>957</v>
      </c>
      <c r="O1054" s="81" t="str">
        <f t="shared" si="32"/>
        <v>10111</v>
      </c>
      <c r="P1054" s="82">
        <f>IF(COUNTIF(Sheet2!B$3:B$187,VALUE('raw Mark ID data'!O1054))=0, 0, VLOOKUP(VALUE(O1054), Sheet2!B$3:D$987, 3, FALSE))</f>
        <v>0</v>
      </c>
      <c r="Q1054" s="82">
        <f>IF(P1054="THA",VLOOKUP(VALUE(O1054),Sheet2!B$1:C$191,2,FALSE), IF(P1054="SHA",VLOOKUP(VALUE(O1054),Sheet2!B$1:C$191,2,FALSE), 0))</f>
        <v>0</v>
      </c>
      <c r="R1054" s="82" t="str">
        <f t="shared" si="33"/>
        <v>NT</v>
      </c>
      <c r="S1054" s="70" t="s">
        <v>2260</v>
      </c>
      <c r="T1054" s="71">
        <v>45517</v>
      </c>
      <c r="U1054" s="72">
        <v>45519</v>
      </c>
      <c r="V1054" s="69">
        <v>3</v>
      </c>
      <c r="W1054" s="71">
        <v>45520</v>
      </c>
      <c r="X1054" s="69">
        <v>33</v>
      </c>
      <c r="Y1054" s="73"/>
      <c r="Z1054" s="70" t="s">
        <v>61</v>
      </c>
      <c r="AA1054" s="69">
        <v>1</v>
      </c>
      <c r="AB1054" s="72">
        <v>45520</v>
      </c>
      <c r="AC1054" s="70" t="s">
        <v>63</v>
      </c>
      <c r="AD1054" s="70" t="s">
        <v>163</v>
      </c>
      <c r="AE1054" s="70" t="s">
        <v>10</v>
      </c>
      <c r="AF1054" s="70" t="s">
        <v>12</v>
      </c>
      <c r="AG1054" s="70" t="s">
        <v>65</v>
      </c>
      <c r="AH1054" s="70" t="s">
        <v>11</v>
      </c>
      <c r="AI1054" s="70" t="s">
        <v>9</v>
      </c>
      <c r="AJ1054" s="70" t="s">
        <v>122</v>
      </c>
      <c r="AK1054" s="70" t="s">
        <v>163</v>
      </c>
      <c r="AL1054" s="70" t="s">
        <v>63</v>
      </c>
      <c r="AM1054" s="70" t="s">
        <v>61</v>
      </c>
      <c r="AN1054" s="70" t="s">
        <v>61</v>
      </c>
      <c r="AO1054" s="70" t="s">
        <v>74</v>
      </c>
      <c r="AP1054" s="69">
        <v>4.2</v>
      </c>
    </row>
    <row r="1055" spans="1:42" ht="15" hidden="1" customHeight="1" x14ac:dyDescent="0.25">
      <c r="A1055" s="69">
        <v>2024</v>
      </c>
      <c r="B1055" s="70" t="s">
        <v>54</v>
      </c>
      <c r="C1055" s="70" t="s">
        <v>55</v>
      </c>
      <c r="D1055" s="70" t="s">
        <v>56</v>
      </c>
      <c r="E1055" s="70" t="s">
        <v>969</v>
      </c>
      <c r="F1055" s="70" t="s">
        <v>182</v>
      </c>
      <c r="G1055" s="70" t="s">
        <v>2258</v>
      </c>
      <c r="H1055" s="70" t="s">
        <v>165</v>
      </c>
      <c r="I1055" s="70" t="s">
        <v>855</v>
      </c>
      <c r="J1055" s="70" t="s">
        <v>61</v>
      </c>
      <c r="K1055" s="69" t="b">
        <v>1</v>
      </c>
      <c r="L1055" s="70" t="s">
        <v>8</v>
      </c>
      <c r="M1055" s="69">
        <v>101</v>
      </c>
      <c r="N1055" s="78" t="s">
        <v>957</v>
      </c>
      <c r="O1055" s="81" t="str">
        <f t="shared" si="32"/>
        <v>10111</v>
      </c>
      <c r="P1055" s="82">
        <f>IF(COUNTIF(Sheet2!B$3:B$187,VALUE('raw Mark ID data'!O1055))=0, 0, VLOOKUP(VALUE(O1055), Sheet2!B$3:D$987, 3, FALSE))</f>
        <v>0</v>
      </c>
      <c r="Q1055" s="82">
        <f>IF(P1055="THA",VLOOKUP(VALUE(O1055),Sheet2!B$1:C$191,2,FALSE), IF(P1055="SHA",VLOOKUP(VALUE(O1055),Sheet2!B$1:C$191,2,FALSE), 0))</f>
        <v>0</v>
      </c>
      <c r="R1055" s="82" t="str">
        <f t="shared" si="33"/>
        <v>NT</v>
      </c>
      <c r="S1055" s="70" t="s">
        <v>2261</v>
      </c>
      <c r="T1055" s="71">
        <v>45517</v>
      </c>
      <c r="U1055" s="72">
        <v>45519</v>
      </c>
      <c r="V1055" s="69">
        <v>3</v>
      </c>
      <c r="W1055" s="71">
        <v>45520</v>
      </c>
      <c r="X1055" s="69">
        <v>33</v>
      </c>
      <c r="Y1055" s="73"/>
      <c r="Z1055" s="70" t="s">
        <v>61</v>
      </c>
      <c r="AA1055" s="69">
        <v>1</v>
      </c>
      <c r="AB1055" s="72">
        <v>45520</v>
      </c>
      <c r="AC1055" s="70" t="s">
        <v>63</v>
      </c>
      <c r="AD1055" s="70" t="s">
        <v>163</v>
      </c>
      <c r="AE1055" s="70" t="s">
        <v>10</v>
      </c>
      <c r="AF1055" s="70" t="s">
        <v>12</v>
      </c>
      <c r="AG1055" s="70" t="s">
        <v>65</v>
      </c>
      <c r="AH1055" s="70" t="s">
        <v>11</v>
      </c>
      <c r="AI1055" s="70" t="s">
        <v>9</v>
      </c>
      <c r="AJ1055" s="70" t="s">
        <v>122</v>
      </c>
      <c r="AK1055" s="70" t="s">
        <v>163</v>
      </c>
      <c r="AL1055" s="70" t="s">
        <v>63</v>
      </c>
      <c r="AM1055" s="70" t="s">
        <v>61</v>
      </c>
      <c r="AN1055" s="70" t="s">
        <v>61</v>
      </c>
      <c r="AO1055" s="70" t="s">
        <v>74</v>
      </c>
      <c r="AP1055" s="69">
        <v>8</v>
      </c>
    </row>
    <row r="1056" spans="1:42" ht="15" hidden="1" customHeight="1" x14ac:dyDescent="0.25">
      <c r="A1056" s="69">
        <v>2024</v>
      </c>
      <c r="B1056" s="70" t="s">
        <v>54</v>
      </c>
      <c r="C1056" s="70" t="s">
        <v>55</v>
      </c>
      <c r="D1056" s="70" t="s">
        <v>56</v>
      </c>
      <c r="E1056" s="70" t="s">
        <v>969</v>
      </c>
      <c r="F1056" s="70" t="s">
        <v>58</v>
      </c>
      <c r="G1056" s="70" t="s">
        <v>2144</v>
      </c>
      <c r="H1056" s="70" t="s">
        <v>99</v>
      </c>
      <c r="I1056" s="70" t="s">
        <v>855</v>
      </c>
      <c r="J1056" s="70" t="s">
        <v>61</v>
      </c>
      <c r="K1056" s="69" t="b">
        <v>1</v>
      </c>
      <c r="L1056" s="70" t="s">
        <v>23</v>
      </c>
      <c r="M1056" s="69">
        <v>101</v>
      </c>
      <c r="N1056" s="78" t="s">
        <v>1015</v>
      </c>
      <c r="O1056" s="81" t="str">
        <f t="shared" si="32"/>
        <v>10141</v>
      </c>
      <c r="P1056" s="82">
        <f>IF(COUNTIF(Sheet2!B$3:B$187,VALUE('raw Mark ID data'!O1056))=0, 0, VLOOKUP(VALUE(O1056), Sheet2!B$3:D$987, 3, FALSE))</f>
        <v>0</v>
      </c>
      <c r="Q1056" s="82">
        <f>IF(P1056="THA",VLOOKUP(VALUE(O1056),Sheet2!B$1:C$191,2,FALSE), IF(P1056="SHA",VLOOKUP(VALUE(O1056),Sheet2!B$1:C$191,2,FALSE), 0))</f>
        <v>0</v>
      </c>
      <c r="R1056" s="82" t="str">
        <f t="shared" si="33"/>
        <v>NT</v>
      </c>
      <c r="S1056" s="70" t="s">
        <v>2262</v>
      </c>
      <c r="T1056" s="71">
        <v>45520</v>
      </c>
      <c r="U1056" s="72">
        <v>45521</v>
      </c>
      <c r="V1056" s="69">
        <v>2</v>
      </c>
      <c r="W1056" s="71">
        <v>45521</v>
      </c>
      <c r="X1056" s="69">
        <v>33</v>
      </c>
      <c r="Y1056" s="73"/>
      <c r="Z1056" s="70" t="s">
        <v>61</v>
      </c>
      <c r="AA1056" s="69">
        <v>1</v>
      </c>
      <c r="AB1056" s="72">
        <v>45524</v>
      </c>
      <c r="AC1056" s="70" t="s">
        <v>57</v>
      </c>
      <c r="AD1056" s="70" t="s">
        <v>139</v>
      </c>
      <c r="AE1056" s="70" t="s">
        <v>13</v>
      </c>
      <c r="AF1056" s="70" t="s">
        <v>12</v>
      </c>
      <c r="AG1056" s="70" t="s">
        <v>65</v>
      </c>
      <c r="AH1056" s="70" t="s">
        <v>11</v>
      </c>
      <c r="AI1056" s="70" t="s">
        <v>9</v>
      </c>
      <c r="AJ1056" s="70" t="s">
        <v>122</v>
      </c>
      <c r="AK1056" s="70" t="s">
        <v>139</v>
      </c>
      <c r="AL1056" s="70" t="s">
        <v>57</v>
      </c>
      <c r="AM1056" s="70" t="s">
        <v>61</v>
      </c>
      <c r="AN1056" s="70" t="s">
        <v>61</v>
      </c>
      <c r="AO1056" s="70" t="s">
        <v>74</v>
      </c>
      <c r="AP1056" s="69">
        <v>5.9</v>
      </c>
    </row>
    <row r="1057" spans="1:42" ht="15" hidden="1" customHeight="1" x14ac:dyDescent="0.25">
      <c r="A1057" s="69">
        <v>2024</v>
      </c>
      <c r="B1057" s="70" t="s">
        <v>54</v>
      </c>
      <c r="C1057" s="70" t="s">
        <v>55</v>
      </c>
      <c r="D1057" s="70" t="s">
        <v>56</v>
      </c>
      <c r="E1057" s="70" t="s">
        <v>969</v>
      </c>
      <c r="F1057" s="70" t="s">
        <v>58</v>
      </c>
      <c r="G1057" s="70" t="s">
        <v>2144</v>
      </c>
      <c r="H1057" s="70" t="s">
        <v>114</v>
      </c>
      <c r="I1057" s="70" t="s">
        <v>855</v>
      </c>
      <c r="J1057" s="70" t="s">
        <v>61</v>
      </c>
      <c r="K1057" s="69" t="b">
        <v>1</v>
      </c>
      <c r="L1057" s="70" t="s">
        <v>23</v>
      </c>
      <c r="M1057" s="69">
        <v>101</v>
      </c>
      <c r="N1057" s="78" t="s">
        <v>1015</v>
      </c>
      <c r="O1057" s="81" t="str">
        <f t="shared" si="32"/>
        <v>10141</v>
      </c>
      <c r="P1057" s="82">
        <f>IF(COUNTIF(Sheet2!B$3:B$187,VALUE('raw Mark ID data'!O1057))=0, 0, VLOOKUP(VALUE(O1057), Sheet2!B$3:D$987, 3, FALSE))</f>
        <v>0</v>
      </c>
      <c r="Q1057" s="82">
        <f>IF(P1057="THA",VLOOKUP(VALUE(O1057),Sheet2!B$1:C$191,2,FALSE), IF(P1057="SHA",VLOOKUP(VALUE(O1057),Sheet2!B$1:C$191,2,FALSE), 0))</f>
        <v>0</v>
      </c>
      <c r="R1057" s="82" t="str">
        <f t="shared" si="33"/>
        <v>NT</v>
      </c>
      <c r="S1057" s="70" t="s">
        <v>2263</v>
      </c>
      <c r="T1057" s="71">
        <v>45520</v>
      </c>
      <c r="U1057" s="72">
        <v>45521</v>
      </c>
      <c r="V1057" s="69">
        <v>2</v>
      </c>
      <c r="W1057" s="71">
        <v>45521</v>
      </c>
      <c r="X1057" s="69">
        <v>33</v>
      </c>
      <c r="Y1057" s="73"/>
      <c r="Z1057" s="70" t="s">
        <v>61</v>
      </c>
      <c r="AA1057" s="69">
        <v>1</v>
      </c>
      <c r="AB1057" s="72">
        <v>45524</v>
      </c>
      <c r="AC1057" s="70" t="s">
        <v>57</v>
      </c>
      <c r="AD1057" s="70" t="s">
        <v>163</v>
      </c>
      <c r="AE1057" s="70" t="s">
        <v>10</v>
      </c>
      <c r="AF1057" s="70" t="s">
        <v>12</v>
      </c>
      <c r="AG1057" s="70" t="s">
        <v>65</v>
      </c>
      <c r="AH1057" s="70" t="s">
        <v>11</v>
      </c>
      <c r="AI1057" s="70" t="s">
        <v>9</v>
      </c>
      <c r="AJ1057" s="70" t="s">
        <v>122</v>
      </c>
      <c r="AK1057" s="70" t="s">
        <v>163</v>
      </c>
      <c r="AL1057" s="70" t="s">
        <v>57</v>
      </c>
      <c r="AM1057" s="70" t="s">
        <v>61</v>
      </c>
      <c r="AN1057" s="70" t="s">
        <v>61</v>
      </c>
      <c r="AO1057" s="70" t="s">
        <v>74</v>
      </c>
      <c r="AP1057" s="69">
        <v>5.8</v>
      </c>
    </row>
    <row r="1058" spans="1:42" ht="15" hidden="1" customHeight="1" x14ac:dyDescent="0.25">
      <c r="A1058" s="69">
        <v>2024</v>
      </c>
      <c r="B1058" s="70" t="s">
        <v>54</v>
      </c>
      <c r="C1058" s="70" t="s">
        <v>55</v>
      </c>
      <c r="D1058" s="70" t="s">
        <v>181</v>
      </c>
      <c r="E1058" s="70" t="s">
        <v>176</v>
      </c>
      <c r="F1058" s="70" t="s">
        <v>182</v>
      </c>
      <c r="G1058" s="70" t="s">
        <v>2264</v>
      </c>
      <c r="H1058" s="70" t="s">
        <v>59</v>
      </c>
      <c r="I1058" s="70" t="s">
        <v>855</v>
      </c>
      <c r="J1058" s="70" t="s">
        <v>61</v>
      </c>
      <c r="K1058" s="69" t="b">
        <v>1</v>
      </c>
      <c r="L1058" s="70" t="s">
        <v>23</v>
      </c>
      <c r="M1058" s="69">
        <v>101</v>
      </c>
      <c r="N1058" s="78" t="s">
        <v>2265</v>
      </c>
      <c r="O1058" s="81" t="str">
        <f t="shared" si="32"/>
        <v>1014146</v>
      </c>
      <c r="P1058" s="82">
        <f>IF(COUNTIF(Sheet2!B$3:B$187,VALUE('raw Mark ID data'!O1058))=0, 0, VLOOKUP(VALUE(O1058), Sheet2!B$3:D$987, 3, FALSE))</f>
        <v>0</v>
      </c>
      <c r="Q1058" s="82">
        <f>IF(P1058="THA",VLOOKUP(VALUE(O1058),Sheet2!B$1:C$191,2,FALSE), IF(P1058="SHA",VLOOKUP(VALUE(O1058),Sheet2!B$1:C$191,2,FALSE), 0))</f>
        <v>0</v>
      </c>
      <c r="R1058" s="82" t="str">
        <f t="shared" si="33"/>
        <v>NT</v>
      </c>
      <c r="S1058" s="70" t="s">
        <v>2266</v>
      </c>
      <c r="T1058" s="71">
        <v>45521</v>
      </c>
      <c r="U1058" s="73"/>
      <c r="V1058" s="69">
        <v>1</v>
      </c>
      <c r="W1058" s="71">
        <v>45522</v>
      </c>
      <c r="X1058" s="69">
        <v>33</v>
      </c>
      <c r="Y1058" s="73"/>
      <c r="Z1058" s="70" t="s">
        <v>61</v>
      </c>
      <c r="AA1058" s="69">
        <v>1</v>
      </c>
      <c r="AB1058" s="72">
        <v>45523</v>
      </c>
      <c r="AC1058" s="70" t="s">
        <v>63</v>
      </c>
      <c r="AD1058" s="70" t="s">
        <v>947</v>
      </c>
      <c r="AE1058" s="70" t="s">
        <v>14</v>
      </c>
      <c r="AF1058" s="70" t="s">
        <v>12</v>
      </c>
      <c r="AG1058" s="70" t="s">
        <v>65</v>
      </c>
      <c r="AH1058" s="70" t="s">
        <v>11</v>
      </c>
      <c r="AI1058" s="70" t="s">
        <v>9</v>
      </c>
      <c r="AJ1058" s="70" t="s">
        <v>122</v>
      </c>
      <c r="AK1058" s="70" t="s">
        <v>947</v>
      </c>
      <c r="AL1058" s="70" t="s">
        <v>63</v>
      </c>
      <c r="AM1058" s="70" t="s">
        <v>61</v>
      </c>
      <c r="AN1058" s="70" t="s">
        <v>61</v>
      </c>
      <c r="AO1058" s="70" t="s">
        <v>74</v>
      </c>
      <c r="AP1058" s="69">
        <v>5.6</v>
      </c>
    </row>
    <row r="1059" spans="1:42" ht="15" hidden="1" customHeight="1" x14ac:dyDescent="0.25">
      <c r="A1059" s="69">
        <v>2024</v>
      </c>
      <c r="B1059" s="70" t="s">
        <v>54</v>
      </c>
      <c r="C1059" s="70" t="s">
        <v>55</v>
      </c>
      <c r="D1059" s="70" t="s">
        <v>181</v>
      </c>
      <c r="E1059" s="70" t="s">
        <v>176</v>
      </c>
      <c r="F1059" s="70" t="s">
        <v>182</v>
      </c>
      <c r="G1059" s="70" t="s">
        <v>2264</v>
      </c>
      <c r="H1059" s="70" t="s">
        <v>77</v>
      </c>
      <c r="I1059" s="70" t="s">
        <v>855</v>
      </c>
      <c r="J1059" s="70" t="s">
        <v>61</v>
      </c>
      <c r="K1059" s="69" t="b">
        <v>1</v>
      </c>
      <c r="L1059" s="70" t="s">
        <v>23</v>
      </c>
      <c r="M1059" s="69">
        <v>101</v>
      </c>
      <c r="N1059" s="78" t="s">
        <v>2265</v>
      </c>
      <c r="O1059" s="81" t="str">
        <f t="shared" si="32"/>
        <v>1014146</v>
      </c>
      <c r="P1059" s="82">
        <f>IF(COUNTIF(Sheet2!B$3:B$187,VALUE('raw Mark ID data'!O1059))=0, 0, VLOOKUP(VALUE(O1059), Sheet2!B$3:D$987, 3, FALSE))</f>
        <v>0</v>
      </c>
      <c r="Q1059" s="82">
        <f>IF(P1059="THA",VLOOKUP(VALUE(O1059),Sheet2!B$1:C$191,2,FALSE), IF(P1059="SHA",VLOOKUP(VALUE(O1059),Sheet2!B$1:C$191,2,FALSE), 0))</f>
        <v>0</v>
      </c>
      <c r="R1059" s="82" t="str">
        <f t="shared" si="33"/>
        <v>NT</v>
      </c>
      <c r="S1059" s="70" t="s">
        <v>2267</v>
      </c>
      <c r="T1059" s="71">
        <v>45521</v>
      </c>
      <c r="U1059" s="73"/>
      <c r="V1059" s="69">
        <v>1</v>
      </c>
      <c r="W1059" s="71">
        <v>45522</v>
      </c>
      <c r="X1059" s="69">
        <v>33</v>
      </c>
      <c r="Y1059" s="73"/>
      <c r="Z1059" s="70" t="s">
        <v>61</v>
      </c>
      <c r="AA1059" s="69">
        <v>1</v>
      </c>
      <c r="AB1059" s="72">
        <v>45523</v>
      </c>
      <c r="AC1059" s="70" t="s">
        <v>63</v>
      </c>
      <c r="AD1059" s="70" t="s">
        <v>163</v>
      </c>
      <c r="AE1059" s="70" t="s">
        <v>10</v>
      </c>
      <c r="AF1059" s="70" t="s">
        <v>12</v>
      </c>
      <c r="AG1059" s="70" t="s">
        <v>65</v>
      </c>
      <c r="AH1059" s="70" t="s">
        <v>11</v>
      </c>
      <c r="AI1059" s="70" t="s">
        <v>9</v>
      </c>
      <c r="AJ1059" s="70" t="s">
        <v>122</v>
      </c>
      <c r="AK1059" s="70" t="s">
        <v>163</v>
      </c>
      <c r="AL1059" s="70" t="s">
        <v>63</v>
      </c>
      <c r="AM1059" s="70" t="s">
        <v>61</v>
      </c>
      <c r="AN1059" s="70" t="s">
        <v>61</v>
      </c>
      <c r="AO1059" s="70" t="s">
        <v>74</v>
      </c>
      <c r="AP1059" s="69">
        <v>5.3</v>
      </c>
    </row>
    <row r="1060" spans="1:42" ht="15" hidden="1" customHeight="1" x14ac:dyDescent="0.25">
      <c r="A1060" s="69">
        <v>2024</v>
      </c>
      <c r="B1060" s="70" t="s">
        <v>54</v>
      </c>
      <c r="C1060" s="70" t="s">
        <v>55</v>
      </c>
      <c r="D1060" s="70" t="s">
        <v>181</v>
      </c>
      <c r="E1060" s="70" t="s">
        <v>176</v>
      </c>
      <c r="F1060" s="70" t="s">
        <v>182</v>
      </c>
      <c r="G1060" s="70" t="s">
        <v>2264</v>
      </c>
      <c r="H1060" s="70" t="s">
        <v>89</v>
      </c>
      <c r="I1060" s="70" t="s">
        <v>855</v>
      </c>
      <c r="J1060" s="70" t="s">
        <v>61</v>
      </c>
      <c r="K1060" s="69" t="b">
        <v>1</v>
      </c>
      <c r="L1060" s="70" t="s">
        <v>23</v>
      </c>
      <c r="M1060" s="69">
        <v>101</v>
      </c>
      <c r="N1060" s="78" t="s">
        <v>2265</v>
      </c>
      <c r="O1060" s="81" t="str">
        <f t="shared" si="32"/>
        <v>1014146</v>
      </c>
      <c r="P1060" s="82">
        <f>IF(COUNTIF(Sheet2!B$3:B$187,VALUE('raw Mark ID data'!O1060))=0, 0, VLOOKUP(VALUE(O1060), Sheet2!B$3:D$987, 3, FALSE))</f>
        <v>0</v>
      </c>
      <c r="Q1060" s="82">
        <f>IF(P1060="THA",VLOOKUP(VALUE(O1060),Sheet2!B$1:C$191,2,FALSE), IF(P1060="SHA",VLOOKUP(VALUE(O1060),Sheet2!B$1:C$191,2,FALSE), 0))</f>
        <v>0</v>
      </c>
      <c r="R1060" s="82" t="str">
        <f t="shared" si="33"/>
        <v>NT</v>
      </c>
      <c r="S1060" s="70" t="s">
        <v>2268</v>
      </c>
      <c r="T1060" s="71">
        <v>45521</v>
      </c>
      <c r="U1060" s="73"/>
      <c r="V1060" s="69">
        <v>1</v>
      </c>
      <c r="W1060" s="71">
        <v>45522</v>
      </c>
      <c r="X1060" s="69">
        <v>33</v>
      </c>
      <c r="Y1060" s="73"/>
      <c r="Z1060" s="70" t="s">
        <v>61</v>
      </c>
      <c r="AA1060" s="69">
        <v>1</v>
      </c>
      <c r="AB1060" s="72">
        <v>45523</v>
      </c>
      <c r="AC1060" s="70" t="s">
        <v>63</v>
      </c>
      <c r="AD1060" s="70" t="s">
        <v>947</v>
      </c>
      <c r="AE1060" s="70" t="s">
        <v>14</v>
      </c>
      <c r="AF1060" s="70" t="s">
        <v>12</v>
      </c>
      <c r="AG1060" s="70" t="s">
        <v>65</v>
      </c>
      <c r="AH1060" s="70" t="s">
        <v>11</v>
      </c>
      <c r="AI1060" s="70" t="s">
        <v>9</v>
      </c>
      <c r="AJ1060" s="70" t="s">
        <v>84</v>
      </c>
      <c r="AK1060" s="70" t="s">
        <v>947</v>
      </c>
      <c r="AL1060" s="70" t="s">
        <v>63</v>
      </c>
      <c r="AM1060" s="70" t="s">
        <v>61</v>
      </c>
      <c r="AN1060" s="70" t="s">
        <v>61</v>
      </c>
      <c r="AO1060" s="70" t="s">
        <v>74</v>
      </c>
      <c r="AP1060" s="69">
        <v>4.3</v>
      </c>
    </row>
    <row r="1061" spans="1:42" ht="15" hidden="1" customHeight="1" x14ac:dyDescent="0.25">
      <c r="A1061" s="69">
        <v>2024</v>
      </c>
      <c r="B1061" s="70" t="s">
        <v>54</v>
      </c>
      <c r="C1061" s="70" t="s">
        <v>1752</v>
      </c>
      <c r="D1061" s="70" t="s">
        <v>1753</v>
      </c>
      <c r="E1061" s="70" t="s">
        <v>2269</v>
      </c>
      <c r="F1061" s="70" t="s">
        <v>1755</v>
      </c>
      <c r="G1061" s="70" t="s">
        <v>2270</v>
      </c>
      <c r="H1061" s="70" t="s">
        <v>59</v>
      </c>
      <c r="I1061" s="70" t="s">
        <v>60</v>
      </c>
      <c r="J1061" s="70" t="s">
        <v>1755</v>
      </c>
      <c r="K1061" s="69" t="b">
        <v>0</v>
      </c>
      <c r="L1061" s="70" t="s">
        <v>1755</v>
      </c>
      <c r="M1061" s="69">
        <v>101</v>
      </c>
      <c r="N1061" s="78" t="s">
        <v>62</v>
      </c>
      <c r="O1061" s="81" t="str">
        <f t="shared" si="32"/>
        <v>10195</v>
      </c>
      <c r="P1061" s="82" t="str">
        <f>IF(L1061="EGG", "THA", IF(COUNTIF(Sheet2!B$3:B$187,VALUE('raw Mark ID data'!O1061))=0, 0, VLOOKUP(VALUE(O1061), Sheet2!B$3:D$987, 3, FALSE)))</f>
        <v>THA</v>
      </c>
      <c r="Q1061" s="82" t="str">
        <f>IF(P1061="THA",VLOOKUP(VALUE(O1061),Sheet2!B$1:C$191,2,FALSE), IF(P1061="SHA",VLOOKUP(VALUE(O1061),Sheet2!B$1:C$191,2,FALSE), 0))</f>
        <v>Neets Bay</v>
      </c>
      <c r="R1061" s="82" t="str">
        <f t="shared" si="33"/>
        <v>T</v>
      </c>
      <c r="S1061" s="70" t="s">
        <v>2271</v>
      </c>
      <c r="T1061" s="71">
        <v>45518</v>
      </c>
      <c r="U1061" s="73"/>
      <c r="V1061" s="69">
        <v>1</v>
      </c>
      <c r="W1061" s="71">
        <v>45518</v>
      </c>
      <c r="X1061" s="69">
        <v>33</v>
      </c>
      <c r="Y1061" s="69">
        <v>8</v>
      </c>
      <c r="Z1061" s="70" t="s">
        <v>2272</v>
      </c>
      <c r="AA1061" s="69">
        <v>1</v>
      </c>
      <c r="AB1061" s="72">
        <v>45523</v>
      </c>
      <c r="AC1061" s="70" t="s">
        <v>63</v>
      </c>
      <c r="AD1061" s="70" t="s">
        <v>163</v>
      </c>
      <c r="AE1061" s="70" t="s">
        <v>10</v>
      </c>
      <c r="AF1061" s="70" t="s">
        <v>12</v>
      </c>
      <c r="AG1061" s="70" t="s">
        <v>65</v>
      </c>
      <c r="AH1061" s="70" t="s">
        <v>11</v>
      </c>
      <c r="AI1061" s="70" t="s">
        <v>9</v>
      </c>
      <c r="AJ1061" s="70" t="s">
        <v>122</v>
      </c>
      <c r="AK1061" s="70" t="s">
        <v>163</v>
      </c>
      <c r="AL1061" s="70" t="s">
        <v>63</v>
      </c>
      <c r="AM1061" s="70" t="s">
        <v>61</v>
      </c>
      <c r="AN1061" s="70" t="s">
        <v>61</v>
      </c>
      <c r="AO1061" s="70" t="s">
        <v>61</v>
      </c>
      <c r="AP1061" s="73"/>
    </row>
    <row r="1062" spans="1:42" ht="15" hidden="1" customHeight="1" x14ac:dyDescent="0.25">
      <c r="A1062" s="69">
        <v>2024</v>
      </c>
      <c r="B1062" s="70" t="s">
        <v>54</v>
      </c>
      <c r="C1062" s="70" t="s">
        <v>1752</v>
      </c>
      <c r="D1062" s="70" t="s">
        <v>1753</v>
      </c>
      <c r="E1062" s="70" t="s">
        <v>2269</v>
      </c>
      <c r="F1062" s="70" t="s">
        <v>1755</v>
      </c>
      <c r="G1062" s="70" t="s">
        <v>2270</v>
      </c>
      <c r="H1062" s="70" t="s">
        <v>70</v>
      </c>
      <c r="I1062" s="70" t="s">
        <v>60</v>
      </c>
      <c r="J1062" s="70" t="s">
        <v>1755</v>
      </c>
      <c r="K1062" s="69" t="b">
        <v>0</v>
      </c>
      <c r="L1062" s="70" t="s">
        <v>1755</v>
      </c>
      <c r="M1062" s="69">
        <v>101</v>
      </c>
      <c r="N1062" s="78" t="s">
        <v>62</v>
      </c>
      <c r="O1062" s="81" t="str">
        <f t="shared" si="32"/>
        <v>10195</v>
      </c>
      <c r="P1062" s="82" t="str">
        <f>IF(L1062="EGG", "THA", IF(COUNTIF(Sheet2!B$3:B$187,VALUE('raw Mark ID data'!O1062))=0, 0, VLOOKUP(VALUE(O1062), Sheet2!B$3:D$987, 3, FALSE)))</f>
        <v>THA</v>
      </c>
      <c r="Q1062" s="82" t="str">
        <f>IF(P1062="THA",VLOOKUP(VALUE(O1062),Sheet2!B$1:C$191,2,FALSE), IF(P1062="SHA",VLOOKUP(VALUE(O1062),Sheet2!B$1:C$191,2,FALSE), 0))</f>
        <v>Neets Bay</v>
      </c>
      <c r="R1062" s="82" t="str">
        <f t="shared" si="33"/>
        <v>T</v>
      </c>
      <c r="S1062" s="70" t="s">
        <v>2273</v>
      </c>
      <c r="T1062" s="71">
        <v>45518</v>
      </c>
      <c r="U1062" s="73"/>
      <c r="V1062" s="69">
        <v>1</v>
      </c>
      <c r="W1062" s="71">
        <v>45518</v>
      </c>
      <c r="X1062" s="69">
        <v>33</v>
      </c>
      <c r="Y1062" s="69">
        <v>8</v>
      </c>
      <c r="Z1062" s="70" t="s">
        <v>2272</v>
      </c>
      <c r="AA1062" s="69">
        <v>1</v>
      </c>
      <c r="AB1062" s="72">
        <v>45523</v>
      </c>
      <c r="AC1062" s="70" t="s">
        <v>63</v>
      </c>
      <c r="AD1062" s="70" t="s">
        <v>139</v>
      </c>
      <c r="AE1062" s="70" t="s">
        <v>13</v>
      </c>
      <c r="AF1062" s="70" t="s">
        <v>12</v>
      </c>
      <c r="AG1062" s="70" t="s">
        <v>65</v>
      </c>
      <c r="AH1062" s="70" t="s">
        <v>11</v>
      </c>
      <c r="AI1062" s="70" t="s">
        <v>9</v>
      </c>
      <c r="AJ1062" s="70" t="s">
        <v>84</v>
      </c>
      <c r="AK1062" s="70" t="s">
        <v>139</v>
      </c>
      <c r="AL1062" s="70" t="s">
        <v>63</v>
      </c>
      <c r="AM1062" s="70" t="s">
        <v>61</v>
      </c>
      <c r="AN1062" s="70" t="s">
        <v>61</v>
      </c>
      <c r="AO1062" s="70" t="s">
        <v>61</v>
      </c>
      <c r="AP1062" s="73"/>
    </row>
    <row r="1063" spans="1:42" ht="15" hidden="1" customHeight="1" x14ac:dyDescent="0.25">
      <c r="A1063" s="69">
        <v>2024</v>
      </c>
      <c r="B1063" s="70" t="s">
        <v>54</v>
      </c>
      <c r="C1063" s="70" t="s">
        <v>1752</v>
      </c>
      <c r="D1063" s="70" t="s">
        <v>1753</v>
      </c>
      <c r="E1063" s="70" t="s">
        <v>2269</v>
      </c>
      <c r="F1063" s="70" t="s">
        <v>1755</v>
      </c>
      <c r="G1063" s="70" t="s">
        <v>2270</v>
      </c>
      <c r="H1063" s="70" t="s">
        <v>79</v>
      </c>
      <c r="I1063" s="70" t="s">
        <v>60</v>
      </c>
      <c r="J1063" s="70" t="s">
        <v>1755</v>
      </c>
      <c r="K1063" s="69" t="b">
        <v>0</v>
      </c>
      <c r="L1063" s="70" t="s">
        <v>1755</v>
      </c>
      <c r="M1063" s="69">
        <v>101</v>
      </c>
      <c r="N1063" s="78" t="s">
        <v>62</v>
      </c>
      <c r="O1063" s="81" t="str">
        <f t="shared" si="32"/>
        <v>10195</v>
      </c>
      <c r="P1063" s="82" t="str">
        <f>IF(L1063="EGG", "THA", IF(COUNTIF(Sheet2!B$3:B$187,VALUE('raw Mark ID data'!O1063))=0, 0, VLOOKUP(VALUE(O1063), Sheet2!B$3:D$987, 3, FALSE)))</f>
        <v>THA</v>
      </c>
      <c r="Q1063" s="82" t="str">
        <f>IF(P1063="THA",VLOOKUP(VALUE(O1063),Sheet2!B$1:C$191,2,FALSE), IF(P1063="SHA",VLOOKUP(VALUE(O1063),Sheet2!B$1:C$191,2,FALSE), 0))</f>
        <v>Neets Bay</v>
      </c>
      <c r="R1063" s="82" t="str">
        <f t="shared" si="33"/>
        <v>T</v>
      </c>
      <c r="S1063" s="70" t="s">
        <v>2274</v>
      </c>
      <c r="T1063" s="71">
        <v>45518</v>
      </c>
      <c r="U1063" s="73"/>
      <c r="V1063" s="69">
        <v>1</v>
      </c>
      <c r="W1063" s="71">
        <v>45518</v>
      </c>
      <c r="X1063" s="69">
        <v>33</v>
      </c>
      <c r="Y1063" s="69">
        <v>8</v>
      </c>
      <c r="Z1063" s="70" t="s">
        <v>2272</v>
      </c>
      <c r="AA1063" s="69">
        <v>1</v>
      </c>
      <c r="AB1063" s="72">
        <v>45523</v>
      </c>
      <c r="AC1063" s="70" t="s">
        <v>63</v>
      </c>
      <c r="AD1063" s="70" t="s">
        <v>139</v>
      </c>
      <c r="AE1063" s="70" t="s">
        <v>13</v>
      </c>
      <c r="AF1063" s="70" t="s">
        <v>12</v>
      </c>
      <c r="AG1063" s="70" t="s">
        <v>65</v>
      </c>
      <c r="AH1063" s="70" t="s">
        <v>11</v>
      </c>
      <c r="AI1063" s="70" t="s">
        <v>9</v>
      </c>
      <c r="AJ1063" s="70" t="s">
        <v>84</v>
      </c>
      <c r="AK1063" s="70" t="s">
        <v>139</v>
      </c>
      <c r="AL1063" s="70" t="s">
        <v>63</v>
      </c>
      <c r="AM1063" s="70" t="s">
        <v>61</v>
      </c>
      <c r="AN1063" s="70" t="s">
        <v>61</v>
      </c>
      <c r="AO1063" s="70" t="s">
        <v>61</v>
      </c>
      <c r="AP1063" s="73"/>
    </row>
    <row r="1064" spans="1:42" ht="15" hidden="1" customHeight="1" x14ac:dyDescent="0.25">
      <c r="A1064" s="69">
        <v>2024</v>
      </c>
      <c r="B1064" s="70" t="s">
        <v>54</v>
      </c>
      <c r="C1064" s="70" t="s">
        <v>1752</v>
      </c>
      <c r="D1064" s="70" t="s">
        <v>1753</v>
      </c>
      <c r="E1064" s="70" t="s">
        <v>2269</v>
      </c>
      <c r="F1064" s="70" t="s">
        <v>1755</v>
      </c>
      <c r="G1064" s="70" t="s">
        <v>2270</v>
      </c>
      <c r="H1064" s="70" t="s">
        <v>82</v>
      </c>
      <c r="I1064" s="70" t="s">
        <v>60</v>
      </c>
      <c r="J1064" s="70" t="s">
        <v>1755</v>
      </c>
      <c r="K1064" s="69" t="b">
        <v>0</v>
      </c>
      <c r="L1064" s="70" t="s">
        <v>1755</v>
      </c>
      <c r="M1064" s="69">
        <v>101</v>
      </c>
      <c r="N1064" s="78" t="s">
        <v>62</v>
      </c>
      <c r="O1064" s="81" t="str">
        <f t="shared" si="32"/>
        <v>10195</v>
      </c>
      <c r="P1064" s="82" t="str">
        <f>IF(L1064="EGG", "THA", IF(COUNTIF(Sheet2!B$3:B$187,VALUE('raw Mark ID data'!O1064))=0, 0, VLOOKUP(VALUE(O1064), Sheet2!B$3:D$987, 3, FALSE)))</f>
        <v>THA</v>
      </c>
      <c r="Q1064" s="82" t="str">
        <f>IF(P1064="THA",VLOOKUP(VALUE(O1064),Sheet2!B$1:C$191,2,FALSE), IF(P1064="SHA",VLOOKUP(VALUE(O1064),Sheet2!B$1:C$191,2,FALSE), 0))</f>
        <v>Neets Bay</v>
      </c>
      <c r="R1064" s="82" t="str">
        <f t="shared" si="33"/>
        <v>T</v>
      </c>
      <c r="S1064" s="70" t="s">
        <v>2275</v>
      </c>
      <c r="T1064" s="71">
        <v>45518</v>
      </c>
      <c r="U1064" s="73"/>
      <c r="V1064" s="69">
        <v>1</v>
      </c>
      <c r="W1064" s="71">
        <v>45518</v>
      </c>
      <c r="X1064" s="69">
        <v>33</v>
      </c>
      <c r="Y1064" s="69">
        <v>8</v>
      </c>
      <c r="Z1064" s="70" t="s">
        <v>2272</v>
      </c>
      <c r="AA1064" s="69">
        <v>1</v>
      </c>
      <c r="AB1064" s="72">
        <v>45523</v>
      </c>
      <c r="AC1064" s="70" t="s">
        <v>63</v>
      </c>
      <c r="AD1064" s="70" t="s">
        <v>139</v>
      </c>
      <c r="AE1064" s="70" t="s">
        <v>13</v>
      </c>
      <c r="AF1064" s="70" t="s">
        <v>12</v>
      </c>
      <c r="AG1064" s="70" t="s">
        <v>65</v>
      </c>
      <c r="AH1064" s="70" t="s">
        <v>11</v>
      </c>
      <c r="AI1064" s="70" t="s">
        <v>9</v>
      </c>
      <c r="AJ1064" s="70" t="s">
        <v>122</v>
      </c>
      <c r="AK1064" s="70" t="s">
        <v>139</v>
      </c>
      <c r="AL1064" s="70" t="s">
        <v>63</v>
      </c>
      <c r="AM1064" s="70" t="s">
        <v>61</v>
      </c>
      <c r="AN1064" s="70" t="s">
        <v>61</v>
      </c>
      <c r="AO1064" s="70" t="s">
        <v>61</v>
      </c>
      <c r="AP1064" s="73"/>
    </row>
    <row r="1065" spans="1:42" ht="15" hidden="1" customHeight="1" x14ac:dyDescent="0.25">
      <c r="A1065" s="69">
        <v>2024</v>
      </c>
      <c r="B1065" s="70" t="s">
        <v>54</v>
      </c>
      <c r="C1065" s="70" t="s">
        <v>1752</v>
      </c>
      <c r="D1065" s="70" t="s">
        <v>1753</v>
      </c>
      <c r="E1065" s="70" t="s">
        <v>2269</v>
      </c>
      <c r="F1065" s="70" t="s">
        <v>1755</v>
      </c>
      <c r="G1065" s="70" t="s">
        <v>2270</v>
      </c>
      <c r="H1065" s="70" t="s">
        <v>90</v>
      </c>
      <c r="I1065" s="70" t="s">
        <v>60</v>
      </c>
      <c r="J1065" s="70" t="s">
        <v>1755</v>
      </c>
      <c r="K1065" s="69" t="b">
        <v>0</v>
      </c>
      <c r="L1065" s="70" t="s">
        <v>1755</v>
      </c>
      <c r="M1065" s="69">
        <v>101</v>
      </c>
      <c r="N1065" s="78" t="s">
        <v>62</v>
      </c>
      <c r="O1065" s="81" t="str">
        <f t="shared" si="32"/>
        <v>10195</v>
      </c>
      <c r="P1065" s="82" t="str">
        <f>IF(L1065="EGG", "THA", IF(COUNTIF(Sheet2!B$3:B$187,VALUE('raw Mark ID data'!O1065))=0, 0, VLOOKUP(VALUE(O1065), Sheet2!B$3:D$987, 3, FALSE)))</f>
        <v>THA</v>
      </c>
      <c r="Q1065" s="82" t="str">
        <f>IF(P1065="THA",VLOOKUP(VALUE(O1065),Sheet2!B$1:C$191,2,FALSE), IF(P1065="SHA",VLOOKUP(VALUE(O1065),Sheet2!B$1:C$191,2,FALSE), 0))</f>
        <v>Neets Bay</v>
      </c>
      <c r="R1065" s="82" t="str">
        <f t="shared" si="33"/>
        <v>T</v>
      </c>
      <c r="S1065" s="70" t="s">
        <v>2276</v>
      </c>
      <c r="T1065" s="71">
        <v>45518</v>
      </c>
      <c r="U1065" s="73"/>
      <c r="V1065" s="69">
        <v>1</v>
      </c>
      <c r="W1065" s="71">
        <v>45518</v>
      </c>
      <c r="X1065" s="69">
        <v>33</v>
      </c>
      <c r="Y1065" s="69">
        <v>8</v>
      </c>
      <c r="Z1065" s="70" t="s">
        <v>2272</v>
      </c>
      <c r="AA1065" s="69">
        <v>1</v>
      </c>
      <c r="AB1065" s="72">
        <v>45523</v>
      </c>
      <c r="AC1065" s="70" t="s">
        <v>63</v>
      </c>
      <c r="AD1065" s="70" t="s">
        <v>139</v>
      </c>
      <c r="AE1065" s="70" t="s">
        <v>13</v>
      </c>
      <c r="AF1065" s="70" t="s">
        <v>12</v>
      </c>
      <c r="AG1065" s="70" t="s">
        <v>65</v>
      </c>
      <c r="AH1065" s="70" t="s">
        <v>11</v>
      </c>
      <c r="AI1065" s="70" t="s">
        <v>9</v>
      </c>
      <c r="AJ1065" s="70" t="s">
        <v>122</v>
      </c>
      <c r="AK1065" s="70" t="s">
        <v>139</v>
      </c>
      <c r="AL1065" s="70" t="s">
        <v>63</v>
      </c>
      <c r="AM1065" s="70" t="s">
        <v>61</v>
      </c>
      <c r="AN1065" s="70" t="s">
        <v>61</v>
      </c>
      <c r="AO1065" s="70" t="s">
        <v>61</v>
      </c>
      <c r="AP1065" s="73"/>
    </row>
    <row r="1066" spans="1:42" ht="15" hidden="1" customHeight="1" x14ac:dyDescent="0.25">
      <c r="A1066" s="69">
        <v>2024</v>
      </c>
      <c r="B1066" s="70" t="s">
        <v>54</v>
      </c>
      <c r="C1066" s="70" t="s">
        <v>1752</v>
      </c>
      <c r="D1066" s="70" t="s">
        <v>1753</v>
      </c>
      <c r="E1066" s="70" t="s">
        <v>2269</v>
      </c>
      <c r="F1066" s="70" t="s">
        <v>1755</v>
      </c>
      <c r="G1066" s="70" t="s">
        <v>2270</v>
      </c>
      <c r="H1066" s="70" t="s">
        <v>91</v>
      </c>
      <c r="I1066" s="70" t="s">
        <v>60</v>
      </c>
      <c r="J1066" s="70" t="s">
        <v>1755</v>
      </c>
      <c r="K1066" s="69" t="b">
        <v>0</v>
      </c>
      <c r="L1066" s="70" t="s">
        <v>1755</v>
      </c>
      <c r="M1066" s="69">
        <v>101</v>
      </c>
      <c r="N1066" s="78" t="s">
        <v>62</v>
      </c>
      <c r="O1066" s="81" t="str">
        <f t="shared" si="32"/>
        <v>10195</v>
      </c>
      <c r="P1066" s="82" t="str">
        <f>IF(L1066="EGG", "THA", IF(COUNTIF(Sheet2!B$3:B$187,VALUE('raw Mark ID data'!O1066))=0, 0, VLOOKUP(VALUE(O1066), Sheet2!B$3:D$987, 3, FALSE)))</f>
        <v>THA</v>
      </c>
      <c r="Q1066" s="82" t="str">
        <f>IF(P1066="THA",VLOOKUP(VALUE(O1066),Sheet2!B$1:C$191,2,FALSE), IF(P1066="SHA",VLOOKUP(VALUE(O1066),Sheet2!B$1:C$191,2,FALSE), 0))</f>
        <v>Neets Bay</v>
      </c>
      <c r="R1066" s="82" t="str">
        <f t="shared" si="33"/>
        <v>T</v>
      </c>
      <c r="S1066" s="70" t="s">
        <v>2277</v>
      </c>
      <c r="T1066" s="71">
        <v>45518</v>
      </c>
      <c r="U1066" s="73"/>
      <c r="V1066" s="69">
        <v>1</v>
      </c>
      <c r="W1066" s="71">
        <v>45518</v>
      </c>
      <c r="X1066" s="69">
        <v>33</v>
      </c>
      <c r="Y1066" s="69">
        <v>8</v>
      </c>
      <c r="Z1066" s="70" t="s">
        <v>2272</v>
      </c>
      <c r="AA1066" s="69">
        <v>1</v>
      </c>
      <c r="AB1066" s="72">
        <v>45523</v>
      </c>
      <c r="AC1066" s="70" t="s">
        <v>63</v>
      </c>
      <c r="AD1066" s="70" t="s">
        <v>139</v>
      </c>
      <c r="AE1066" s="70" t="s">
        <v>13</v>
      </c>
      <c r="AF1066" s="70" t="s">
        <v>12</v>
      </c>
      <c r="AG1066" s="70" t="s">
        <v>65</v>
      </c>
      <c r="AH1066" s="70" t="s">
        <v>11</v>
      </c>
      <c r="AI1066" s="70" t="s">
        <v>9</v>
      </c>
      <c r="AJ1066" s="70" t="s">
        <v>84</v>
      </c>
      <c r="AK1066" s="70" t="s">
        <v>139</v>
      </c>
      <c r="AL1066" s="70" t="s">
        <v>63</v>
      </c>
      <c r="AM1066" s="70" t="s">
        <v>61</v>
      </c>
      <c r="AN1066" s="70" t="s">
        <v>61</v>
      </c>
      <c r="AO1066" s="70" t="s">
        <v>61</v>
      </c>
      <c r="AP1066" s="73"/>
    </row>
    <row r="1067" spans="1:42" ht="15" hidden="1" customHeight="1" x14ac:dyDescent="0.25">
      <c r="A1067" s="69">
        <v>2024</v>
      </c>
      <c r="B1067" s="70" t="s">
        <v>54</v>
      </c>
      <c r="C1067" s="70" t="s">
        <v>1752</v>
      </c>
      <c r="D1067" s="70" t="s">
        <v>1753</v>
      </c>
      <c r="E1067" s="70" t="s">
        <v>2269</v>
      </c>
      <c r="F1067" s="70" t="s">
        <v>1755</v>
      </c>
      <c r="G1067" s="70" t="s">
        <v>2270</v>
      </c>
      <c r="H1067" s="70" t="s">
        <v>92</v>
      </c>
      <c r="I1067" s="70" t="s">
        <v>60</v>
      </c>
      <c r="J1067" s="70" t="s">
        <v>1755</v>
      </c>
      <c r="K1067" s="69" t="b">
        <v>0</v>
      </c>
      <c r="L1067" s="70" t="s">
        <v>1755</v>
      </c>
      <c r="M1067" s="69">
        <v>101</v>
      </c>
      <c r="N1067" s="78" t="s">
        <v>62</v>
      </c>
      <c r="O1067" s="81" t="str">
        <f t="shared" si="32"/>
        <v>10195</v>
      </c>
      <c r="P1067" s="82" t="str">
        <f>IF(L1067="EGG", "THA", IF(COUNTIF(Sheet2!B$3:B$187,VALUE('raw Mark ID data'!O1067))=0, 0, VLOOKUP(VALUE(O1067), Sheet2!B$3:D$987, 3, FALSE)))</f>
        <v>THA</v>
      </c>
      <c r="Q1067" s="82" t="str">
        <f>IF(P1067="THA",VLOOKUP(VALUE(O1067),Sheet2!B$1:C$191,2,FALSE), IF(P1067="SHA",VLOOKUP(VALUE(O1067),Sheet2!B$1:C$191,2,FALSE), 0))</f>
        <v>Neets Bay</v>
      </c>
      <c r="R1067" s="82" t="str">
        <f t="shared" si="33"/>
        <v>T</v>
      </c>
      <c r="S1067" s="70" t="s">
        <v>2278</v>
      </c>
      <c r="T1067" s="71">
        <v>45518</v>
      </c>
      <c r="U1067" s="73"/>
      <c r="V1067" s="69">
        <v>1</v>
      </c>
      <c r="W1067" s="71">
        <v>45518</v>
      </c>
      <c r="X1067" s="69">
        <v>33</v>
      </c>
      <c r="Y1067" s="69">
        <v>8</v>
      </c>
      <c r="Z1067" s="70" t="s">
        <v>2272</v>
      </c>
      <c r="AA1067" s="69">
        <v>1</v>
      </c>
      <c r="AB1067" s="72">
        <v>45523</v>
      </c>
      <c r="AC1067" s="70" t="s">
        <v>63</v>
      </c>
      <c r="AD1067" s="70" t="s">
        <v>139</v>
      </c>
      <c r="AE1067" s="70" t="s">
        <v>13</v>
      </c>
      <c r="AF1067" s="70" t="s">
        <v>12</v>
      </c>
      <c r="AG1067" s="70" t="s">
        <v>65</v>
      </c>
      <c r="AH1067" s="70" t="s">
        <v>11</v>
      </c>
      <c r="AI1067" s="70" t="s">
        <v>9</v>
      </c>
      <c r="AJ1067" s="70" t="s">
        <v>122</v>
      </c>
      <c r="AK1067" s="70" t="s">
        <v>139</v>
      </c>
      <c r="AL1067" s="70" t="s">
        <v>63</v>
      </c>
      <c r="AM1067" s="70" t="s">
        <v>61</v>
      </c>
      <c r="AN1067" s="70" t="s">
        <v>61</v>
      </c>
      <c r="AO1067" s="70" t="s">
        <v>61</v>
      </c>
      <c r="AP1067" s="73"/>
    </row>
    <row r="1068" spans="1:42" ht="15" hidden="1" customHeight="1" x14ac:dyDescent="0.25">
      <c r="A1068" s="69">
        <v>2024</v>
      </c>
      <c r="B1068" s="70" t="s">
        <v>54</v>
      </c>
      <c r="C1068" s="70" t="s">
        <v>1752</v>
      </c>
      <c r="D1068" s="70" t="s">
        <v>1753</v>
      </c>
      <c r="E1068" s="70" t="s">
        <v>2269</v>
      </c>
      <c r="F1068" s="70" t="s">
        <v>1755</v>
      </c>
      <c r="G1068" s="70" t="s">
        <v>2270</v>
      </c>
      <c r="H1068" s="70" t="s">
        <v>93</v>
      </c>
      <c r="I1068" s="70" t="s">
        <v>60</v>
      </c>
      <c r="J1068" s="70" t="s">
        <v>1755</v>
      </c>
      <c r="K1068" s="69" t="b">
        <v>0</v>
      </c>
      <c r="L1068" s="70" t="s">
        <v>1755</v>
      </c>
      <c r="M1068" s="69">
        <v>101</v>
      </c>
      <c r="N1068" s="78" t="s">
        <v>62</v>
      </c>
      <c r="O1068" s="81" t="str">
        <f t="shared" si="32"/>
        <v>10195</v>
      </c>
      <c r="P1068" s="82" t="str">
        <f>IF(L1068="EGG", "THA", IF(COUNTIF(Sheet2!B$3:B$187,VALUE('raw Mark ID data'!O1068))=0, 0, VLOOKUP(VALUE(O1068), Sheet2!B$3:D$987, 3, FALSE)))</f>
        <v>THA</v>
      </c>
      <c r="Q1068" s="82" t="str">
        <f>IF(P1068="THA",VLOOKUP(VALUE(O1068),Sheet2!B$1:C$191,2,FALSE), IF(P1068="SHA",VLOOKUP(VALUE(O1068),Sheet2!B$1:C$191,2,FALSE), 0))</f>
        <v>Neets Bay</v>
      </c>
      <c r="R1068" s="82" t="str">
        <f t="shared" si="33"/>
        <v>T</v>
      </c>
      <c r="S1068" s="70" t="s">
        <v>2279</v>
      </c>
      <c r="T1068" s="71">
        <v>45518</v>
      </c>
      <c r="U1068" s="73"/>
      <c r="V1068" s="69">
        <v>1</v>
      </c>
      <c r="W1068" s="71">
        <v>45518</v>
      </c>
      <c r="X1068" s="69">
        <v>33</v>
      </c>
      <c r="Y1068" s="69">
        <v>8</v>
      </c>
      <c r="Z1068" s="70" t="s">
        <v>2272</v>
      </c>
      <c r="AA1068" s="69">
        <v>1</v>
      </c>
      <c r="AB1068" s="72">
        <v>45523</v>
      </c>
      <c r="AC1068" s="70" t="s">
        <v>63</v>
      </c>
      <c r="AD1068" s="70" t="s">
        <v>139</v>
      </c>
      <c r="AE1068" s="70" t="s">
        <v>13</v>
      </c>
      <c r="AF1068" s="70" t="s">
        <v>12</v>
      </c>
      <c r="AG1068" s="70" t="s">
        <v>65</v>
      </c>
      <c r="AH1068" s="70" t="s">
        <v>11</v>
      </c>
      <c r="AI1068" s="70" t="s">
        <v>9</v>
      </c>
      <c r="AJ1068" s="70" t="s">
        <v>84</v>
      </c>
      <c r="AK1068" s="70" t="s">
        <v>139</v>
      </c>
      <c r="AL1068" s="70" t="s">
        <v>63</v>
      </c>
      <c r="AM1068" s="70" t="s">
        <v>61</v>
      </c>
      <c r="AN1068" s="70" t="s">
        <v>61</v>
      </c>
      <c r="AO1068" s="70" t="s">
        <v>61</v>
      </c>
      <c r="AP1068" s="73"/>
    </row>
    <row r="1069" spans="1:42" ht="15" hidden="1" customHeight="1" x14ac:dyDescent="0.25">
      <c r="A1069" s="69">
        <v>2024</v>
      </c>
      <c r="B1069" s="70" t="s">
        <v>54</v>
      </c>
      <c r="C1069" s="70" t="s">
        <v>1752</v>
      </c>
      <c r="D1069" s="70" t="s">
        <v>1753</v>
      </c>
      <c r="E1069" s="70" t="s">
        <v>2269</v>
      </c>
      <c r="F1069" s="70" t="s">
        <v>1755</v>
      </c>
      <c r="G1069" s="70" t="s">
        <v>2270</v>
      </c>
      <c r="H1069" s="70" t="s">
        <v>96</v>
      </c>
      <c r="I1069" s="70" t="s">
        <v>60</v>
      </c>
      <c r="J1069" s="70" t="s">
        <v>1755</v>
      </c>
      <c r="K1069" s="69" t="b">
        <v>0</v>
      </c>
      <c r="L1069" s="70" t="s">
        <v>1755</v>
      </c>
      <c r="M1069" s="69">
        <v>101</v>
      </c>
      <c r="N1069" s="78" t="s">
        <v>62</v>
      </c>
      <c r="O1069" s="81" t="str">
        <f t="shared" si="32"/>
        <v>10195</v>
      </c>
      <c r="P1069" s="82" t="str">
        <f>IF(L1069="EGG", "THA", IF(COUNTIF(Sheet2!B$3:B$187,VALUE('raw Mark ID data'!O1069))=0, 0, VLOOKUP(VALUE(O1069), Sheet2!B$3:D$987, 3, FALSE)))</f>
        <v>THA</v>
      </c>
      <c r="Q1069" s="82" t="str">
        <f>IF(P1069="THA",VLOOKUP(VALUE(O1069),Sheet2!B$1:C$191,2,FALSE), IF(P1069="SHA",VLOOKUP(VALUE(O1069),Sheet2!B$1:C$191,2,FALSE), 0))</f>
        <v>Neets Bay</v>
      </c>
      <c r="R1069" s="82" t="str">
        <f t="shared" si="33"/>
        <v>T</v>
      </c>
      <c r="S1069" s="70" t="s">
        <v>2280</v>
      </c>
      <c r="T1069" s="71">
        <v>45518</v>
      </c>
      <c r="U1069" s="73"/>
      <c r="V1069" s="69">
        <v>1</v>
      </c>
      <c r="W1069" s="71">
        <v>45518</v>
      </c>
      <c r="X1069" s="69">
        <v>33</v>
      </c>
      <c r="Y1069" s="69">
        <v>8</v>
      </c>
      <c r="Z1069" s="70" t="s">
        <v>2272</v>
      </c>
      <c r="AA1069" s="69">
        <v>1</v>
      </c>
      <c r="AB1069" s="72">
        <v>45523</v>
      </c>
      <c r="AC1069" s="70" t="s">
        <v>63</v>
      </c>
      <c r="AD1069" s="70" t="s">
        <v>947</v>
      </c>
      <c r="AE1069" s="70" t="s">
        <v>14</v>
      </c>
      <c r="AF1069" s="70" t="s">
        <v>12</v>
      </c>
      <c r="AG1069" s="70" t="s">
        <v>65</v>
      </c>
      <c r="AH1069" s="70" t="s">
        <v>11</v>
      </c>
      <c r="AI1069" s="70" t="s">
        <v>9</v>
      </c>
      <c r="AJ1069" s="70" t="s">
        <v>122</v>
      </c>
      <c r="AK1069" s="70" t="s">
        <v>947</v>
      </c>
      <c r="AL1069" s="70" t="s">
        <v>63</v>
      </c>
      <c r="AM1069" s="70" t="s">
        <v>61</v>
      </c>
      <c r="AN1069" s="70" t="s">
        <v>61</v>
      </c>
      <c r="AO1069" s="70" t="s">
        <v>61</v>
      </c>
      <c r="AP1069" s="73"/>
    </row>
    <row r="1070" spans="1:42" ht="15" hidden="1" customHeight="1" x14ac:dyDescent="0.25">
      <c r="A1070" s="69">
        <v>2024</v>
      </c>
      <c r="B1070" s="70" t="s">
        <v>54</v>
      </c>
      <c r="C1070" s="70" t="s">
        <v>1752</v>
      </c>
      <c r="D1070" s="70" t="s">
        <v>1753</v>
      </c>
      <c r="E1070" s="70" t="s">
        <v>2269</v>
      </c>
      <c r="F1070" s="70" t="s">
        <v>1755</v>
      </c>
      <c r="G1070" s="70" t="s">
        <v>2270</v>
      </c>
      <c r="H1070" s="70" t="s">
        <v>98</v>
      </c>
      <c r="I1070" s="70" t="s">
        <v>60</v>
      </c>
      <c r="J1070" s="70" t="s">
        <v>1755</v>
      </c>
      <c r="K1070" s="69" t="b">
        <v>0</v>
      </c>
      <c r="L1070" s="70" t="s">
        <v>1755</v>
      </c>
      <c r="M1070" s="69">
        <v>101</v>
      </c>
      <c r="N1070" s="78" t="s">
        <v>62</v>
      </c>
      <c r="O1070" s="81" t="str">
        <f t="shared" si="32"/>
        <v>10195</v>
      </c>
      <c r="P1070" s="82" t="str">
        <f>IF(L1070="EGG", "THA", IF(COUNTIF(Sheet2!B$3:B$187,VALUE('raw Mark ID data'!O1070))=0, 0, VLOOKUP(VALUE(O1070), Sheet2!B$3:D$987, 3, FALSE)))</f>
        <v>THA</v>
      </c>
      <c r="Q1070" s="82" t="str">
        <f>IF(P1070="THA",VLOOKUP(VALUE(O1070),Sheet2!B$1:C$191,2,FALSE), IF(P1070="SHA",VLOOKUP(VALUE(O1070),Sheet2!B$1:C$191,2,FALSE), 0))</f>
        <v>Neets Bay</v>
      </c>
      <c r="R1070" s="82" t="str">
        <f t="shared" si="33"/>
        <v>T</v>
      </c>
      <c r="S1070" s="70" t="s">
        <v>2281</v>
      </c>
      <c r="T1070" s="71">
        <v>45518</v>
      </c>
      <c r="U1070" s="73"/>
      <c r="V1070" s="69">
        <v>1</v>
      </c>
      <c r="W1070" s="71">
        <v>45518</v>
      </c>
      <c r="X1070" s="69">
        <v>33</v>
      </c>
      <c r="Y1070" s="69">
        <v>8</v>
      </c>
      <c r="Z1070" s="70" t="s">
        <v>2272</v>
      </c>
      <c r="AA1070" s="69">
        <v>1</v>
      </c>
      <c r="AB1070" s="72">
        <v>45523</v>
      </c>
      <c r="AC1070" s="70" t="s">
        <v>63</v>
      </c>
      <c r="AD1070" s="70" t="s">
        <v>139</v>
      </c>
      <c r="AE1070" s="70" t="s">
        <v>13</v>
      </c>
      <c r="AF1070" s="70" t="s">
        <v>12</v>
      </c>
      <c r="AG1070" s="70" t="s">
        <v>65</v>
      </c>
      <c r="AH1070" s="70" t="s">
        <v>11</v>
      </c>
      <c r="AI1070" s="70" t="s">
        <v>9</v>
      </c>
      <c r="AJ1070" s="70" t="s">
        <v>122</v>
      </c>
      <c r="AK1070" s="70" t="s">
        <v>139</v>
      </c>
      <c r="AL1070" s="70" t="s">
        <v>63</v>
      </c>
      <c r="AM1070" s="70" t="s">
        <v>61</v>
      </c>
      <c r="AN1070" s="70" t="s">
        <v>61</v>
      </c>
      <c r="AO1070" s="70" t="s">
        <v>61</v>
      </c>
      <c r="AP1070" s="73"/>
    </row>
    <row r="1071" spans="1:42" ht="15" hidden="1" customHeight="1" x14ac:dyDescent="0.25">
      <c r="A1071" s="69">
        <v>2024</v>
      </c>
      <c r="B1071" s="70" t="s">
        <v>54</v>
      </c>
      <c r="C1071" s="70" t="s">
        <v>1752</v>
      </c>
      <c r="D1071" s="70" t="s">
        <v>1753</v>
      </c>
      <c r="E1071" s="70" t="s">
        <v>2269</v>
      </c>
      <c r="F1071" s="70" t="s">
        <v>1755</v>
      </c>
      <c r="G1071" s="70" t="s">
        <v>2270</v>
      </c>
      <c r="H1071" s="70" t="s">
        <v>99</v>
      </c>
      <c r="I1071" s="70" t="s">
        <v>60</v>
      </c>
      <c r="J1071" s="70" t="s">
        <v>1755</v>
      </c>
      <c r="K1071" s="69" t="b">
        <v>0</v>
      </c>
      <c r="L1071" s="70" t="s">
        <v>1755</v>
      </c>
      <c r="M1071" s="69">
        <v>101</v>
      </c>
      <c r="N1071" s="78" t="s">
        <v>62</v>
      </c>
      <c r="O1071" s="81" t="str">
        <f t="shared" si="32"/>
        <v>10195</v>
      </c>
      <c r="P1071" s="82" t="str">
        <f>IF(L1071="EGG", "THA", IF(COUNTIF(Sheet2!B$3:B$187,VALUE('raw Mark ID data'!O1071))=0, 0, VLOOKUP(VALUE(O1071), Sheet2!B$3:D$987, 3, FALSE)))</f>
        <v>THA</v>
      </c>
      <c r="Q1071" s="82" t="str">
        <f>IF(P1071="THA",VLOOKUP(VALUE(O1071),Sheet2!B$1:C$191,2,FALSE), IF(P1071="SHA",VLOOKUP(VALUE(O1071),Sheet2!B$1:C$191,2,FALSE), 0))</f>
        <v>Neets Bay</v>
      </c>
      <c r="R1071" s="82" t="str">
        <f t="shared" si="33"/>
        <v>T</v>
      </c>
      <c r="S1071" s="70" t="s">
        <v>2282</v>
      </c>
      <c r="T1071" s="71">
        <v>45518</v>
      </c>
      <c r="U1071" s="73"/>
      <c r="V1071" s="69">
        <v>1</v>
      </c>
      <c r="W1071" s="71">
        <v>45518</v>
      </c>
      <c r="X1071" s="69">
        <v>33</v>
      </c>
      <c r="Y1071" s="69">
        <v>8</v>
      </c>
      <c r="Z1071" s="70" t="s">
        <v>2272</v>
      </c>
      <c r="AA1071" s="69">
        <v>1</v>
      </c>
      <c r="AB1071" s="72">
        <v>45523</v>
      </c>
      <c r="AC1071" s="70" t="s">
        <v>63</v>
      </c>
      <c r="AD1071" s="70" t="s">
        <v>189</v>
      </c>
      <c r="AE1071" s="70" t="s">
        <v>21</v>
      </c>
      <c r="AF1071" s="70" t="s">
        <v>12</v>
      </c>
      <c r="AG1071" s="70" t="s">
        <v>65</v>
      </c>
      <c r="AH1071" s="70" t="s">
        <v>11</v>
      </c>
      <c r="AI1071" s="70" t="s">
        <v>9</v>
      </c>
      <c r="AJ1071" s="70" t="s">
        <v>84</v>
      </c>
      <c r="AK1071" s="70" t="s">
        <v>189</v>
      </c>
      <c r="AL1071" s="70" t="s">
        <v>63</v>
      </c>
      <c r="AM1071" s="70" t="s">
        <v>61</v>
      </c>
      <c r="AN1071" s="70" t="s">
        <v>61</v>
      </c>
      <c r="AO1071" s="70" t="s">
        <v>61</v>
      </c>
      <c r="AP1071" s="73"/>
    </row>
    <row r="1072" spans="1:42" ht="15" hidden="1" customHeight="1" x14ac:dyDescent="0.25">
      <c r="A1072" s="69">
        <v>2024</v>
      </c>
      <c r="B1072" s="70" t="s">
        <v>54</v>
      </c>
      <c r="C1072" s="70" t="s">
        <v>1752</v>
      </c>
      <c r="D1072" s="70" t="s">
        <v>1753</v>
      </c>
      <c r="E1072" s="70" t="s">
        <v>2269</v>
      </c>
      <c r="F1072" s="70" t="s">
        <v>1755</v>
      </c>
      <c r="G1072" s="70" t="s">
        <v>2270</v>
      </c>
      <c r="H1072" s="70" t="s">
        <v>100</v>
      </c>
      <c r="I1072" s="70" t="s">
        <v>60</v>
      </c>
      <c r="J1072" s="70" t="s">
        <v>1755</v>
      </c>
      <c r="K1072" s="69" t="b">
        <v>0</v>
      </c>
      <c r="L1072" s="70" t="s">
        <v>1755</v>
      </c>
      <c r="M1072" s="69">
        <v>101</v>
      </c>
      <c r="N1072" s="78" t="s">
        <v>62</v>
      </c>
      <c r="O1072" s="81" t="str">
        <f t="shared" si="32"/>
        <v>10195</v>
      </c>
      <c r="P1072" s="82" t="str">
        <f>IF(L1072="EGG", "THA", IF(COUNTIF(Sheet2!B$3:B$187,VALUE('raw Mark ID data'!O1072))=0, 0, VLOOKUP(VALUE(O1072), Sheet2!B$3:D$987, 3, FALSE)))</f>
        <v>THA</v>
      </c>
      <c r="Q1072" s="82" t="str">
        <f>IF(P1072="THA",VLOOKUP(VALUE(O1072),Sheet2!B$1:C$191,2,FALSE), IF(P1072="SHA",VLOOKUP(VALUE(O1072),Sheet2!B$1:C$191,2,FALSE), 0))</f>
        <v>Neets Bay</v>
      </c>
      <c r="R1072" s="82" t="str">
        <f t="shared" si="33"/>
        <v>T</v>
      </c>
      <c r="S1072" s="70" t="s">
        <v>2283</v>
      </c>
      <c r="T1072" s="71">
        <v>45518</v>
      </c>
      <c r="U1072" s="73"/>
      <c r="V1072" s="69">
        <v>1</v>
      </c>
      <c r="W1072" s="71">
        <v>45518</v>
      </c>
      <c r="X1072" s="69">
        <v>33</v>
      </c>
      <c r="Y1072" s="69">
        <v>8</v>
      </c>
      <c r="Z1072" s="70" t="s">
        <v>2272</v>
      </c>
      <c r="AA1072" s="69">
        <v>1</v>
      </c>
      <c r="AB1072" s="72">
        <v>45523</v>
      </c>
      <c r="AC1072" s="70" t="s">
        <v>63</v>
      </c>
      <c r="AD1072" s="70" t="s">
        <v>947</v>
      </c>
      <c r="AE1072" s="70" t="s">
        <v>14</v>
      </c>
      <c r="AF1072" s="70" t="s">
        <v>12</v>
      </c>
      <c r="AG1072" s="70" t="s">
        <v>65</v>
      </c>
      <c r="AH1072" s="70" t="s">
        <v>11</v>
      </c>
      <c r="AI1072" s="70" t="s">
        <v>9</v>
      </c>
      <c r="AJ1072" s="70" t="s">
        <v>122</v>
      </c>
      <c r="AK1072" s="70" t="s">
        <v>947</v>
      </c>
      <c r="AL1072" s="70" t="s">
        <v>63</v>
      </c>
      <c r="AM1072" s="70" t="s">
        <v>61</v>
      </c>
      <c r="AN1072" s="70" t="s">
        <v>61</v>
      </c>
      <c r="AO1072" s="70" t="s">
        <v>61</v>
      </c>
      <c r="AP1072" s="73"/>
    </row>
    <row r="1073" spans="1:42" ht="15" hidden="1" customHeight="1" x14ac:dyDescent="0.25">
      <c r="A1073" s="69">
        <v>2024</v>
      </c>
      <c r="B1073" s="70" t="s">
        <v>54</v>
      </c>
      <c r="C1073" s="70" t="s">
        <v>1752</v>
      </c>
      <c r="D1073" s="70" t="s">
        <v>1753</v>
      </c>
      <c r="E1073" s="70" t="s">
        <v>2269</v>
      </c>
      <c r="F1073" s="70" t="s">
        <v>1755</v>
      </c>
      <c r="G1073" s="70" t="s">
        <v>2270</v>
      </c>
      <c r="H1073" s="70" t="s">
        <v>101</v>
      </c>
      <c r="I1073" s="70" t="s">
        <v>60</v>
      </c>
      <c r="J1073" s="70" t="s">
        <v>1755</v>
      </c>
      <c r="K1073" s="69" t="b">
        <v>0</v>
      </c>
      <c r="L1073" s="70" t="s">
        <v>1755</v>
      </c>
      <c r="M1073" s="69">
        <v>101</v>
      </c>
      <c r="N1073" s="78" t="s">
        <v>62</v>
      </c>
      <c r="O1073" s="81" t="str">
        <f t="shared" si="32"/>
        <v>10195</v>
      </c>
      <c r="P1073" s="82" t="str">
        <f>IF(L1073="EGG", "THA", IF(COUNTIF(Sheet2!B$3:B$187,VALUE('raw Mark ID data'!O1073))=0, 0, VLOOKUP(VALUE(O1073), Sheet2!B$3:D$987, 3, FALSE)))</f>
        <v>THA</v>
      </c>
      <c r="Q1073" s="82" t="str">
        <f>IF(P1073="THA",VLOOKUP(VALUE(O1073),Sheet2!B$1:C$191,2,FALSE), IF(P1073="SHA",VLOOKUP(VALUE(O1073),Sheet2!B$1:C$191,2,FALSE), 0))</f>
        <v>Neets Bay</v>
      </c>
      <c r="R1073" s="82" t="str">
        <f t="shared" si="33"/>
        <v>T</v>
      </c>
      <c r="S1073" s="70" t="s">
        <v>2284</v>
      </c>
      <c r="T1073" s="71">
        <v>45518</v>
      </c>
      <c r="U1073" s="73"/>
      <c r="V1073" s="69">
        <v>1</v>
      </c>
      <c r="W1073" s="71">
        <v>45518</v>
      </c>
      <c r="X1073" s="69">
        <v>33</v>
      </c>
      <c r="Y1073" s="69">
        <v>8</v>
      </c>
      <c r="Z1073" s="70" t="s">
        <v>2272</v>
      </c>
      <c r="AA1073" s="69">
        <v>1</v>
      </c>
      <c r="AB1073" s="72">
        <v>45523</v>
      </c>
      <c r="AC1073" s="70" t="s">
        <v>63</v>
      </c>
      <c r="AD1073" s="70" t="s">
        <v>189</v>
      </c>
      <c r="AE1073" s="70" t="s">
        <v>21</v>
      </c>
      <c r="AF1073" s="70" t="s">
        <v>12</v>
      </c>
      <c r="AG1073" s="70" t="s">
        <v>65</v>
      </c>
      <c r="AH1073" s="70" t="s">
        <v>11</v>
      </c>
      <c r="AI1073" s="70" t="s">
        <v>9</v>
      </c>
      <c r="AJ1073" s="70" t="s">
        <v>122</v>
      </c>
      <c r="AK1073" s="70" t="s">
        <v>189</v>
      </c>
      <c r="AL1073" s="70" t="s">
        <v>63</v>
      </c>
      <c r="AM1073" s="70" t="s">
        <v>61</v>
      </c>
      <c r="AN1073" s="70" t="s">
        <v>61</v>
      </c>
      <c r="AO1073" s="70" t="s">
        <v>61</v>
      </c>
      <c r="AP1073" s="73"/>
    </row>
    <row r="1074" spans="1:42" ht="15" hidden="1" customHeight="1" x14ac:dyDescent="0.25">
      <c r="A1074" s="69">
        <v>2024</v>
      </c>
      <c r="B1074" s="70" t="s">
        <v>54</v>
      </c>
      <c r="C1074" s="70" t="s">
        <v>1752</v>
      </c>
      <c r="D1074" s="70" t="s">
        <v>1753</v>
      </c>
      <c r="E1074" s="70" t="s">
        <v>2269</v>
      </c>
      <c r="F1074" s="70" t="s">
        <v>1755</v>
      </c>
      <c r="G1074" s="70" t="s">
        <v>2270</v>
      </c>
      <c r="H1074" s="70" t="s">
        <v>103</v>
      </c>
      <c r="I1074" s="70" t="s">
        <v>60</v>
      </c>
      <c r="J1074" s="70" t="s">
        <v>1755</v>
      </c>
      <c r="K1074" s="69" t="b">
        <v>0</v>
      </c>
      <c r="L1074" s="70" t="s">
        <v>1755</v>
      </c>
      <c r="M1074" s="69">
        <v>101</v>
      </c>
      <c r="N1074" s="78" t="s">
        <v>62</v>
      </c>
      <c r="O1074" s="81" t="str">
        <f t="shared" si="32"/>
        <v>10195</v>
      </c>
      <c r="P1074" s="82" t="str">
        <f>IF(L1074="EGG", "THA", IF(COUNTIF(Sheet2!B$3:B$187,VALUE('raw Mark ID data'!O1074))=0, 0, VLOOKUP(VALUE(O1074), Sheet2!B$3:D$987, 3, FALSE)))</f>
        <v>THA</v>
      </c>
      <c r="Q1074" s="82" t="str">
        <f>IF(P1074="THA",VLOOKUP(VALUE(O1074),Sheet2!B$1:C$191,2,FALSE), IF(P1074="SHA",VLOOKUP(VALUE(O1074),Sheet2!B$1:C$191,2,FALSE), 0))</f>
        <v>Neets Bay</v>
      </c>
      <c r="R1074" s="82" t="str">
        <f t="shared" si="33"/>
        <v>T</v>
      </c>
      <c r="S1074" s="70" t="s">
        <v>2285</v>
      </c>
      <c r="T1074" s="71">
        <v>45518</v>
      </c>
      <c r="U1074" s="73"/>
      <c r="V1074" s="69">
        <v>1</v>
      </c>
      <c r="W1074" s="71">
        <v>45518</v>
      </c>
      <c r="X1074" s="69">
        <v>33</v>
      </c>
      <c r="Y1074" s="69">
        <v>8</v>
      </c>
      <c r="Z1074" s="70" t="s">
        <v>2272</v>
      </c>
      <c r="AA1074" s="69">
        <v>1</v>
      </c>
      <c r="AB1074" s="72">
        <v>45523</v>
      </c>
      <c r="AC1074" s="70" t="s">
        <v>63</v>
      </c>
      <c r="AD1074" s="70" t="s">
        <v>163</v>
      </c>
      <c r="AE1074" s="70" t="s">
        <v>10</v>
      </c>
      <c r="AF1074" s="70" t="s">
        <v>12</v>
      </c>
      <c r="AG1074" s="70" t="s">
        <v>65</v>
      </c>
      <c r="AH1074" s="70" t="s">
        <v>11</v>
      </c>
      <c r="AI1074" s="70" t="s">
        <v>9</v>
      </c>
      <c r="AJ1074" s="70" t="s">
        <v>122</v>
      </c>
      <c r="AK1074" s="70" t="s">
        <v>163</v>
      </c>
      <c r="AL1074" s="70" t="s">
        <v>63</v>
      </c>
      <c r="AM1074" s="70" t="s">
        <v>61</v>
      </c>
      <c r="AN1074" s="70" t="s">
        <v>61</v>
      </c>
      <c r="AO1074" s="70" t="s">
        <v>61</v>
      </c>
      <c r="AP1074" s="73"/>
    </row>
    <row r="1075" spans="1:42" ht="15" hidden="1" customHeight="1" x14ac:dyDescent="0.25">
      <c r="A1075" s="69">
        <v>2024</v>
      </c>
      <c r="B1075" s="70" t="s">
        <v>54</v>
      </c>
      <c r="C1075" s="70" t="s">
        <v>1752</v>
      </c>
      <c r="D1075" s="70" t="s">
        <v>1753</v>
      </c>
      <c r="E1075" s="70" t="s">
        <v>2269</v>
      </c>
      <c r="F1075" s="70" t="s">
        <v>1755</v>
      </c>
      <c r="G1075" s="70" t="s">
        <v>2270</v>
      </c>
      <c r="H1075" s="70" t="s">
        <v>105</v>
      </c>
      <c r="I1075" s="70" t="s">
        <v>60</v>
      </c>
      <c r="J1075" s="70" t="s">
        <v>1755</v>
      </c>
      <c r="K1075" s="69" t="b">
        <v>0</v>
      </c>
      <c r="L1075" s="70" t="s">
        <v>1755</v>
      </c>
      <c r="M1075" s="69">
        <v>101</v>
      </c>
      <c r="N1075" s="78" t="s">
        <v>62</v>
      </c>
      <c r="O1075" s="81" t="str">
        <f t="shared" si="32"/>
        <v>10195</v>
      </c>
      <c r="P1075" s="82" t="str">
        <f>IF(L1075="EGG", "THA", IF(COUNTIF(Sheet2!B$3:B$187,VALUE('raw Mark ID data'!O1075))=0, 0, VLOOKUP(VALUE(O1075), Sheet2!B$3:D$987, 3, FALSE)))</f>
        <v>THA</v>
      </c>
      <c r="Q1075" s="82" t="str">
        <f>IF(P1075="THA",VLOOKUP(VALUE(O1075),Sheet2!B$1:C$191,2,FALSE), IF(P1075="SHA",VLOOKUP(VALUE(O1075),Sheet2!B$1:C$191,2,FALSE), 0))</f>
        <v>Neets Bay</v>
      </c>
      <c r="R1075" s="82" t="str">
        <f t="shared" si="33"/>
        <v>T</v>
      </c>
      <c r="S1075" s="70" t="s">
        <v>2286</v>
      </c>
      <c r="T1075" s="71">
        <v>45518</v>
      </c>
      <c r="U1075" s="73"/>
      <c r="V1075" s="69">
        <v>1</v>
      </c>
      <c r="W1075" s="71">
        <v>45518</v>
      </c>
      <c r="X1075" s="69">
        <v>33</v>
      </c>
      <c r="Y1075" s="69">
        <v>8</v>
      </c>
      <c r="Z1075" s="70" t="s">
        <v>2272</v>
      </c>
      <c r="AA1075" s="69">
        <v>1</v>
      </c>
      <c r="AB1075" s="72">
        <v>45523</v>
      </c>
      <c r="AC1075" s="70" t="s">
        <v>63</v>
      </c>
      <c r="AD1075" s="70" t="s">
        <v>189</v>
      </c>
      <c r="AE1075" s="70" t="s">
        <v>21</v>
      </c>
      <c r="AF1075" s="70" t="s">
        <v>12</v>
      </c>
      <c r="AG1075" s="70" t="s">
        <v>65</v>
      </c>
      <c r="AH1075" s="70" t="s">
        <v>11</v>
      </c>
      <c r="AI1075" s="70" t="s">
        <v>9</v>
      </c>
      <c r="AJ1075" s="70" t="s">
        <v>122</v>
      </c>
      <c r="AK1075" s="70" t="s">
        <v>189</v>
      </c>
      <c r="AL1075" s="70" t="s">
        <v>63</v>
      </c>
      <c r="AM1075" s="70" t="s">
        <v>61</v>
      </c>
      <c r="AN1075" s="70" t="s">
        <v>61</v>
      </c>
      <c r="AO1075" s="70" t="s">
        <v>61</v>
      </c>
      <c r="AP1075" s="73"/>
    </row>
    <row r="1076" spans="1:42" ht="15" hidden="1" customHeight="1" x14ac:dyDescent="0.25">
      <c r="A1076" s="69">
        <v>2024</v>
      </c>
      <c r="B1076" s="70" t="s">
        <v>54</v>
      </c>
      <c r="C1076" s="70" t="s">
        <v>1752</v>
      </c>
      <c r="D1076" s="70" t="s">
        <v>1753</v>
      </c>
      <c r="E1076" s="70" t="s">
        <v>2269</v>
      </c>
      <c r="F1076" s="70" t="s">
        <v>1755</v>
      </c>
      <c r="G1076" s="70" t="s">
        <v>2270</v>
      </c>
      <c r="H1076" s="70" t="s">
        <v>106</v>
      </c>
      <c r="I1076" s="70" t="s">
        <v>60</v>
      </c>
      <c r="J1076" s="70" t="s">
        <v>1755</v>
      </c>
      <c r="K1076" s="69" t="b">
        <v>0</v>
      </c>
      <c r="L1076" s="70" t="s">
        <v>1755</v>
      </c>
      <c r="M1076" s="69">
        <v>101</v>
      </c>
      <c r="N1076" s="78" t="s">
        <v>62</v>
      </c>
      <c r="O1076" s="81" t="str">
        <f t="shared" si="32"/>
        <v>10195</v>
      </c>
      <c r="P1076" s="82" t="str">
        <f>IF(L1076="EGG", "THA", IF(COUNTIF(Sheet2!B$3:B$187,VALUE('raw Mark ID data'!O1076))=0, 0, VLOOKUP(VALUE(O1076), Sheet2!B$3:D$987, 3, FALSE)))</f>
        <v>THA</v>
      </c>
      <c r="Q1076" s="82" t="str">
        <f>IF(P1076="THA",VLOOKUP(VALUE(O1076),Sheet2!B$1:C$191,2,FALSE), IF(P1076="SHA",VLOOKUP(VALUE(O1076),Sheet2!B$1:C$191,2,FALSE), 0))</f>
        <v>Neets Bay</v>
      </c>
      <c r="R1076" s="82" t="str">
        <f t="shared" si="33"/>
        <v>T</v>
      </c>
      <c r="S1076" s="70" t="s">
        <v>2287</v>
      </c>
      <c r="T1076" s="71">
        <v>45518</v>
      </c>
      <c r="U1076" s="73"/>
      <c r="V1076" s="69">
        <v>1</v>
      </c>
      <c r="W1076" s="71">
        <v>45518</v>
      </c>
      <c r="X1076" s="69">
        <v>33</v>
      </c>
      <c r="Y1076" s="69">
        <v>8</v>
      </c>
      <c r="Z1076" s="70" t="s">
        <v>2272</v>
      </c>
      <c r="AA1076" s="69">
        <v>1</v>
      </c>
      <c r="AB1076" s="72">
        <v>45523</v>
      </c>
      <c r="AC1076" s="70" t="s">
        <v>63</v>
      </c>
      <c r="AD1076" s="70" t="s">
        <v>163</v>
      </c>
      <c r="AE1076" s="70" t="s">
        <v>10</v>
      </c>
      <c r="AF1076" s="70" t="s">
        <v>12</v>
      </c>
      <c r="AG1076" s="70" t="s">
        <v>65</v>
      </c>
      <c r="AH1076" s="70" t="s">
        <v>11</v>
      </c>
      <c r="AI1076" s="70" t="s">
        <v>9</v>
      </c>
      <c r="AJ1076" s="70" t="s">
        <v>122</v>
      </c>
      <c r="AK1076" s="70" t="s">
        <v>163</v>
      </c>
      <c r="AL1076" s="70" t="s">
        <v>63</v>
      </c>
      <c r="AM1076" s="70" t="s">
        <v>61</v>
      </c>
      <c r="AN1076" s="70" t="s">
        <v>61</v>
      </c>
      <c r="AO1076" s="70" t="s">
        <v>61</v>
      </c>
      <c r="AP1076" s="73"/>
    </row>
    <row r="1077" spans="1:42" ht="15" hidden="1" customHeight="1" x14ac:dyDescent="0.25">
      <c r="A1077" s="69">
        <v>2024</v>
      </c>
      <c r="B1077" s="70" t="s">
        <v>54</v>
      </c>
      <c r="C1077" s="70" t="s">
        <v>1752</v>
      </c>
      <c r="D1077" s="70" t="s">
        <v>1753</v>
      </c>
      <c r="E1077" s="70" t="s">
        <v>2269</v>
      </c>
      <c r="F1077" s="70" t="s">
        <v>1755</v>
      </c>
      <c r="G1077" s="70" t="s">
        <v>2270</v>
      </c>
      <c r="H1077" s="70" t="s">
        <v>107</v>
      </c>
      <c r="I1077" s="70" t="s">
        <v>60</v>
      </c>
      <c r="J1077" s="70" t="s">
        <v>1755</v>
      </c>
      <c r="K1077" s="69" t="b">
        <v>0</v>
      </c>
      <c r="L1077" s="70" t="s">
        <v>1755</v>
      </c>
      <c r="M1077" s="69">
        <v>101</v>
      </c>
      <c r="N1077" s="78" t="s">
        <v>62</v>
      </c>
      <c r="O1077" s="81" t="str">
        <f t="shared" si="32"/>
        <v>10195</v>
      </c>
      <c r="P1077" s="82" t="str">
        <f>IF(L1077="EGG", "THA", IF(COUNTIF(Sheet2!B$3:B$187,VALUE('raw Mark ID data'!O1077))=0, 0, VLOOKUP(VALUE(O1077), Sheet2!B$3:D$987, 3, FALSE)))</f>
        <v>THA</v>
      </c>
      <c r="Q1077" s="82" t="str">
        <f>IF(P1077="THA",VLOOKUP(VALUE(O1077),Sheet2!B$1:C$191,2,FALSE), IF(P1077="SHA",VLOOKUP(VALUE(O1077),Sheet2!B$1:C$191,2,FALSE), 0))</f>
        <v>Neets Bay</v>
      </c>
      <c r="R1077" s="82" t="str">
        <f t="shared" si="33"/>
        <v>T</v>
      </c>
      <c r="S1077" s="70" t="s">
        <v>2288</v>
      </c>
      <c r="T1077" s="71">
        <v>45518</v>
      </c>
      <c r="U1077" s="73"/>
      <c r="V1077" s="69">
        <v>1</v>
      </c>
      <c r="W1077" s="71">
        <v>45518</v>
      </c>
      <c r="X1077" s="69">
        <v>33</v>
      </c>
      <c r="Y1077" s="69">
        <v>8</v>
      </c>
      <c r="Z1077" s="70" t="s">
        <v>2272</v>
      </c>
      <c r="AA1077" s="69">
        <v>1</v>
      </c>
      <c r="AB1077" s="72">
        <v>45523</v>
      </c>
      <c r="AC1077" s="70" t="s">
        <v>63</v>
      </c>
      <c r="AD1077" s="70" t="s">
        <v>163</v>
      </c>
      <c r="AE1077" s="70" t="s">
        <v>10</v>
      </c>
      <c r="AF1077" s="70" t="s">
        <v>12</v>
      </c>
      <c r="AG1077" s="70" t="s">
        <v>65</v>
      </c>
      <c r="AH1077" s="70" t="s">
        <v>11</v>
      </c>
      <c r="AI1077" s="70" t="s">
        <v>9</v>
      </c>
      <c r="AJ1077" s="70" t="s">
        <v>122</v>
      </c>
      <c r="AK1077" s="70" t="s">
        <v>163</v>
      </c>
      <c r="AL1077" s="70" t="s">
        <v>63</v>
      </c>
      <c r="AM1077" s="70" t="s">
        <v>61</v>
      </c>
      <c r="AN1077" s="70" t="s">
        <v>61</v>
      </c>
      <c r="AO1077" s="70" t="s">
        <v>61</v>
      </c>
      <c r="AP1077" s="73"/>
    </row>
    <row r="1078" spans="1:42" ht="15" hidden="1" customHeight="1" x14ac:dyDescent="0.25">
      <c r="A1078" s="69">
        <v>2024</v>
      </c>
      <c r="B1078" s="70" t="s">
        <v>54</v>
      </c>
      <c r="C1078" s="70" t="s">
        <v>1752</v>
      </c>
      <c r="D1078" s="70" t="s">
        <v>1753</v>
      </c>
      <c r="E1078" s="70" t="s">
        <v>2269</v>
      </c>
      <c r="F1078" s="70" t="s">
        <v>1755</v>
      </c>
      <c r="G1078" s="70" t="s">
        <v>2270</v>
      </c>
      <c r="H1078" s="70" t="s">
        <v>108</v>
      </c>
      <c r="I1078" s="70" t="s">
        <v>60</v>
      </c>
      <c r="J1078" s="70" t="s">
        <v>1755</v>
      </c>
      <c r="K1078" s="69" t="b">
        <v>0</v>
      </c>
      <c r="L1078" s="70" t="s">
        <v>1755</v>
      </c>
      <c r="M1078" s="69">
        <v>101</v>
      </c>
      <c r="N1078" s="78" t="s">
        <v>62</v>
      </c>
      <c r="O1078" s="81" t="str">
        <f t="shared" si="32"/>
        <v>10195</v>
      </c>
      <c r="P1078" s="82" t="str">
        <f>IF(L1078="EGG", "THA", IF(COUNTIF(Sheet2!B$3:B$187,VALUE('raw Mark ID data'!O1078))=0, 0, VLOOKUP(VALUE(O1078), Sheet2!B$3:D$987, 3, FALSE)))</f>
        <v>THA</v>
      </c>
      <c r="Q1078" s="82" t="str">
        <f>IF(P1078="THA",VLOOKUP(VALUE(O1078),Sheet2!B$1:C$191,2,FALSE), IF(P1078="SHA",VLOOKUP(VALUE(O1078),Sheet2!B$1:C$191,2,FALSE), 0))</f>
        <v>Neets Bay</v>
      </c>
      <c r="R1078" s="82" t="str">
        <f t="shared" si="33"/>
        <v>T</v>
      </c>
      <c r="S1078" s="70" t="s">
        <v>2289</v>
      </c>
      <c r="T1078" s="71">
        <v>45518</v>
      </c>
      <c r="U1078" s="73"/>
      <c r="V1078" s="69">
        <v>1</v>
      </c>
      <c r="W1078" s="71">
        <v>45518</v>
      </c>
      <c r="X1078" s="69">
        <v>33</v>
      </c>
      <c r="Y1078" s="69">
        <v>8</v>
      </c>
      <c r="Z1078" s="70" t="s">
        <v>2272</v>
      </c>
      <c r="AA1078" s="69">
        <v>1</v>
      </c>
      <c r="AB1078" s="72">
        <v>45523</v>
      </c>
      <c r="AC1078" s="70" t="s">
        <v>63</v>
      </c>
      <c r="AD1078" s="70" t="s">
        <v>139</v>
      </c>
      <c r="AE1078" s="70" t="s">
        <v>13</v>
      </c>
      <c r="AF1078" s="70" t="s">
        <v>12</v>
      </c>
      <c r="AG1078" s="70" t="s">
        <v>65</v>
      </c>
      <c r="AH1078" s="70" t="s">
        <v>11</v>
      </c>
      <c r="AI1078" s="70" t="s">
        <v>9</v>
      </c>
      <c r="AJ1078" s="70" t="s">
        <v>122</v>
      </c>
      <c r="AK1078" s="70" t="s">
        <v>139</v>
      </c>
      <c r="AL1078" s="70" t="s">
        <v>63</v>
      </c>
      <c r="AM1078" s="70" t="s">
        <v>61</v>
      </c>
      <c r="AN1078" s="70" t="s">
        <v>61</v>
      </c>
      <c r="AO1078" s="70" t="s">
        <v>61</v>
      </c>
      <c r="AP1078" s="73"/>
    </row>
    <row r="1079" spans="1:42" ht="15" hidden="1" customHeight="1" x14ac:dyDescent="0.25">
      <c r="A1079" s="69">
        <v>2024</v>
      </c>
      <c r="B1079" s="70" t="s">
        <v>54</v>
      </c>
      <c r="C1079" s="70" t="s">
        <v>1752</v>
      </c>
      <c r="D1079" s="70" t="s">
        <v>1753</v>
      </c>
      <c r="E1079" s="70" t="s">
        <v>2269</v>
      </c>
      <c r="F1079" s="70" t="s">
        <v>1755</v>
      </c>
      <c r="G1079" s="70" t="s">
        <v>2270</v>
      </c>
      <c r="H1079" s="70" t="s">
        <v>110</v>
      </c>
      <c r="I1079" s="70" t="s">
        <v>60</v>
      </c>
      <c r="J1079" s="70" t="s">
        <v>1755</v>
      </c>
      <c r="K1079" s="69" t="b">
        <v>0</v>
      </c>
      <c r="L1079" s="70" t="s">
        <v>1755</v>
      </c>
      <c r="M1079" s="69">
        <v>101</v>
      </c>
      <c r="N1079" s="78" t="s">
        <v>62</v>
      </c>
      <c r="O1079" s="81" t="str">
        <f t="shared" si="32"/>
        <v>10195</v>
      </c>
      <c r="P1079" s="82" t="str">
        <f>IF(L1079="EGG", "THA", IF(COUNTIF(Sheet2!B$3:B$187,VALUE('raw Mark ID data'!O1079))=0, 0, VLOOKUP(VALUE(O1079), Sheet2!B$3:D$987, 3, FALSE)))</f>
        <v>THA</v>
      </c>
      <c r="Q1079" s="82" t="str">
        <f>IF(P1079="THA",VLOOKUP(VALUE(O1079),Sheet2!B$1:C$191,2,FALSE), IF(P1079="SHA",VLOOKUP(VALUE(O1079),Sheet2!B$1:C$191,2,FALSE), 0))</f>
        <v>Neets Bay</v>
      </c>
      <c r="R1079" s="82" t="str">
        <f t="shared" si="33"/>
        <v>T</v>
      </c>
      <c r="S1079" s="70" t="s">
        <v>2290</v>
      </c>
      <c r="T1079" s="71">
        <v>45518</v>
      </c>
      <c r="U1079" s="73"/>
      <c r="V1079" s="69">
        <v>1</v>
      </c>
      <c r="W1079" s="71">
        <v>45518</v>
      </c>
      <c r="X1079" s="69">
        <v>33</v>
      </c>
      <c r="Y1079" s="69">
        <v>8</v>
      </c>
      <c r="Z1079" s="70" t="s">
        <v>2272</v>
      </c>
      <c r="AA1079" s="69">
        <v>1</v>
      </c>
      <c r="AB1079" s="72">
        <v>45523</v>
      </c>
      <c r="AC1079" s="70" t="s">
        <v>63</v>
      </c>
      <c r="AD1079" s="70" t="s">
        <v>139</v>
      </c>
      <c r="AE1079" s="70" t="s">
        <v>13</v>
      </c>
      <c r="AF1079" s="70" t="s">
        <v>12</v>
      </c>
      <c r="AG1079" s="70" t="s">
        <v>65</v>
      </c>
      <c r="AH1079" s="70" t="s">
        <v>11</v>
      </c>
      <c r="AI1079" s="70" t="s">
        <v>9</v>
      </c>
      <c r="AJ1079" s="70" t="s">
        <v>122</v>
      </c>
      <c r="AK1079" s="70" t="s">
        <v>139</v>
      </c>
      <c r="AL1079" s="70" t="s">
        <v>63</v>
      </c>
      <c r="AM1079" s="70" t="s">
        <v>61</v>
      </c>
      <c r="AN1079" s="70" t="s">
        <v>61</v>
      </c>
      <c r="AO1079" s="70" t="s">
        <v>61</v>
      </c>
      <c r="AP1079" s="73"/>
    </row>
    <row r="1080" spans="1:42" ht="15" hidden="1" customHeight="1" x14ac:dyDescent="0.25">
      <c r="A1080" s="69">
        <v>2024</v>
      </c>
      <c r="B1080" s="70" t="s">
        <v>54</v>
      </c>
      <c r="C1080" s="70" t="s">
        <v>1752</v>
      </c>
      <c r="D1080" s="70" t="s">
        <v>1753</v>
      </c>
      <c r="E1080" s="70" t="s">
        <v>2269</v>
      </c>
      <c r="F1080" s="70" t="s">
        <v>1755</v>
      </c>
      <c r="G1080" s="70" t="s">
        <v>2270</v>
      </c>
      <c r="H1080" s="70" t="s">
        <v>111</v>
      </c>
      <c r="I1080" s="70" t="s">
        <v>60</v>
      </c>
      <c r="J1080" s="70" t="s">
        <v>1755</v>
      </c>
      <c r="K1080" s="69" t="b">
        <v>0</v>
      </c>
      <c r="L1080" s="70" t="s">
        <v>1755</v>
      </c>
      <c r="M1080" s="69">
        <v>101</v>
      </c>
      <c r="N1080" s="78" t="s">
        <v>62</v>
      </c>
      <c r="O1080" s="81" t="str">
        <f t="shared" si="32"/>
        <v>10195</v>
      </c>
      <c r="P1080" s="82" t="str">
        <f>IF(L1080="EGG", "THA", IF(COUNTIF(Sheet2!B$3:B$187,VALUE('raw Mark ID data'!O1080))=0, 0, VLOOKUP(VALUE(O1080), Sheet2!B$3:D$987, 3, FALSE)))</f>
        <v>THA</v>
      </c>
      <c r="Q1080" s="82" t="str">
        <f>IF(P1080="THA",VLOOKUP(VALUE(O1080),Sheet2!B$1:C$191,2,FALSE), IF(P1080="SHA",VLOOKUP(VALUE(O1080),Sheet2!B$1:C$191,2,FALSE), 0))</f>
        <v>Neets Bay</v>
      </c>
      <c r="R1080" s="82" t="str">
        <f t="shared" si="33"/>
        <v>T</v>
      </c>
      <c r="S1080" s="70" t="s">
        <v>2291</v>
      </c>
      <c r="T1080" s="71">
        <v>45518</v>
      </c>
      <c r="U1080" s="73"/>
      <c r="V1080" s="69">
        <v>1</v>
      </c>
      <c r="W1080" s="71">
        <v>45518</v>
      </c>
      <c r="X1080" s="69">
        <v>33</v>
      </c>
      <c r="Y1080" s="69">
        <v>8</v>
      </c>
      <c r="Z1080" s="70" t="s">
        <v>2272</v>
      </c>
      <c r="AA1080" s="69">
        <v>1</v>
      </c>
      <c r="AB1080" s="72">
        <v>45523</v>
      </c>
      <c r="AC1080" s="70" t="s">
        <v>63</v>
      </c>
      <c r="AD1080" s="70" t="s">
        <v>163</v>
      </c>
      <c r="AE1080" s="70" t="s">
        <v>10</v>
      </c>
      <c r="AF1080" s="70" t="s">
        <v>12</v>
      </c>
      <c r="AG1080" s="70" t="s">
        <v>65</v>
      </c>
      <c r="AH1080" s="70" t="s">
        <v>11</v>
      </c>
      <c r="AI1080" s="70" t="s">
        <v>9</v>
      </c>
      <c r="AJ1080" s="70" t="s">
        <v>122</v>
      </c>
      <c r="AK1080" s="70" t="s">
        <v>163</v>
      </c>
      <c r="AL1080" s="70" t="s">
        <v>63</v>
      </c>
      <c r="AM1080" s="70" t="s">
        <v>61</v>
      </c>
      <c r="AN1080" s="70" t="s">
        <v>61</v>
      </c>
      <c r="AO1080" s="70" t="s">
        <v>61</v>
      </c>
      <c r="AP1080" s="73"/>
    </row>
    <row r="1081" spans="1:42" ht="15" hidden="1" customHeight="1" x14ac:dyDescent="0.25">
      <c r="A1081" s="69">
        <v>2024</v>
      </c>
      <c r="B1081" s="70" t="s">
        <v>54</v>
      </c>
      <c r="C1081" s="70" t="s">
        <v>1752</v>
      </c>
      <c r="D1081" s="70" t="s">
        <v>1753</v>
      </c>
      <c r="E1081" s="70" t="s">
        <v>2269</v>
      </c>
      <c r="F1081" s="70" t="s">
        <v>1755</v>
      </c>
      <c r="G1081" s="70" t="s">
        <v>2270</v>
      </c>
      <c r="H1081" s="70" t="s">
        <v>112</v>
      </c>
      <c r="I1081" s="70" t="s">
        <v>60</v>
      </c>
      <c r="J1081" s="70" t="s">
        <v>1755</v>
      </c>
      <c r="K1081" s="69" t="b">
        <v>0</v>
      </c>
      <c r="L1081" s="70" t="s">
        <v>1755</v>
      </c>
      <c r="M1081" s="69">
        <v>101</v>
      </c>
      <c r="N1081" s="78" t="s">
        <v>62</v>
      </c>
      <c r="O1081" s="81" t="str">
        <f t="shared" si="32"/>
        <v>10195</v>
      </c>
      <c r="P1081" s="82" t="str">
        <f>IF(L1081="EGG", "THA", IF(COUNTIF(Sheet2!B$3:B$187,VALUE('raw Mark ID data'!O1081))=0, 0, VLOOKUP(VALUE(O1081), Sheet2!B$3:D$987, 3, FALSE)))</f>
        <v>THA</v>
      </c>
      <c r="Q1081" s="82" t="str">
        <f>IF(P1081="THA",VLOOKUP(VALUE(O1081),Sheet2!B$1:C$191,2,FALSE), IF(P1081="SHA",VLOOKUP(VALUE(O1081),Sheet2!B$1:C$191,2,FALSE), 0))</f>
        <v>Neets Bay</v>
      </c>
      <c r="R1081" s="82" t="str">
        <f t="shared" si="33"/>
        <v>T</v>
      </c>
      <c r="S1081" s="70" t="s">
        <v>2292</v>
      </c>
      <c r="T1081" s="71">
        <v>45518</v>
      </c>
      <c r="U1081" s="73"/>
      <c r="V1081" s="69">
        <v>1</v>
      </c>
      <c r="W1081" s="71">
        <v>45518</v>
      </c>
      <c r="X1081" s="69">
        <v>33</v>
      </c>
      <c r="Y1081" s="69">
        <v>8</v>
      </c>
      <c r="Z1081" s="70" t="s">
        <v>2272</v>
      </c>
      <c r="AA1081" s="69">
        <v>1</v>
      </c>
      <c r="AB1081" s="72">
        <v>45523</v>
      </c>
      <c r="AC1081" s="70" t="s">
        <v>63</v>
      </c>
      <c r="AD1081" s="70" t="s">
        <v>139</v>
      </c>
      <c r="AE1081" s="70" t="s">
        <v>13</v>
      </c>
      <c r="AF1081" s="70" t="s">
        <v>12</v>
      </c>
      <c r="AG1081" s="70" t="s">
        <v>65</v>
      </c>
      <c r="AH1081" s="70" t="s">
        <v>11</v>
      </c>
      <c r="AI1081" s="70" t="s">
        <v>9</v>
      </c>
      <c r="AJ1081" s="70" t="s">
        <v>84</v>
      </c>
      <c r="AK1081" s="70" t="s">
        <v>139</v>
      </c>
      <c r="AL1081" s="70" t="s">
        <v>63</v>
      </c>
      <c r="AM1081" s="70" t="s">
        <v>61</v>
      </c>
      <c r="AN1081" s="70" t="s">
        <v>61</v>
      </c>
      <c r="AO1081" s="70" t="s">
        <v>61</v>
      </c>
      <c r="AP1081" s="73"/>
    </row>
    <row r="1082" spans="1:42" ht="15" hidden="1" customHeight="1" x14ac:dyDescent="0.25">
      <c r="A1082" s="69">
        <v>2024</v>
      </c>
      <c r="B1082" s="70" t="s">
        <v>54</v>
      </c>
      <c r="C1082" s="70" t="s">
        <v>1752</v>
      </c>
      <c r="D1082" s="70" t="s">
        <v>1753</v>
      </c>
      <c r="E1082" s="70" t="s">
        <v>2269</v>
      </c>
      <c r="F1082" s="70" t="s">
        <v>1755</v>
      </c>
      <c r="G1082" s="70" t="s">
        <v>2270</v>
      </c>
      <c r="H1082" s="70" t="s">
        <v>113</v>
      </c>
      <c r="I1082" s="70" t="s">
        <v>60</v>
      </c>
      <c r="J1082" s="70" t="s">
        <v>1755</v>
      </c>
      <c r="K1082" s="69" t="b">
        <v>0</v>
      </c>
      <c r="L1082" s="70" t="s">
        <v>1755</v>
      </c>
      <c r="M1082" s="69">
        <v>101</v>
      </c>
      <c r="N1082" s="78" t="s">
        <v>62</v>
      </c>
      <c r="O1082" s="81" t="str">
        <f t="shared" si="32"/>
        <v>10195</v>
      </c>
      <c r="P1082" s="82" t="str">
        <f>IF(L1082="EGG", "THA", IF(COUNTIF(Sheet2!B$3:B$187,VALUE('raw Mark ID data'!O1082))=0, 0, VLOOKUP(VALUE(O1082), Sheet2!B$3:D$987, 3, FALSE)))</f>
        <v>THA</v>
      </c>
      <c r="Q1082" s="82" t="str">
        <f>IF(P1082="THA",VLOOKUP(VALUE(O1082),Sheet2!B$1:C$191,2,FALSE), IF(P1082="SHA",VLOOKUP(VALUE(O1082),Sheet2!B$1:C$191,2,FALSE), 0))</f>
        <v>Neets Bay</v>
      </c>
      <c r="R1082" s="82" t="str">
        <f t="shared" si="33"/>
        <v>T</v>
      </c>
      <c r="S1082" s="70" t="s">
        <v>2293</v>
      </c>
      <c r="T1082" s="71">
        <v>45518</v>
      </c>
      <c r="U1082" s="73"/>
      <c r="V1082" s="69">
        <v>1</v>
      </c>
      <c r="W1082" s="71">
        <v>45518</v>
      </c>
      <c r="X1082" s="69">
        <v>33</v>
      </c>
      <c r="Y1082" s="69">
        <v>8</v>
      </c>
      <c r="Z1082" s="70" t="s">
        <v>2272</v>
      </c>
      <c r="AA1082" s="69">
        <v>1</v>
      </c>
      <c r="AB1082" s="72">
        <v>45523</v>
      </c>
      <c r="AC1082" s="70" t="s">
        <v>63</v>
      </c>
      <c r="AD1082" s="70" t="s">
        <v>947</v>
      </c>
      <c r="AE1082" s="70" t="s">
        <v>14</v>
      </c>
      <c r="AF1082" s="70" t="s">
        <v>12</v>
      </c>
      <c r="AG1082" s="70" t="s">
        <v>65</v>
      </c>
      <c r="AH1082" s="70" t="s">
        <v>11</v>
      </c>
      <c r="AI1082" s="70" t="s">
        <v>9</v>
      </c>
      <c r="AJ1082" s="70" t="s">
        <v>122</v>
      </c>
      <c r="AK1082" s="70" t="s">
        <v>947</v>
      </c>
      <c r="AL1082" s="70" t="s">
        <v>63</v>
      </c>
      <c r="AM1082" s="70" t="s">
        <v>61</v>
      </c>
      <c r="AN1082" s="70" t="s">
        <v>61</v>
      </c>
      <c r="AO1082" s="70" t="s">
        <v>61</v>
      </c>
      <c r="AP1082" s="73"/>
    </row>
    <row r="1083" spans="1:42" ht="15" hidden="1" customHeight="1" x14ac:dyDescent="0.25">
      <c r="A1083" s="69">
        <v>2024</v>
      </c>
      <c r="B1083" s="70" t="s">
        <v>54</v>
      </c>
      <c r="C1083" s="70" t="s">
        <v>1752</v>
      </c>
      <c r="D1083" s="70" t="s">
        <v>1753</v>
      </c>
      <c r="E1083" s="70" t="s">
        <v>2269</v>
      </c>
      <c r="F1083" s="70" t="s">
        <v>1755</v>
      </c>
      <c r="G1083" s="70" t="s">
        <v>2270</v>
      </c>
      <c r="H1083" s="70" t="s">
        <v>116</v>
      </c>
      <c r="I1083" s="70" t="s">
        <v>60</v>
      </c>
      <c r="J1083" s="70" t="s">
        <v>1755</v>
      </c>
      <c r="K1083" s="69" t="b">
        <v>0</v>
      </c>
      <c r="L1083" s="70" t="s">
        <v>1755</v>
      </c>
      <c r="M1083" s="69">
        <v>101</v>
      </c>
      <c r="N1083" s="78" t="s">
        <v>62</v>
      </c>
      <c r="O1083" s="81" t="str">
        <f t="shared" si="32"/>
        <v>10195</v>
      </c>
      <c r="P1083" s="82" t="str">
        <f>IF(L1083="EGG", "THA", IF(COUNTIF(Sheet2!B$3:B$187,VALUE('raw Mark ID data'!O1083))=0, 0, VLOOKUP(VALUE(O1083), Sheet2!B$3:D$987, 3, FALSE)))</f>
        <v>THA</v>
      </c>
      <c r="Q1083" s="82" t="str">
        <f>IF(P1083="THA",VLOOKUP(VALUE(O1083),Sheet2!B$1:C$191,2,FALSE), IF(P1083="SHA",VLOOKUP(VALUE(O1083),Sheet2!B$1:C$191,2,FALSE), 0))</f>
        <v>Neets Bay</v>
      </c>
      <c r="R1083" s="82" t="str">
        <f t="shared" si="33"/>
        <v>T</v>
      </c>
      <c r="S1083" s="70" t="s">
        <v>2294</v>
      </c>
      <c r="T1083" s="71">
        <v>45518</v>
      </c>
      <c r="U1083" s="73"/>
      <c r="V1083" s="69">
        <v>1</v>
      </c>
      <c r="W1083" s="71">
        <v>45518</v>
      </c>
      <c r="X1083" s="69">
        <v>33</v>
      </c>
      <c r="Y1083" s="69">
        <v>8</v>
      </c>
      <c r="Z1083" s="70" t="s">
        <v>2272</v>
      </c>
      <c r="AA1083" s="69">
        <v>1</v>
      </c>
      <c r="AB1083" s="72">
        <v>45523</v>
      </c>
      <c r="AC1083" s="70" t="s">
        <v>63</v>
      </c>
      <c r="AD1083" s="70" t="s">
        <v>163</v>
      </c>
      <c r="AE1083" s="70" t="s">
        <v>10</v>
      </c>
      <c r="AF1083" s="70" t="s">
        <v>12</v>
      </c>
      <c r="AG1083" s="70" t="s">
        <v>65</v>
      </c>
      <c r="AH1083" s="70" t="s">
        <v>11</v>
      </c>
      <c r="AI1083" s="70" t="s">
        <v>9</v>
      </c>
      <c r="AJ1083" s="70" t="s">
        <v>122</v>
      </c>
      <c r="AK1083" s="70" t="s">
        <v>163</v>
      </c>
      <c r="AL1083" s="70" t="s">
        <v>63</v>
      </c>
      <c r="AM1083" s="70" t="s">
        <v>61</v>
      </c>
      <c r="AN1083" s="70" t="s">
        <v>61</v>
      </c>
      <c r="AO1083" s="70" t="s">
        <v>61</v>
      </c>
      <c r="AP1083" s="73"/>
    </row>
    <row r="1084" spans="1:42" ht="15" hidden="1" customHeight="1" x14ac:dyDescent="0.25">
      <c r="A1084" s="69">
        <v>2024</v>
      </c>
      <c r="B1084" s="70" t="s">
        <v>54</v>
      </c>
      <c r="C1084" s="70" t="s">
        <v>1752</v>
      </c>
      <c r="D1084" s="70" t="s">
        <v>1753</v>
      </c>
      <c r="E1084" s="70" t="s">
        <v>2269</v>
      </c>
      <c r="F1084" s="70" t="s">
        <v>1755</v>
      </c>
      <c r="G1084" s="70" t="s">
        <v>2270</v>
      </c>
      <c r="H1084" s="70" t="s">
        <v>117</v>
      </c>
      <c r="I1084" s="70" t="s">
        <v>60</v>
      </c>
      <c r="J1084" s="70" t="s">
        <v>1755</v>
      </c>
      <c r="K1084" s="69" t="b">
        <v>0</v>
      </c>
      <c r="L1084" s="70" t="s">
        <v>1755</v>
      </c>
      <c r="M1084" s="69">
        <v>101</v>
      </c>
      <c r="N1084" s="78" t="s">
        <v>62</v>
      </c>
      <c r="O1084" s="81" t="str">
        <f t="shared" si="32"/>
        <v>10195</v>
      </c>
      <c r="P1084" s="82" t="str">
        <f>IF(L1084="EGG", "THA", IF(COUNTIF(Sheet2!B$3:B$187,VALUE('raw Mark ID data'!O1084))=0, 0, VLOOKUP(VALUE(O1084), Sheet2!B$3:D$987, 3, FALSE)))</f>
        <v>THA</v>
      </c>
      <c r="Q1084" s="82" t="str">
        <f>IF(P1084="THA",VLOOKUP(VALUE(O1084),Sheet2!B$1:C$191,2,FALSE), IF(P1084="SHA",VLOOKUP(VALUE(O1084),Sheet2!B$1:C$191,2,FALSE), 0))</f>
        <v>Neets Bay</v>
      </c>
      <c r="R1084" s="82" t="str">
        <f t="shared" si="33"/>
        <v>T</v>
      </c>
      <c r="S1084" s="70" t="s">
        <v>2295</v>
      </c>
      <c r="T1084" s="71">
        <v>45518</v>
      </c>
      <c r="U1084" s="73"/>
      <c r="V1084" s="69">
        <v>1</v>
      </c>
      <c r="W1084" s="71">
        <v>45518</v>
      </c>
      <c r="X1084" s="69">
        <v>33</v>
      </c>
      <c r="Y1084" s="69">
        <v>8</v>
      </c>
      <c r="Z1084" s="70" t="s">
        <v>2272</v>
      </c>
      <c r="AA1084" s="69">
        <v>1</v>
      </c>
      <c r="AB1084" s="72">
        <v>45523</v>
      </c>
      <c r="AC1084" s="70" t="s">
        <v>63</v>
      </c>
      <c r="AD1084" s="70" t="s">
        <v>139</v>
      </c>
      <c r="AE1084" s="70" t="s">
        <v>13</v>
      </c>
      <c r="AF1084" s="70" t="s">
        <v>12</v>
      </c>
      <c r="AG1084" s="70" t="s">
        <v>65</v>
      </c>
      <c r="AH1084" s="70" t="s">
        <v>11</v>
      </c>
      <c r="AI1084" s="70" t="s">
        <v>9</v>
      </c>
      <c r="AJ1084" s="70" t="s">
        <v>122</v>
      </c>
      <c r="AK1084" s="70" t="s">
        <v>139</v>
      </c>
      <c r="AL1084" s="70" t="s">
        <v>63</v>
      </c>
      <c r="AM1084" s="70" t="s">
        <v>61</v>
      </c>
      <c r="AN1084" s="70" t="s">
        <v>61</v>
      </c>
      <c r="AO1084" s="70" t="s">
        <v>61</v>
      </c>
      <c r="AP1084" s="73"/>
    </row>
    <row r="1085" spans="1:42" ht="15" hidden="1" customHeight="1" x14ac:dyDescent="0.25">
      <c r="A1085" s="69">
        <v>2024</v>
      </c>
      <c r="B1085" s="70" t="s">
        <v>54</v>
      </c>
      <c r="C1085" s="70" t="s">
        <v>1752</v>
      </c>
      <c r="D1085" s="70" t="s">
        <v>1753</v>
      </c>
      <c r="E1085" s="70" t="s">
        <v>2269</v>
      </c>
      <c r="F1085" s="70" t="s">
        <v>1755</v>
      </c>
      <c r="G1085" s="70" t="s">
        <v>2270</v>
      </c>
      <c r="H1085" s="70" t="s">
        <v>118</v>
      </c>
      <c r="I1085" s="70" t="s">
        <v>60</v>
      </c>
      <c r="J1085" s="70" t="s">
        <v>1755</v>
      </c>
      <c r="K1085" s="69" t="b">
        <v>0</v>
      </c>
      <c r="L1085" s="70" t="s">
        <v>1755</v>
      </c>
      <c r="M1085" s="69">
        <v>101</v>
      </c>
      <c r="N1085" s="78" t="s">
        <v>62</v>
      </c>
      <c r="O1085" s="81" t="str">
        <f t="shared" si="32"/>
        <v>10195</v>
      </c>
      <c r="P1085" s="82" t="str">
        <f>IF(L1085="EGG", "THA", IF(COUNTIF(Sheet2!B$3:B$187,VALUE('raw Mark ID data'!O1085))=0, 0, VLOOKUP(VALUE(O1085), Sheet2!B$3:D$987, 3, FALSE)))</f>
        <v>THA</v>
      </c>
      <c r="Q1085" s="82" t="str">
        <f>IF(P1085="THA",VLOOKUP(VALUE(O1085),Sheet2!B$1:C$191,2,FALSE), IF(P1085="SHA",VLOOKUP(VALUE(O1085),Sheet2!B$1:C$191,2,FALSE), 0))</f>
        <v>Neets Bay</v>
      </c>
      <c r="R1085" s="82" t="str">
        <f t="shared" si="33"/>
        <v>T</v>
      </c>
      <c r="S1085" s="70" t="s">
        <v>2296</v>
      </c>
      <c r="T1085" s="71">
        <v>45518</v>
      </c>
      <c r="U1085" s="73"/>
      <c r="V1085" s="69">
        <v>1</v>
      </c>
      <c r="W1085" s="71">
        <v>45518</v>
      </c>
      <c r="X1085" s="69">
        <v>33</v>
      </c>
      <c r="Y1085" s="69">
        <v>8</v>
      </c>
      <c r="Z1085" s="70" t="s">
        <v>2272</v>
      </c>
      <c r="AA1085" s="69">
        <v>1</v>
      </c>
      <c r="AB1085" s="72">
        <v>45523</v>
      </c>
      <c r="AC1085" s="70" t="s">
        <v>63</v>
      </c>
      <c r="AD1085" s="70" t="s">
        <v>139</v>
      </c>
      <c r="AE1085" s="70" t="s">
        <v>13</v>
      </c>
      <c r="AF1085" s="70" t="s">
        <v>12</v>
      </c>
      <c r="AG1085" s="70" t="s">
        <v>65</v>
      </c>
      <c r="AH1085" s="70" t="s">
        <v>11</v>
      </c>
      <c r="AI1085" s="70" t="s">
        <v>9</v>
      </c>
      <c r="AJ1085" s="70" t="s">
        <v>122</v>
      </c>
      <c r="AK1085" s="70" t="s">
        <v>139</v>
      </c>
      <c r="AL1085" s="70" t="s">
        <v>63</v>
      </c>
      <c r="AM1085" s="70" t="s">
        <v>61</v>
      </c>
      <c r="AN1085" s="70" t="s">
        <v>61</v>
      </c>
      <c r="AO1085" s="70" t="s">
        <v>61</v>
      </c>
      <c r="AP1085" s="73"/>
    </row>
    <row r="1086" spans="1:42" ht="15" hidden="1" customHeight="1" x14ac:dyDescent="0.25">
      <c r="A1086" s="69">
        <v>2024</v>
      </c>
      <c r="B1086" s="70" t="s">
        <v>54</v>
      </c>
      <c r="C1086" s="70" t="s">
        <v>1752</v>
      </c>
      <c r="D1086" s="70" t="s">
        <v>1753</v>
      </c>
      <c r="E1086" s="70" t="s">
        <v>2269</v>
      </c>
      <c r="F1086" s="70" t="s">
        <v>1755</v>
      </c>
      <c r="G1086" s="70" t="s">
        <v>2270</v>
      </c>
      <c r="H1086" s="70" t="s">
        <v>119</v>
      </c>
      <c r="I1086" s="70" t="s">
        <v>60</v>
      </c>
      <c r="J1086" s="70" t="s">
        <v>1755</v>
      </c>
      <c r="K1086" s="69" t="b">
        <v>0</v>
      </c>
      <c r="L1086" s="70" t="s">
        <v>1755</v>
      </c>
      <c r="M1086" s="69">
        <v>101</v>
      </c>
      <c r="N1086" s="78" t="s">
        <v>62</v>
      </c>
      <c r="O1086" s="81" t="str">
        <f t="shared" si="32"/>
        <v>10195</v>
      </c>
      <c r="P1086" s="82" t="str">
        <f>IF(L1086="EGG", "THA", IF(COUNTIF(Sheet2!B$3:B$187,VALUE('raw Mark ID data'!O1086))=0, 0, VLOOKUP(VALUE(O1086), Sheet2!B$3:D$987, 3, FALSE)))</f>
        <v>THA</v>
      </c>
      <c r="Q1086" s="82" t="str">
        <f>IF(P1086="THA",VLOOKUP(VALUE(O1086),Sheet2!B$1:C$191,2,FALSE), IF(P1086="SHA",VLOOKUP(VALUE(O1086),Sheet2!B$1:C$191,2,FALSE), 0))</f>
        <v>Neets Bay</v>
      </c>
      <c r="R1086" s="82" t="str">
        <f t="shared" si="33"/>
        <v>T</v>
      </c>
      <c r="S1086" s="70" t="s">
        <v>2297</v>
      </c>
      <c r="T1086" s="71">
        <v>45518</v>
      </c>
      <c r="U1086" s="73"/>
      <c r="V1086" s="69">
        <v>1</v>
      </c>
      <c r="W1086" s="71">
        <v>45518</v>
      </c>
      <c r="X1086" s="69">
        <v>33</v>
      </c>
      <c r="Y1086" s="69">
        <v>8</v>
      </c>
      <c r="Z1086" s="70" t="s">
        <v>2272</v>
      </c>
      <c r="AA1086" s="69">
        <v>1</v>
      </c>
      <c r="AB1086" s="72">
        <v>45523</v>
      </c>
      <c r="AC1086" s="70" t="s">
        <v>63</v>
      </c>
      <c r="AD1086" s="70" t="s">
        <v>947</v>
      </c>
      <c r="AE1086" s="70" t="s">
        <v>14</v>
      </c>
      <c r="AF1086" s="70" t="s">
        <v>12</v>
      </c>
      <c r="AG1086" s="70" t="s">
        <v>65</v>
      </c>
      <c r="AH1086" s="70" t="s">
        <v>11</v>
      </c>
      <c r="AI1086" s="70" t="s">
        <v>9</v>
      </c>
      <c r="AJ1086" s="70" t="s">
        <v>122</v>
      </c>
      <c r="AK1086" s="70" t="s">
        <v>947</v>
      </c>
      <c r="AL1086" s="70" t="s">
        <v>63</v>
      </c>
      <c r="AM1086" s="70" t="s">
        <v>61</v>
      </c>
      <c r="AN1086" s="70" t="s">
        <v>61</v>
      </c>
      <c r="AO1086" s="70" t="s">
        <v>61</v>
      </c>
      <c r="AP1086" s="73"/>
    </row>
    <row r="1087" spans="1:42" ht="15" hidden="1" customHeight="1" x14ac:dyDescent="0.25">
      <c r="A1087" s="69">
        <v>2024</v>
      </c>
      <c r="B1087" s="70" t="s">
        <v>54</v>
      </c>
      <c r="C1087" s="70" t="s">
        <v>1752</v>
      </c>
      <c r="D1087" s="70" t="s">
        <v>1753</v>
      </c>
      <c r="E1087" s="70" t="s">
        <v>2094</v>
      </c>
      <c r="F1087" s="70" t="s">
        <v>1755</v>
      </c>
      <c r="G1087" s="70" t="s">
        <v>2270</v>
      </c>
      <c r="H1087" s="70" t="s">
        <v>121</v>
      </c>
      <c r="I1087" s="70" t="s">
        <v>60</v>
      </c>
      <c r="J1087" s="70" t="s">
        <v>1755</v>
      </c>
      <c r="K1087" s="69" t="b">
        <v>0</v>
      </c>
      <c r="L1087" s="70" t="s">
        <v>1755</v>
      </c>
      <c r="M1087" s="69">
        <v>101</v>
      </c>
      <c r="N1087" s="78" t="s">
        <v>62</v>
      </c>
      <c r="O1087" s="81" t="str">
        <f t="shared" si="32"/>
        <v>10195</v>
      </c>
      <c r="P1087" s="82" t="str">
        <f>IF(L1087="EGG", "THA", IF(COUNTIF(Sheet2!B$3:B$187,VALUE('raw Mark ID data'!O1087))=0, 0, VLOOKUP(VALUE(O1087), Sheet2!B$3:D$987, 3, FALSE)))</f>
        <v>THA</v>
      </c>
      <c r="Q1087" s="82" t="str">
        <f>IF(P1087="THA",VLOOKUP(VALUE(O1087),Sheet2!B$1:C$191,2,FALSE), IF(P1087="SHA",VLOOKUP(VALUE(O1087),Sheet2!B$1:C$191,2,FALSE), 0))</f>
        <v>Neets Bay</v>
      </c>
      <c r="R1087" s="82" t="str">
        <f t="shared" si="33"/>
        <v>T</v>
      </c>
      <c r="S1087" s="70" t="s">
        <v>2298</v>
      </c>
      <c r="T1087" s="71">
        <v>45519</v>
      </c>
      <c r="U1087" s="73"/>
      <c r="V1087" s="69">
        <v>1</v>
      </c>
      <c r="W1087" s="71">
        <v>45519</v>
      </c>
      <c r="X1087" s="69">
        <v>33</v>
      </c>
      <c r="Y1087" s="69">
        <v>8</v>
      </c>
      <c r="Z1087" s="70" t="s">
        <v>2299</v>
      </c>
      <c r="AA1087" s="69">
        <v>1</v>
      </c>
      <c r="AB1087" s="72">
        <v>45523</v>
      </c>
      <c r="AC1087" s="70" t="s">
        <v>63</v>
      </c>
      <c r="AD1087" s="70" t="s">
        <v>189</v>
      </c>
      <c r="AE1087" s="70" t="s">
        <v>21</v>
      </c>
      <c r="AF1087" s="70" t="s">
        <v>12</v>
      </c>
      <c r="AG1087" s="70" t="s">
        <v>65</v>
      </c>
      <c r="AH1087" s="70" t="s">
        <v>11</v>
      </c>
      <c r="AI1087" s="70" t="s">
        <v>9</v>
      </c>
      <c r="AJ1087" s="70" t="s">
        <v>122</v>
      </c>
      <c r="AK1087" s="70" t="s">
        <v>189</v>
      </c>
      <c r="AL1087" s="70" t="s">
        <v>63</v>
      </c>
      <c r="AM1087" s="70" t="s">
        <v>61</v>
      </c>
      <c r="AN1087" s="70" t="s">
        <v>61</v>
      </c>
      <c r="AO1087" s="70" t="s">
        <v>61</v>
      </c>
      <c r="AP1087" s="73"/>
    </row>
    <row r="1088" spans="1:42" ht="15" hidden="1" customHeight="1" x14ac:dyDescent="0.25">
      <c r="A1088" s="69">
        <v>2024</v>
      </c>
      <c r="B1088" s="70" t="s">
        <v>54</v>
      </c>
      <c r="C1088" s="70" t="s">
        <v>1752</v>
      </c>
      <c r="D1088" s="70" t="s">
        <v>1753</v>
      </c>
      <c r="E1088" s="70" t="s">
        <v>2094</v>
      </c>
      <c r="F1088" s="70" t="s">
        <v>1755</v>
      </c>
      <c r="G1088" s="70" t="s">
        <v>2270</v>
      </c>
      <c r="H1088" s="70" t="s">
        <v>123</v>
      </c>
      <c r="I1088" s="70" t="s">
        <v>60</v>
      </c>
      <c r="J1088" s="70" t="s">
        <v>1755</v>
      </c>
      <c r="K1088" s="69" t="b">
        <v>0</v>
      </c>
      <c r="L1088" s="70" t="s">
        <v>1755</v>
      </c>
      <c r="M1088" s="69">
        <v>101</v>
      </c>
      <c r="N1088" s="78" t="s">
        <v>62</v>
      </c>
      <c r="O1088" s="81" t="str">
        <f t="shared" si="32"/>
        <v>10195</v>
      </c>
      <c r="P1088" s="82" t="str">
        <f>IF(L1088="EGG", "THA", IF(COUNTIF(Sheet2!B$3:B$187,VALUE('raw Mark ID data'!O1088))=0, 0, VLOOKUP(VALUE(O1088), Sheet2!B$3:D$987, 3, FALSE)))</f>
        <v>THA</v>
      </c>
      <c r="Q1088" s="82" t="str">
        <f>IF(P1088="THA",VLOOKUP(VALUE(O1088),Sheet2!B$1:C$191,2,FALSE), IF(P1088="SHA",VLOOKUP(VALUE(O1088),Sheet2!B$1:C$191,2,FALSE), 0))</f>
        <v>Neets Bay</v>
      </c>
      <c r="R1088" s="82" t="str">
        <f t="shared" si="33"/>
        <v>T</v>
      </c>
      <c r="S1088" s="70" t="s">
        <v>2300</v>
      </c>
      <c r="T1088" s="71">
        <v>45519</v>
      </c>
      <c r="U1088" s="73"/>
      <c r="V1088" s="69">
        <v>1</v>
      </c>
      <c r="W1088" s="71">
        <v>45519</v>
      </c>
      <c r="X1088" s="69">
        <v>33</v>
      </c>
      <c r="Y1088" s="69">
        <v>8</v>
      </c>
      <c r="Z1088" s="70" t="s">
        <v>2299</v>
      </c>
      <c r="AA1088" s="69">
        <v>1</v>
      </c>
      <c r="AB1088" s="72">
        <v>45523</v>
      </c>
      <c r="AC1088" s="70" t="s">
        <v>63</v>
      </c>
      <c r="AD1088" s="70" t="s">
        <v>947</v>
      </c>
      <c r="AE1088" s="70" t="s">
        <v>14</v>
      </c>
      <c r="AF1088" s="70" t="s">
        <v>12</v>
      </c>
      <c r="AG1088" s="70" t="s">
        <v>65</v>
      </c>
      <c r="AH1088" s="70" t="s">
        <v>11</v>
      </c>
      <c r="AI1088" s="70" t="s">
        <v>9</v>
      </c>
      <c r="AJ1088" s="70" t="s">
        <v>122</v>
      </c>
      <c r="AK1088" s="70" t="s">
        <v>947</v>
      </c>
      <c r="AL1088" s="70" t="s">
        <v>63</v>
      </c>
      <c r="AM1088" s="70" t="s">
        <v>61</v>
      </c>
      <c r="AN1088" s="70" t="s">
        <v>61</v>
      </c>
      <c r="AO1088" s="70" t="s">
        <v>61</v>
      </c>
      <c r="AP1088" s="73"/>
    </row>
    <row r="1089" spans="1:42" ht="15" hidden="1" customHeight="1" x14ac:dyDescent="0.25">
      <c r="A1089" s="69">
        <v>2024</v>
      </c>
      <c r="B1089" s="70" t="s">
        <v>54</v>
      </c>
      <c r="C1089" s="70" t="s">
        <v>1752</v>
      </c>
      <c r="D1089" s="70" t="s">
        <v>1753</v>
      </c>
      <c r="E1089" s="70" t="s">
        <v>2094</v>
      </c>
      <c r="F1089" s="70" t="s">
        <v>1755</v>
      </c>
      <c r="G1089" s="70" t="s">
        <v>2270</v>
      </c>
      <c r="H1089" s="70" t="s">
        <v>125</v>
      </c>
      <c r="I1089" s="70" t="s">
        <v>60</v>
      </c>
      <c r="J1089" s="70" t="s">
        <v>1755</v>
      </c>
      <c r="K1089" s="69" t="b">
        <v>0</v>
      </c>
      <c r="L1089" s="70" t="s">
        <v>1755</v>
      </c>
      <c r="M1089" s="69">
        <v>101</v>
      </c>
      <c r="N1089" s="78" t="s">
        <v>62</v>
      </c>
      <c r="O1089" s="81" t="str">
        <f t="shared" si="32"/>
        <v>10195</v>
      </c>
      <c r="P1089" s="82" t="str">
        <f>IF(L1089="EGG", "THA", IF(COUNTIF(Sheet2!B$3:B$187,VALUE('raw Mark ID data'!O1089))=0, 0, VLOOKUP(VALUE(O1089), Sheet2!B$3:D$987, 3, FALSE)))</f>
        <v>THA</v>
      </c>
      <c r="Q1089" s="82" t="str">
        <f>IF(P1089="THA",VLOOKUP(VALUE(O1089),Sheet2!B$1:C$191,2,FALSE), IF(P1089="SHA",VLOOKUP(VALUE(O1089),Sheet2!B$1:C$191,2,FALSE), 0))</f>
        <v>Neets Bay</v>
      </c>
      <c r="R1089" s="82" t="str">
        <f t="shared" si="33"/>
        <v>T</v>
      </c>
      <c r="S1089" s="70" t="s">
        <v>2301</v>
      </c>
      <c r="T1089" s="71">
        <v>45519</v>
      </c>
      <c r="U1089" s="73"/>
      <c r="V1089" s="69">
        <v>1</v>
      </c>
      <c r="W1089" s="71">
        <v>45519</v>
      </c>
      <c r="X1089" s="69">
        <v>33</v>
      </c>
      <c r="Y1089" s="69">
        <v>8</v>
      </c>
      <c r="Z1089" s="70" t="s">
        <v>2299</v>
      </c>
      <c r="AA1089" s="69">
        <v>1</v>
      </c>
      <c r="AB1089" s="72">
        <v>45523</v>
      </c>
      <c r="AC1089" s="70" t="s">
        <v>63</v>
      </c>
      <c r="AD1089" s="70" t="s">
        <v>163</v>
      </c>
      <c r="AE1089" s="70" t="s">
        <v>10</v>
      </c>
      <c r="AF1089" s="70" t="s">
        <v>12</v>
      </c>
      <c r="AG1089" s="70" t="s">
        <v>65</v>
      </c>
      <c r="AH1089" s="70" t="s">
        <v>11</v>
      </c>
      <c r="AI1089" s="70" t="s">
        <v>9</v>
      </c>
      <c r="AJ1089" s="70" t="s">
        <v>122</v>
      </c>
      <c r="AK1089" s="70" t="s">
        <v>163</v>
      </c>
      <c r="AL1089" s="70" t="s">
        <v>63</v>
      </c>
      <c r="AM1089" s="70" t="s">
        <v>61</v>
      </c>
      <c r="AN1089" s="70" t="s">
        <v>61</v>
      </c>
      <c r="AO1089" s="70" t="s">
        <v>61</v>
      </c>
      <c r="AP1089" s="73"/>
    </row>
    <row r="1090" spans="1:42" ht="15" hidden="1" customHeight="1" x14ac:dyDescent="0.25">
      <c r="A1090" s="69">
        <v>2024</v>
      </c>
      <c r="B1090" s="70" t="s">
        <v>54</v>
      </c>
      <c r="C1090" s="70" t="s">
        <v>1752</v>
      </c>
      <c r="D1090" s="70" t="s">
        <v>1753</v>
      </c>
      <c r="E1090" s="70" t="s">
        <v>2094</v>
      </c>
      <c r="F1090" s="70" t="s">
        <v>1755</v>
      </c>
      <c r="G1090" s="70" t="s">
        <v>2270</v>
      </c>
      <c r="H1090" s="70" t="s">
        <v>127</v>
      </c>
      <c r="I1090" s="70" t="s">
        <v>60</v>
      </c>
      <c r="J1090" s="70" t="s">
        <v>1755</v>
      </c>
      <c r="K1090" s="69" t="b">
        <v>0</v>
      </c>
      <c r="L1090" s="70" t="s">
        <v>1755</v>
      </c>
      <c r="M1090" s="69">
        <v>101</v>
      </c>
      <c r="N1090" s="78" t="s">
        <v>62</v>
      </c>
      <c r="O1090" s="81" t="str">
        <f t="shared" si="32"/>
        <v>10195</v>
      </c>
      <c r="P1090" s="82" t="str">
        <f>IF(L1090="EGG", "THA", IF(COUNTIF(Sheet2!B$3:B$187,VALUE('raw Mark ID data'!O1090))=0, 0, VLOOKUP(VALUE(O1090), Sheet2!B$3:D$987, 3, FALSE)))</f>
        <v>THA</v>
      </c>
      <c r="Q1090" s="82" t="str">
        <f>IF(P1090="THA",VLOOKUP(VALUE(O1090),Sheet2!B$1:C$191,2,FALSE), IF(P1090="SHA",VLOOKUP(VALUE(O1090),Sheet2!B$1:C$191,2,FALSE), 0))</f>
        <v>Neets Bay</v>
      </c>
      <c r="R1090" s="82" t="str">
        <f t="shared" si="33"/>
        <v>T</v>
      </c>
      <c r="S1090" s="70" t="s">
        <v>2302</v>
      </c>
      <c r="T1090" s="71">
        <v>45519</v>
      </c>
      <c r="U1090" s="73"/>
      <c r="V1090" s="69">
        <v>1</v>
      </c>
      <c r="W1090" s="71">
        <v>45519</v>
      </c>
      <c r="X1090" s="69">
        <v>33</v>
      </c>
      <c r="Y1090" s="69">
        <v>8</v>
      </c>
      <c r="Z1090" s="70" t="s">
        <v>2299</v>
      </c>
      <c r="AA1090" s="69">
        <v>1</v>
      </c>
      <c r="AB1090" s="72">
        <v>45523</v>
      </c>
      <c r="AC1090" s="70" t="s">
        <v>63</v>
      </c>
      <c r="AD1090" s="70" t="s">
        <v>139</v>
      </c>
      <c r="AE1090" s="70" t="s">
        <v>13</v>
      </c>
      <c r="AF1090" s="70" t="s">
        <v>12</v>
      </c>
      <c r="AG1090" s="70" t="s">
        <v>65</v>
      </c>
      <c r="AH1090" s="70" t="s">
        <v>11</v>
      </c>
      <c r="AI1090" s="70" t="s">
        <v>9</v>
      </c>
      <c r="AJ1090" s="70" t="s">
        <v>122</v>
      </c>
      <c r="AK1090" s="70" t="s">
        <v>139</v>
      </c>
      <c r="AL1090" s="70" t="s">
        <v>63</v>
      </c>
      <c r="AM1090" s="70" t="s">
        <v>61</v>
      </c>
      <c r="AN1090" s="70" t="s">
        <v>61</v>
      </c>
      <c r="AO1090" s="70" t="s">
        <v>61</v>
      </c>
      <c r="AP1090" s="73"/>
    </row>
    <row r="1091" spans="1:42" ht="15" hidden="1" customHeight="1" x14ac:dyDescent="0.25">
      <c r="A1091" s="69">
        <v>2024</v>
      </c>
      <c r="B1091" s="70" t="s">
        <v>54</v>
      </c>
      <c r="C1091" s="70" t="s">
        <v>1752</v>
      </c>
      <c r="D1091" s="70" t="s">
        <v>1753</v>
      </c>
      <c r="E1091" s="70" t="s">
        <v>2094</v>
      </c>
      <c r="F1091" s="70" t="s">
        <v>1755</v>
      </c>
      <c r="G1091" s="70" t="s">
        <v>2270</v>
      </c>
      <c r="H1091" s="70" t="s">
        <v>128</v>
      </c>
      <c r="I1091" s="70" t="s">
        <v>60</v>
      </c>
      <c r="J1091" s="70" t="s">
        <v>1755</v>
      </c>
      <c r="K1091" s="69" t="b">
        <v>0</v>
      </c>
      <c r="L1091" s="70" t="s">
        <v>1755</v>
      </c>
      <c r="M1091" s="69">
        <v>101</v>
      </c>
      <c r="N1091" s="78" t="s">
        <v>62</v>
      </c>
      <c r="O1091" s="81" t="str">
        <f t="shared" ref="O1091:O1154" si="34">CONCATENATE(M1091,N1091)</f>
        <v>10195</v>
      </c>
      <c r="P1091" s="82" t="str">
        <f>IF(L1091="EGG", "THA", IF(COUNTIF(Sheet2!B$3:B$187,VALUE('raw Mark ID data'!O1091))=0, 0, VLOOKUP(VALUE(O1091), Sheet2!B$3:D$987, 3, FALSE)))</f>
        <v>THA</v>
      </c>
      <c r="Q1091" s="82" t="str">
        <f>IF(P1091="THA",VLOOKUP(VALUE(O1091),Sheet2!B$1:C$191,2,FALSE), IF(P1091="SHA",VLOOKUP(VALUE(O1091),Sheet2!B$1:C$191,2,FALSE), 0))</f>
        <v>Neets Bay</v>
      </c>
      <c r="R1091" s="82" t="str">
        <f t="shared" ref="R1091:R1154" si="35">IF(L1091="EGG",IF(C1091="NB","T","????"),IF(OR(P1091="SHA", P1091="THA")=TRUE, IF(Q1091="Neets Bay", "T", "NT"), "NT"))</f>
        <v>T</v>
      </c>
      <c r="S1091" s="70" t="s">
        <v>2303</v>
      </c>
      <c r="T1091" s="71">
        <v>45519</v>
      </c>
      <c r="U1091" s="73"/>
      <c r="V1091" s="69">
        <v>1</v>
      </c>
      <c r="W1091" s="71">
        <v>45519</v>
      </c>
      <c r="X1091" s="69">
        <v>33</v>
      </c>
      <c r="Y1091" s="69">
        <v>8</v>
      </c>
      <c r="Z1091" s="70" t="s">
        <v>2299</v>
      </c>
      <c r="AA1091" s="69">
        <v>1</v>
      </c>
      <c r="AB1091" s="72">
        <v>45523</v>
      </c>
      <c r="AC1091" s="70" t="s">
        <v>63</v>
      </c>
      <c r="AD1091" s="70" t="s">
        <v>947</v>
      </c>
      <c r="AE1091" s="70" t="s">
        <v>14</v>
      </c>
      <c r="AF1091" s="70" t="s">
        <v>12</v>
      </c>
      <c r="AG1091" s="70" t="s">
        <v>65</v>
      </c>
      <c r="AH1091" s="70" t="s">
        <v>11</v>
      </c>
      <c r="AI1091" s="70" t="s">
        <v>9</v>
      </c>
      <c r="AJ1091" s="70" t="s">
        <v>122</v>
      </c>
      <c r="AK1091" s="70" t="s">
        <v>947</v>
      </c>
      <c r="AL1091" s="70" t="s">
        <v>63</v>
      </c>
      <c r="AM1091" s="70" t="s">
        <v>61</v>
      </c>
      <c r="AN1091" s="70" t="s">
        <v>61</v>
      </c>
      <c r="AO1091" s="70" t="s">
        <v>61</v>
      </c>
      <c r="AP1091" s="73"/>
    </row>
    <row r="1092" spans="1:42" ht="15" hidden="1" customHeight="1" x14ac:dyDescent="0.25">
      <c r="A1092" s="69">
        <v>2024</v>
      </c>
      <c r="B1092" s="70" t="s">
        <v>54</v>
      </c>
      <c r="C1092" s="70" t="s">
        <v>1752</v>
      </c>
      <c r="D1092" s="70" t="s">
        <v>1753</v>
      </c>
      <c r="E1092" s="70" t="s">
        <v>2094</v>
      </c>
      <c r="F1092" s="70" t="s">
        <v>1755</v>
      </c>
      <c r="G1092" s="70" t="s">
        <v>2270</v>
      </c>
      <c r="H1092" s="70" t="s">
        <v>129</v>
      </c>
      <c r="I1092" s="70" t="s">
        <v>60</v>
      </c>
      <c r="J1092" s="70" t="s">
        <v>1755</v>
      </c>
      <c r="K1092" s="69" t="b">
        <v>0</v>
      </c>
      <c r="L1092" s="70" t="s">
        <v>1755</v>
      </c>
      <c r="M1092" s="69">
        <v>101</v>
      </c>
      <c r="N1092" s="78" t="s">
        <v>62</v>
      </c>
      <c r="O1092" s="81" t="str">
        <f t="shared" si="34"/>
        <v>10195</v>
      </c>
      <c r="P1092" s="82" t="str">
        <f>IF(L1092="EGG", "THA", IF(COUNTIF(Sheet2!B$3:B$187,VALUE('raw Mark ID data'!O1092))=0, 0, VLOOKUP(VALUE(O1092), Sheet2!B$3:D$987, 3, FALSE)))</f>
        <v>THA</v>
      </c>
      <c r="Q1092" s="82" t="str">
        <f>IF(P1092="THA",VLOOKUP(VALUE(O1092),Sheet2!B$1:C$191,2,FALSE), IF(P1092="SHA",VLOOKUP(VALUE(O1092),Sheet2!B$1:C$191,2,FALSE), 0))</f>
        <v>Neets Bay</v>
      </c>
      <c r="R1092" s="82" t="str">
        <f t="shared" si="35"/>
        <v>T</v>
      </c>
      <c r="S1092" s="70" t="s">
        <v>2304</v>
      </c>
      <c r="T1092" s="71">
        <v>45519</v>
      </c>
      <c r="U1092" s="73"/>
      <c r="V1092" s="69">
        <v>1</v>
      </c>
      <c r="W1092" s="71">
        <v>45519</v>
      </c>
      <c r="X1092" s="69">
        <v>33</v>
      </c>
      <c r="Y1092" s="69">
        <v>8</v>
      </c>
      <c r="Z1092" s="70" t="s">
        <v>2299</v>
      </c>
      <c r="AA1092" s="69">
        <v>1</v>
      </c>
      <c r="AB1092" s="72">
        <v>45523</v>
      </c>
      <c r="AC1092" s="70" t="s">
        <v>63</v>
      </c>
      <c r="AD1092" s="70" t="s">
        <v>163</v>
      </c>
      <c r="AE1092" s="70" t="s">
        <v>10</v>
      </c>
      <c r="AF1092" s="70" t="s">
        <v>12</v>
      </c>
      <c r="AG1092" s="70" t="s">
        <v>65</v>
      </c>
      <c r="AH1092" s="70" t="s">
        <v>11</v>
      </c>
      <c r="AI1092" s="70" t="s">
        <v>9</v>
      </c>
      <c r="AJ1092" s="70" t="s">
        <v>122</v>
      </c>
      <c r="AK1092" s="70" t="s">
        <v>163</v>
      </c>
      <c r="AL1092" s="70" t="s">
        <v>63</v>
      </c>
      <c r="AM1092" s="70" t="s">
        <v>61</v>
      </c>
      <c r="AN1092" s="70" t="s">
        <v>61</v>
      </c>
      <c r="AO1092" s="70" t="s">
        <v>61</v>
      </c>
      <c r="AP1092" s="73"/>
    </row>
    <row r="1093" spans="1:42" ht="15" hidden="1" customHeight="1" x14ac:dyDescent="0.25">
      <c r="A1093" s="69">
        <v>2024</v>
      </c>
      <c r="B1093" s="70" t="s">
        <v>54</v>
      </c>
      <c r="C1093" s="70" t="s">
        <v>1752</v>
      </c>
      <c r="D1093" s="70" t="s">
        <v>1753</v>
      </c>
      <c r="E1093" s="70" t="s">
        <v>2094</v>
      </c>
      <c r="F1093" s="70" t="s">
        <v>1755</v>
      </c>
      <c r="G1093" s="70" t="s">
        <v>2270</v>
      </c>
      <c r="H1093" s="70" t="s">
        <v>134</v>
      </c>
      <c r="I1093" s="70" t="s">
        <v>60</v>
      </c>
      <c r="J1093" s="70" t="s">
        <v>1755</v>
      </c>
      <c r="K1093" s="69" t="b">
        <v>0</v>
      </c>
      <c r="L1093" s="70" t="s">
        <v>1755</v>
      </c>
      <c r="M1093" s="69">
        <v>101</v>
      </c>
      <c r="N1093" s="78" t="s">
        <v>62</v>
      </c>
      <c r="O1093" s="81" t="str">
        <f t="shared" si="34"/>
        <v>10195</v>
      </c>
      <c r="P1093" s="82" t="str">
        <f>IF(L1093="EGG", "THA", IF(COUNTIF(Sheet2!B$3:B$187,VALUE('raw Mark ID data'!O1093))=0, 0, VLOOKUP(VALUE(O1093), Sheet2!B$3:D$987, 3, FALSE)))</f>
        <v>THA</v>
      </c>
      <c r="Q1093" s="82" t="str">
        <f>IF(P1093="THA",VLOOKUP(VALUE(O1093),Sheet2!B$1:C$191,2,FALSE), IF(P1093="SHA",VLOOKUP(VALUE(O1093),Sheet2!B$1:C$191,2,FALSE), 0))</f>
        <v>Neets Bay</v>
      </c>
      <c r="R1093" s="82" t="str">
        <f t="shared" si="35"/>
        <v>T</v>
      </c>
      <c r="S1093" s="70" t="s">
        <v>2305</v>
      </c>
      <c r="T1093" s="71">
        <v>45519</v>
      </c>
      <c r="U1093" s="73"/>
      <c r="V1093" s="69">
        <v>1</v>
      </c>
      <c r="W1093" s="71">
        <v>45519</v>
      </c>
      <c r="X1093" s="69">
        <v>33</v>
      </c>
      <c r="Y1093" s="69">
        <v>8</v>
      </c>
      <c r="Z1093" s="70" t="s">
        <v>2299</v>
      </c>
      <c r="AA1093" s="69">
        <v>1</v>
      </c>
      <c r="AB1093" s="72">
        <v>45523</v>
      </c>
      <c r="AC1093" s="70" t="s">
        <v>63</v>
      </c>
      <c r="AD1093" s="70" t="s">
        <v>139</v>
      </c>
      <c r="AE1093" s="70" t="s">
        <v>13</v>
      </c>
      <c r="AF1093" s="70" t="s">
        <v>12</v>
      </c>
      <c r="AG1093" s="70" t="s">
        <v>65</v>
      </c>
      <c r="AH1093" s="70" t="s">
        <v>11</v>
      </c>
      <c r="AI1093" s="70" t="s">
        <v>9</v>
      </c>
      <c r="AJ1093" s="70" t="s">
        <v>122</v>
      </c>
      <c r="AK1093" s="70" t="s">
        <v>139</v>
      </c>
      <c r="AL1093" s="70" t="s">
        <v>63</v>
      </c>
      <c r="AM1093" s="70" t="s">
        <v>61</v>
      </c>
      <c r="AN1093" s="70" t="s">
        <v>61</v>
      </c>
      <c r="AO1093" s="70" t="s">
        <v>61</v>
      </c>
      <c r="AP1093" s="73"/>
    </row>
    <row r="1094" spans="1:42" ht="15" hidden="1" customHeight="1" x14ac:dyDescent="0.25">
      <c r="A1094" s="69">
        <v>2024</v>
      </c>
      <c r="B1094" s="70" t="s">
        <v>54</v>
      </c>
      <c r="C1094" s="70" t="s">
        <v>1752</v>
      </c>
      <c r="D1094" s="70" t="s">
        <v>1753</v>
      </c>
      <c r="E1094" s="70" t="s">
        <v>2094</v>
      </c>
      <c r="F1094" s="70" t="s">
        <v>1755</v>
      </c>
      <c r="G1094" s="70" t="s">
        <v>2270</v>
      </c>
      <c r="H1094" s="70" t="s">
        <v>135</v>
      </c>
      <c r="I1094" s="70" t="s">
        <v>60</v>
      </c>
      <c r="J1094" s="70" t="s">
        <v>1755</v>
      </c>
      <c r="K1094" s="69" t="b">
        <v>0</v>
      </c>
      <c r="L1094" s="70" t="s">
        <v>1755</v>
      </c>
      <c r="M1094" s="69">
        <v>101</v>
      </c>
      <c r="N1094" s="78" t="s">
        <v>62</v>
      </c>
      <c r="O1094" s="81" t="str">
        <f t="shared" si="34"/>
        <v>10195</v>
      </c>
      <c r="P1094" s="82" t="str">
        <f>IF(L1094="EGG", "THA", IF(COUNTIF(Sheet2!B$3:B$187,VALUE('raw Mark ID data'!O1094))=0, 0, VLOOKUP(VALUE(O1094), Sheet2!B$3:D$987, 3, FALSE)))</f>
        <v>THA</v>
      </c>
      <c r="Q1094" s="82" t="str">
        <f>IF(P1094="THA",VLOOKUP(VALUE(O1094),Sheet2!B$1:C$191,2,FALSE), IF(P1094="SHA",VLOOKUP(VALUE(O1094),Sheet2!B$1:C$191,2,FALSE), 0))</f>
        <v>Neets Bay</v>
      </c>
      <c r="R1094" s="82" t="str">
        <f t="shared" si="35"/>
        <v>T</v>
      </c>
      <c r="S1094" s="70" t="s">
        <v>2306</v>
      </c>
      <c r="T1094" s="71">
        <v>45519</v>
      </c>
      <c r="U1094" s="73"/>
      <c r="V1094" s="69">
        <v>1</v>
      </c>
      <c r="W1094" s="71">
        <v>45519</v>
      </c>
      <c r="X1094" s="69">
        <v>33</v>
      </c>
      <c r="Y1094" s="69">
        <v>8</v>
      </c>
      <c r="Z1094" s="70" t="s">
        <v>2299</v>
      </c>
      <c r="AA1094" s="69">
        <v>1</v>
      </c>
      <c r="AB1094" s="72">
        <v>45523</v>
      </c>
      <c r="AC1094" s="70" t="s">
        <v>63</v>
      </c>
      <c r="AD1094" s="70" t="s">
        <v>139</v>
      </c>
      <c r="AE1094" s="70" t="s">
        <v>13</v>
      </c>
      <c r="AF1094" s="70" t="s">
        <v>12</v>
      </c>
      <c r="AG1094" s="70" t="s">
        <v>65</v>
      </c>
      <c r="AH1094" s="70" t="s">
        <v>11</v>
      </c>
      <c r="AI1094" s="70" t="s">
        <v>9</v>
      </c>
      <c r="AJ1094" s="70" t="s">
        <v>122</v>
      </c>
      <c r="AK1094" s="70" t="s">
        <v>139</v>
      </c>
      <c r="AL1094" s="70" t="s">
        <v>63</v>
      </c>
      <c r="AM1094" s="70" t="s">
        <v>61</v>
      </c>
      <c r="AN1094" s="70" t="s">
        <v>61</v>
      </c>
      <c r="AO1094" s="70" t="s">
        <v>61</v>
      </c>
      <c r="AP1094" s="73"/>
    </row>
    <row r="1095" spans="1:42" ht="15" hidden="1" customHeight="1" x14ac:dyDescent="0.25">
      <c r="A1095" s="69">
        <v>2024</v>
      </c>
      <c r="B1095" s="70" t="s">
        <v>54</v>
      </c>
      <c r="C1095" s="70" t="s">
        <v>1752</v>
      </c>
      <c r="D1095" s="70" t="s">
        <v>1753</v>
      </c>
      <c r="E1095" s="70" t="s">
        <v>2094</v>
      </c>
      <c r="F1095" s="70" t="s">
        <v>1755</v>
      </c>
      <c r="G1095" s="70" t="s">
        <v>2270</v>
      </c>
      <c r="H1095" s="70" t="s">
        <v>136</v>
      </c>
      <c r="I1095" s="70" t="s">
        <v>60</v>
      </c>
      <c r="J1095" s="70" t="s">
        <v>1755</v>
      </c>
      <c r="K1095" s="69" t="b">
        <v>0</v>
      </c>
      <c r="L1095" s="70" t="s">
        <v>1755</v>
      </c>
      <c r="M1095" s="69">
        <v>101</v>
      </c>
      <c r="N1095" s="78" t="s">
        <v>62</v>
      </c>
      <c r="O1095" s="81" t="str">
        <f t="shared" si="34"/>
        <v>10195</v>
      </c>
      <c r="P1095" s="82" t="str">
        <f>IF(L1095="EGG", "THA", IF(COUNTIF(Sheet2!B$3:B$187,VALUE('raw Mark ID data'!O1095))=0, 0, VLOOKUP(VALUE(O1095), Sheet2!B$3:D$987, 3, FALSE)))</f>
        <v>THA</v>
      </c>
      <c r="Q1095" s="82" t="str">
        <f>IF(P1095="THA",VLOOKUP(VALUE(O1095),Sheet2!B$1:C$191,2,FALSE), IF(P1095="SHA",VLOOKUP(VALUE(O1095),Sheet2!B$1:C$191,2,FALSE), 0))</f>
        <v>Neets Bay</v>
      </c>
      <c r="R1095" s="82" t="str">
        <f t="shared" si="35"/>
        <v>T</v>
      </c>
      <c r="S1095" s="70" t="s">
        <v>2307</v>
      </c>
      <c r="T1095" s="71">
        <v>45519</v>
      </c>
      <c r="U1095" s="73"/>
      <c r="V1095" s="69">
        <v>1</v>
      </c>
      <c r="W1095" s="71">
        <v>45519</v>
      </c>
      <c r="X1095" s="69">
        <v>33</v>
      </c>
      <c r="Y1095" s="69">
        <v>8</v>
      </c>
      <c r="Z1095" s="70" t="s">
        <v>2299</v>
      </c>
      <c r="AA1095" s="69">
        <v>1</v>
      </c>
      <c r="AB1095" s="72">
        <v>45523</v>
      </c>
      <c r="AC1095" s="70" t="s">
        <v>63</v>
      </c>
      <c r="AD1095" s="70" t="s">
        <v>189</v>
      </c>
      <c r="AE1095" s="70" t="s">
        <v>21</v>
      </c>
      <c r="AF1095" s="70" t="s">
        <v>12</v>
      </c>
      <c r="AG1095" s="70" t="s">
        <v>65</v>
      </c>
      <c r="AH1095" s="70" t="s">
        <v>11</v>
      </c>
      <c r="AI1095" s="70" t="s">
        <v>9</v>
      </c>
      <c r="AJ1095" s="70" t="s">
        <v>122</v>
      </c>
      <c r="AK1095" s="70" t="s">
        <v>189</v>
      </c>
      <c r="AL1095" s="70" t="s">
        <v>63</v>
      </c>
      <c r="AM1095" s="70" t="s">
        <v>61</v>
      </c>
      <c r="AN1095" s="70" t="s">
        <v>61</v>
      </c>
      <c r="AO1095" s="70" t="s">
        <v>61</v>
      </c>
      <c r="AP1095" s="73"/>
    </row>
    <row r="1096" spans="1:42" ht="15" hidden="1" customHeight="1" x14ac:dyDescent="0.25">
      <c r="A1096" s="69">
        <v>2024</v>
      </c>
      <c r="B1096" s="70" t="s">
        <v>54</v>
      </c>
      <c r="C1096" s="70" t="s">
        <v>1752</v>
      </c>
      <c r="D1096" s="70" t="s">
        <v>1753</v>
      </c>
      <c r="E1096" s="70" t="s">
        <v>2094</v>
      </c>
      <c r="F1096" s="70" t="s">
        <v>1755</v>
      </c>
      <c r="G1096" s="70" t="s">
        <v>2270</v>
      </c>
      <c r="H1096" s="70" t="s">
        <v>137</v>
      </c>
      <c r="I1096" s="70" t="s">
        <v>60</v>
      </c>
      <c r="J1096" s="70" t="s">
        <v>1755</v>
      </c>
      <c r="K1096" s="69" t="b">
        <v>0</v>
      </c>
      <c r="L1096" s="70" t="s">
        <v>1755</v>
      </c>
      <c r="M1096" s="69">
        <v>101</v>
      </c>
      <c r="N1096" s="78" t="s">
        <v>62</v>
      </c>
      <c r="O1096" s="81" t="str">
        <f t="shared" si="34"/>
        <v>10195</v>
      </c>
      <c r="P1096" s="82" t="str">
        <f>IF(L1096="EGG", "THA", IF(COUNTIF(Sheet2!B$3:B$187,VALUE('raw Mark ID data'!O1096))=0, 0, VLOOKUP(VALUE(O1096), Sheet2!B$3:D$987, 3, FALSE)))</f>
        <v>THA</v>
      </c>
      <c r="Q1096" s="82" t="str">
        <f>IF(P1096="THA",VLOOKUP(VALUE(O1096),Sheet2!B$1:C$191,2,FALSE), IF(P1096="SHA",VLOOKUP(VALUE(O1096),Sheet2!B$1:C$191,2,FALSE), 0))</f>
        <v>Neets Bay</v>
      </c>
      <c r="R1096" s="82" t="str">
        <f t="shared" si="35"/>
        <v>T</v>
      </c>
      <c r="S1096" s="70" t="s">
        <v>2308</v>
      </c>
      <c r="T1096" s="71">
        <v>45519</v>
      </c>
      <c r="U1096" s="73"/>
      <c r="V1096" s="69">
        <v>1</v>
      </c>
      <c r="W1096" s="71">
        <v>45519</v>
      </c>
      <c r="X1096" s="69">
        <v>33</v>
      </c>
      <c r="Y1096" s="69">
        <v>8</v>
      </c>
      <c r="Z1096" s="70" t="s">
        <v>2299</v>
      </c>
      <c r="AA1096" s="69">
        <v>1</v>
      </c>
      <c r="AB1096" s="72">
        <v>45523</v>
      </c>
      <c r="AC1096" s="70" t="s">
        <v>63</v>
      </c>
      <c r="AD1096" s="70" t="s">
        <v>189</v>
      </c>
      <c r="AE1096" s="70" t="s">
        <v>21</v>
      </c>
      <c r="AF1096" s="70" t="s">
        <v>12</v>
      </c>
      <c r="AG1096" s="70" t="s">
        <v>65</v>
      </c>
      <c r="AH1096" s="70" t="s">
        <v>11</v>
      </c>
      <c r="AI1096" s="70" t="s">
        <v>9</v>
      </c>
      <c r="AJ1096" s="70" t="s">
        <v>122</v>
      </c>
      <c r="AK1096" s="70" t="s">
        <v>189</v>
      </c>
      <c r="AL1096" s="70" t="s">
        <v>63</v>
      </c>
      <c r="AM1096" s="70" t="s">
        <v>61</v>
      </c>
      <c r="AN1096" s="70" t="s">
        <v>61</v>
      </c>
      <c r="AO1096" s="70" t="s">
        <v>61</v>
      </c>
      <c r="AP1096" s="73"/>
    </row>
    <row r="1097" spans="1:42" ht="15" hidden="1" customHeight="1" x14ac:dyDescent="0.25">
      <c r="A1097" s="69">
        <v>2024</v>
      </c>
      <c r="B1097" s="70" t="s">
        <v>54</v>
      </c>
      <c r="C1097" s="70" t="s">
        <v>1752</v>
      </c>
      <c r="D1097" s="70" t="s">
        <v>1753</v>
      </c>
      <c r="E1097" s="70" t="s">
        <v>2094</v>
      </c>
      <c r="F1097" s="70" t="s">
        <v>1755</v>
      </c>
      <c r="G1097" s="70" t="s">
        <v>2270</v>
      </c>
      <c r="H1097" s="70" t="s">
        <v>138</v>
      </c>
      <c r="I1097" s="70" t="s">
        <v>60</v>
      </c>
      <c r="J1097" s="70" t="s">
        <v>1755</v>
      </c>
      <c r="K1097" s="69" t="b">
        <v>0</v>
      </c>
      <c r="L1097" s="70" t="s">
        <v>1755</v>
      </c>
      <c r="M1097" s="69">
        <v>101</v>
      </c>
      <c r="N1097" s="78" t="s">
        <v>62</v>
      </c>
      <c r="O1097" s="81" t="str">
        <f t="shared" si="34"/>
        <v>10195</v>
      </c>
      <c r="P1097" s="82" t="str">
        <f>IF(L1097="EGG", "THA", IF(COUNTIF(Sheet2!B$3:B$187,VALUE('raw Mark ID data'!O1097))=0, 0, VLOOKUP(VALUE(O1097), Sheet2!B$3:D$987, 3, FALSE)))</f>
        <v>THA</v>
      </c>
      <c r="Q1097" s="82" t="str">
        <f>IF(P1097="THA",VLOOKUP(VALUE(O1097),Sheet2!B$1:C$191,2,FALSE), IF(P1097="SHA",VLOOKUP(VALUE(O1097),Sheet2!B$1:C$191,2,FALSE), 0))</f>
        <v>Neets Bay</v>
      </c>
      <c r="R1097" s="82" t="str">
        <f t="shared" si="35"/>
        <v>T</v>
      </c>
      <c r="S1097" s="70" t="s">
        <v>2309</v>
      </c>
      <c r="T1097" s="71">
        <v>45519</v>
      </c>
      <c r="U1097" s="73"/>
      <c r="V1097" s="69">
        <v>1</v>
      </c>
      <c r="W1097" s="71">
        <v>45519</v>
      </c>
      <c r="X1097" s="69">
        <v>33</v>
      </c>
      <c r="Y1097" s="69">
        <v>8</v>
      </c>
      <c r="Z1097" s="70" t="s">
        <v>2299</v>
      </c>
      <c r="AA1097" s="69">
        <v>1</v>
      </c>
      <c r="AB1097" s="72">
        <v>45523</v>
      </c>
      <c r="AC1097" s="70" t="s">
        <v>63</v>
      </c>
      <c r="AD1097" s="70" t="s">
        <v>139</v>
      </c>
      <c r="AE1097" s="70" t="s">
        <v>13</v>
      </c>
      <c r="AF1097" s="70" t="s">
        <v>12</v>
      </c>
      <c r="AG1097" s="70" t="s">
        <v>65</v>
      </c>
      <c r="AH1097" s="70" t="s">
        <v>11</v>
      </c>
      <c r="AI1097" s="70" t="s">
        <v>9</v>
      </c>
      <c r="AJ1097" s="70" t="s">
        <v>84</v>
      </c>
      <c r="AK1097" s="70" t="s">
        <v>139</v>
      </c>
      <c r="AL1097" s="70" t="s">
        <v>63</v>
      </c>
      <c r="AM1097" s="70" t="s">
        <v>61</v>
      </c>
      <c r="AN1097" s="70" t="s">
        <v>61</v>
      </c>
      <c r="AO1097" s="70" t="s">
        <v>61</v>
      </c>
      <c r="AP1097" s="73"/>
    </row>
    <row r="1098" spans="1:42" ht="15" hidden="1" customHeight="1" x14ac:dyDescent="0.25">
      <c r="A1098" s="69">
        <v>2024</v>
      </c>
      <c r="B1098" s="70" t="s">
        <v>54</v>
      </c>
      <c r="C1098" s="70" t="s">
        <v>1752</v>
      </c>
      <c r="D1098" s="70" t="s">
        <v>1753</v>
      </c>
      <c r="E1098" s="70" t="s">
        <v>2094</v>
      </c>
      <c r="F1098" s="70" t="s">
        <v>1755</v>
      </c>
      <c r="G1098" s="70" t="s">
        <v>2270</v>
      </c>
      <c r="H1098" s="70" t="s">
        <v>140</v>
      </c>
      <c r="I1098" s="70" t="s">
        <v>60</v>
      </c>
      <c r="J1098" s="70" t="s">
        <v>1755</v>
      </c>
      <c r="K1098" s="69" t="b">
        <v>0</v>
      </c>
      <c r="L1098" s="70" t="s">
        <v>1755</v>
      </c>
      <c r="M1098" s="69">
        <v>101</v>
      </c>
      <c r="N1098" s="78" t="s">
        <v>62</v>
      </c>
      <c r="O1098" s="81" t="str">
        <f t="shared" si="34"/>
        <v>10195</v>
      </c>
      <c r="P1098" s="82" t="str">
        <f>IF(L1098="EGG", "THA", IF(COUNTIF(Sheet2!B$3:B$187,VALUE('raw Mark ID data'!O1098))=0, 0, VLOOKUP(VALUE(O1098), Sheet2!B$3:D$987, 3, FALSE)))</f>
        <v>THA</v>
      </c>
      <c r="Q1098" s="82" t="str">
        <f>IF(P1098="THA",VLOOKUP(VALUE(O1098),Sheet2!B$1:C$191,2,FALSE), IF(P1098="SHA",VLOOKUP(VALUE(O1098),Sheet2!B$1:C$191,2,FALSE), 0))</f>
        <v>Neets Bay</v>
      </c>
      <c r="R1098" s="82" t="str">
        <f t="shared" si="35"/>
        <v>T</v>
      </c>
      <c r="S1098" s="70" t="s">
        <v>2310</v>
      </c>
      <c r="T1098" s="71">
        <v>45519</v>
      </c>
      <c r="U1098" s="73"/>
      <c r="V1098" s="69">
        <v>1</v>
      </c>
      <c r="W1098" s="71">
        <v>45519</v>
      </c>
      <c r="X1098" s="69">
        <v>33</v>
      </c>
      <c r="Y1098" s="69">
        <v>8</v>
      </c>
      <c r="Z1098" s="70" t="s">
        <v>2299</v>
      </c>
      <c r="AA1098" s="69">
        <v>1</v>
      </c>
      <c r="AB1098" s="72">
        <v>45523</v>
      </c>
      <c r="AC1098" s="70" t="s">
        <v>63</v>
      </c>
      <c r="AD1098" s="70" t="s">
        <v>947</v>
      </c>
      <c r="AE1098" s="70" t="s">
        <v>14</v>
      </c>
      <c r="AF1098" s="70" t="s">
        <v>12</v>
      </c>
      <c r="AG1098" s="70" t="s">
        <v>65</v>
      </c>
      <c r="AH1098" s="70" t="s">
        <v>11</v>
      </c>
      <c r="AI1098" s="70" t="s">
        <v>9</v>
      </c>
      <c r="AJ1098" s="70" t="s">
        <v>122</v>
      </c>
      <c r="AK1098" s="70" t="s">
        <v>947</v>
      </c>
      <c r="AL1098" s="70" t="s">
        <v>63</v>
      </c>
      <c r="AM1098" s="70" t="s">
        <v>61</v>
      </c>
      <c r="AN1098" s="70" t="s">
        <v>61</v>
      </c>
      <c r="AO1098" s="70" t="s">
        <v>61</v>
      </c>
      <c r="AP1098" s="73"/>
    </row>
    <row r="1099" spans="1:42" ht="15" hidden="1" customHeight="1" x14ac:dyDescent="0.25">
      <c r="A1099" s="69">
        <v>2024</v>
      </c>
      <c r="B1099" s="70" t="s">
        <v>54</v>
      </c>
      <c r="C1099" s="70" t="s">
        <v>1752</v>
      </c>
      <c r="D1099" s="70" t="s">
        <v>1753</v>
      </c>
      <c r="E1099" s="70" t="s">
        <v>2094</v>
      </c>
      <c r="F1099" s="70" t="s">
        <v>1755</v>
      </c>
      <c r="G1099" s="70" t="s">
        <v>2270</v>
      </c>
      <c r="H1099" s="70" t="s">
        <v>142</v>
      </c>
      <c r="I1099" s="70" t="s">
        <v>60</v>
      </c>
      <c r="J1099" s="70" t="s">
        <v>1755</v>
      </c>
      <c r="K1099" s="69" t="b">
        <v>0</v>
      </c>
      <c r="L1099" s="70" t="s">
        <v>1755</v>
      </c>
      <c r="M1099" s="69">
        <v>101</v>
      </c>
      <c r="N1099" s="78" t="s">
        <v>62</v>
      </c>
      <c r="O1099" s="81" t="str">
        <f t="shared" si="34"/>
        <v>10195</v>
      </c>
      <c r="P1099" s="82" t="str">
        <f>IF(L1099="EGG", "THA", IF(COUNTIF(Sheet2!B$3:B$187,VALUE('raw Mark ID data'!O1099))=0, 0, VLOOKUP(VALUE(O1099), Sheet2!B$3:D$987, 3, FALSE)))</f>
        <v>THA</v>
      </c>
      <c r="Q1099" s="82" t="str">
        <f>IF(P1099="THA",VLOOKUP(VALUE(O1099),Sheet2!B$1:C$191,2,FALSE), IF(P1099="SHA",VLOOKUP(VALUE(O1099),Sheet2!B$1:C$191,2,FALSE), 0))</f>
        <v>Neets Bay</v>
      </c>
      <c r="R1099" s="82" t="str">
        <f t="shared" si="35"/>
        <v>T</v>
      </c>
      <c r="S1099" s="70" t="s">
        <v>2311</v>
      </c>
      <c r="T1099" s="71">
        <v>45519</v>
      </c>
      <c r="U1099" s="73"/>
      <c r="V1099" s="69">
        <v>1</v>
      </c>
      <c r="W1099" s="71">
        <v>45519</v>
      </c>
      <c r="X1099" s="69">
        <v>33</v>
      </c>
      <c r="Y1099" s="69">
        <v>8</v>
      </c>
      <c r="Z1099" s="70" t="s">
        <v>2299</v>
      </c>
      <c r="AA1099" s="69">
        <v>1</v>
      </c>
      <c r="AB1099" s="72">
        <v>45523</v>
      </c>
      <c r="AC1099" s="70" t="s">
        <v>63</v>
      </c>
      <c r="AD1099" s="70" t="s">
        <v>947</v>
      </c>
      <c r="AE1099" s="70" t="s">
        <v>14</v>
      </c>
      <c r="AF1099" s="70" t="s">
        <v>12</v>
      </c>
      <c r="AG1099" s="70" t="s">
        <v>65</v>
      </c>
      <c r="AH1099" s="70" t="s">
        <v>11</v>
      </c>
      <c r="AI1099" s="70" t="s">
        <v>9</v>
      </c>
      <c r="AJ1099" s="70" t="s">
        <v>122</v>
      </c>
      <c r="AK1099" s="70" t="s">
        <v>947</v>
      </c>
      <c r="AL1099" s="70" t="s">
        <v>63</v>
      </c>
      <c r="AM1099" s="70" t="s">
        <v>61</v>
      </c>
      <c r="AN1099" s="70" t="s">
        <v>61</v>
      </c>
      <c r="AO1099" s="70" t="s">
        <v>61</v>
      </c>
      <c r="AP1099" s="73"/>
    </row>
    <row r="1100" spans="1:42" ht="15" hidden="1" customHeight="1" x14ac:dyDescent="0.25">
      <c r="A1100" s="69">
        <v>2024</v>
      </c>
      <c r="B1100" s="70" t="s">
        <v>54</v>
      </c>
      <c r="C1100" s="70" t="s">
        <v>1752</v>
      </c>
      <c r="D1100" s="70" t="s">
        <v>1753</v>
      </c>
      <c r="E1100" s="70" t="s">
        <v>2094</v>
      </c>
      <c r="F1100" s="70" t="s">
        <v>1755</v>
      </c>
      <c r="G1100" s="70" t="s">
        <v>2270</v>
      </c>
      <c r="H1100" s="70" t="s">
        <v>143</v>
      </c>
      <c r="I1100" s="70" t="s">
        <v>60</v>
      </c>
      <c r="J1100" s="70" t="s">
        <v>1755</v>
      </c>
      <c r="K1100" s="69" t="b">
        <v>0</v>
      </c>
      <c r="L1100" s="70" t="s">
        <v>1755</v>
      </c>
      <c r="M1100" s="69">
        <v>101</v>
      </c>
      <c r="N1100" s="78" t="s">
        <v>62</v>
      </c>
      <c r="O1100" s="81" t="str">
        <f t="shared" si="34"/>
        <v>10195</v>
      </c>
      <c r="P1100" s="82" t="str">
        <f>IF(L1100="EGG", "THA", IF(COUNTIF(Sheet2!B$3:B$187,VALUE('raw Mark ID data'!O1100))=0, 0, VLOOKUP(VALUE(O1100), Sheet2!B$3:D$987, 3, FALSE)))</f>
        <v>THA</v>
      </c>
      <c r="Q1100" s="82" t="str">
        <f>IF(P1100="THA",VLOOKUP(VALUE(O1100),Sheet2!B$1:C$191,2,FALSE), IF(P1100="SHA",VLOOKUP(VALUE(O1100),Sheet2!B$1:C$191,2,FALSE), 0))</f>
        <v>Neets Bay</v>
      </c>
      <c r="R1100" s="82" t="str">
        <f t="shared" si="35"/>
        <v>T</v>
      </c>
      <c r="S1100" s="70" t="s">
        <v>2312</v>
      </c>
      <c r="T1100" s="71">
        <v>45519</v>
      </c>
      <c r="U1100" s="73"/>
      <c r="V1100" s="69">
        <v>1</v>
      </c>
      <c r="W1100" s="71">
        <v>45519</v>
      </c>
      <c r="X1100" s="69">
        <v>33</v>
      </c>
      <c r="Y1100" s="69">
        <v>8</v>
      </c>
      <c r="Z1100" s="70" t="s">
        <v>2299</v>
      </c>
      <c r="AA1100" s="69">
        <v>1</v>
      </c>
      <c r="AB1100" s="72">
        <v>45523</v>
      </c>
      <c r="AC1100" s="70" t="s">
        <v>63</v>
      </c>
      <c r="AD1100" s="70" t="s">
        <v>163</v>
      </c>
      <c r="AE1100" s="70" t="s">
        <v>10</v>
      </c>
      <c r="AF1100" s="70" t="s">
        <v>12</v>
      </c>
      <c r="AG1100" s="70" t="s">
        <v>65</v>
      </c>
      <c r="AH1100" s="70" t="s">
        <v>11</v>
      </c>
      <c r="AI1100" s="70" t="s">
        <v>9</v>
      </c>
      <c r="AJ1100" s="70" t="s">
        <v>122</v>
      </c>
      <c r="AK1100" s="70" t="s">
        <v>163</v>
      </c>
      <c r="AL1100" s="70" t="s">
        <v>63</v>
      </c>
      <c r="AM1100" s="70" t="s">
        <v>61</v>
      </c>
      <c r="AN1100" s="70" t="s">
        <v>61</v>
      </c>
      <c r="AO1100" s="70" t="s">
        <v>61</v>
      </c>
      <c r="AP1100" s="73"/>
    </row>
    <row r="1101" spans="1:42" ht="15" hidden="1" customHeight="1" x14ac:dyDescent="0.25">
      <c r="A1101" s="69">
        <v>2024</v>
      </c>
      <c r="B1101" s="70" t="s">
        <v>54</v>
      </c>
      <c r="C1101" s="70" t="s">
        <v>1752</v>
      </c>
      <c r="D1101" s="70" t="s">
        <v>1753</v>
      </c>
      <c r="E1101" s="70" t="s">
        <v>2094</v>
      </c>
      <c r="F1101" s="70" t="s">
        <v>1755</v>
      </c>
      <c r="G1101" s="70" t="s">
        <v>2270</v>
      </c>
      <c r="H1101" s="70" t="s">
        <v>144</v>
      </c>
      <c r="I1101" s="70" t="s">
        <v>60</v>
      </c>
      <c r="J1101" s="70" t="s">
        <v>1755</v>
      </c>
      <c r="K1101" s="69" t="b">
        <v>0</v>
      </c>
      <c r="L1101" s="70" t="s">
        <v>1755</v>
      </c>
      <c r="M1101" s="69">
        <v>101</v>
      </c>
      <c r="N1101" s="78" t="s">
        <v>62</v>
      </c>
      <c r="O1101" s="81" t="str">
        <f t="shared" si="34"/>
        <v>10195</v>
      </c>
      <c r="P1101" s="82" t="str">
        <f>IF(L1101="EGG", "THA", IF(COUNTIF(Sheet2!B$3:B$187,VALUE('raw Mark ID data'!O1101))=0, 0, VLOOKUP(VALUE(O1101), Sheet2!B$3:D$987, 3, FALSE)))</f>
        <v>THA</v>
      </c>
      <c r="Q1101" s="82" t="str">
        <f>IF(P1101="THA",VLOOKUP(VALUE(O1101),Sheet2!B$1:C$191,2,FALSE), IF(P1101="SHA",VLOOKUP(VALUE(O1101),Sheet2!B$1:C$191,2,FALSE), 0))</f>
        <v>Neets Bay</v>
      </c>
      <c r="R1101" s="82" t="str">
        <f t="shared" si="35"/>
        <v>T</v>
      </c>
      <c r="S1101" s="70" t="s">
        <v>2313</v>
      </c>
      <c r="T1101" s="71">
        <v>45519</v>
      </c>
      <c r="U1101" s="73"/>
      <c r="V1101" s="69">
        <v>1</v>
      </c>
      <c r="W1101" s="71">
        <v>45519</v>
      </c>
      <c r="X1101" s="69">
        <v>33</v>
      </c>
      <c r="Y1101" s="69">
        <v>8</v>
      </c>
      <c r="Z1101" s="70" t="s">
        <v>2299</v>
      </c>
      <c r="AA1101" s="69">
        <v>1</v>
      </c>
      <c r="AB1101" s="72">
        <v>45523</v>
      </c>
      <c r="AC1101" s="70" t="s">
        <v>63</v>
      </c>
      <c r="AD1101" s="70" t="s">
        <v>189</v>
      </c>
      <c r="AE1101" s="70" t="s">
        <v>21</v>
      </c>
      <c r="AF1101" s="70" t="s">
        <v>12</v>
      </c>
      <c r="AG1101" s="70" t="s">
        <v>65</v>
      </c>
      <c r="AH1101" s="70" t="s">
        <v>11</v>
      </c>
      <c r="AI1101" s="70" t="s">
        <v>9</v>
      </c>
      <c r="AJ1101" s="70" t="s">
        <v>84</v>
      </c>
      <c r="AK1101" s="70" t="s">
        <v>189</v>
      </c>
      <c r="AL1101" s="70" t="s">
        <v>63</v>
      </c>
      <c r="AM1101" s="70" t="s">
        <v>61</v>
      </c>
      <c r="AN1101" s="70" t="s">
        <v>61</v>
      </c>
      <c r="AO1101" s="70" t="s">
        <v>61</v>
      </c>
      <c r="AP1101" s="73"/>
    </row>
    <row r="1102" spans="1:42" ht="15" hidden="1" customHeight="1" x14ac:dyDescent="0.25">
      <c r="A1102" s="69">
        <v>2024</v>
      </c>
      <c r="B1102" s="70" t="s">
        <v>54</v>
      </c>
      <c r="C1102" s="70" t="s">
        <v>1752</v>
      </c>
      <c r="D1102" s="70" t="s">
        <v>1753</v>
      </c>
      <c r="E1102" s="70" t="s">
        <v>2094</v>
      </c>
      <c r="F1102" s="70" t="s">
        <v>1755</v>
      </c>
      <c r="G1102" s="70" t="s">
        <v>2270</v>
      </c>
      <c r="H1102" s="70" t="s">
        <v>145</v>
      </c>
      <c r="I1102" s="70" t="s">
        <v>60</v>
      </c>
      <c r="J1102" s="70" t="s">
        <v>1755</v>
      </c>
      <c r="K1102" s="69" t="b">
        <v>0</v>
      </c>
      <c r="L1102" s="70" t="s">
        <v>1755</v>
      </c>
      <c r="M1102" s="69">
        <v>101</v>
      </c>
      <c r="N1102" s="78" t="s">
        <v>62</v>
      </c>
      <c r="O1102" s="81" t="str">
        <f t="shared" si="34"/>
        <v>10195</v>
      </c>
      <c r="P1102" s="82" t="str">
        <f>IF(L1102="EGG", "THA", IF(COUNTIF(Sheet2!B$3:B$187,VALUE('raw Mark ID data'!O1102))=0, 0, VLOOKUP(VALUE(O1102), Sheet2!B$3:D$987, 3, FALSE)))</f>
        <v>THA</v>
      </c>
      <c r="Q1102" s="82" t="str">
        <f>IF(P1102="THA",VLOOKUP(VALUE(O1102),Sheet2!B$1:C$191,2,FALSE), IF(P1102="SHA",VLOOKUP(VALUE(O1102),Sheet2!B$1:C$191,2,FALSE), 0))</f>
        <v>Neets Bay</v>
      </c>
      <c r="R1102" s="82" t="str">
        <f t="shared" si="35"/>
        <v>T</v>
      </c>
      <c r="S1102" s="70" t="s">
        <v>2314</v>
      </c>
      <c r="T1102" s="71">
        <v>45519</v>
      </c>
      <c r="U1102" s="73"/>
      <c r="V1102" s="69">
        <v>1</v>
      </c>
      <c r="W1102" s="71">
        <v>45519</v>
      </c>
      <c r="X1102" s="69">
        <v>33</v>
      </c>
      <c r="Y1102" s="69">
        <v>8</v>
      </c>
      <c r="Z1102" s="70" t="s">
        <v>2299</v>
      </c>
      <c r="AA1102" s="69">
        <v>1</v>
      </c>
      <c r="AB1102" s="72">
        <v>45523</v>
      </c>
      <c r="AC1102" s="70" t="s">
        <v>63</v>
      </c>
      <c r="AD1102" s="70" t="s">
        <v>139</v>
      </c>
      <c r="AE1102" s="70" t="s">
        <v>13</v>
      </c>
      <c r="AF1102" s="70" t="s">
        <v>12</v>
      </c>
      <c r="AG1102" s="70" t="s">
        <v>65</v>
      </c>
      <c r="AH1102" s="70" t="s">
        <v>11</v>
      </c>
      <c r="AI1102" s="70" t="s">
        <v>9</v>
      </c>
      <c r="AJ1102" s="70" t="s">
        <v>122</v>
      </c>
      <c r="AK1102" s="70" t="s">
        <v>139</v>
      </c>
      <c r="AL1102" s="70" t="s">
        <v>63</v>
      </c>
      <c r="AM1102" s="70" t="s">
        <v>61</v>
      </c>
      <c r="AN1102" s="70" t="s">
        <v>61</v>
      </c>
      <c r="AO1102" s="70" t="s">
        <v>61</v>
      </c>
      <c r="AP1102" s="73"/>
    </row>
    <row r="1103" spans="1:42" ht="15" hidden="1" customHeight="1" x14ac:dyDescent="0.25">
      <c r="A1103" s="69">
        <v>2024</v>
      </c>
      <c r="B1103" s="70" t="s">
        <v>54</v>
      </c>
      <c r="C1103" s="70" t="s">
        <v>1752</v>
      </c>
      <c r="D1103" s="70" t="s">
        <v>1753</v>
      </c>
      <c r="E1103" s="70" t="s">
        <v>2094</v>
      </c>
      <c r="F1103" s="70" t="s">
        <v>1755</v>
      </c>
      <c r="G1103" s="70" t="s">
        <v>2270</v>
      </c>
      <c r="H1103" s="70" t="s">
        <v>147</v>
      </c>
      <c r="I1103" s="70" t="s">
        <v>60</v>
      </c>
      <c r="J1103" s="70" t="s">
        <v>1755</v>
      </c>
      <c r="K1103" s="69" t="b">
        <v>0</v>
      </c>
      <c r="L1103" s="70" t="s">
        <v>1755</v>
      </c>
      <c r="M1103" s="69">
        <v>101</v>
      </c>
      <c r="N1103" s="78" t="s">
        <v>62</v>
      </c>
      <c r="O1103" s="81" t="str">
        <f t="shared" si="34"/>
        <v>10195</v>
      </c>
      <c r="P1103" s="82" t="str">
        <f>IF(L1103="EGG", "THA", IF(COUNTIF(Sheet2!B$3:B$187,VALUE('raw Mark ID data'!O1103))=0, 0, VLOOKUP(VALUE(O1103), Sheet2!B$3:D$987, 3, FALSE)))</f>
        <v>THA</v>
      </c>
      <c r="Q1103" s="82" t="str">
        <f>IF(P1103="THA",VLOOKUP(VALUE(O1103),Sheet2!B$1:C$191,2,FALSE), IF(P1103="SHA",VLOOKUP(VALUE(O1103),Sheet2!B$1:C$191,2,FALSE), 0))</f>
        <v>Neets Bay</v>
      </c>
      <c r="R1103" s="82" t="str">
        <f t="shared" si="35"/>
        <v>T</v>
      </c>
      <c r="S1103" s="70" t="s">
        <v>2315</v>
      </c>
      <c r="T1103" s="71">
        <v>45519</v>
      </c>
      <c r="U1103" s="73"/>
      <c r="V1103" s="69">
        <v>1</v>
      </c>
      <c r="W1103" s="71">
        <v>45519</v>
      </c>
      <c r="X1103" s="69">
        <v>33</v>
      </c>
      <c r="Y1103" s="69">
        <v>8</v>
      </c>
      <c r="Z1103" s="70" t="s">
        <v>2299</v>
      </c>
      <c r="AA1103" s="69">
        <v>1</v>
      </c>
      <c r="AB1103" s="72">
        <v>45523</v>
      </c>
      <c r="AC1103" s="70" t="s">
        <v>63</v>
      </c>
      <c r="AD1103" s="70" t="s">
        <v>163</v>
      </c>
      <c r="AE1103" s="70" t="s">
        <v>10</v>
      </c>
      <c r="AF1103" s="70" t="s">
        <v>12</v>
      </c>
      <c r="AG1103" s="70" t="s">
        <v>65</v>
      </c>
      <c r="AH1103" s="70" t="s">
        <v>11</v>
      </c>
      <c r="AI1103" s="70" t="s">
        <v>9</v>
      </c>
      <c r="AJ1103" s="70" t="s">
        <v>122</v>
      </c>
      <c r="AK1103" s="70" t="s">
        <v>163</v>
      </c>
      <c r="AL1103" s="70" t="s">
        <v>63</v>
      </c>
      <c r="AM1103" s="70" t="s">
        <v>61</v>
      </c>
      <c r="AN1103" s="70" t="s">
        <v>61</v>
      </c>
      <c r="AO1103" s="70" t="s">
        <v>61</v>
      </c>
      <c r="AP1103" s="73"/>
    </row>
    <row r="1104" spans="1:42" ht="15" hidden="1" customHeight="1" x14ac:dyDescent="0.25">
      <c r="A1104" s="69">
        <v>2024</v>
      </c>
      <c r="B1104" s="70" t="s">
        <v>54</v>
      </c>
      <c r="C1104" s="70" t="s">
        <v>1752</v>
      </c>
      <c r="D1104" s="70" t="s">
        <v>1753</v>
      </c>
      <c r="E1104" s="70" t="s">
        <v>2094</v>
      </c>
      <c r="F1104" s="70" t="s">
        <v>1755</v>
      </c>
      <c r="G1104" s="70" t="s">
        <v>2270</v>
      </c>
      <c r="H1104" s="70" t="s">
        <v>148</v>
      </c>
      <c r="I1104" s="70" t="s">
        <v>60</v>
      </c>
      <c r="J1104" s="70" t="s">
        <v>1755</v>
      </c>
      <c r="K1104" s="69" t="b">
        <v>0</v>
      </c>
      <c r="L1104" s="70" t="s">
        <v>1755</v>
      </c>
      <c r="M1104" s="69">
        <v>101</v>
      </c>
      <c r="N1104" s="78" t="s">
        <v>62</v>
      </c>
      <c r="O1104" s="81" t="str">
        <f t="shared" si="34"/>
        <v>10195</v>
      </c>
      <c r="P1104" s="82" t="str">
        <f>IF(L1104="EGG", "THA", IF(COUNTIF(Sheet2!B$3:B$187,VALUE('raw Mark ID data'!O1104))=0, 0, VLOOKUP(VALUE(O1104), Sheet2!B$3:D$987, 3, FALSE)))</f>
        <v>THA</v>
      </c>
      <c r="Q1104" s="82" t="str">
        <f>IF(P1104="THA",VLOOKUP(VALUE(O1104),Sheet2!B$1:C$191,2,FALSE), IF(P1104="SHA",VLOOKUP(VALUE(O1104),Sheet2!B$1:C$191,2,FALSE), 0))</f>
        <v>Neets Bay</v>
      </c>
      <c r="R1104" s="82" t="str">
        <f t="shared" si="35"/>
        <v>T</v>
      </c>
      <c r="S1104" s="70" t="s">
        <v>2316</v>
      </c>
      <c r="T1104" s="71">
        <v>45519</v>
      </c>
      <c r="U1104" s="73"/>
      <c r="V1104" s="69">
        <v>1</v>
      </c>
      <c r="W1104" s="71">
        <v>45519</v>
      </c>
      <c r="X1104" s="69">
        <v>33</v>
      </c>
      <c r="Y1104" s="69">
        <v>8</v>
      </c>
      <c r="Z1104" s="70" t="s">
        <v>2299</v>
      </c>
      <c r="AA1104" s="69">
        <v>1</v>
      </c>
      <c r="AB1104" s="72">
        <v>45523</v>
      </c>
      <c r="AC1104" s="70" t="s">
        <v>63</v>
      </c>
      <c r="AD1104" s="70" t="s">
        <v>139</v>
      </c>
      <c r="AE1104" s="70" t="s">
        <v>13</v>
      </c>
      <c r="AF1104" s="70" t="s">
        <v>12</v>
      </c>
      <c r="AG1104" s="70" t="s">
        <v>65</v>
      </c>
      <c r="AH1104" s="70" t="s">
        <v>11</v>
      </c>
      <c r="AI1104" s="70" t="s">
        <v>9</v>
      </c>
      <c r="AJ1104" s="70" t="s">
        <v>2317</v>
      </c>
      <c r="AK1104" s="70" t="s">
        <v>139</v>
      </c>
      <c r="AL1104" s="70" t="s">
        <v>63</v>
      </c>
      <c r="AM1104" s="70" t="s">
        <v>61</v>
      </c>
      <c r="AN1104" s="70" t="s">
        <v>61</v>
      </c>
      <c r="AO1104" s="70" t="s">
        <v>61</v>
      </c>
      <c r="AP1104" s="73"/>
    </row>
    <row r="1105" spans="1:42" ht="15" hidden="1" customHeight="1" x14ac:dyDescent="0.25">
      <c r="A1105" s="69">
        <v>2024</v>
      </c>
      <c r="B1105" s="70" t="s">
        <v>54</v>
      </c>
      <c r="C1105" s="70" t="s">
        <v>1752</v>
      </c>
      <c r="D1105" s="70" t="s">
        <v>1753</v>
      </c>
      <c r="E1105" s="70" t="s">
        <v>2094</v>
      </c>
      <c r="F1105" s="70" t="s">
        <v>1755</v>
      </c>
      <c r="G1105" s="70" t="s">
        <v>2270</v>
      </c>
      <c r="H1105" s="70" t="s">
        <v>150</v>
      </c>
      <c r="I1105" s="70" t="s">
        <v>60</v>
      </c>
      <c r="J1105" s="70" t="s">
        <v>1755</v>
      </c>
      <c r="K1105" s="69" t="b">
        <v>0</v>
      </c>
      <c r="L1105" s="70" t="s">
        <v>1755</v>
      </c>
      <c r="M1105" s="69">
        <v>101</v>
      </c>
      <c r="N1105" s="78" t="s">
        <v>62</v>
      </c>
      <c r="O1105" s="81" t="str">
        <f t="shared" si="34"/>
        <v>10195</v>
      </c>
      <c r="P1105" s="82" t="str">
        <f>IF(L1105="EGG", "THA", IF(COUNTIF(Sheet2!B$3:B$187,VALUE('raw Mark ID data'!O1105))=0, 0, VLOOKUP(VALUE(O1105), Sheet2!B$3:D$987, 3, FALSE)))</f>
        <v>THA</v>
      </c>
      <c r="Q1105" s="82" t="str">
        <f>IF(P1105="THA",VLOOKUP(VALUE(O1105),Sheet2!B$1:C$191,2,FALSE), IF(P1105="SHA",VLOOKUP(VALUE(O1105),Sheet2!B$1:C$191,2,FALSE), 0))</f>
        <v>Neets Bay</v>
      </c>
      <c r="R1105" s="82" t="str">
        <f t="shared" si="35"/>
        <v>T</v>
      </c>
      <c r="S1105" s="70" t="s">
        <v>2318</v>
      </c>
      <c r="T1105" s="71">
        <v>45519</v>
      </c>
      <c r="U1105" s="73"/>
      <c r="V1105" s="69">
        <v>1</v>
      </c>
      <c r="W1105" s="71">
        <v>45519</v>
      </c>
      <c r="X1105" s="69">
        <v>33</v>
      </c>
      <c r="Y1105" s="69">
        <v>8</v>
      </c>
      <c r="Z1105" s="70" t="s">
        <v>2299</v>
      </c>
      <c r="AA1105" s="69">
        <v>1</v>
      </c>
      <c r="AB1105" s="72">
        <v>45523</v>
      </c>
      <c r="AC1105" s="70" t="s">
        <v>63</v>
      </c>
      <c r="AD1105" s="70" t="s">
        <v>189</v>
      </c>
      <c r="AE1105" s="70" t="s">
        <v>21</v>
      </c>
      <c r="AF1105" s="70" t="s">
        <v>12</v>
      </c>
      <c r="AG1105" s="70" t="s">
        <v>65</v>
      </c>
      <c r="AH1105" s="70" t="s">
        <v>11</v>
      </c>
      <c r="AI1105" s="70" t="s">
        <v>9</v>
      </c>
      <c r="AJ1105" s="70" t="s">
        <v>84</v>
      </c>
      <c r="AK1105" s="70" t="s">
        <v>189</v>
      </c>
      <c r="AL1105" s="70" t="s">
        <v>63</v>
      </c>
      <c r="AM1105" s="70" t="s">
        <v>61</v>
      </c>
      <c r="AN1105" s="70" t="s">
        <v>61</v>
      </c>
      <c r="AO1105" s="70" t="s">
        <v>61</v>
      </c>
      <c r="AP1105" s="73"/>
    </row>
    <row r="1106" spans="1:42" ht="15" hidden="1" customHeight="1" x14ac:dyDescent="0.25">
      <c r="A1106" s="69">
        <v>2024</v>
      </c>
      <c r="B1106" s="70" t="s">
        <v>54</v>
      </c>
      <c r="C1106" s="70" t="s">
        <v>1752</v>
      </c>
      <c r="D1106" s="70" t="s">
        <v>1753</v>
      </c>
      <c r="E1106" s="70" t="s">
        <v>2094</v>
      </c>
      <c r="F1106" s="70" t="s">
        <v>1755</v>
      </c>
      <c r="G1106" s="70" t="s">
        <v>2270</v>
      </c>
      <c r="H1106" s="70" t="s">
        <v>151</v>
      </c>
      <c r="I1106" s="70" t="s">
        <v>60</v>
      </c>
      <c r="J1106" s="70" t="s">
        <v>1755</v>
      </c>
      <c r="K1106" s="69" t="b">
        <v>0</v>
      </c>
      <c r="L1106" s="70" t="s">
        <v>1755</v>
      </c>
      <c r="M1106" s="69">
        <v>101</v>
      </c>
      <c r="N1106" s="78" t="s">
        <v>62</v>
      </c>
      <c r="O1106" s="81" t="str">
        <f t="shared" si="34"/>
        <v>10195</v>
      </c>
      <c r="P1106" s="82" t="str">
        <f>IF(L1106="EGG", "THA", IF(COUNTIF(Sheet2!B$3:B$187,VALUE('raw Mark ID data'!O1106))=0, 0, VLOOKUP(VALUE(O1106), Sheet2!B$3:D$987, 3, FALSE)))</f>
        <v>THA</v>
      </c>
      <c r="Q1106" s="82" t="str">
        <f>IF(P1106="THA",VLOOKUP(VALUE(O1106),Sheet2!B$1:C$191,2,FALSE), IF(P1106="SHA",VLOOKUP(VALUE(O1106),Sheet2!B$1:C$191,2,FALSE), 0))</f>
        <v>Neets Bay</v>
      </c>
      <c r="R1106" s="82" t="str">
        <f t="shared" si="35"/>
        <v>T</v>
      </c>
      <c r="S1106" s="70" t="s">
        <v>2319</v>
      </c>
      <c r="T1106" s="71">
        <v>45519</v>
      </c>
      <c r="U1106" s="73"/>
      <c r="V1106" s="69">
        <v>1</v>
      </c>
      <c r="W1106" s="71">
        <v>45519</v>
      </c>
      <c r="X1106" s="69">
        <v>33</v>
      </c>
      <c r="Y1106" s="69">
        <v>8</v>
      </c>
      <c r="Z1106" s="70" t="s">
        <v>2299</v>
      </c>
      <c r="AA1106" s="69">
        <v>1</v>
      </c>
      <c r="AB1106" s="72">
        <v>45523</v>
      </c>
      <c r="AC1106" s="70" t="s">
        <v>63</v>
      </c>
      <c r="AD1106" s="70" t="s">
        <v>163</v>
      </c>
      <c r="AE1106" s="70" t="s">
        <v>10</v>
      </c>
      <c r="AF1106" s="70" t="s">
        <v>12</v>
      </c>
      <c r="AG1106" s="70" t="s">
        <v>65</v>
      </c>
      <c r="AH1106" s="70" t="s">
        <v>11</v>
      </c>
      <c r="AI1106" s="70" t="s">
        <v>9</v>
      </c>
      <c r="AJ1106" s="70" t="s">
        <v>84</v>
      </c>
      <c r="AK1106" s="70" t="s">
        <v>163</v>
      </c>
      <c r="AL1106" s="70" t="s">
        <v>63</v>
      </c>
      <c r="AM1106" s="70" t="s">
        <v>61</v>
      </c>
      <c r="AN1106" s="70" t="s">
        <v>61</v>
      </c>
      <c r="AO1106" s="70" t="s">
        <v>61</v>
      </c>
      <c r="AP1106" s="73"/>
    </row>
    <row r="1107" spans="1:42" ht="15" hidden="1" customHeight="1" x14ac:dyDescent="0.25">
      <c r="A1107" s="69">
        <v>2024</v>
      </c>
      <c r="B1107" s="70" t="s">
        <v>54</v>
      </c>
      <c r="C1107" s="70" t="s">
        <v>1752</v>
      </c>
      <c r="D1107" s="70" t="s">
        <v>1753</v>
      </c>
      <c r="E1107" s="70" t="s">
        <v>2094</v>
      </c>
      <c r="F1107" s="70" t="s">
        <v>1755</v>
      </c>
      <c r="G1107" s="70" t="s">
        <v>2270</v>
      </c>
      <c r="H1107" s="70" t="s">
        <v>152</v>
      </c>
      <c r="I1107" s="70" t="s">
        <v>60</v>
      </c>
      <c r="J1107" s="70" t="s">
        <v>1755</v>
      </c>
      <c r="K1107" s="69" t="b">
        <v>0</v>
      </c>
      <c r="L1107" s="70" t="s">
        <v>1755</v>
      </c>
      <c r="M1107" s="69">
        <v>101</v>
      </c>
      <c r="N1107" s="78" t="s">
        <v>62</v>
      </c>
      <c r="O1107" s="81" t="str">
        <f t="shared" si="34"/>
        <v>10195</v>
      </c>
      <c r="P1107" s="82" t="str">
        <f>IF(L1107="EGG", "THA", IF(COUNTIF(Sheet2!B$3:B$187,VALUE('raw Mark ID data'!O1107))=0, 0, VLOOKUP(VALUE(O1107), Sheet2!B$3:D$987, 3, FALSE)))</f>
        <v>THA</v>
      </c>
      <c r="Q1107" s="82" t="str">
        <f>IF(P1107="THA",VLOOKUP(VALUE(O1107),Sheet2!B$1:C$191,2,FALSE), IF(P1107="SHA",VLOOKUP(VALUE(O1107),Sheet2!B$1:C$191,2,FALSE), 0))</f>
        <v>Neets Bay</v>
      </c>
      <c r="R1107" s="82" t="str">
        <f t="shared" si="35"/>
        <v>T</v>
      </c>
      <c r="S1107" s="70" t="s">
        <v>2320</v>
      </c>
      <c r="T1107" s="71">
        <v>45519</v>
      </c>
      <c r="U1107" s="73"/>
      <c r="V1107" s="69">
        <v>1</v>
      </c>
      <c r="W1107" s="71">
        <v>45519</v>
      </c>
      <c r="X1107" s="69">
        <v>33</v>
      </c>
      <c r="Y1107" s="69">
        <v>8</v>
      </c>
      <c r="Z1107" s="70" t="s">
        <v>2299</v>
      </c>
      <c r="AA1107" s="69">
        <v>1</v>
      </c>
      <c r="AB1107" s="72">
        <v>45523</v>
      </c>
      <c r="AC1107" s="70" t="s">
        <v>63</v>
      </c>
      <c r="AD1107" s="70" t="s">
        <v>139</v>
      </c>
      <c r="AE1107" s="70" t="s">
        <v>13</v>
      </c>
      <c r="AF1107" s="70" t="s">
        <v>12</v>
      </c>
      <c r="AG1107" s="70" t="s">
        <v>65</v>
      </c>
      <c r="AH1107" s="70" t="s">
        <v>11</v>
      </c>
      <c r="AI1107" s="70" t="s">
        <v>9</v>
      </c>
      <c r="AJ1107" s="70" t="s">
        <v>122</v>
      </c>
      <c r="AK1107" s="70" t="s">
        <v>139</v>
      </c>
      <c r="AL1107" s="70" t="s">
        <v>63</v>
      </c>
      <c r="AM1107" s="70" t="s">
        <v>61</v>
      </c>
      <c r="AN1107" s="70" t="s">
        <v>61</v>
      </c>
      <c r="AO1107" s="70" t="s">
        <v>61</v>
      </c>
      <c r="AP1107" s="73"/>
    </row>
    <row r="1108" spans="1:42" ht="15" hidden="1" customHeight="1" x14ac:dyDescent="0.25">
      <c r="A1108" s="69">
        <v>2024</v>
      </c>
      <c r="B1108" s="70" t="s">
        <v>54</v>
      </c>
      <c r="C1108" s="70" t="s">
        <v>1752</v>
      </c>
      <c r="D1108" s="70" t="s">
        <v>1753</v>
      </c>
      <c r="E1108" s="70" t="s">
        <v>2094</v>
      </c>
      <c r="F1108" s="70" t="s">
        <v>1755</v>
      </c>
      <c r="G1108" s="70" t="s">
        <v>2270</v>
      </c>
      <c r="H1108" s="70" t="s">
        <v>153</v>
      </c>
      <c r="I1108" s="70" t="s">
        <v>60</v>
      </c>
      <c r="J1108" s="70" t="s">
        <v>1755</v>
      </c>
      <c r="K1108" s="69" t="b">
        <v>0</v>
      </c>
      <c r="L1108" s="70" t="s">
        <v>1755</v>
      </c>
      <c r="M1108" s="69">
        <v>101</v>
      </c>
      <c r="N1108" s="78" t="s">
        <v>62</v>
      </c>
      <c r="O1108" s="81" t="str">
        <f t="shared" si="34"/>
        <v>10195</v>
      </c>
      <c r="P1108" s="82" t="str">
        <f>IF(L1108="EGG", "THA", IF(COUNTIF(Sheet2!B$3:B$187,VALUE('raw Mark ID data'!O1108))=0, 0, VLOOKUP(VALUE(O1108), Sheet2!B$3:D$987, 3, FALSE)))</f>
        <v>THA</v>
      </c>
      <c r="Q1108" s="82" t="str">
        <f>IF(P1108="THA",VLOOKUP(VALUE(O1108),Sheet2!B$1:C$191,2,FALSE), IF(P1108="SHA",VLOOKUP(VALUE(O1108),Sheet2!B$1:C$191,2,FALSE), 0))</f>
        <v>Neets Bay</v>
      </c>
      <c r="R1108" s="82" t="str">
        <f t="shared" si="35"/>
        <v>T</v>
      </c>
      <c r="S1108" s="70" t="s">
        <v>2321</v>
      </c>
      <c r="T1108" s="71">
        <v>45519</v>
      </c>
      <c r="U1108" s="73"/>
      <c r="V1108" s="69">
        <v>1</v>
      </c>
      <c r="W1108" s="71">
        <v>45519</v>
      </c>
      <c r="X1108" s="69">
        <v>33</v>
      </c>
      <c r="Y1108" s="69">
        <v>8</v>
      </c>
      <c r="Z1108" s="70" t="s">
        <v>2299</v>
      </c>
      <c r="AA1108" s="69">
        <v>1</v>
      </c>
      <c r="AB1108" s="72">
        <v>45523</v>
      </c>
      <c r="AC1108" s="70" t="s">
        <v>63</v>
      </c>
      <c r="AD1108" s="70" t="s">
        <v>139</v>
      </c>
      <c r="AE1108" s="70" t="s">
        <v>13</v>
      </c>
      <c r="AF1108" s="70" t="s">
        <v>12</v>
      </c>
      <c r="AG1108" s="70" t="s">
        <v>65</v>
      </c>
      <c r="AH1108" s="70" t="s">
        <v>11</v>
      </c>
      <c r="AI1108" s="70" t="s">
        <v>9</v>
      </c>
      <c r="AJ1108" s="70" t="s">
        <v>122</v>
      </c>
      <c r="AK1108" s="70" t="s">
        <v>139</v>
      </c>
      <c r="AL1108" s="70" t="s">
        <v>63</v>
      </c>
      <c r="AM1108" s="70" t="s">
        <v>61</v>
      </c>
      <c r="AN1108" s="70" t="s">
        <v>61</v>
      </c>
      <c r="AO1108" s="70" t="s">
        <v>61</v>
      </c>
      <c r="AP1108" s="73"/>
    </row>
    <row r="1109" spans="1:42" ht="15" hidden="1" customHeight="1" x14ac:dyDescent="0.25">
      <c r="A1109" s="69">
        <v>2024</v>
      </c>
      <c r="B1109" s="70" t="s">
        <v>54</v>
      </c>
      <c r="C1109" s="70" t="s">
        <v>1752</v>
      </c>
      <c r="D1109" s="70" t="s">
        <v>1753</v>
      </c>
      <c r="E1109" s="70" t="s">
        <v>2094</v>
      </c>
      <c r="F1109" s="70" t="s">
        <v>1755</v>
      </c>
      <c r="G1109" s="70" t="s">
        <v>2270</v>
      </c>
      <c r="H1109" s="70" t="s">
        <v>156</v>
      </c>
      <c r="I1109" s="70" t="s">
        <v>60</v>
      </c>
      <c r="J1109" s="70" t="s">
        <v>1755</v>
      </c>
      <c r="K1109" s="69" t="b">
        <v>0</v>
      </c>
      <c r="L1109" s="70" t="s">
        <v>1755</v>
      </c>
      <c r="M1109" s="69">
        <v>101</v>
      </c>
      <c r="N1109" s="78" t="s">
        <v>62</v>
      </c>
      <c r="O1109" s="81" t="str">
        <f t="shared" si="34"/>
        <v>10195</v>
      </c>
      <c r="P1109" s="82" t="str">
        <f>IF(L1109="EGG", "THA", IF(COUNTIF(Sheet2!B$3:B$187,VALUE('raw Mark ID data'!O1109))=0, 0, VLOOKUP(VALUE(O1109), Sheet2!B$3:D$987, 3, FALSE)))</f>
        <v>THA</v>
      </c>
      <c r="Q1109" s="82" t="str">
        <f>IF(P1109="THA",VLOOKUP(VALUE(O1109),Sheet2!B$1:C$191,2,FALSE), IF(P1109="SHA",VLOOKUP(VALUE(O1109),Sheet2!B$1:C$191,2,FALSE), 0))</f>
        <v>Neets Bay</v>
      </c>
      <c r="R1109" s="82" t="str">
        <f t="shared" si="35"/>
        <v>T</v>
      </c>
      <c r="S1109" s="70" t="s">
        <v>2322</v>
      </c>
      <c r="T1109" s="71">
        <v>45519</v>
      </c>
      <c r="U1109" s="73"/>
      <c r="V1109" s="69">
        <v>1</v>
      </c>
      <c r="W1109" s="71">
        <v>45519</v>
      </c>
      <c r="X1109" s="69">
        <v>33</v>
      </c>
      <c r="Y1109" s="69">
        <v>8</v>
      </c>
      <c r="Z1109" s="70" t="s">
        <v>2299</v>
      </c>
      <c r="AA1109" s="69">
        <v>1</v>
      </c>
      <c r="AB1109" s="72">
        <v>45523</v>
      </c>
      <c r="AC1109" s="70" t="s">
        <v>63</v>
      </c>
      <c r="AD1109" s="70" t="s">
        <v>139</v>
      </c>
      <c r="AE1109" s="70" t="s">
        <v>13</v>
      </c>
      <c r="AF1109" s="70" t="s">
        <v>12</v>
      </c>
      <c r="AG1109" s="70" t="s">
        <v>65</v>
      </c>
      <c r="AH1109" s="70" t="s">
        <v>11</v>
      </c>
      <c r="AI1109" s="70" t="s">
        <v>9</v>
      </c>
      <c r="AJ1109" s="70" t="s">
        <v>122</v>
      </c>
      <c r="AK1109" s="70" t="s">
        <v>139</v>
      </c>
      <c r="AL1109" s="70" t="s">
        <v>63</v>
      </c>
      <c r="AM1109" s="70" t="s">
        <v>61</v>
      </c>
      <c r="AN1109" s="70" t="s">
        <v>61</v>
      </c>
      <c r="AO1109" s="70" t="s">
        <v>61</v>
      </c>
      <c r="AP1109" s="73"/>
    </row>
    <row r="1110" spans="1:42" ht="15" hidden="1" customHeight="1" x14ac:dyDescent="0.25">
      <c r="A1110" s="69">
        <v>2024</v>
      </c>
      <c r="B1110" s="70" t="s">
        <v>54</v>
      </c>
      <c r="C1110" s="70" t="s">
        <v>1752</v>
      </c>
      <c r="D1110" s="70" t="s">
        <v>1753</v>
      </c>
      <c r="E1110" s="70" t="s">
        <v>2094</v>
      </c>
      <c r="F1110" s="70" t="s">
        <v>1755</v>
      </c>
      <c r="G1110" s="70" t="s">
        <v>2270</v>
      </c>
      <c r="H1110" s="70" t="s">
        <v>157</v>
      </c>
      <c r="I1110" s="70" t="s">
        <v>60</v>
      </c>
      <c r="J1110" s="70" t="s">
        <v>1755</v>
      </c>
      <c r="K1110" s="69" t="b">
        <v>0</v>
      </c>
      <c r="L1110" s="70" t="s">
        <v>1755</v>
      </c>
      <c r="M1110" s="69">
        <v>101</v>
      </c>
      <c r="N1110" s="78" t="s">
        <v>62</v>
      </c>
      <c r="O1110" s="81" t="str">
        <f t="shared" si="34"/>
        <v>10195</v>
      </c>
      <c r="P1110" s="82" t="str">
        <f>IF(L1110="EGG", "THA", IF(COUNTIF(Sheet2!B$3:B$187,VALUE('raw Mark ID data'!O1110))=0, 0, VLOOKUP(VALUE(O1110), Sheet2!B$3:D$987, 3, FALSE)))</f>
        <v>THA</v>
      </c>
      <c r="Q1110" s="82" t="str">
        <f>IF(P1110="THA",VLOOKUP(VALUE(O1110),Sheet2!B$1:C$191,2,FALSE), IF(P1110="SHA",VLOOKUP(VALUE(O1110),Sheet2!B$1:C$191,2,FALSE), 0))</f>
        <v>Neets Bay</v>
      </c>
      <c r="R1110" s="82" t="str">
        <f t="shared" si="35"/>
        <v>T</v>
      </c>
      <c r="S1110" s="70" t="s">
        <v>2323</v>
      </c>
      <c r="T1110" s="71">
        <v>45519</v>
      </c>
      <c r="U1110" s="73"/>
      <c r="V1110" s="69">
        <v>1</v>
      </c>
      <c r="W1110" s="71">
        <v>45519</v>
      </c>
      <c r="X1110" s="69">
        <v>33</v>
      </c>
      <c r="Y1110" s="69">
        <v>8</v>
      </c>
      <c r="Z1110" s="70" t="s">
        <v>2299</v>
      </c>
      <c r="AA1110" s="69">
        <v>1</v>
      </c>
      <c r="AB1110" s="72">
        <v>45523</v>
      </c>
      <c r="AC1110" s="70" t="s">
        <v>63</v>
      </c>
      <c r="AD1110" s="70" t="s">
        <v>139</v>
      </c>
      <c r="AE1110" s="70" t="s">
        <v>13</v>
      </c>
      <c r="AF1110" s="70" t="s">
        <v>12</v>
      </c>
      <c r="AG1110" s="70" t="s">
        <v>65</v>
      </c>
      <c r="AH1110" s="70" t="s">
        <v>11</v>
      </c>
      <c r="AI1110" s="70" t="s">
        <v>9</v>
      </c>
      <c r="AJ1110" s="70" t="s">
        <v>122</v>
      </c>
      <c r="AK1110" s="70" t="s">
        <v>139</v>
      </c>
      <c r="AL1110" s="70" t="s">
        <v>63</v>
      </c>
      <c r="AM1110" s="70" t="s">
        <v>61</v>
      </c>
      <c r="AN1110" s="70" t="s">
        <v>61</v>
      </c>
      <c r="AO1110" s="70" t="s">
        <v>61</v>
      </c>
      <c r="AP1110" s="73"/>
    </row>
    <row r="1111" spans="1:42" ht="15" hidden="1" customHeight="1" x14ac:dyDescent="0.25">
      <c r="A1111" s="69">
        <v>2024</v>
      </c>
      <c r="B1111" s="70" t="s">
        <v>54</v>
      </c>
      <c r="C1111" s="70" t="s">
        <v>1752</v>
      </c>
      <c r="D1111" s="70" t="s">
        <v>1753</v>
      </c>
      <c r="E1111" s="70" t="s">
        <v>2094</v>
      </c>
      <c r="F1111" s="70" t="s">
        <v>1755</v>
      </c>
      <c r="G1111" s="70" t="s">
        <v>2270</v>
      </c>
      <c r="H1111" s="70" t="s">
        <v>158</v>
      </c>
      <c r="I1111" s="70" t="s">
        <v>60</v>
      </c>
      <c r="J1111" s="70" t="s">
        <v>1755</v>
      </c>
      <c r="K1111" s="69" t="b">
        <v>0</v>
      </c>
      <c r="L1111" s="70" t="s">
        <v>1755</v>
      </c>
      <c r="M1111" s="69">
        <v>101</v>
      </c>
      <c r="N1111" s="78" t="s">
        <v>62</v>
      </c>
      <c r="O1111" s="81" t="str">
        <f t="shared" si="34"/>
        <v>10195</v>
      </c>
      <c r="P1111" s="82" t="str">
        <f>IF(L1111="EGG", "THA", IF(COUNTIF(Sheet2!B$3:B$187,VALUE('raw Mark ID data'!O1111))=0, 0, VLOOKUP(VALUE(O1111), Sheet2!B$3:D$987, 3, FALSE)))</f>
        <v>THA</v>
      </c>
      <c r="Q1111" s="82" t="str">
        <f>IF(P1111="THA",VLOOKUP(VALUE(O1111),Sheet2!B$1:C$191,2,FALSE), IF(P1111="SHA",VLOOKUP(VALUE(O1111),Sheet2!B$1:C$191,2,FALSE), 0))</f>
        <v>Neets Bay</v>
      </c>
      <c r="R1111" s="82" t="str">
        <f t="shared" si="35"/>
        <v>T</v>
      </c>
      <c r="S1111" s="70" t="s">
        <v>2324</v>
      </c>
      <c r="T1111" s="71">
        <v>45519</v>
      </c>
      <c r="U1111" s="73"/>
      <c r="V1111" s="69">
        <v>1</v>
      </c>
      <c r="W1111" s="71">
        <v>45519</v>
      </c>
      <c r="X1111" s="69">
        <v>33</v>
      </c>
      <c r="Y1111" s="69">
        <v>8</v>
      </c>
      <c r="Z1111" s="70" t="s">
        <v>2299</v>
      </c>
      <c r="AA1111" s="69">
        <v>1</v>
      </c>
      <c r="AB1111" s="72">
        <v>45523</v>
      </c>
      <c r="AC1111" s="70" t="s">
        <v>63</v>
      </c>
      <c r="AD1111" s="70" t="s">
        <v>139</v>
      </c>
      <c r="AE1111" s="70" t="s">
        <v>13</v>
      </c>
      <c r="AF1111" s="70" t="s">
        <v>12</v>
      </c>
      <c r="AG1111" s="70" t="s">
        <v>65</v>
      </c>
      <c r="AH1111" s="70" t="s">
        <v>11</v>
      </c>
      <c r="AI1111" s="70" t="s">
        <v>9</v>
      </c>
      <c r="AJ1111" s="70" t="s">
        <v>122</v>
      </c>
      <c r="AK1111" s="70" t="s">
        <v>139</v>
      </c>
      <c r="AL1111" s="70" t="s">
        <v>63</v>
      </c>
      <c r="AM1111" s="70" t="s">
        <v>61</v>
      </c>
      <c r="AN1111" s="70" t="s">
        <v>61</v>
      </c>
      <c r="AO1111" s="70" t="s">
        <v>61</v>
      </c>
      <c r="AP1111" s="73"/>
    </row>
    <row r="1112" spans="1:42" ht="15" hidden="1" customHeight="1" x14ac:dyDescent="0.25">
      <c r="A1112" s="69">
        <v>2024</v>
      </c>
      <c r="B1112" s="70" t="s">
        <v>54</v>
      </c>
      <c r="C1112" s="70" t="s">
        <v>1752</v>
      </c>
      <c r="D1112" s="70" t="s">
        <v>1753</v>
      </c>
      <c r="E1112" s="70" t="s">
        <v>2094</v>
      </c>
      <c r="F1112" s="70" t="s">
        <v>1755</v>
      </c>
      <c r="G1112" s="70" t="s">
        <v>2270</v>
      </c>
      <c r="H1112" s="70" t="s">
        <v>159</v>
      </c>
      <c r="I1112" s="70" t="s">
        <v>60</v>
      </c>
      <c r="J1112" s="70" t="s">
        <v>1755</v>
      </c>
      <c r="K1112" s="69" t="b">
        <v>0</v>
      </c>
      <c r="L1112" s="70" t="s">
        <v>1755</v>
      </c>
      <c r="M1112" s="69">
        <v>101</v>
      </c>
      <c r="N1112" s="78" t="s">
        <v>62</v>
      </c>
      <c r="O1112" s="81" t="str">
        <f t="shared" si="34"/>
        <v>10195</v>
      </c>
      <c r="P1112" s="82" t="str">
        <f>IF(L1112="EGG", "THA", IF(COUNTIF(Sheet2!B$3:B$187,VALUE('raw Mark ID data'!O1112))=0, 0, VLOOKUP(VALUE(O1112), Sheet2!B$3:D$987, 3, FALSE)))</f>
        <v>THA</v>
      </c>
      <c r="Q1112" s="82" t="str">
        <f>IF(P1112="THA",VLOOKUP(VALUE(O1112),Sheet2!B$1:C$191,2,FALSE), IF(P1112="SHA",VLOOKUP(VALUE(O1112),Sheet2!B$1:C$191,2,FALSE), 0))</f>
        <v>Neets Bay</v>
      </c>
      <c r="R1112" s="82" t="str">
        <f t="shared" si="35"/>
        <v>T</v>
      </c>
      <c r="S1112" s="70" t="s">
        <v>2325</v>
      </c>
      <c r="T1112" s="71">
        <v>45519</v>
      </c>
      <c r="U1112" s="73"/>
      <c r="V1112" s="69">
        <v>1</v>
      </c>
      <c r="W1112" s="71">
        <v>45519</v>
      </c>
      <c r="X1112" s="69">
        <v>33</v>
      </c>
      <c r="Y1112" s="69">
        <v>8</v>
      </c>
      <c r="Z1112" s="70" t="s">
        <v>2299</v>
      </c>
      <c r="AA1112" s="69">
        <v>1</v>
      </c>
      <c r="AB1112" s="72">
        <v>45523</v>
      </c>
      <c r="AC1112" s="70" t="s">
        <v>63</v>
      </c>
      <c r="AD1112" s="70" t="s">
        <v>189</v>
      </c>
      <c r="AE1112" s="70" t="s">
        <v>21</v>
      </c>
      <c r="AF1112" s="70" t="s">
        <v>12</v>
      </c>
      <c r="AG1112" s="70" t="s">
        <v>65</v>
      </c>
      <c r="AH1112" s="70" t="s">
        <v>11</v>
      </c>
      <c r="AI1112" s="70" t="s">
        <v>9</v>
      </c>
      <c r="AJ1112" s="70" t="s">
        <v>122</v>
      </c>
      <c r="AK1112" s="70" t="s">
        <v>189</v>
      </c>
      <c r="AL1112" s="70" t="s">
        <v>63</v>
      </c>
      <c r="AM1112" s="70" t="s">
        <v>61</v>
      </c>
      <c r="AN1112" s="70" t="s">
        <v>61</v>
      </c>
      <c r="AO1112" s="70" t="s">
        <v>61</v>
      </c>
      <c r="AP1112" s="73"/>
    </row>
    <row r="1113" spans="1:42" ht="15" hidden="1" customHeight="1" x14ac:dyDescent="0.25">
      <c r="A1113" s="69">
        <v>2024</v>
      </c>
      <c r="B1113" s="70" t="s">
        <v>54</v>
      </c>
      <c r="C1113" s="70" t="s">
        <v>1752</v>
      </c>
      <c r="D1113" s="70" t="s">
        <v>1753</v>
      </c>
      <c r="E1113" s="70" t="s">
        <v>2094</v>
      </c>
      <c r="F1113" s="70" t="s">
        <v>1755</v>
      </c>
      <c r="G1113" s="70" t="s">
        <v>2270</v>
      </c>
      <c r="H1113" s="70" t="s">
        <v>160</v>
      </c>
      <c r="I1113" s="70" t="s">
        <v>60</v>
      </c>
      <c r="J1113" s="70" t="s">
        <v>1755</v>
      </c>
      <c r="K1113" s="69" t="b">
        <v>0</v>
      </c>
      <c r="L1113" s="70" t="s">
        <v>1755</v>
      </c>
      <c r="M1113" s="69">
        <v>101</v>
      </c>
      <c r="N1113" s="78" t="s">
        <v>62</v>
      </c>
      <c r="O1113" s="81" t="str">
        <f t="shared" si="34"/>
        <v>10195</v>
      </c>
      <c r="P1113" s="82" t="str">
        <f>IF(L1113="EGG", "THA", IF(COUNTIF(Sheet2!B$3:B$187,VALUE('raw Mark ID data'!O1113))=0, 0, VLOOKUP(VALUE(O1113), Sheet2!B$3:D$987, 3, FALSE)))</f>
        <v>THA</v>
      </c>
      <c r="Q1113" s="82" t="str">
        <f>IF(P1113="THA",VLOOKUP(VALUE(O1113),Sheet2!B$1:C$191,2,FALSE), IF(P1113="SHA",VLOOKUP(VALUE(O1113),Sheet2!B$1:C$191,2,FALSE), 0))</f>
        <v>Neets Bay</v>
      </c>
      <c r="R1113" s="82" t="str">
        <f t="shared" si="35"/>
        <v>T</v>
      </c>
      <c r="S1113" s="70" t="s">
        <v>2326</v>
      </c>
      <c r="T1113" s="71">
        <v>45519</v>
      </c>
      <c r="U1113" s="73"/>
      <c r="V1113" s="69">
        <v>1</v>
      </c>
      <c r="W1113" s="71">
        <v>45519</v>
      </c>
      <c r="X1113" s="69">
        <v>33</v>
      </c>
      <c r="Y1113" s="69">
        <v>8</v>
      </c>
      <c r="Z1113" s="70" t="s">
        <v>2299</v>
      </c>
      <c r="AA1113" s="69">
        <v>1</v>
      </c>
      <c r="AB1113" s="72">
        <v>45523</v>
      </c>
      <c r="AC1113" s="70" t="s">
        <v>63</v>
      </c>
      <c r="AD1113" s="70" t="s">
        <v>163</v>
      </c>
      <c r="AE1113" s="70" t="s">
        <v>10</v>
      </c>
      <c r="AF1113" s="70" t="s">
        <v>12</v>
      </c>
      <c r="AG1113" s="70" t="s">
        <v>65</v>
      </c>
      <c r="AH1113" s="70" t="s">
        <v>11</v>
      </c>
      <c r="AI1113" s="70" t="s">
        <v>9</v>
      </c>
      <c r="AJ1113" s="70" t="s">
        <v>122</v>
      </c>
      <c r="AK1113" s="70" t="s">
        <v>163</v>
      </c>
      <c r="AL1113" s="70" t="s">
        <v>63</v>
      </c>
      <c r="AM1113" s="70" t="s">
        <v>61</v>
      </c>
      <c r="AN1113" s="70" t="s">
        <v>61</v>
      </c>
      <c r="AO1113" s="70" t="s">
        <v>61</v>
      </c>
      <c r="AP1113" s="73"/>
    </row>
    <row r="1114" spans="1:42" ht="15" hidden="1" customHeight="1" x14ac:dyDescent="0.25">
      <c r="A1114" s="69">
        <v>2024</v>
      </c>
      <c r="B1114" s="70" t="s">
        <v>54</v>
      </c>
      <c r="C1114" s="70" t="s">
        <v>1752</v>
      </c>
      <c r="D1114" s="70" t="s">
        <v>1753</v>
      </c>
      <c r="E1114" s="70" t="s">
        <v>2094</v>
      </c>
      <c r="F1114" s="70" t="s">
        <v>1755</v>
      </c>
      <c r="G1114" s="70" t="s">
        <v>2270</v>
      </c>
      <c r="H1114" s="70" t="s">
        <v>161</v>
      </c>
      <c r="I1114" s="70" t="s">
        <v>60</v>
      </c>
      <c r="J1114" s="70" t="s">
        <v>1755</v>
      </c>
      <c r="K1114" s="69" t="b">
        <v>0</v>
      </c>
      <c r="L1114" s="70" t="s">
        <v>1755</v>
      </c>
      <c r="M1114" s="69">
        <v>101</v>
      </c>
      <c r="N1114" s="78" t="s">
        <v>62</v>
      </c>
      <c r="O1114" s="81" t="str">
        <f t="shared" si="34"/>
        <v>10195</v>
      </c>
      <c r="P1114" s="82" t="str">
        <f>IF(L1114="EGG", "THA", IF(COUNTIF(Sheet2!B$3:B$187,VALUE('raw Mark ID data'!O1114))=0, 0, VLOOKUP(VALUE(O1114), Sheet2!B$3:D$987, 3, FALSE)))</f>
        <v>THA</v>
      </c>
      <c r="Q1114" s="82" t="str">
        <f>IF(P1114="THA",VLOOKUP(VALUE(O1114),Sheet2!B$1:C$191,2,FALSE), IF(P1114="SHA",VLOOKUP(VALUE(O1114),Sheet2!B$1:C$191,2,FALSE), 0))</f>
        <v>Neets Bay</v>
      </c>
      <c r="R1114" s="82" t="str">
        <f t="shared" si="35"/>
        <v>T</v>
      </c>
      <c r="S1114" s="70" t="s">
        <v>2327</v>
      </c>
      <c r="T1114" s="71">
        <v>45519</v>
      </c>
      <c r="U1114" s="73"/>
      <c r="V1114" s="69">
        <v>1</v>
      </c>
      <c r="W1114" s="71">
        <v>45519</v>
      </c>
      <c r="X1114" s="69">
        <v>33</v>
      </c>
      <c r="Y1114" s="69">
        <v>8</v>
      </c>
      <c r="Z1114" s="70" t="s">
        <v>2299</v>
      </c>
      <c r="AA1114" s="69">
        <v>1</v>
      </c>
      <c r="AB1114" s="72">
        <v>45523</v>
      </c>
      <c r="AC1114" s="70" t="s">
        <v>63</v>
      </c>
      <c r="AD1114" s="70" t="s">
        <v>163</v>
      </c>
      <c r="AE1114" s="70" t="s">
        <v>10</v>
      </c>
      <c r="AF1114" s="70" t="s">
        <v>12</v>
      </c>
      <c r="AG1114" s="70" t="s">
        <v>65</v>
      </c>
      <c r="AH1114" s="70" t="s">
        <v>11</v>
      </c>
      <c r="AI1114" s="70" t="s">
        <v>9</v>
      </c>
      <c r="AJ1114" s="70" t="s">
        <v>122</v>
      </c>
      <c r="AK1114" s="70" t="s">
        <v>163</v>
      </c>
      <c r="AL1114" s="70" t="s">
        <v>63</v>
      </c>
      <c r="AM1114" s="70" t="s">
        <v>61</v>
      </c>
      <c r="AN1114" s="70" t="s">
        <v>61</v>
      </c>
      <c r="AO1114" s="70" t="s">
        <v>61</v>
      </c>
      <c r="AP1114" s="73"/>
    </row>
    <row r="1115" spans="1:42" ht="15" hidden="1" customHeight="1" x14ac:dyDescent="0.25">
      <c r="A1115" s="69">
        <v>2024</v>
      </c>
      <c r="B1115" s="70" t="s">
        <v>54</v>
      </c>
      <c r="C1115" s="70" t="s">
        <v>1752</v>
      </c>
      <c r="D1115" s="70" t="s">
        <v>1753</v>
      </c>
      <c r="E1115" s="70" t="s">
        <v>2094</v>
      </c>
      <c r="F1115" s="70" t="s">
        <v>1755</v>
      </c>
      <c r="G1115" s="70" t="s">
        <v>2270</v>
      </c>
      <c r="H1115" s="70" t="s">
        <v>162</v>
      </c>
      <c r="I1115" s="70" t="s">
        <v>60</v>
      </c>
      <c r="J1115" s="70" t="s">
        <v>1755</v>
      </c>
      <c r="K1115" s="69" t="b">
        <v>0</v>
      </c>
      <c r="L1115" s="70" t="s">
        <v>1755</v>
      </c>
      <c r="M1115" s="69">
        <v>101</v>
      </c>
      <c r="N1115" s="78" t="s">
        <v>62</v>
      </c>
      <c r="O1115" s="81" t="str">
        <f t="shared" si="34"/>
        <v>10195</v>
      </c>
      <c r="P1115" s="82" t="str">
        <f>IF(L1115="EGG", "THA", IF(COUNTIF(Sheet2!B$3:B$187,VALUE('raw Mark ID data'!O1115))=0, 0, VLOOKUP(VALUE(O1115), Sheet2!B$3:D$987, 3, FALSE)))</f>
        <v>THA</v>
      </c>
      <c r="Q1115" s="82" t="str">
        <f>IF(P1115="THA",VLOOKUP(VALUE(O1115),Sheet2!B$1:C$191,2,FALSE), IF(P1115="SHA",VLOOKUP(VALUE(O1115),Sheet2!B$1:C$191,2,FALSE), 0))</f>
        <v>Neets Bay</v>
      </c>
      <c r="R1115" s="82" t="str">
        <f t="shared" si="35"/>
        <v>T</v>
      </c>
      <c r="S1115" s="70" t="s">
        <v>2328</v>
      </c>
      <c r="T1115" s="71">
        <v>45519</v>
      </c>
      <c r="U1115" s="73"/>
      <c r="V1115" s="69">
        <v>1</v>
      </c>
      <c r="W1115" s="71">
        <v>45519</v>
      </c>
      <c r="X1115" s="69">
        <v>33</v>
      </c>
      <c r="Y1115" s="69">
        <v>8</v>
      </c>
      <c r="Z1115" s="70" t="s">
        <v>2299</v>
      </c>
      <c r="AA1115" s="69">
        <v>1</v>
      </c>
      <c r="AB1115" s="72">
        <v>45523</v>
      </c>
      <c r="AC1115" s="70" t="s">
        <v>63</v>
      </c>
      <c r="AD1115" s="70" t="s">
        <v>163</v>
      </c>
      <c r="AE1115" s="70" t="s">
        <v>10</v>
      </c>
      <c r="AF1115" s="70" t="s">
        <v>12</v>
      </c>
      <c r="AG1115" s="70" t="s">
        <v>65</v>
      </c>
      <c r="AH1115" s="70" t="s">
        <v>11</v>
      </c>
      <c r="AI1115" s="70" t="s">
        <v>9</v>
      </c>
      <c r="AJ1115" s="70" t="s">
        <v>122</v>
      </c>
      <c r="AK1115" s="70" t="s">
        <v>163</v>
      </c>
      <c r="AL1115" s="70" t="s">
        <v>63</v>
      </c>
      <c r="AM1115" s="70" t="s">
        <v>61</v>
      </c>
      <c r="AN1115" s="70" t="s">
        <v>61</v>
      </c>
      <c r="AO1115" s="70" t="s">
        <v>61</v>
      </c>
      <c r="AP1115" s="73"/>
    </row>
    <row r="1116" spans="1:42" ht="15" hidden="1" customHeight="1" x14ac:dyDescent="0.25">
      <c r="A1116" s="69">
        <v>2024</v>
      </c>
      <c r="B1116" s="70" t="s">
        <v>54</v>
      </c>
      <c r="C1116" s="70" t="s">
        <v>1752</v>
      </c>
      <c r="D1116" s="70" t="s">
        <v>1753</v>
      </c>
      <c r="E1116" s="70" t="s">
        <v>2094</v>
      </c>
      <c r="F1116" s="70" t="s">
        <v>1755</v>
      </c>
      <c r="G1116" s="70" t="s">
        <v>2270</v>
      </c>
      <c r="H1116" s="70" t="s">
        <v>165</v>
      </c>
      <c r="I1116" s="70" t="s">
        <v>60</v>
      </c>
      <c r="J1116" s="70" t="s">
        <v>1755</v>
      </c>
      <c r="K1116" s="69" t="b">
        <v>0</v>
      </c>
      <c r="L1116" s="70" t="s">
        <v>1755</v>
      </c>
      <c r="M1116" s="69">
        <v>101</v>
      </c>
      <c r="N1116" s="78" t="s">
        <v>62</v>
      </c>
      <c r="O1116" s="81" t="str">
        <f t="shared" si="34"/>
        <v>10195</v>
      </c>
      <c r="P1116" s="82" t="str">
        <f>IF(L1116="EGG", "THA", IF(COUNTIF(Sheet2!B$3:B$187,VALUE('raw Mark ID data'!O1116))=0, 0, VLOOKUP(VALUE(O1116), Sheet2!B$3:D$987, 3, FALSE)))</f>
        <v>THA</v>
      </c>
      <c r="Q1116" s="82" t="str">
        <f>IF(P1116="THA",VLOOKUP(VALUE(O1116),Sheet2!B$1:C$191,2,FALSE), IF(P1116="SHA",VLOOKUP(VALUE(O1116),Sheet2!B$1:C$191,2,FALSE), 0))</f>
        <v>Neets Bay</v>
      </c>
      <c r="R1116" s="82" t="str">
        <f t="shared" si="35"/>
        <v>T</v>
      </c>
      <c r="S1116" s="70" t="s">
        <v>2329</v>
      </c>
      <c r="T1116" s="71">
        <v>45519</v>
      </c>
      <c r="U1116" s="73"/>
      <c r="V1116" s="69">
        <v>1</v>
      </c>
      <c r="W1116" s="71">
        <v>45519</v>
      </c>
      <c r="X1116" s="69">
        <v>33</v>
      </c>
      <c r="Y1116" s="69">
        <v>8</v>
      </c>
      <c r="Z1116" s="70" t="s">
        <v>2299</v>
      </c>
      <c r="AA1116" s="69">
        <v>1</v>
      </c>
      <c r="AB1116" s="72">
        <v>45523</v>
      </c>
      <c r="AC1116" s="70" t="s">
        <v>63</v>
      </c>
      <c r="AD1116" s="70" t="s">
        <v>139</v>
      </c>
      <c r="AE1116" s="70" t="s">
        <v>13</v>
      </c>
      <c r="AF1116" s="70" t="s">
        <v>12</v>
      </c>
      <c r="AG1116" s="70" t="s">
        <v>65</v>
      </c>
      <c r="AH1116" s="70" t="s">
        <v>11</v>
      </c>
      <c r="AI1116" s="70" t="s">
        <v>9</v>
      </c>
      <c r="AJ1116" s="70" t="s">
        <v>122</v>
      </c>
      <c r="AK1116" s="70" t="s">
        <v>139</v>
      </c>
      <c r="AL1116" s="70" t="s">
        <v>63</v>
      </c>
      <c r="AM1116" s="70" t="s">
        <v>61</v>
      </c>
      <c r="AN1116" s="70" t="s">
        <v>61</v>
      </c>
      <c r="AO1116" s="70" t="s">
        <v>61</v>
      </c>
      <c r="AP1116" s="73"/>
    </row>
    <row r="1117" spans="1:42" ht="15" hidden="1" customHeight="1" x14ac:dyDescent="0.25">
      <c r="A1117" s="69">
        <v>2024</v>
      </c>
      <c r="B1117" s="70" t="s">
        <v>54</v>
      </c>
      <c r="C1117" s="70" t="s">
        <v>1752</v>
      </c>
      <c r="D1117" s="70" t="s">
        <v>1753</v>
      </c>
      <c r="E1117" s="70" t="s">
        <v>2094</v>
      </c>
      <c r="F1117" s="70" t="s">
        <v>1755</v>
      </c>
      <c r="G1117" s="70" t="s">
        <v>2270</v>
      </c>
      <c r="H1117" s="70" t="s">
        <v>167</v>
      </c>
      <c r="I1117" s="70" t="s">
        <v>60</v>
      </c>
      <c r="J1117" s="70" t="s">
        <v>1755</v>
      </c>
      <c r="K1117" s="69" t="b">
        <v>0</v>
      </c>
      <c r="L1117" s="70" t="s">
        <v>1755</v>
      </c>
      <c r="M1117" s="69">
        <v>101</v>
      </c>
      <c r="N1117" s="78" t="s">
        <v>62</v>
      </c>
      <c r="O1117" s="81" t="str">
        <f t="shared" si="34"/>
        <v>10195</v>
      </c>
      <c r="P1117" s="82" t="str">
        <f>IF(L1117="EGG", "THA", IF(COUNTIF(Sheet2!B$3:B$187,VALUE('raw Mark ID data'!O1117))=0, 0, VLOOKUP(VALUE(O1117), Sheet2!B$3:D$987, 3, FALSE)))</f>
        <v>THA</v>
      </c>
      <c r="Q1117" s="82" t="str">
        <f>IF(P1117="THA",VLOOKUP(VALUE(O1117),Sheet2!B$1:C$191,2,FALSE), IF(P1117="SHA",VLOOKUP(VALUE(O1117),Sheet2!B$1:C$191,2,FALSE), 0))</f>
        <v>Neets Bay</v>
      </c>
      <c r="R1117" s="82" t="str">
        <f t="shared" si="35"/>
        <v>T</v>
      </c>
      <c r="S1117" s="70" t="s">
        <v>2330</v>
      </c>
      <c r="T1117" s="71">
        <v>45519</v>
      </c>
      <c r="U1117" s="73"/>
      <c r="V1117" s="69">
        <v>1</v>
      </c>
      <c r="W1117" s="71">
        <v>45519</v>
      </c>
      <c r="X1117" s="69">
        <v>33</v>
      </c>
      <c r="Y1117" s="69">
        <v>8</v>
      </c>
      <c r="Z1117" s="70" t="s">
        <v>2299</v>
      </c>
      <c r="AA1117" s="69">
        <v>1</v>
      </c>
      <c r="AB1117" s="72">
        <v>45523</v>
      </c>
      <c r="AC1117" s="70" t="s">
        <v>63</v>
      </c>
      <c r="AD1117" s="70" t="s">
        <v>163</v>
      </c>
      <c r="AE1117" s="70" t="s">
        <v>10</v>
      </c>
      <c r="AF1117" s="70" t="s">
        <v>12</v>
      </c>
      <c r="AG1117" s="70" t="s">
        <v>65</v>
      </c>
      <c r="AH1117" s="70" t="s">
        <v>11</v>
      </c>
      <c r="AI1117" s="70" t="s">
        <v>9</v>
      </c>
      <c r="AJ1117" s="70" t="s">
        <v>84</v>
      </c>
      <c r="AK1117" s="70" t="s">
        <v>163</v>
      </c>
      <c r="AL1117" s="70" t="s">
        <v>63</v>
      </c>
      <c r="AM1117" s="70" t="s">
        <v>61</v>
      </c>
      <c r="AN1117" s="70" t="s">
        <v>61</v>
      </c>
      <c r="AO1117" s="70" t="s">
        <v>61</v>
      </c>
      <c r="AP1117" s="73"/>
    </row>
    <row r="1118" spans="1:42" ht="15" hidden="1" customHeight="1" x14ac:dyDescent="0.25">
      <c r="A1118" s="69">
        <v>2024</v>
      </c>
      <c r="B1118" s="70" t="s">
        <v>54</v>
      </c>
      <c r="C1118" s="70" t="s">
        <v>1752</v>
      </c>
      <c r="D1118" s="70" t="s">
        <v>1753</v>
      </c>
      <c r="E1118" s="70" t="s">
        <v>2094</v>
      </c>
      <c r="F1118" s="70" t="s">
        <v>1755</v>
      </c>
      <c r="G1118" s="70" t="s">
        <v>2270</v>
      </c>
      <c r="H1118" s="70" t="s">
        <v>183</v>
      </c>
      <c r="I1118" s="70" t="s">
        <v>60</v>
      </c>
      <c r="J1118" s="70" t="s">
        <v>1755</v>
      </c>
      <c r="K1118" s="69" t="b">
        <v>0</v>
      </c>
      <c r="L1118" s="70" t="s">
        <v>1755</v>
      </c>
      <c r="M1118" s="69">
        <v>101</v>
      </c>
      <c r="N1118" s="78" t="s">
        <v>62</v>
      </c>
      <c r="O1118" s="81" t="str">
        <f t="shared" si="34"/>
        <v>10195</v>
      </c>
      <c r="P1118" s="82" t="str">
        <f>IF(L1118="EGG", "THA", IF(COUNTIF(Sheet2!B$3:B$187,VALUE('raw Mark ID data'!O1118))=0, 0, VLOOKUP(VALUE(O1118), Sheet2!B$3:D$987, 3, FALSE)))</f>
        <v>THA</v>
      </c>
      <c r="Q1118" s="82" t="str">
        <f>IF(P1118="THA",VLOOKUP(VALUE(O1118),Sheet2!B$1:C$191,2,FALSE), IF(P1118="SHA",VLOOKUP(VALUE(O1118),Sheet2!B$1:C$191,2,FALSE), 0))</f>
        <v>Neets Bay</v>
      </c>
      <c r="R1118" s="82" t="str">
        <f t="shared" si="35"/>
        <v>T</v>
      </c>
      <c r="S1118" s="70" t="s">
        <v>2331</v>
      </c>
      <c r="T1118" s="71">
        <v>45519</v>
      </c>
      <c r="U1118" s="73"/>
      <c r="V1118" s="69">
        <v>1</v>
      </c>
      <c r="W1118" s="71">
        <v>45519</v>
      </c>
      <c r="X1118" s="69">
        <v>33</v>
      </c>
      <c r="Y1118" s="69">
        <v>8</v>
      </c>
      <c r="Z1118" s="70" t="s">
        <v>2299</v>
      </c>
      <c r="AA1118" s="69">
        <v>1</v>
      </c>
      <c r="AB1118" s="72">
        <v>45523</v>
      </c>
      <c r="AC1118" s="70" t="s">
        <v>63</v>
      </c>
      <c r="AD1118" s="70" t="s">
        <v>189</v>
      </c>
      <c r="AE1118" s="70" t="s">
        <v>21</v>
      </c>
      <c r="AF1118" s="70" t="s">
        <v>12</v>
      </c>
      <c r="AG1118" s="70" t="s">
        <v>65</v>
      </c>
      <c r="AH1118" s="70" t="s">
        <v>11</v>
      </c>
      <c r="AI1118" s="70" t="s">
        <v>9</v>
      </c>
      <c r="AJ1118" s="70" t="s">
        <v>122</v>
      </c>
      <c r="AK1118" s="70" t="s">
        <v>189</v>
      </c>
      <c r="AL1118" s="70" t="s">
        <v>63</v>
      </c>
      <c r="AM1118" s="70" t="s">
        <v>61</v>
      </c>
      <c r="AN1118" s="70" t="s">
        <v>61</v>
      </c>
      <c r="AO1118" s="70" t="s">
        <v>61</v>
      </c>
      <c r="AP1118" s="73"/>
    </row>
    <row r="1119" spans="1:42" ht="15" hidden="1" customHeight="1" x14ac:dyDescent="0.25">
      <c r="A1119" s="69">
        <v>2024</v>
      </c>
      <c r="B1119" s="70" t="s">
        <v>54</v>
      </c>
      <c r="C1119" s="70" t="s">
        <v>1752</v>
      </c>
      <c r="D1119" s="70" t="s">
        <v>1753</v>
      </c>
      <c r="E1119" s="70" t="s">
        <v>2094</v>
      </c>
      <c r="F1119" s="70" t="s">
        <v>1755</v>
      </c>
      <c r="G1119" s="70" t="s">
        <v>2270</v>
      </c>
      <c r="H1119" s="70" t="s">
        <v>185</v>
      </c>
      <c r="I1119" s="70" t="s">
        <v>60</v>
      </c>
      <c r="J1119" s="70" t="s">
        <v>1755</v>
      </c>
      <c r="K1119" s="69" t="b">
        <v>0</v>
      </c>
      <c r="L1119" s="70" t="s">
        <v>1755</v>
      </c>
      <c r="M1119" s="69">
        <v>101</v>
      </c>
      <c r="N1119" s="78" t="s">
        <v>62</v>
      </c>
      <c r="O1119" s="81" t="str">
        <f t="shared" si="34"/>
        <v>10195</v>
      </c>
      <c r="P1119" s="82" t="str">
        <f>IF(L1119="EGG", "THA", IF(COUNTIF(Sheet2!B$3:B$187,VALUE('raw Mark ID data'!O1119))=0, 0, VLOOKUP(VALUE(O1119), Sheet2!B$3:D$987, 3, FALSE)))</f>
        <v>THA</v>
      </c>
      <c r="Q1119" s="82" t="str">
        <f>IF(P1119="THA",VLOOKUP(VALUE(O1119),Sheet2!B$1:C$191,2,FALSE), IF(P1119="SHA",VLOOKUP(VALUE(O1119),Sheet2!B$1:C$191,2,FALSE), 0))</f>
        <v>Neets Bay</v>
      </c>
      <c r="R1119" s="82" t="str">
        <f t="shared" si="35"/>
        <v>T</v>
      </c>
      <c r="S1119" s="70" t="s">
        <v>2332</v>
      </c>
      <c r="T1119" s="71">
        <v>45519</v>
      </c>
      <c r="U1119" s="73"/>
      <c r="V1119" s="69">
        <v>1</v>
      </c>
      <c r="W1119" s="71">
        <v>45519</v>
      </c>
      <c r="X1119" s="69">
        <v>33</v>
      </c>
      <c r="Y1119" s="69">
        <v>8</v>
      </c>
      <c r="Z1119" s="70" t="s">
        <v>2299</v>
      </c>
      <c r="AA1119" s="69">
        <v>1</v>
      </c>
      <c r="AB1119" s="72">
        <v>45523</v>
      </c>
      <c r="AC1119" s="70" t="s">
        <v>63</v>
      </c>
      <c r="AD1119" s="70" t="s">
        <v>139</v>
      </c>
      <c r="AE1119" s="70" t="s">
        <v>13</v>
      </c>
      <c r="AF1119" s="70" t="s">
        <v>12</v>
      </c>
      <c r="AG1119" s="70" t="s">
        <v>65</v>
      </c>
      <c r="AH1119" s="70" t="s">
        <v>11</v>
      </c>
      <c r="AI1119" s="70" t="s">
        <v>9</v>
      </c>
      <c r="AJ1119" s="70" t="s">
        <v>122</v>
      </c>
      <c r="AK1119" s="70" t="s">
        <v>139</v>
      </c>
      <c r="AL1119" s="70" t="s">
        <v>63</v>
      </c>
      <c r="AM1119" s="70" t="s">
        <v>61</v>
      </c>
      <c r="AN1119" s="70" t="s">
        <v>61</v>
      </c>
      <c r="AO1119" s="70" t="s">
        <v>61</v>
      </c>
      <c r="AP1119" s="73"/>
    </row>
    <row r="1120" spans="1:42" ht="15" hidden="1" customHeight="1" x14ac:dyDescent="0.25">
      <c r="A1120" s="69">
        <v>2024</v>
      </c>
      <c r="B1120" s="70" t="s">
        <v>54</v>
      </c>
      <c r="C1120" s="70" t="s">
        <v>1752</v>
      </c>
      <c r="D1120" s="70" t="s">
        <v>1753</v>
      </c>
      <c r="E1120" s="70" t="s">
        <v>2094</v>
      </c>
      <c r="F1120" s="70" t="s">
        <v>1755</v>
      </c>
      <c r="G1120" s="70" t="s">
        <v>2333</v>
      </c>
      <c r="H1120" s="70" t="s">
        <v>79</v>
      </c>
      <c r="I1120" s="70" t="s">
        <v>60</v>
      </c>
      <c r="J1120" s="70" t="s">
        <v>1755</v>
      </c>
      <c r="K1120" s="69" t="b">
        <v>0</v>
      </c>
      <c r="L1120" s="70" t="s">
        <v>1755</v>
      </c>
      <c r="M1120" s="69">
        <v>101</v>
      </c>
      <c r="N1120" s="78" t="s">
        <v>62</v>
      </c>
      <c r="O1120" s="81" t="str">
        <f t="shared" si="34"/>
        <v>10195</v>
      </c>
      <c r="P1120" s="82" t="str">
        <f>IF(L1120="EGG", "THA", IF(COUNTIF(Sheet2!B$3:B$187,VALUE('raw Mark ID data'!O1120))=0, 0, VLOOKUP(VALUE(O1120), Sheet2!B$3:D$987, 3, FALSE)))</f>
        <v>THA</v>
      </c>
      <c r="Q1120" s="82" t="str">
        <f>IF(P1120="THA",VLOOKUP(VALUE(O1120),Sheet2!B$1:C$191,2,FALSE), IF(P1120="SHA",VLOOKUP(VALUE(O1120),Sheet2!B$1:C$191,2,FALSE), 0))</f>
        <v>Neets Bay</v>
      </c>
      <c r="R1120" s="82" t="str">
        <f t="shared" si="35"/>
        <v>T</v>
      </c>
      <c r="S1120" s="70" t="s">
        <v>2334</v>
      </c>
      <c r="T1120" s="71">
        <v>45520</v>
      </c>
      <c r="U1120" s="73"/>
      <c r="V1120" s="69">
        <v>1</v>
      </c>
      <c r="W1120" s="71">
        <v>45520</v>
      </c>
      <c r="X1120" s="69">
        <v>33</v>
      </c>
      <c r="Y1120" s="69">
        <v>8</v>
      </c>
      <c r="Z1120" s="70" t="s">
        <v>2335</v>
      </c>
      <c r="AA1120" s="69">
        <v>1</v>
      </c>
      <c r="AB1120" s="72">
        <v>45523</v>
      </c>
      <c r="AC1120" s="70" t="s">
        <v>63</v>
      </c>
      <c r="AD1120" s="70" t="s">
        <v>139</v>
      </c>
      <c r="AE1120" s="70" t="s">
        <v>13</v>
      </c>
      <c r="AF1120" s="70" t="s">
        <v>12</v>
      </c>
      <c r="AG1120" s="70" t="s">
        <v>65</v>
      </c>
      <c r="AH1120" s="70" t="s">
        <v>11</v>
      </c>
      <c r="AI1120" s="70" t="s">
        <v>9</v>
      </c>
      <c r="AJ1120" s="70" t="s">
        <v>84</v>
      </c>
      <c r="AK1120" s="70" t="s">
        <v>139</v>
      </c>
      <c r="AL1120" s="70" t="s">
        <v>63</v>
      </c>
      <c r="AM1120" s="70" t="s">
        <v>61</v>
      </c>
      <c r="AN1120" s="70" t="s">
        <v>61</v>
      </c>
      <c r="AO1120" s="70" t="s">
        <v>61</v>
      </c>
      <c r="AP1120" s="73"/>
    </row>
    <row r="1121" spans="1:42" ht="15" hidden="1" customHeight="1" x14ac:dyDescent="0.25">
      <c r="A1121" s="69">
        <v>2024</v>
      </c>
      <c r="B1121" s="70" t="s">
        <v>54</v>
      </c>
      <c r="C1121" s="70" t="s">
        <v>1752</v>
      </c>
      <c r="D1121" s="70" t="s">
        <v>1753</v>
      </c>
      <c r="E1121" s="70" t="s">
        <v>2094</v>
      </c>
      <c r="F1121" s="70" t="s">
        <v>1755</v>
      </c>
      <c r="G1121" s="70" t="s">
        <v>2333</v>
      </c>
      <c r="H1121" s="70" t="s">
        <v>82</v>
      </c>
      <c r="I1121" s="70" t="s">
        <v>60</v>
      </c>
      <c r="J1121" s="70" t="s">
        <v>1755</v>
      </c>
      <c r="K1121" s="69" t="b">
        <v>0</v>
      </c>
      <c r="L1121" s="70" t="s">
        <v>1755</v>
      </c>
      <c r="M1121" s="69">
        <v>101</v>
      </c>
      <c r="N1121" s="78" t="s">
        <v>62</v>
      </c>
      <c r="O1121" s="81" t="str">
        <f t="shared" si="34"/>
        <v>10195</v>
      </c>
      <c r="P1121" s="82" t="str">
        <f>IF(L1121="EGG", "THA", IF(COUNTIF(Sheet2!B$3:B$187,VALUE('raw Mark ID data'!O1121))=0, 0, VLOOKUP(VALUE(O1121), Sheet2!B$3:D$987, 3, FALSE)))</f>
        <v>THA</v>
      </c>
      <c r="Q1121" s="82" t="str">
        <f>IF(P1121="THA",VLOOKUP(VALUE(O1121),Sheet2!B$1:C$191,2,FALSE), IF(P1121="SHA",VLOOKUP(VALUE(O1121),Sheet2!B$1:C$191,2,FALSE), 0))</f>
        <v>Neets Bay</v>
      </c>
      <c r="R1121" s="82" t="str">
        <f t="shared" si="35"/>
        <v>T</v>
      </c>
      <c r="S1121" s="70" t="s">
        <v>2336</v>
      </c>
      <c r="T1121" s="71">
        <v>45520</v>
      </c>
      <c r="U1121" s="73"/>
      <c r="V1121" s="69">
        <v>1</v>
      </c>
      <c r="W1121" s="71">
        <v>45520</v>
      </c>
      <c r="X1121" s="69">
        <v>33</v>
      </c>
      <c r="Y1121" s="69">
        <v>8</v>
      </c>
      <c r="Z1121" s="70" t="s">
        <v>2335</v>
      </c>
      <c r="AA1121" s="69">
        <v>1</v>
      </c>
      <c r="AB1121" s="72">
        <v>45523</v>
      </c>
      <c r="AC1121" s="70" t="s">
        <v>63</v>
      </c>
      <c r="AD1121" s="70" t="s">
        <v>139</v>
      </c>
      <c r="AE1121" s="70" t="s">
        <v>13</v>
      </c>
      <c r="AF1121" s="70" t="s">
        <v>12</v>
      </c>
      <c r="AG1121" s="70" t="s">
        <v>65</v>
      </c>
      <c r="AH1121" s="70" t="s">
        <v>11</v>
      </c>
      <c r="AI1121" s="70" t="s">
        <v>9</v>
      </c>
      <c r="AJ1121" s="70" t="s">
        <v>122</v>
      </c>
      <c r="AK1121" s="70" t="s">
        <v>139</v>
      </c>
      <c r="AL1121" s="70" t="s">
        <v>63</v>
      </c>
      <c r="AM1121" s="70" t="s">
        <v>61</v>
      </c>
      <c r="AN1121" s="70" t="s">
        <v>61</v>
      </c>
      <c r="AO1121" s="70" t="s">
        <v>61</v>
      </c>
      <c r="AP1121" s="73"/>
    </row>
    <row r="1122" spans="1:42" ht="15" hidden="1" customHeight="1" x14ac:dyDescent="0.25">
      <c r="A1122" s="69">
        <v>2024</v>
      </c>
      <c r="B1122" s="70" t="s">
        <v>54</v>
      </c>
      <c r="C1122" s="70" t="s">
        <v>1752</v>
      </c>
      <c r="D1122" s="70" t="s">
        <v>1753</v>
      </c>
      <c r="E1122" s="70" t="s">
        <v>2094</v>
      </c>
      <c r="F1122" s="70" t="s">
        <v>1755</v>
      </c>
      <c r="G1122" s="70" t="s">
        <v>2333</v>
      </c>
      <c r="H1122" s="70" t="s">
        <v>85</v>
      </c>
      <c r="I1122" s="70" t="s">
        <v>60</v>
      </c>
      <c r="J1122" s="70" t="s">
        <v>1755</v>
      </c>
      <c r="K1122" s="69" t="b">
        <v>0</v>
      </c>
      <c r="L1122" s="70" t="s">
        <v>1755</v>
      </c>
      <c r="M1122" s="69">
        <v>101</v>
      </c>
      <c r="N1122" s="78" t="s">
        <v>62</v>
      </c>
      <c r="O1122" s="81" t="str">
        <f t="shared" si="34"/>
        <v>10195</v>
      </c>
      <c r="P1122" s="82" t="str">
        <f>IF(L1122="EGG", "THA", IF(COUNTIF(Sheet2!B$3:B$187,VALUE('raw Mark ID data'!O1122))=0, 0, VLOOKUP(VALUE(O1122), Sheet2!B$3:D$987, 3, FALSE)))</f>
        <v>THA</v>
      </c>
      <c r="Q1122" s="82" t="str">
        <f>IF(P1122="THA",VLOOKUP(VALUE(O1122),Sheet2!B$1:C$191,2,FALSE), IF(P1122="SHA",VLOOKUP(VALUE(O1122),Sheet2!B$1:C$191,2,FALSE), 0))</f>
        <v>Neets Bay</v>
      </c>
      <c r="R1122" s="82" t="str">
        <f t="shared" si="35"/>
        <v>T</v>
      </c>
      <c r="S1122" s="70" t="s">
        <v>2337</v>
      </c>
      <c r="T1122" s="71">
        <v>45520</v>
      </c>
      <c r="U1122" s="73"/>
      <c r="V1122" s="69">
        <v>1</v>
      </c>
      <c r="W1122" s="71">
        <v>45520</v>
      </c>
      <c r="X1122" s="69">
        <v>33</v>
      </c>
      <c r="Y1122" s="69">
        <v>8</v>
      </c>
      <c r="Z1122" s="70" t="s">
        <v>2335</v>
      </c>
      <c r="AA1122" s="69">
        <v>1</v>
      </c>
      <c r="AB1122" s="72">
        <v>45523</v>
      </c>
      <c r="AC1122" s="70" t="s">
        <v>63</v>
      </c>
      <c r="AD1122" s="70" t="s">
        <v>163</v>
      </c>
      <c r="AE1122" s="70" t="s">
        <v>10</v>
      </c>
      <c r="AF1122" s="70" t="s">
        <v>12</v>
      </c>
      <c r="AG1122" s="70" t="s">
        <v>65</v>
      </c>
      <c r="AH1122" s="70" t="s">
        <v>11</v>
      </c>
      <c r="AI1122" s="70" t="s">
        <v>9</v>
      </c>
      <c r="AJ1122" s="70" t="s">
        <v>122</v>
      </c>
      <c r="AK1122" s="70" t="s">
        <v>163</v>
      </c>
      <c r="AL1122" s="70" t="s">
        <v>63</v>
      </c>
      <c r="AM1122" s="70" t="s">
        <v>61</v>
      </c>
      <c r="AN1122" s="70" t="s">
        <v>61</v>
      </c>
      <c r="AO1122" s="70" t="s">
        <v>61</v>
      </c>
      <c r="AP1122" s="73"/>
    </row>
    <row r="1123" spans="1:42" ht="15" hidden="1" customHeight="1" x14ac:dyDescent="0.25">
      <c r="A1123" s="69">
        <v>2024</v>
      </c>
      <c r="B1123" s="70" t="s">
        <v>54</v>
      </c>
      <c r="C1123" s="70" t="s">
        <v>1752</v>
      </c>
      <c r="D1123" s="70" t="s">
        <v>1753</v>
      </c>
      <c r="E1123" s="70" t="s">
        <v>2094</v>
      </c>
      <c r="F1123" s="70" t="s">
        <v>1755</v>
      </c>
      <c r="G1123" s="70" t="s">
        <v>2333</v>
      </c>
      <c r="H1123" s="70" t="s">
        <v>88</v>
      </c>
      <c r="I1123" s="70" t="s">
        <v>60</v>
      </c>
      <c r="J1123" s="70" t="s">
        <v>1755</v>
      </c>
      <c r="K1123" s="69" t="b">
        <v>0</v>
      </c>
      <c r="L1123" s="70" t="s">
        <v>1755</v>
      </c>
      <c r="M1123" s="69">
        <v>101</v>
      </c>
      <c r="N1123" s="78" t="s">
        <v>62</v>
      </c>
      <c r="O1123" s="81" t="str">
        <f t="shared" si="34"/>
        <v>10195</v>
      </c>
      <c r="P1123" s="82" t="str">
        <f>IF(L1123="EGG", "THA", IF(COUNTIF(Sheet2!B$3:B$187,VALUE('raw Mark ID data'!O1123))=0, 0, VLOOKUP(VALUE(O1123), Sheet2!B$3:D$987, 3, FALSE)))</f>
        <v>THA</v>
      </c>
      <c r="Q1123" s="82" t="str">
        <f>IF(P1123="THA",VLOOKUP(VALUE(O1123),Sheet2!B$1:C$191,2,FALSE), IF(P1123="SHA",VLOOKUP(VALUE(O1123),Sheet2!B$1:C$191,2,FALSE), 0))</f>
        <v>Neets Bay</v>
      </c>
      <c r="R1123" s="82" t="str">
        <f t="shared" si="35"/>
        <v>T</v>
      </c>
      <c r="S1123" s="70" t="s">
        <v>2338</v>
      </c>
      <c r="T1123" s="71">
        <v>45520</v>
      </c>
      <c r="U1123" s="73"/>
      <c r="V1123" s="69">
        <v>1</v>
      </c>
      <c r="W1123" s="71">
        <v>45520</v>
      </c>
      <c r="X1123" s="69">
        <v>33</v>
      </c>
      <c r="Y1123" s="69">
        <v>8</v>
      </c>
      <c r="Z1123" s="70" t="s">
        <v>2335</v>
      </c>
      <c r="AA1123" s="69">
        <v>1</v>
      </c>
      <c r="AB1123" s="72">
        <v>45523</v>
      </c>
      <c r="AC1123" s="70" t="s">
        <v>63</v>
      </c>
      <c r="AD1123" s="70" t="s">
        <v>163</v>
      </c>
      <c r="AE1123" s="70" t="s">
        <v>10</v>
      </c>
      <c r="AF1123" s="70" t="s">
        <v>12</v>
      </c>
      <c r="AG1123" s="70" t="s">
        <v>65</v>
      </c>
      <c r="AH1123" s="70" t="s">
        <v>11</v>
      </c>
      <c r="AI1123" s="70" t="s">
        <v>9</v>
      </c>
      <c r="AJ1123" s="70" t="s">
        <v>84</v>
      </c>
      <c r="AK1123" s="70" t="s">
        <v>163</v>
      </c>
      <c r="AL1123" s="70" t="s">
        <v>63</v>
      </c>
      <c r="AM1123" s="70" t="s">
        <v>61</v>
      </c>
      <c r="AN1123" s="70" t="s">
        <v>61</v>
      </c>
      <c r="AO1123" s="70" t="s">
        <v>61</v>
      </c>
      <c r="AP1123" s="73"/>
    </row>
    <row r="1124" spans="1:42" ht="15" hidden="1" customHeight="1" x14ac:dyDescent="0.25">
      <c r="A1124" s="69">
        <v>2024</v>
      </c>
      <c r="B1124" s="70" t="s">
        <v>54</v>
      </c>
      <c r="C1124" s="70" t="s">
        <v>1752</v>
      </c>
      <c r="D1124" s="70" t="s">
        <v>1753</v>
      </c>
      <c r="E1124" s="70" t="s">
        <v>2094</v>
      </c>
      <c r="F1124" s="70" t="s">
        <v>1755</v>
      </c>
      <c r="G1124" s="70" t="s">
        <v>2333</v>
      </c>
      <c r="H1124" s="70" t="s">
        <v>90</v>
      </c>
      <c r="I1124" s="70" t="s">
        <v>60</v>
      </c>
      <c r="J1124" s="70" t="s">
        <v>1755</v>
      </c>
      <c r="K1124" s="69" t="b">
        <v>0</v>
      </c>
      <c r="L1124" s="70" t="s">
        <v>1755</v>
      </c>
      <c r="M1124" s="69">
        <v>101</v>
      </c>
      <c r="N1124" s="78" t="s">
        <v>62</v>
      </c>
      <c r="O1124" s="81" t="str">
        <f t="shared" si="34"/>
        <v>10195</v>
      </c>
      <c r="P1124" s="82" t="str">
        <f>IF(L1124="EGG", "THA", IF(COUNTIF(Sheet2!B$3:B$187,VALUE('raw Mark ID data'!O1124))=0, 0, VLOOKUP(VALUE(O1124), Sheet2!B$3:D$987, 3, FALSE)))</f>
        <v>THA</v>
      </c>
      <c r="Q1124" s="82" t="str">
        <f>IF(P1124="THA",VLOOKUP(VALUE(O1124),Sheet2!B$1:C$191,2,FALSE), IF(P1124="SHA",VLOOKUP(VALUE(O1124),Sheet2!B$1:C$191,2,FALSE), 0))</f>
        <v>Neets Bay</v>
      </c>
      <c r="R1124" s="82" t="str">
        <f t="shared" si="35"/>
        <v>T</v>
      </c>
      <c r="S1124" s="70" t="s">
        <v>2339</v>
      </c>
      <c r="T1124" s="71">
        <v>45520</v>
      </c>
      <c r="U1124" s="73"/>
      <c r="V1124" s="69">
        <v>1</v>
      </c>
      <c r="W1124" s="71">
        <v>45520</v>
      </c>
      <c r="X1124" s="69">
        <v>33</v>
      </c>
      <c r="Y1124" s="69">
        <v>8</v>
      </c>
      <c r="Z1124" s="70" t="s">
        <v>2335</v>
      </c>
      <c r="AA1124" s="69">
        <v>1</v>
      </c>
      <c r="AB1124" s="72">
        <v>45523</v>
      </c>
      <c r="AC1124" s="70" t="s">
        <v>63</v>
      </c>
      <c r="AD1124" s="70" t="s">
        <v>139</v>
      </c>
      <c r="AE1124" s="70" t="s">
        <v>13</v>
      </c>
      <c r="AF1124" s="70" t="s">
        <v>12</v>
      </c>
      <c r="AG1124" s="70" t="s">
        <v>65</v>
      </c>
      <c r="AH1124" s="70" t="s">
        <v>11</v>
      </c>
      <c r="AI1124" s="70" t="s">
        <v>9</v>
      </c>
      <c r="AJ1124" s="70" t="s">
        <v>84</v>
      </c>
      <c r="AK1124" s="70" t="s">
        <v>139</v>
      </c>
      <c r="AL1124" s="70" t="s">
        <v>63</v>
      </c>
      <c r="AM1124" s="70" t="s">
        <v>61</v>
      </c>
      <c r="AN1124" s="70" t="s">
        <v>61</v>
      </c>
      <c r="AO1124" s="70" t="s">
        <v>61</v>
      </c>
      <c r="AP1124" s="73"/>
    </row>
    <row r="1125" spans="1:42" ht="15" hidden="1" customHeight="1" x14ac:dyDescent="0.25">
      <c r="A1125" s="69">
        <v>2024</v>
      </c>
      <c r="B1125" s="70" t="s">
        <v>54</v>
      </c>
      <c r="C1125" s="70" t="s">
        <v>1752</v>
      </c>
      <c r="D1125" s="70" t="s">
        <v>1753</v>
      </c>
      <c r="E1125" s="70" t="s">
        <v>2094</v>
      </c>
      <c r="F1125" s="70" t="s">
        <v>1755</v>
      </c>
      <c r="G1125" s="70" t="s">
        <v>2333</v>
      </c>
      <c r="H1125" s="70" t="s">
        <v>93</v>
      </c>
      <c r="I1125" s="70" t="s">
        <v>60</v>
      </c>
      <c r="J1125" s="70" t="s">
        <v>1755</v>
      </c>
      <c r="K1125" s="69" t="b">
        <v>0</v>
      </c>
      <c r="L1125" s="70" t="s">
        <v>1755</v>
      </c>
      <c r="M1125" s="69">
        <v>101</v>
      </c>
      <c r="N1125" s="78" t="s">
        <v>62</v>
      </c>
      <c r="O1125" s="81" t="str">
        <f t="shared" si="34"/>
        <v>10195</v>
      </c>
      <c r="P1125" s="82" t="str">
        <f>IF(L1125="EGG", "THA", IF(COUNTIF(Sheet2!B$3:B$187,VALUE('raw Mark ID data'!O1125))=0, 0, VLOOKUP(VALUE(O1125), Sheet2!B$3:D$987, 3, FALSE)))</f>
        <v>THA</v>
      </c>
      <c r="Q1125" s="82" t="str">
        <f>IF(P1125="THA",VLOOKUP(VALUE(O1125),Sheet2!B$1:C$191,2,FALSE), IF(P1125="SHA",VLOOKUP(VALUE(O1125),Sheet2!B$1:C$191,2,FALSE), 0))</f>
        <v>Neets Bay</v>
      </c>
      <c r="R1125" s="82" t="str">
        <f t="shared" si="35"/>
        <v>T</v>
      </c>
      <c r="S1125" s="70" t="s">
        <v>2340</v>
      </c>
      <c r="T1125" s="71">
        <v>45520</v>
      </c>
      <c r="U1125" s="73"/>
      <c r="V1125" s="69">
        <v>1</v>
      </c>
      <c r="W1125" s="71">
        <v>45520</v>
      </c>
      <c r="X1125" s="69">
        <v>33</v>
      </c>
      <c r="Y1125" s="69">
        <v>8</v>
      </c>
      <c r="Z1125" s="70" t="s">
        <v>2335</v>
      </c>
      <c r="AA1125" s="69">
        <v>1</v>
      </c>
      <c r="AB1125" s="72">
        <v>45523</v>
      </c>
      <c r="AC1125" s="70" t="s">
        <v>63</v>
      </c>
      <c r="AD1125" s="70" t="s">
        <v>139</v>
      </c>
      <c r="AE1125" s="70" t="s">
        <v>13</v>
      </c>
      <c r="AF1125" s="70" t="s">
        <v>12</v>
      </c>
      <c r="AG1125" s="70" t="s">
        <v>65</v>
      </c>
      <c r="AH1125" s="70" t="s">
        <v>11</v>
      </c>
      <c r="AI1125" s="70" t="s">
        <v>9</v>
      </c>
      <c r="AJ1125" s="70" t="s">
        <v>122</v>
      </c>
      <c r="AK1125" s="70" t="s">
        <v>139</v>
      </c>
      <c r="AL1125" s="70" t="s">
        <v>63</v>
      </c>
      <c r="AM1125" s="70" t="s">
        <v>61</v>
      </c>
      <c r="AN1125" s="70" t="s">
        <v>61</v>
      </c>
      <c r="AO1125" s="70" t="s">
        <v>61</v>
      </c>
      <c r="AP1125" s="73"/>
    </row>
    <row r="1126" spans="1:42" ht="15" hidden="1" customHeight="1" x14ac:dyDescent="0.25">
      <c r="A1126" s="69">
        <v>2024</v>
      </c>
      <c r="B1126" s="70" t="s">
        <v>54</v>
      </c>
      <c r="C1126" s="70" t="s">
        <v>1752</v>
      </c>
      <c r="D1126" s="70" t="s">
        <v>1753</v>
      </c>
      <c r="E1126" s="70" t="s">
        <v>2094</v>
      </c>
      <c r="F1126" s="70" t="s">
        <v>1755</v>
      </c>
      <c r="G1126" s="70" t="s">
        <v>2333</v>
      </c>
      <c r="H1126" s="70" t="s">
        <v>94</v>
      </c>
      <c r="I1126" s="70" t="s">
        <v>60</v>
      </c>
      <c r="J1126" s="70" t="s">
        <v>1755</v>
      </c>
      <c r="K1126" s="69" t="b">
        <v>0</v>
      </c>
      <c r="L1126" s="70" t="s">
        <v>1755</v>
      </c>
      <c r="M1126" s="69">
        <v>101</v>
      </c>
      <c r="N1126" s="78" t="s">
        <v>62</v>
      </c>
      <c r="O1126" s="81" t="str">
        <f t="shared" si="34"/>
        <v>10195</v>
      </c>
      <c r="P1126" s="82" t="str">
        <f>IF(L1126="EGG", "THA", IF(COUNTIF(Sheet2!B$3:B$187,VALUE('raw Mark ID data'!O1126))=0, 0, VLOOKUP(VALUE(O1126), Sheet2!B$3:D$987, 3, FALSE)))</f>
        <v>THA</v>
      </c>
      <c r="Q1126" s="82" t="str">
        <f>IF(P1126="THA",VLOOKUP(VALUE(O1126),Sheet2!B$1:C$191,2,FALSE), IF(P1126="SHA",VLOOKUP(VALUE(O1126),Sheet2!B$1:C$191,2,FALSE), 0))</f>
        <v>Neets Bay</v>
      </c>
      <c r="R1126" s="82" t="str">
        <f t="shared" si="35"/>
        <v>T</v>
      </c>
      <c r="S1126" s="70" t="s">
        <v>2341</v>
      </c>
      <c r="T1126" s="71">
        <v>45520</v>
      </c>
      <c r="U1126" s="73"/>
      <c r="V1126" s="69">
        <v>1</v>
      </c>
      <c r="W1126" s="71">
        <v>45520</v>
      </c>
      <c r="X1126" s="69">
        <v>33</v>
      </c>
      <c r="Y1126" s="69">
        <v>8</v>
      </c>
      <c r="Z1126" s="70" t="s">
        <v>2335</v>
      </c>
      <c r="AA1126" s="69">
        <v>1</v>
      </c>
      <c r="AB1126" s="72">
        <v>45523</v>
      </c>
      <c r="AC1126" s="70" t="s">
        <v>63</v>
      </c>
      <c r="AD1126" s="70" t="s">
        <v>139</v>
      </c>
      <c r="AE1126" s="70" t="s">
        <v>13</v>
      </c>
      <c r="AF1126" s="70" t="s">
        <v>12</v>
      </c>
      <c r="AG1126" s="70" t="s">
        <v>65</v>
      </c>
      <c r="AH1126" s="70" t="s">
        <v>11</v>
      </c>
      <c r="AI1126" s="70" t="s">
        <v>9</v>
      </c>
      <c r="AJ1126" s="70" t="s">
        <v>122</v>
      </c>
      <c r="AK1126" s="70" t="s">
        <v>139</v>
      </c>
      <c r="AL1126" s="70" t="s">
        <v>63</v>
      </c>
      <c r="AM1126" s="70" t="s">
        <v>61</v>
      </c>
      <c r="AN1126" s="70" t="s">
        <v>61</v>
      </c>
      <c r="AO1126" s="70" t="s">
        <v>61</v>
      </c>
      <c r="AP1126" s="73"/>
    </row>
    <row r="1127" spans="1:42" ht="15" hidden="1" customHeight="1" x14ac:dyDescent="0.25">
      <c r="A1127" s="69">
        <v>2024</v>
      </c>
      <c r="B1127" s="70" t="s">
        <v>54</v>
      </c>
      <c r="C1127" s="70" t="s">
        <v>1752</v>
      </c>
      <c r="D1127" s="70" t="s">
        <v>1753</v>
      </c>
      <c r="E1127" s="70" t="s">
        <v>2094</v>
      </c>
      <c r="F1127" s="70" t="s">
        <v>1755</v>
      </c>
      <c r="G1127" s="70" t="s">
        <v>2333</v>
      </c>
      <c r="H1127" s="70" t="s">
        <v>96</v>
      </c>
      <c r="I1127" s="70" t="s">
        <v>60</v>
      </c>
      <c r="J1127" s="70" t="s">
        <v>1755</v>
      </c>
      <c r="K1127" s="69" t="b">
        <v>0</v>
      </c>
      <c r="L1127" s="70" t="s">
        <v>1755</v>
      </c>
      <c r="M1127" s="69">
        <v>101</v>
      </c>
      <c r="N1127" s="78" t="s">
        <v>62</v>
      </c>
      <c r="O1127" s="81" t="str">
        <f t="shared" si="34"/>
        <v>10195</v>
      </c>
      <c r="P1127" s="82" t="str">
        <f>IF(L1127="EGG", "THA", IF(COUNTIF(Sheet2!B$3:B$187,VALUE('raw Mark ID data'!O1127))=0, 0, VLOOKUP(VALUE(O1127), Sheet2!B$3:D$987, 3, FALSE)))</f>
        <v>THA</v>
      </c>
      <c r="Q1127" s="82" t="str">
        <f>IF(P1127="THA",VLOOKUP(VALUE(O1127),Sheet2!B$1:C$191,2,FALSE), IF(P1127="SHA",VLOOKUP(VALUE(O1127),Sheet2!B$1:C$191,2,FALSE), 0))</f>
        <v>Neets Bay</v>
      </c>
      <c r="R1127" s="82" t="str">
        <f t="shared" si="35"/>
        <v>T</v>
      </c>
      <c r="S1127" s="70" t="s">
        <v>2342</v>
      </c>
      <c r="T1127" s="71">
        <v>45520</v>
      </c>
      <c r="U1127" s="73"/>
      <c r="V1127" s="69">
        <v>1</v>
      </c>
      <c r="W1127" s="71">
        <v>45520</v>
      </c>
      <c r="X1127" s="69">
        <v>33</v>
      </c>
      <c r="Y1127" s="69">
        <v>8</v>
      </c>
      <c r="Z1127" s="70" t="s">
        <v>2335</v>
      </c>
      <c r="AA1127" s="69">
        <v>1</v>
      </c>
      <c r="AB1127" s="72">
        <v>45523</v>
      </c>
      <c r="AC1127" s="70" t="s">
        <v>63</v>
      </c>
      <c r="AD1127" s="70" t="s">
        <v>163</v>
      </c>
      <c r="AE1127" s="70" t="s">
        <v>10</v>
      </c>
      <c r="AF1127" s="70" t="s">
        <v>12</v>
      </c>
      <c r="AG1127" s="70" t="s">
        <v>65</v>
      </c>
      <c r="AH1127" s="70" t="s">
        <v>11</v>
      </c>
      <c r="AI1127" s="70" t="s">
        <v>9</v>
      </c>
      <c r="AJ1127" s="70" t="s">
        <v>122</v>
      </c>
      <c r="AK1127" s="70" t="s">
        <v>163</v>
      </c>
      <c r="AL1127" s="70" t="s">
        <v>63</v>
      </c>
      <c r="AM1127" s="70" t="s">
        <v>61</v>
      </c>
      <c r="AN1127" s="70" t="s">
        <v>61</v>
      </c>
      <c r="AO1127" s="70" t="s">
        <v>61</v>
      </c>
      <c r="AP1127" s="73"/>
    </row>
    <row r="1128" spans="1:42" ht="15" hidden="1" customHeight="1" x14ac:dyDescent="0.25">
      <c r="A1128" s="69">
        <v>2024</v>
      </c>
      <c r="B1128" s="70" t="s">
        <v>54</v>
      </c>
      <c r="C1128" s="70" t="s">
        <v>1752</v>
      </c>
      <c r="D1128" s="70" t="s">
        <v>1753</v>
      </c>
      <c r="E1128" s="70" t="s">
        <v>2094</v>
      </c>
      <c r="F1128" s="70" t="s">
        <v>1755</v>
      </c>
      <c r="G1128" s="70" t="s">
        <v>2333</v>
      </c>
      <c r="H1128" s="70" t="s">
        <v>98</v>
      </c>
      <c r="I1128" s="70" t="s">
        <v>60</v>
      </c>
      <c r="J1128" s="70" t="s">
        <v>1755</v>
      </c>
      <c r="K1128" s="69" t="b">
        <v>0</v>
      </c>
      <c r="L1128" s="70" t="s">
        <v>1755</v>
      </c>
      <c r="M1128" s="69">
        <v>101</v>
      </c>
      <c r="N1128" s="78" t="s">
        <v>62</v>
      </c>
      <c r="O1128" s="81" t="str">
        <f t="shared" si="34"/>
        <v>10195</v>
      </c>
      <c r="P1128" s="82" t="str">
        <f>IF(L1128="EGG", "THA", IF(COUNTIF(Sheet2!B$3:B$187,VALUE('raw Mark ID data'!O1128))=0, 0, VLOOKUP(VALUE(O1128), Sheet2!B$3:D$987, 3, FALSE)))</f>
        <v>THA</v>
      </c>
      <c r="Q1128" s="82" t="str">
        <f>IF(P1128="THA",VLOOKUP(VALUE(O1128),Sheet2!B$1:C$191,2,FALSE), IF(P1128="SHA",VLOOKUP(VALUE(O1128),Sheet2!B$1:C$191,2,FALSE), 0))</f>
        <v>Neets Bay</v>
      </c>
      <c r="R1128" s="82" t="str">
        <f t="shared" si="35"/>
        <v>T</v>
      </c>
      <c r="S1128" s="70" t="s">
        <v>2343</v>
      </c>
      <c r="T1128" s="71">
        <v>45520</v>
      </c>
      <c r="U1128" s="73"/>
      <c r="V1128" s="69">
        <v>1</v>
      </c>
      <c r="W1128" s="71">
        <v>45520</v>
      </c>
      <c r="X1128" s="69">
        <v>33</v>
      </c>
      <c r="Y1128" s="69">
        <v>8</v>
      </c>
      <c r="Z1128" s="70" t="s">
        <v>2335</v>
      </c>
      <c r="AA1128" s="69">
        <v>1</v>
      </c>
      <c r="AB1128" s="72">
        <v>45523</v>
      </c>
      <c r="AC1128" s="70" t="s">
        <v>63</v>
      </c>
      <c r="AD1128" s="70" t="s">
        <v>139</v>
      </c>
      <c r="AE1128" s="70" t="s">
        <v>13</v>
      </c>
      <c r="AF1128" s="70" t="s">
        <v>12</v>
      </c>
      <c r="AG1128" s="70" t="s">
        <v>65</v>
      </c>
      <c r="AH1128" s="70" t="s">
        <v>11</v>
      </c>
      <c r="AI1128" s="70" t="s">
        <v>9</v>
      </c>
      <c r="AJ1128" s="70" t="s">
        <v>122</v>
      </c>
      <c r="AK1128" s="70" t="s">
        <v>139</v>
      </c>
      <c r="AL1128" s="70" t="s">
        <v>63</v>
      </c>
      <c r="AM1128" s="70" t="s">
        <v>61</v>
      </c>
      <c r="AN1128" s="70" t="s">
        <v>61</v>
      </c>
      <c r="AO1128" s="70" t="s">
        <v>61</v>
      </c>
      <c r="AP1128" s="73"/>
    </row>
    <row r="1129" spans="1:42" ht="15" hidden="1" customHeight="1" x14ac:dyDescent="0.25">
      <c r="A1129" s="69">
        <v>2024</v>
      </c>
      <c r="B1129" s="70" t="s">
        <v>54</v>
      </c>
      <c r="C1129" s="70" t="s">
        <v>1752</v>
      </c>
      <c r="D1129" s="70" t="s">
        <v>1753</v>
      </c>
      <c r="E1129" s="70" t="s">
        <v>2094</v>
      </c>
      <c r="F1129" s="70" t="s">
        <v>1755</v>
      </c>
      <c r="G1129" s="70" t="s">
        <v>2333</v>
      </c>
      <c r="H1129" s="70" t="s">
        <v>99</v>
      </c>
      <c r="I1129" s="70" t="s">
        <v>60</v>
      </c>
      <c r="J1129" s="70" t="s">
        <v>1755</v>
      </c>
      <c r="K1129" s="69" t="b">
        <v>0</v>
      </c>
      <c r="L1129" s="70" t="s">
        <v>1755</v>
      </c>
      <c r="M1129" s="69">
        <v>101</v>
      </c>
      <c r="N1129" s="78" t="s">
        <v>62</v>
      </c>
      <c r="O1129" s="81" t="str">
        <f t="shared" si="34"/>
        <v>10195</v>
      </c>
      <c r="P1129" s="82" t="str">
        <f>IF(L1129="EGG", "THA", IF(COUNTIF(Sheet2!B$3:B$187,VALUE('raw Mark ID data'!O1129))=0, 0, VLOOKUP(VALUE(O1129), Sheet2!B$3:D$987, 3, FALSE)))</f>
        <v>THA</v>
      </c>
      <c r="Q1129" s="82" t="str">
        <f>IF(P1129="THA",VLOOKUP(VALUE(O1129),Sheet2!B$1:C$191,2,FALSE), IF(P1129="SHA",VLOOKUP(VALUE(O1129),Sheet2!B$1:C$191,2,FALSE), 0))</f>
        <v>Neets Bay</v>
      </c>
      <c r="R1129" s="82" t="str">
        <f t="shared" si="35"/>
        <v>T</v>
      </c>
      <c r="S1129" s="70" t="s">
        <v>2344</v>
      </c>
      <c r="T1129" s="71">
        <v>45520</v>
      </c>
      <c r="U1129" s="73"/>
      <c r="V1129" s="69">
        <v>1</v>
      </c>
      <c r="W1129" s="71">
        <v>45520</v>
      </c>
      <c r="X1129" s="69">
        <v>33</v>
      </c>
      <c r="Y1129" s="69">
        <v>8</v>
      </c>
      <c r="Z1129" s="70" t="s">
        <v>2335</v>
      </c>
      <c r="AA1129" s="69">
        <v>1</v>
      </c>
      <c r="AB1129" s="72">
        <v>45523</v>
      </c>
      <c r="AC1129" s="70" t="s">
        <v>63</v>
      </c>
      <c r="AD1129" s="70" t="s">
        <v>947</v>
      </c>
      <c r="AE1129" s="70" t="s">
        <v>14</v>
      </c>
      <c r="AF1129" s="70" t="s">
        <v>12</v>
      </c>
      <c r="AG1129" s="70" t="s">
        <v>65</v>
      </c>
      <c r="AH1129" s="70" t="s">
        <v>11</v>
      </c>
      <c r="AI1129" s="70" t="s">
        <v>9</v>
      </c>
      <c r="AJ1129" s="70" t="s">
        <v>122</v>
      </c>
      <c r="AK1129" s="70" t="s">
        <v>947</v>
      </c>
      <c r="AL1129" s="70" t="s">
        <v>63</v>
      </c>
      <c r="AM1129" s="70" t="s">
        <v>61</v>
      </c>
      <c r="AN1129" s="70" t="s">
        <v>61</v>
      </c>
      <c r="AO1129" s="70" t="s">
        <v>61</v>
      </c>
      <c r="AP1129" s="73"/>
    </row>
    <row r="1130" spans="1:42" ht="15" hidden="1" customHeight="1" x14ac:dyDescent="0.25">
      <c r="A1130" s="69">
        <v>2024</v>
      </c>
      <c r="B1130" s="70" t="s">
        <v>54</v>
      </c>
      <c r="C1130" s="70" t="s">
        <v>1752</v>
      </c>
      <c r="D1130" s="70" t="s">
        <v>1753</v>
      </c>
      <c r="E1130" s="70" t="s">
        <v>2094</v>
      </c>
      <c r="F1130" s="70" t="s">
        <v>1755</v>
      </c>
      <c r="G1130" s="70" t="s">
        <v>2333</v>
      </c>
      <c r="H1130" s="70" t="s">
        <v>101</v>
      </c>
      <c r="I1130" s="70" t="s">
        <v>60</v>
      </c>
      <c r="J1130" s="70" t="s">
        <v>1755</v>
      </c>
      <c r="K1130" s="69" t="b">
        <v>0</v>
      </c>
      <c r="L1130" s="70" t="s">
        <v>1755</v>
      </c>
      <c r="M1130" s="69">
        <v>101</v>
      </c>
      <c r="N1130" s="78" t="s">
        <v>62</v>
      </c>
      <c r="O1130" s="81" t="str">
        <f t="shared" si="34"/>
        <v>10195</v>
      </c>
      <c r="P1130" s="82" t="str">
        <f>IF(L1130="EGG", "THA", IF(COUNTIF(Sheet2!B$3:B$187,VALUE('raw Mark ID data'!O1130))=0, 0, VLOOKUP(VALUE(O1130), Sheet2!B$3:D$987, 3, FALSE)))</f>
        <v>THA</v>
      </c>
      <c r="Q1130" s="82" t="str">
        <f>IF(P1130="THA",VLOOKUP(VALUE(O1130),Sheet2!B$1:C$191,2,FALSE), IF(P1130="SHA",VLOOKUP(VALUE(O1130),Sheet2!B$1:C$191,2,FALSE), 0))</f>
        <v>Neets Bay</v>
      </c>
      <c r="R1130" s="82" t="str">
        <f t="shared" si="35"/>
        <v>T</v>
      </c>
      <c r="S1130" s="70" t="s">
        <v>2345</v>
      </c>
      <c r="T1130" s="71">
        <v>45520</v>
      </c>
      <c r="U1130" s="73"/>
      <c r="V1130" s="69">
        <v>1</v>
      </c>
      <c r="W1130" s="71">
        <v>45520</v>
      </c>
      <c r="X1130" s="69">
        <v>33</v>
      </c>
      <c r="Y1130" s="69">
        <v>8</v>
      </c>
      <c r="Z1130" s="70" t="s">
        <v>2335</v>
      </c>
      <c r="AA1130" s="69">
        <v>1</v>
      </c>
      <c r="AB1130" s="72">
        <v>45523</v>
      </c>
      <c r="AC1130" s="70" t="s">
        <v>63</v>
      </c>
      <c r="AD1130" s="70" t="s">
        <v>947</v>
      </c>
      <c r="AE1130" s="70" t="s">
        <v>14</v>
      </c>
      <c r="AF1130" s="70" t="s">
        <v>12</v>
      </c>
      <c r="AG1130" s="70" t="s">
        <v>65</v>
      </c>
      <c r="AH1130" s="70" t="s">
        <v>11</v>
      </c>
      <c r="AI1130" s="70" t="s">
        <v>9</v>
      </c>
      <c r="AJ1130" s="70" t="s">
        <v>84</v>
      </c>
      <c r="AK1130" s="70" t="s">
        <v>947</v>
      </c>
      <c r="AL1130" s="70" t="s">
        <v>63</v>
      </c>
      <c r="AM1130" s="70" t="s">
        <v>61</v>
      </c>
      <c r="AN1130" s="70" t="s">
        <v>61</v>
      </c>
      <c r="AO1130" s="70" t="s">
        <v>61</v>
      </c>
      <c r="AP1130" s="73"/>
    </row>
    <row r="1131" spans="1:42" ht="15" hidden="1" customHeight="1" x14ac:dyDescent="0.25">
      <c r="A1131" s="69">
        <v>2024</v>
      </c>
      <c r="B1131" s="70" t="s">
        <v>54</v>
      </c>
      <c r="C1131" s="70" t="s">
        <v>1752</v>
      </c>
      <c r="D1131" s="70" t="s">
        <v>1753</v>
      </c>
      <c r="E1131" s="70" t="s">
        <v>2094</v>
      </c>
      <c r="F1131" s="70" t="s">
        <v>1755</v>
      </c>
      <c r="G1131" s="70" t="s">
        <v>2333</v>
      </c>
      <c r="H1131" s="70" t="s">
        <v>103</v>
      </c>
      <c r="I1131" s="70" t="s">
        <v>60</v>
      </c>
      <c r="J1131" s="70" t="s">
        <v>1755</v>
      </c>
      <c r="K1131" s="69" t="b">
        <v>0</v>
      </c>
      <c r="L1131" s="70" t="s">
        <v>1755</v>
      </c>
      <c r="M1131" s="69">
        <v>101</v>
      </c>
      <c r="N1131" s="78" t="s">
        <v>62</v>
      </c>
      <c r="O1131" s="81" t="str">
        <f t="shared" si="34"/>
        <v>10195</v>
      </c>
      <c r="P1131" s="82" t="str">
        <f>IF(L1131="EGG", "THA", IF(COUNTIF(Sheet2!B$3:B$187,VALUE('raw Mark ID data'!O1131))=0, 0, VLOOKUP(VALUE(O1131), Sheet2!B$3:D$987, 3, FALSE)))</f>
        <v>THA</v>
      </c>
      <c r="Q1131" s="82" t="str">
        <f>IF(P1131="THA",VLOOKUP(VALUE(O1131),Sheet2!B$1:C$191,2,FALSE), IF(P1131="SHA",VLOOKUP(VALUE(O1131),Sheet2!B$1:C$191,2,FALSE), 0))</f>
        <v>Neets Bay</v>
      </c>
      <c r="R1131" s="82" t="str">
        <f t="shared" si="35"/>
        <v>T</v>
      </c>
      <c r="S1131" s="70" t="s">
        <v>2346</v>
      </c>
      <c r="T1131" s="71">
        <v>45520</v>
      </c>
      <c r="U1131" s="73"/>
      <c r="V1131" s="69">
        <v>1</v>
      </c>
      <c r="W1131" s="71">
        <v>45520</v>
      </c>
      <c r="X1131" s="69">
        <v>33</v>
      </c>
      <c r="Y1131" s="69">
        <v>8</v>
      </c>
      <c r="Z1131" s="70" t="s">
        <v>2335</v>
      </c>
      <c r="AA1131" s="69">
        <v>1</v>
      </c>
      <c r="AB1131" s="72">
        <v>45523</v>
      </c>
      <c r="AC1131" s="70" t="s">
        <v>63</v>
      </c>
      <c r="AD1131" s="70" t="s">
        <v>163</v>
      </c>
      <c r="AE1131" s="70" t="s">
        <v>10</v>
      </c>
      <c r="AF1131" s="70" t="s">
        <v>12</v>
      </c>
      <c r="AG1131" s="70" t="s">
        <v>65</v>
      </c>
      <c r="AH1131" s="70" t="s">
        <v>11</v>
      </c>
      <c r="AI1131" s="70" t="s">
        <v>9</v>
      </c>
      <c r="AJ1131" s="70" t="s">
        <v>122</v>
      </c>
      <c r="AK1131" s="70" t="s">
        <v>163</v>
      </c>
      <c r="AL1131" s="70" t="s">
        <v>63</v>
      </c>
      <c r="AM1131" s="70" t="s">
        <v>61</v>
      </c>
      <c r="AN1131" s="70" t="s">
        <v>61</v>
      </c>
      <c r="AO1131" s="70" t="s">
        <v>61</v>
      </c>
      <c r="AP1131" s="73"/>
    </row>
    <row r="1132" spans="1:42" ht="15" hidden="1" customHeight="1" x14ac:dyDescent="0.25">
      <c r="A1132" s="69">
        <v>2024</v>
      </c>
      <c r="B1132" s="70" t="s">
        <v>54</v>
      </c>
      <c r="C1132" s="70" t="s">
        <v>1752</v>
      </c>
      <c r="D1132" s="70" t="s">
        <v>1753</v>
      </c>
      <c r="E1132" s="70" t="s">
        <v>2094</v>
      </c>
      <c r="F1132" s="70" t="s">
        <v>1755</v>
      </c>
      <c r="G1132" s="70" t="s">
        <v>2333</v>
      </c>
      <c r="H1132" s="70" t="s">
        <v>106</v>
      </c>
      <c r="I1132" s="70" t="s">
        <v>60</v>
      </c>
      <c r="J1132" s="70" t="s">
        <v>1755</v>
      </c>
      <c r="K1132" s="69" t="b">
        <v>0</v>
      </c>
      <c r="L1132" s="70" t="s">
        <v>1755</v>
      </c>
      <c r="M1132" s="69">
        <v>101</v>
      </c>
      <c r="N1132" s="78" t="s">
        <v>62</v>
      </c>
      <c r="O1132" s="81" t="str">
        <f t="shared" si="34"/>
        <v>10195</v>
      </c>
      <c r="P1132" s="82" t="str">
        <f>IF(L1132="EGG", "THA", IF(COUNTIF(Sheet2!B$3:B$187,VALUE('raw Mark ID data'!O1132))=0, 0, VLOOKUP(VALUE(O1132), Sheet2!B$3:D$987, 3, FALSE)))</f>
        <v>THA</v>
      </c>
      <c r="Q1132" s="82" t="str">
        <f>IF(P1132="THA",VLOOKUP(VALUE(O1132),Sheet2!B$1:C$191,2,FALSE), IF(P1132="SHA",VLOOKUP(VALUE(O1132),Sheet2!B$1:C$191,2,FALSE), 0))</f>
        <v>Neets Bay</v>
      </c>
      <c r="R1132" s="82" t="str">
        <f t="shared" si="35"/>
        <v>T</v>
      </c>
      <c r="S1132" s="70" t="s">
        <v>2347</v>
      </c>
      <c r="T1132" s="71">
        <v>45520</v>
      </c>
      <c r="U1132" s="73"/>
      <c r="V1132" s="69">
        <v>1</v>
      </c>
      <c r="W1132" s="71">
        <v>45520</v>
      </c>
      <c r="X1132" s="69">
        <v>33</v>
      </c>
      <c r="Y1132" s="69">
        <v>8</v>
      </c>
      <c r="Z1132" s="70" t="s">
        <v>2335</v>
      </c>
      <c r="AA1132" s="69">
        <v>1</v>
      </c>
      <c r="AB1132" s="72">
        <v>45523</v>
      </c>
      <c r="AC1132" s="70" t="s">
        <v>63</v>
      </c>
      <c r="AD1132" s="70" t="s">
        <v>163</v>
      </c>
      <c r="AE1132" s="70" t="s">
        <v>10</v>
      </c>
      <c r="AF1132" s="70" t="s">
        <v>12</v>
      </c>
      <c r="AG1132" s="70" t="s">
        <v>65</v>
      </c>
      <c r="AH1132" s="70" t="s">
        <v>11</v>
      </c>
      <c r="AI1132" s="70" t="s">
        <v>9</v>
      </c>
      <c r="AJ1132" s="70" t="s">
        <v>122</v>
      </c>
      <c r="AK1132" s="70" t="s">
        <v>163</v>
      </c>
      <c r="AL1132" s="70" t="s">
        <v>63</v>
      </c>
      <c r="AM1132" s="70" t="s">
        <v>61</v>
      </c>
      <c r="AN1132" s="70" t="s">
        <v>61</v>
      </c>
      <c r="AO1132" s="70" t="s">
        <v>61</v>
      </c>
      <c r="AP1132" s="73"/>
    </row>
    <row r="1133" spans="1:42" ht="15" hidden="1" customHeight="1" x14ac:dyDescent="0.25">
      <c r="A1133" s="69">
        <v>2024</v>
      </c>
      <c r="B1133" s="70" t="s">
        <v>54</v>
      </c>
      <c r="C1133" s="70" t="s">
        <v>1752</v>
      </c>
      <c r="D1133" s="70" t="s">
        <v>1753</v>
      </c>
      <c r="E1133" s="70" t="s">
        <v>2094</v>
      </c>
      <c r="F1133" s="70" t="s">
        <v>1755</v>
      </c>
      <c r="G1133" s="70" t="s">
        <v>2333</v>
      </c>
      <c r="H1133" s="70" t="s">
        <v>107</v>
      </c>
      <c r="I1133" s="70" t="s">
        <v>60</v>
      </c>
      <c r="J1133" s="70" t="s">
        <v>1755</v>
      </c>
      <c r="K1133" s="69" t="b">
        <v>0</v>
      </c>
      <c r="L1133" s="70" t="s">
        <v>1755</v>
      </c>
      <c r="M1133" s="69">
        <v>101</v>
      </c>
      <c r="N1133" s="78" t="s">
        <v>62</v>
      </c>
      <c r="O1133" s="81" t="str">
        <f t="shared" si="34"/>
        <v>10195</v>
      </c>
      <c r="P1133" s="82" t="str">
        <f>IF(L1133="EGG", "THA", IF(COUNTIF(Sheet2!B$3:B$187,VALUE('raw Mark ID data'!O1133))=0, 0, VLOOKUP(VALUE(O1133), Sheet2!B$3:D$987, 3, FALSE)))</f>
        <v>THA</v>
      </c>
      <c r="Q1133" s="82" t="str">
        <f>IF(P1133="THA",VLOOKUP(VALUE(O1133),Sheet2!B$1:C$191,2,FALSE), IF(P1133="SHA",VLOOKUP(VALUE(O1133),Sheet2!B$1:C$191,2,FALSE), 0))</f>
        <v>Neets Bay</v>
      </c>
      <c r="R1133" s="82" t="str">
        <f t="shared" si="35"/>
        <v>T</v>
      </c>
      <c r="S1133" s="70" t="s">
        <v>2348</v>
      </c>
      <c r="T1133" s="71">
        <v>45520</v>
      </c>
      <c r="U1133" s="73"/>
      <c r="V1133" s="69">
        <v>1</v>
      </c>
      <c r="W1133" s="71">
        <v>45520</v>
      </c>
      <c r="X1133" s="69">
        <v>33</v>
      </c>
      <c r="Y1133" s="69">
        <v>8</v>
      </c>
      <c r="Z1133" s="70" t="s">
        <v>2335</v>
      </c>
      <c r="AA1133" s="69">
        <v>1</v>
      </c>
      <c r="AB1133" s="72">
        <v>45523</v>
      </c>
      <c r="AC1133" s="70" t="s">
        <v>63</v>
      </c>
      <c r="AD1133" s="70" t="s">
        <v>139</v>
      </c>
      <c r="AE1133" s="70" t="s">
        <v>13</v>
      </c>
      <c r="AF1133" s="70" t="s">
        <v>12</v>
      </c>
      <c r="AG1133" s="70" t="s">
        <v>65</v>
      </c>
      <c r="AH1133" s="70" t="s">
        <v>11</v>
      </c>
      <c r="AI1133" s="70" t="s">
        <v>9</v>
      </c>
      <c r="AJ1133" s="70" t="s">
        <v>122</v>
      </c>
      <c r="AK1133" s="70" t="s">
        <v>139</v>
      </c>
      <c r="AL1133" s="70" t="s">
        <v>63</v>
      </c>
      <c r="AM1133" s="70" t="s">
        <v>61</v>
      </c>
      <c r="AN1133" s="70" t="s">
        <v>61</v>
      </c>
      <c r="AO1133" s="70" t="s">
        <v>61</v>
      </c>
      <c r="AP1133" s="73"/>
    </row>
    <row r="1134" spans="1:42" ht="15" hidden="1" customHeight="1" x14ac:dyDescent="0.25">
      <c r="A1134" s="69">
        <v>2024</v>
      </c>
      <c r="B1134" s="70" t="s">
        <v>54</v>
      </c>
      <c r="C1134" s="70" t="s">
        <v>1752</v>
      </c>
      <c r="D1134" s="70" t="s">
        <v>1753</v>
      </c>
      <c r="E1134" s="70" t="s">
        <v>2094</v>
      </c>
      <c r="F1134" s="70" t="s">
        <v>1755</v>
      </c>
      <c r="G1134" s="70" t="s">
        <v>2333</v>
      </c>
      <c r="H1134" s="70" t="s">
        <v>108</v>
      </c>
      <c r="I1134" s="70" t="s">
        <v>60</v>
      </c>
      <c r="J1134" s="70" t="s">
        <v>1755</v>
      </c>
      <c r="K1134" s="69" t="b">
        <v>0</v>
      </c>
      <c r="L1134" s="70" t="s">
        <v>1755</v>
      </c>
      <c r="M1134" s="69">
        <v>101</v>
      </c>
      <c r="N1134" s="78" t="s">
        <v>62</v>
      </c>
      <c r="O1134" s="81" t="str">
        <f t="shared" si="34"/>
        <v>10195</v>
      </c>
      <c r="P1134" s="82" t="str">
        <f>IF(L1134="EGG", "THA", IF(COUNTIF(Sheet2!B$3:B$187,VALUE('raw Mark ID data'!O1134))=0, 0, VLOOKUP(VALUE(O1134), Sheet2!B$3:D$987, 3, FALSE)))</f>
        <v>THA</v>
      </c>
      <c r="Q1134" s="82" t="str">
        <f>IF(P1134="THA",VLOOKUP(VALUE(O1134),Sheet2!B$1:C$191,2,FALSE), IF(P1134="SHA",VLOOKUP(VALUE(O1134),Sheet2!B$1:C$191,2,FALSE), 0))</f>
        <v>Neets Bay</v>
      </c>
      <c r="R1134" s="82" t="str">
        <f t="shared" si="35"/>
        <v>T</v>
      </c>
      <c r="S1134" s="70" t="s">
        <v>2349</v>
      </c>
      <c r="T1134" s="71">
        <v>45520</v>
      </c>
      <c r="U1134" s="73"/>
      <c r="V1134" s="69">
        <v>1</v>
      </c>
      <c r="W1134" s="71">
        <v>45520</v>
      </c>
      <c r="X1134" s="69">
        <v>33</v>
      </c>
      <c r="Y1134" s="69">
        <v>8</v>
      </c>
      <c r="Z1134" s="70" t="s">
        <v>2335</v>
      </c>
      <c r="AA1134" s="69">
        <v>1</v>
      </c>
      <c r="AB1134" s="72">
        <v>45523</v>
      </c>
      <c r="AC1134" s="70" t="s">
        <v>63</v>
      </c>
      <c r="AD1134" s="70" t="s">
        <v>163</v>
      </c>
      <c r="AE1134" s="70" t="s">
        <v>10</v>
      </c>
      <c r="AF1134" s="70" t="s">
        <v>12</v>
      </c>
      <c r="AG1134" s="70" t="s">
        <v>65</v>
      </c>
      <c r="AH1134" s="70" t="s">
        <v>11</v>
      </c>
      <c r="AI1134" s="70" t="s">
        <v>9</v>
      </c>
      <c r="AJ1134" s="70" t="s">
        <v>84</v>
      </c>
      <c r="AK1134" s="70" t="s">
        <v>163</v>
      </c>
      <c r="AL1134" s="70" t="s">
        <v>63</v>
      </c>
      <c r="AM1134" s="70" t="s">
        <v>61</v>
      </c>
      <c r="AN1134" s="70" t="s">
        <v>61</v>
      </c>
      <c r="AO1134" s="70" t="s">
        <v>61</v>
      </c>
      <c r="AP1134" s="73"/>
    </row>
    <row r="1135" spans="1:42" ht="15" hidden="1" customHeight="1" x14ac:dyDescent="0.25">
      <c r="A1135" s="69">
        <v>2024</v>
      </c>
      <c r="B1135" s="70" t="s">
        <v>54</v>
      </c>
      <c r="C1135" s="70" t="s">
        <v>1752</v>
      </c>
      <c r="D1135" s="70" t="s">
        <v>1753</v>
      </c>
      <c r="E1135" s="70" t="s">
        <v>2094</v>
      </c>
      <c r="F1135" s="70" t="s">
        <v>1755</v>
      </c>
      <c r="G1135" s="70" t="s">
        <v>2333</v>
      </c>
      <c r="H1135" s="70" t="s">
        <v>110</v>
      </c>
      <c r="I1135" s="70" t="s">
        <v>60</v>
      </c>
      <c r="J1135" s="70" t="s">
        <v>1755</v>
      </c>
      <c r="K1135" s="69" t="b">
        <v>0</v>
      </c>
      <c r="L1135" s="70" t="s">
        <v>1755</v>
      </c>
      <c r="M1135" s="69">
        <v>101</v>
      </c>
      <c r="N1135" s="78" t="s">
        <v>62</v>
      </c>
      <c r="O1135" s="81" t="str">
        <f t="shared" si="34"/>
        <v>10195</v>
      </c>
      <c r="P1135" s="82" t="str">
        <f>IF(L1135="EGG", "THA", IF(COUNTIF(Sheet2!B$3:B$187,VALUE('raw Mark ID data'!O1135))=0, 0, VLOOKUP(VALUE(O1135), Sheet2!B$3:D$987, 3, FALSE)))</f>
        <v>THA</v>
      </c>
      <c r="Q1135" s="82" t="str">
        <f>IF(P1135="THA",VLOOKUP(VALUE(O1135),Sheet2!B$1:C$191,2,FALSE), IF(P1135="SHA",VLOOKUP(VALUE(O1135),Sheet2!B$1:C$191,2,FALSE), 0))</f>
        <v>Neets Bay</v>
      </c>
      <c r="R1135" s="82" t="str">
        <f t="shared" si="35"/>
        <v>T</v>
      </c>
      <c r="S1135" s="70" t="s">
        <v>2350</v>
      </c>
      <c r="T1135" s="71">
        <v>45520</v>
      </c>
      <c r="U1135" s="73"/>
      <c r="V1135" s="69">
        <v>1</v>
      </c>
      <c r="W1135" s="71">
        <v>45520</v>
      </c>
      <c r="X1135" s="69">
        <v>33</v>
      </c>
      <c r="Y1135" s="69">
        <v>8</v>
      </c>
      <c r="Z1135" s="70" t="s">
        <v>2335</v>
      </c>
      <c r="AA1135" s="69">
        <v>1</v>
      </c>
      <c r="AB1135" s="72">
        <v>45523</v>
      </c>
      <c r="AC1135" s="70" t="s">
        <v>63</v>
      </c>
      <c r="AD1135" s="70" t="s">
        <v>163</v>
      </c>
      <c r="AE1135" s="70" t="s">
        <v>10</v>
      </c>
      <c r="AF1135" s="70" t="s">
        <v>12</v>
      </c>
      <c r="AG1135" s="70" t="s">
        <v>65</v>
      </c>
      <c r="AH1135" s="70" t="s">
        <v>11</v>
      </c>
      <c r="AI1135" s="70" t="s">
        <v>9</v>
      </c>
      <c r="AJ1135" s="70" t="s">
        <v>122</v>
      </c>
      <c r="AK1135" s="70" t="s">
        <v>163</v>
      </c>
      <c r="AL1135" s="70" t="s">
        <v>63</v>
      </c>
      <c r="AM1135" s="70" t="s">
        <v>61</v>
      </c>
      <c r="AN1135" s="70" t="s">
        <v>61</v>
      </c>
      <c r="AO1135" s="70" t="s">
        <v>61</v>
      </c>
      <c r="AP1135" s="73"/>
    </row>
    <row r="1136" spans="1:42" ht="15" hidden="1" customHeight="1" x14ac:dyDescent="0.25">
      <c r="A1136" s="69">
        <v>2024</v>
      </c>
      <c r="B1136" s="70" t="s">
        <v>54</v>
      </c>
      <c r="C1136" s="70" t="s">
        <v>1752</v>
      </c>
      <c r="D1136" s="70" t="s">
        <v>1753</v>
      </c>
      <c r="E1136" s="70" t="s">
        <v>2094</v>
      </c>
      <c r="F1136" s="70" t="s">
        <v>1755</v>
      </c>
      <c r="G1136" s="70" t="s">
        <v>2333</v>
      </c>
      <c r="H1136" s="70" t="s">
        <v>113</v>
      </c>
      <c r="I1136" s="70" t="s">
        <v>60</v>
      </c>
      <c r="J1136" s="70" t="s">
        <v>1755</v>
      </c>
      <c r="K1136" s="69" t="b">
        <v>0</v>
      </c>
      <c r="L1136" s="70" t="s">
        <v>1755</v>
      </c>
      <c r="M1136" s="69">
        <v>101</v>
      </c>
      <c r="N1136" s="78" t="s">
        <v>62</v>
      </c>
      <c r="O1136" s="81" t="str">
        <f t="shared" si="34"/>
        <v>10195</v>
      </c>
      <c r="P1136" s="82" t="str">
        <f>IF(L1136="EGG", "THA", IF(COUNTIF(Sheet2!B$3:B$187,VALUE('raw Mark ID data'!O1136))=0, 0, VLOOKUP(VALUE(O1136), Sheet2!B$3:D$987, 3, FALSE)))</f>
        <v>THA</v>
      </c>
      <c r="Q1136" s="82" t="str">
        <f>IF(P1136="THA",VLOOKUP(VALUE(O1136),Sheet2!B$1:C$191,2,FALSE), IF(P1136="SHA",VLOOKUP(VALUE(O1136),Sheet2!B$1:C$191,2,FALSE), 0))</f>
        <v>Neets Bay</v>
      </c>
      <c r="R1136" s="82" t="str">
        <f t="shared" si="35"/>
        <v>T</v>
      </c>
      <c r="S1136" s="70" t="s">
        <v>2351</v>
      </c>
      <c r="T1136" s="71">
        <v>45520</v>
      </c>
      <c r="U1136" s="73"/>
      <c r="V1136" s="69">
        <v>1</v>
      </c>
      <c r="W1136" s="71">
        <v>45520</v>
      </c>
      <c r="X1136" s="69">
        <v>33</v>
      </c>
      <c r="Y1136" s="69">
        <v>8</v>
      </c>
      <c r="Z1136" s="70" t="s">
        <v>2335</v>
      </c>
      <c r="AA1136" s="69">
        <v>1</v>
      </c>
      <c r="AB1136" s="72">
        <v>45523</v>
      </c>
      <c r="AC1136" s="70" t="s">
        <v>63</v>
      </c>
      <c r="AD1136" s="70" t="s">
        <v>139</v>
      </c>
      <c r="AE1136" s="70" t="s">
        <v>13</v>
      </c>
      <c r="AF1136" s="70" t="s">
        <v>12</v>
      </c>
      <c r="AG1136" s="70" t="s">
        <v>65</v>
      </c>
      <c r="AH1136" s="70" t="s">
        <v>11</v>
      </c>
      <c r="AI1136" s="70" t="s">
        <v>9</v>
      </c>
      <c r="AJ1136" s="70" t="s">
        <v>122</v>
      </c>
      <c r="AK1136" s="70" t="s">
        <v>139</v>
      </c>
      <c r="AL1136" s="70" t="s">
        <v>63</v>
      </c>
      <c r="AM1136" s="70" t="s">
        <v>61</v>
      </c>
      <c r="AN1136" s="70" t="s">
        <v>61</v>
      </c>
      <c r="AO1136" s="70" t="s">
        <v>61</v>
      </c>
      <c r="AP1136" s="73"/>
    </row>
    <row r="1137" spans="1:42" ht="15" hidden="1" customHeight="1" x14ac:dyDescent="0.25">
      <c r="A1137" s="69">
        <v>2024</v>
      </c>
      <c r="B1137" s="70" t="s">
        <v>54</v>
      </c>
      <c r="C1137" s="70" t="s">
        <v>1752</v>
      </c>
      <c r="D1137" s="70" t="s">
        <v>1753</v>
      </c>
      <c r="E1137" s="70" t="s">
        <v>2094</v>
      </c>
      <c r="F1137" s="70" t="s">
        <v>1755</v>
      </c>
      <c r="G1137" s="70" t="s">
        <v>2333</v>
      </c>
      <c r="H1137" s="70" t="s">
        <v>114</v>
      </c>
      <c r="I1137" s="70" t="s">
        <v>60</v>
      </c>
      <c r="J1137" s="70" t="s">
        <v>1755</v>
      </c>
      <c r="K1137" s="69" t="b">
        <v>0</v>
      </c>
      <c r="L1137" s="70" t="s">
        <v>1755</v>
      </c>
      <c r="M1137" s="69">
        <v>101</v>
      </c>
      <c r="N1137" s="78" t="s">
        <v>62</v>
      </c>
      <c r="O1137" s="81" t="str">
        <f t="shared" si="34"/>
        <v>10195</v>
      </c>
      <c r="P1137" s="82" t="str">
        <f>IF(L1137="EGG", "THA", IF(COUNTIF(Sheet2!B$3:B$187,VALUE('raw Mark ID data'!O1137))=0, 0, VLOOKUP(VALUE(O1137), Sheet2!B$3:D$987, 3, FALSE)))</f>
        <v>THA</v>
      </c>
      <c r="Q1137" s="82" t="str">
        <f>IF(P1137="THA",VLOOKUP(VALUE(O1137),Sheet2!B$1:C$191,2,FALSE), IF(P1137="SHA",VLOOKUP(VALUE(O1137),Sheet2!B$1:C$191,2,FALSE), 0))</f>
        <v>Neets Bay</v>
      </c>
      <c r="R1137" s="82" t="str">
        <f t="shared" si="35"/>
        <v>T</v>
      </c>
      <c r="S1137" s="70" t="s">
        <v>2352</v>
      </c>
      <c r="T1137" s="71">
        <v>45520</v>
      </c>
      <c r="U1137" s="73"/>
      <c r="V1137" s="69">
        <v>1</v>
      </c>
      <c r="W1137" s="71">
        <v>45520</v>
      </c>
      <c r="X1137" s="69">
        <v>33</v>
      </c>
      <c r="Y1137" s="69">
        <v>8</v>
      </c>
      <c r="Z1137" s="70" t="s">
        <v>2335</v>
      </c>
      <c r="AA1137" s="69">
        <v>1</v>
      </c>
      <c r="AB1137" s="72">
        <v>45523</v>
      </c>
      <c r="AC1137" s="70" t="s">
        <v>63</v>
      </c>
      <c r="AD1137" s="70" t="s">
        <v>139</v>
      </c>
      <c r="AE1137" s="70" t="s">
        <v>13</v>
      </c>
      <c r="AF1137" s="70" t="s">
        <v>12</v>
      </c>
      <c r="AG1137" s="70" t="s">
        <v>65</v>
      </c>
      <c r="AH1137" s="70" t="s">
        <v>11</v>
      </c>
      <c r="AI1137" s="70" t="s">
        <v>9</v>
      </c>
      <c r="AJ1137" s="70" t="s">
        <v>122</v>
      </c>
      <c r="AK1137" s="70" t="s">
        <v>139</v>
      </c>
      <c r="AL1137" s="70" t="s">
        <v>63</v>
      </c>
      <c r="AM1137" s="70" t="s">
        <v>61</v>
      </c>
      <c r="AN1137" s="70" t="s">
        <v>61</v>
      </c>
      <c r="AO1137" s="70" t="s">
        <v>61</v>
      </c>
      <c r="AP1137" s="73"/>
    </row>
    <row r="1138" spans="1:42" ht="15" hidden="1" customHeight="1" x14ac:dyDescent="0.25">
      <c r="A1138" s="69">
        <v>2024</v>
      </c>
      <c r="B1138" s="70" t="s">
        <v>54</v>
      </c>
      <c r="C1138" s="70" t="s">
        <v>1752</v>
      </c>
      <c r="D1138" s="70" t="s">
        <v>1753</v>
      </c>
      <c r="E1138" s="70" t="s">
        <v>2094</v>
      </c>
      <c r="F1138" s="70" t="s">
        <v>1755</v>
      </c>
      <c r="G1138" s="70" t="s">
        <v>2333</v>
      </c>
      <c r="H1138" s="70" t="s">
        <v>115</v>
      </c>
      <c r="I1138" s="70" t="s">
        <v>60</v>
      </c>
      <c r="J1138" s="70" t="s">
        <v>1755</v>
      </c>
      <c r="K1138" s="69" t="b">
        <v>0</v>
      </c>
      <c r="L1138" s="70" t="s">
        <v>1755</v>
      </c>
      <c r="M1138" s="69">
        <v>101</v>
      </c>
      <c r="N1138" s="78" t="s">
        <v>62</v>
      </c>
      <c r="O1138" s="81" t="str">
        <f t="shared" si="34"/>
        <v>10195</v>
      </c>
      <c r="P1138" s="82" t="str">
        <f>IF(L1138="EGG", "THA", IF(COUNTIF(Sheet2!B$3:B$187,VALUE('raw Mark ID data'!O1138))=0, 0, VLOOKUP(VALUE(O1138), Sheet2!B$3:D$987, 3, FALSE)))</f>
        <v>THA</v>
      </c>
      <c r="Q1138" s="82" t="str">
        <f>IF(P1138="THA",VLOOKUP(VALUE(O1138),Sheet2!B$1:C$191,2,FALSE), IF(P1138="SHA",VLOOKUP(VALUE(O1138),Sheet2!B$1:C$191,2,FALSE), 0))</f>
        <v>Neets Bay</v>
      </c>
      <c r="R1138" s="82" t="str">
        <f t="shared" si="35"/>
        <v>T</v>
      </c>
      <c r="S1138" s="70" t="s">
        <v>2353</v>
      </c>
      <c r="T1138" s="71">
        <v>45520</v>
      </c>
      <c r="U1138" s="73"/>
      <c r="V1138" s="69">
        <v>1</v>
      </c>
      <c r="W1138" s="71">
        <v>45520</v>
      </c>
      <c r="X1138" s="69">
        <v>33</v>
      </c>
      <c r="Y1138" s="69">
        <v>8</v>
      </c>
      <c r="Z1138" s="70" t="s">
        <v>2335</v>
      </c>
      <c r="AA1138" s="69">
        <v>1</v>
      </c>
      <c r="AB1138" s="72">
        <v>45523</v>
      </c>
      <c r="AC1138" s="70" t="s">
        <v>63</v>
      </c>
      <c r="AD1138" s="70" t="s">
        <v>139</v>
      </c>
      <c r="AE1138" s="70" t="s">
        <v>13</v>
      </c>
      <c r="AF1138" s="70" t="s">
        <v>12</v>
      </c>
      <c r="AG1138" s="70" t="s">
        <v>65</v>
      </c>
      <c r="AH1138" s="70" t="s">
        <v>11</v>
      </c>
      <c r="AI1138" s="70" t="s">
        <v>9</v>
      </c>
      <c r="AJ1138" s="70" t="s">
        <v>122</v>
      </c>
      <c r="AK1138" s="70" t="s">
        <v>139</v>
      </c>
      <c r="AL1138" s="70" t="s">
        <v>63</v>
      </c>
      <c r="AM1138" s="70" t="s">
        <v>61</v>
      </c>
      <c r="AN1138" s="70" t="s">
        <v>61</v>
      </c>
      <c r="AO1138" s="70" t="s">
        <v>61</v>
      </c>
      <c r="AP1138" s="73"/>
    </row>
    <row r="1139" spans="1:42" ht="15" hidden="1" customHeight="1" x14ac:dyDescent="0.25">
      <c r="A1139" s="69">
        <v>2024</v>
      </c>
      <c r="B1139" s="70" t="s">
        <v>54</v>
      </c>
      <c r="C1139" s="70" t="s">
        <v>1752</v>
      </c>
      <c r="D1139" s="70" t="s">
        <v>1753</v>
      </c>
      <c r="E1139" s="70" t="s">
        <v>2094</v>
      </c>
      <c r="F1139" s="70" t="s">
        <v>1755</v>
      </c>
      <c r="G1139" s="70" t="s">
        <v>2333</v>
      </c>
      <c r="H1139" s="70" t="s">
        <v>116</v>
      </c>
      <c r="I1139" s="70" t="s">
        <v>60</v>
      </c>
      <c r="J1139" s="70" t="s">
        <v>1755</v>
      </c>
      <c r="K1139" s="69" t="b">
        <v>0</v>
      </c>
      <c r="L1139" s="70" t="s">
        <v>1755</v>
      </c>
      <c r="M1139" s="69">
        <v>101</v>
      </c>
      <c r="N1139" s="78" t="s">
        <v>62</v>
      </c>
      <c r="O1139" s="81" t="str">
        <f t="shared" si="34"/>
        <v>10195</v>
      </c>
      <c r="P1139" s="82" t="str">
        <f>IF(L1139="EGG", "THA", IF(COUNTIF(Sheet2!B$3:B$187,VALUE('raw Mark ID data'!O1139))=0, 0, VLOOKUP(VALUE(O1139), Sheet2!B$3:D$987, 3, FALSE)))</f>
        <v>THA</v>
      </c>
      <c r="Q1139" s="82" t="str">
        <f>IF(P1139="THA",VLOOKUP(VALUE(O1139),Sheet2!B$1:C$191,2,FALSE), IF(P1139="SHA",VLOOKUP(VALUE(O1139),Sheet2!B$1:C$191,2,FALSE), 0))</f>
        <v>Neets Bay</v>
      </c>
      <c r="R1139" s="82" t="str">
        <f t="shared" si="35"/>
        <v>T</v>
      </c>
      <c r="S1139" s="70" t="s">
        <v>2354</v>
      </c>
      <c r="T1139" s="71">
        <v>45520</v>
      </c>
      <c r="U1139" s="73"/>
      <c r="V1139" s="69">
        <v>1</v>
      </c>
      <c r="W1139" s="71">
        <v>45520</v>
      </c>
      <c r="X1139" s="69">
        <v>33</v>
      </c>
      <c r="Y1139" s="69">
        <v>8</v>
      </c>
      <c r="Z1139" s="70" t="s">
        <v>2335</v>
      </c>
      <c r="AA1139" s="69">
        <v>1</v>
      </c>
      <c r="AB1139" s="72">
        <v>45523</v>
      </c>
      <c r="AC1139" s="70" t="s">
        <v>63</v>
      </c>
      <c r="AD1139" s="70" t="s">
        <v>163</v>
      </c>
      <c r="AE1139" s="70" t="s">
        <v>10</v>
      </c>
      <c r="AF1139" s="70" t="s">
        <v>12</v>
      </c>
      <c r="AG1139" s="70" t="s">
        <v>65</v>
      </c>
      <c r="AH1139" s="70" t="s">
        <v>11</v>
      </c>
      <c r="AI1139" s="70" t="s">
        <v>9</v>
      </c>
      <c r="AJ1139" s="70" t="s">
        <v>122</v>
      </c>
      <c r="AK1139" s="70" t="s">
        <v>163</v>
      </c>
      <c r="AL1139" s="70" t="s">
        <v>63</v>
      </c>
      <c r="AM1139" s="70" t="s">
        <v>61</v>
      </c>
      <c r="AN1139" s="70" t="s">
        <v>61</v>
      </c>
      <c r="AO1139" s="70" t="s">
        <v>61</v>
      </c>
      <c r="AP1139" s="73"/>
    </row>
    <row r="1140" spans="1:42" ht="15" hidden="1" customHeight="1" x14ac:dyDescent="0.25">
      <c r="A1140" s="69">
        <v>2024</v>
      </c>
      <c r="B1140" s="70" t="s">
        <v>54</v>
      </c>
      <c r="C1140" s="70" t="s">
        <v>1752</v>
      </c>
      <c r="D1140" s="70" t="s">
        <v>1753</v>
      </c>
      <c r="E1140" s="70" t="s">
        <v>2094</v>
      </c>
      <c r="F1140" s="70" t="s">
        <v>1755</v>
      </c>
      <c r="G1140" s="70" t="s">
        <v>2333</v>
      </c>
      <c r="H1140" s="70" t="s">
        <v>117</v>
      </c>
      <c r="I1140" s="70" t="s">
        <v>60</v>
      </c>
      <c r="J1140" s="70" t="s">
        <v>1755</v>
      </c>
      <c r="K1140" s="69" t="b">
        <v>0</v>
      </c>
      <c r="L1140" s="70" t="s">
        <v>1755</v>
      </c>
      <c r="M1140" s="69">
        <v>101</v>
      </c>
      <c r="N1140" s="78" t="s">
        <v>62</v>
      </c>
      <c r="O1140" s="81" t="str">
        <f t="shared" si="34"/>
        <v>10195</v>
      </c>
      <c r="P1140" s="82" t="str">
        <f>IF(L1140="EGG", "THA", IF(COUNTIF(Sheet2!B$3:B$187,VALUE('raw Mark ID data'!O1140))=0, 0, VLOOKUP(VALUE(O1140), Sheet2!B$3:D$987, 3, FALSE)))</f>
        <v>THA</v>
      </c>
      <c r="Q1140" s="82" t="str">
        <f>IF(P1140="THA",VLOOKUP(VALUE(O1140),Sheet2!B$1:C$191,2,FALSE), IF(P1140="SHA",VLOOKUP(VALUE(O1140),Sheet2!B$1:C$191,2,FALSE), 0))</f>
        <v>Neets Bay</v>
      </c>
      <c r="R1140" s="82" t="str">
        <f t="shared" si="35"/>
        <v>T</v>
      </c>
      <c r="S1140" s="70" t="s">
        <v>2355</v>
      </c>
      <c r="T1140" s="71">
        <v>45520</v>
      </c>
      <c r="U1140" s="73"/>
      <c r="V1140" s="69">
        <v>1</v>
      </c>
      <c r="W1140" s="71">
        <v>45520</v>
      </c>
      <c r="X1140" s="69">
        <v>33</v>
      </c>
      <c r="Y1140" s="69">
        <v>8</v>
      </c>
      <c r="Z1140" s="70" t="s">
        <v>2335</v>
      </c>
      <c r="AA1140" s="69">
        <v>1</v>
      </c>
      <c r="AB1140" s="72">
        <v>45523</v>
      </c>
      <c r="AC1140" s="70" t="s">
        <v>63</v>
      </c>
      <c r="AD1140" s="70" t="s">
        <v>189</v>
      </c>
      <c r="AE1140" s="70" t="s">
        <v>21</v>
      </c>
      <c r="AF1140" s="70" t="s">
        <v>12</v>
      </c>
      <c r="AG1140" s="70" t="s">
        <v>65</v>
      </c>
      <c r="AH1140" s="70" t="s">
        <v>11</v>
      </c>
      <c r="AI1140" s="70" t="s">
        <v>9</v>
      </c>
      <c r="AJ1140" s="70" t="s">
        <v>122</v>
      </c>
      <c r="AK1140" s="70" t="s">
        <v>189</v>
      </c>
      <c r="AL1140" s="70" t="s">
        <v>63</v>
      </c>
      <c r="AM1140" s="70" t="s">
        <v>61</v>
      </c>
      <c r="AN1140" s="70" t="s">
        <v>61</v>
      </c>
      <c r="AO1140" s="70" t="s">
        <v>61</v>
      </c>
      <c r="AP1140" s="73"/>
    </row>
    <row r="1141" spans="1:42" ht="15" hidden="1" customHeight="1" x14ac:dyDescent="0.25">
      <c r="A1141" s="69">
        <v>2024</v>
      </c>
      <c r="B1141" s="70" t="s">
        <v>54</v>
      </c>
      <c r="C1141" s="70" t="s">
        <v>1752</v>
      </c>
      <c r="D1141" s="70" t="s">
        <v>1753</v>
      </c>
      <c r="E1141" s="70" t="s">
        <v>2094</v>
      </c>
      <c r="F1141" s="70" t="s">
        <v>1755</v>
      </c>
      <c r="G1141" s="70" t="s">
        <v>2333</v>
      </c>
      <c r="H1141" s="70" t="s">
        <v>118</v>
      </c>
      <c r="I1141" s="70" t="s">
        <v>60</v>
      </c>
      <c r="J1141" s="70" t="s">
        <v>1755</v>
      </c>
      <c r="K1141" s="69" t="b">
        <v>0</v>
      </c>
      <c r="L1141" s="70" t="s">
        <v>1755</v>
      </c>
      <c r="M1141" s="69">
        <v>101</v>
      </c>
      <c r="N1141" s="78" t="s">
        <v>62</v>
      </c>
      <c r="O1141" s="81" t="str">
        <f t="shared" si="34"/>
        <v>10195</v>
      </c>
      <c r="P1141" s="82" t="str">
        <f>IF(L1141="EGG", "THA", IF(COUNTIF(Sheet2!B$3:B$187,VALUE('raw Mark ID data'!O1141))=0, 0, VLOOKUP(VALUE(O1141), Sheet2!B$3:D$987, 3, FALSE)))</f>
        <v>THA</v>
      </c>
      <c r="Q1141" s="82" t="str">
        <f>IF(P1141="THA",VLOOKUP(VALUE(O1141),Sheet2!B$1:C$191,2,FALSE), IF(P1141="SHA",VLOOKUP(VALUE(O1141),Sheet2!B$1:C$191,2,FALSE), 0))</f>
        <v>Neets Bay</v>
      </c>
      <c r="R1141" s="82" t="str">
        <f t="shared" si="35"/>
        <v>T</v>
      </c>
      <c r="S1141" s="70" t="s">
        <v>2356</v>
      </c>
      <c r="T1141" s="71">
        <v>45520</v>
      </c>
      <c r="U1141" s="73"/>
      <c r="V1141" s="69">
        <v>1</v>
      </c>
      <c r="W1141" s="71">
        <v>45520</v>
      </c>
      <c r="X1141" s="69">
        <v>33</v>
      </c>
      <c r="Y1141" s="69">
        <v>8</v>
      </c>
      <c r="Z1141" s="70" t="s">
        <v>2335</v>
      </c>
      <c r="AA1141" s="69">
        <v>1</v>
      </c>
      <c r="AB1141" s="72">
        <v>45523</v>
      </c>
      <c r="AC1141" s="70" t="s">
        <v>63</v>
      </c>
      <c r="AD1141" s="70" t="s">
        <v>189</v>
      </c>
      <c r="AE1141" s="70" t="s">
        <v>21</v>
      </c>
      <c r="AF1141" s="70" t="s">
        <v>12</v>
      </c>
      <c r="AG1141" s="70" t="s">
        <v>65</v>
      </c>
      <c r="AH1141" s="70" t="s">
        <v>11</v>
      </c>
      <c r="AI1141" s="70" t="s">
        <v>9</v>
      </c>
      <c r="AJ1141" s="70" t="s">
        <v>122</v>
      </c>
      <c r="AK1141" s="70" t="s">
        <v>189</v>
      </c>
      <c r="AL1141" s="70" t="s">
        <v>63</v>
      </c>
      <c r="AM1141" s="70" t="s">
        <v>61</v>
      </c>
      <c r="AN1141" s="70" t="s">
        <v>61</v>
      </c>
      <c r="AO1141" s="70" t="s">
        <v>61</v>
      </c>
      <c r="AP1141" s="73"/>
    </row>
    <row r="1142" spans="1:42" ht="15" hidden="1" customHeight="1" x14ac:dyDescent="0.25">
      <c r="A1142" s="69">
        <v>2024</v>
      </c>
      <c r="B1142" s="70" t="s">
        <v>54</v>
      </c>
      <c r="C1142" s="70" t="s">
        <v>1752</v>
      </c>
      <c r="D1142" s="70" t="s">
        <v>1753</v>
      </c>
      <c r="E1142" s="70" t="s">
        <v>2094</v>
      </c>
      <c r="F1142" s="70" t="s">
        <v>1755</v>
      </c>
      <c r="G1142" s="70" t="s">
        <v>2333</v>
      </c>
      <c r="H1142" s="70" t="s">
        <v>119</v>
      </c>
      <c r="I1142" s="70" t="s">
        <v>60</v>
      </c>
      <c r="J1142" s="70" t="s">
        <v>1755</v>
      </c>
      <c r="K1142" s="69" t="b">
        <v>0</v>
      </c>
      <c r="L1142" s="70" t="s">
        <v>1755</v>
      </c>
      <c r="M1142" s="69">
        <v>101</v>
      </c>
      <c r="N1142" s="78" t="s">
        <v>62</v>
      </c>
      <c r="O1142" s="81" t="str">
        <f t="shared" si="34"/>
        <v>10195</v>
      </c>
      <c r="P1142" s="82" t="str">
        <f>IF(L1142="EGG", "THA", IF(COUNTIF(Sheet2!B$3:B$187,VALUE('raw Mark ID data'!O1142))=0, 0, VLOOKUP(VALUE(O1142), Sheet2!B$3:D$987, 3, FALSE)))</f>
        <v>THA</v>
      </c>
      <c r="Q1142" s="82" t="str">
        <f>IF(P1142="THA",VLOOKUP(VALUE(O1142),Sheet2!B$1:C$191,2,FALSE), IF(P1142="SHA",VLOOKUP(VALUE(O1142),Sheet2!B$1:C$191,2,FALSE), 0))</f>
        <v>Neets Bay</v>
      </c>
      <c r="R1142" s="82" t="str">
        <f t="shared" si="35"/>
        <v>T</v>
      </c>
      <c r="S1142" s="70" t="s">
        <v>2357</v>
      </c>
      <c r="T1142" s="71">
        <v>45520</v>
      </c>
      <c r="U1142" s="73"/>
      <c r="V1142" s="69">
        <v>1</v>
      </c>
      <c r="W1142" s="71">
        <v>45520</v>
      </c>
      <c r="X1142" s="69">
        <v>33</v>
      </c>
      <c r="Y1142" s="69">
        <v>8</v>
      </c>
      <c r="Z1142" s="70" t="s">
        <v>2335</v>
      </c>
      <c r="AA1142" s="69">
        <v>1</v>
      </c>
      <c r="AB1142" s="72">
        <v>45523</v>
      </c>
      <c r="AC1142" s="70" t="s">
        <v>63</v>
      </c>
      <c r="AD1142" s="70" t="s">
        <v>139</v>
      </c>
      <c r="AE1142" s="70" t="s">
        <v>13</v>
      </c>
      <c r="AF1142" s="70" t="s">
        <v>12</v>
      </c>
      <c r="AG1142" s="70" t="s">
        <v>65</v>
      </c>
      <c r="AH1142" s="70" t="s">
        <v>11</v>
      </c>
      <c r="AI1142" s="70" t="s">
        <v>9</v>
      </c>
      <c r="AJ1142" s="70" t="s">
        <v>122</v>
      </c>
      <c r="AK1142" s="70" t="s">
        <v>139</v>
      </c>
      <c r="AL1142" s="70" t="s">
        <v>63</v>
      </c>
      <c r="AM1142" s="70" t="s">
        <v>61</v>
      </c>
      <c r="AN1142" s="70" t="s">
        <v>61</v>
      </c>
      <c r="AO1142" s="70" t="s">
        <v>61</v>
      </c>
      <c r="AP1142" s="73"/>
    </row>
    <row r="1143" spans="1:42" ht="15" hidden="1" customHeight="1" x14ac:dyDescent="0.25">
      <c r="A1143" s="69">
        <v>2024</v>
      </c>
      <c r="B1143" s="70" t="s">
        <v>54</v>
      </c>
      <c r="C1143" s="70" t="s">
        <v>1752</v>
      </c>
      <c r="D1143" s="70" t="s">
        <v>1753</v>
      </c>
      <c r="E1143" s="70" t="s">
        <v>2094</v>
      </c>
      <c r="F1143" s="70" t="s">
        <v>1755</v>
      </c>
      <c r="G1143" s="70" t="s">
        <v>2333</v>
      </c>
      <c r="H1143" s="70" t="s">
        <v>120</v>
      </c>
      <c r="I1143" s="70" t="s">
        <v>60</v>
      </c>
      <c r="J1143" s="70" t="s">
        <v>1755</v>
      </c>
      <c r="K1143" s="69" t="b">
        <v>0</v>
      </c>
      <c r="L1143" s="70" t="s">
        <v>1755</v>
      </c>
      <c r="M1143" s="69">
        <v>101</v>
      </c>
      <c r="N1143" s="78" t="s">
        <v>62</v>
      </c>
      <c r="O1143" s="81" t="str">
        <f t="shared" si="34"/>
        <v>10195</v>
      </c>
      <c r="P1143" s="82" t="str">
        <f>IF(L1143="EGG", "THA", IF(COUNTIF(Sheet2!B$3:B$187,VALUE('raw Mark ID data'!O1143))=0, 0, VLOOKUP(VALUE(O1143), Sheet2!B$3:D$987, 3, FALSE)))</f>
        <v>THA</v>
      </c>
      <c r="Q1143" s="82" t="str">
        <f>IF(P1143="THA",VLOOKUP(VALUE(O1143),Sheet2!B$1:C$191,2,FALSE), IF(P1143="SHA",VLOOKUP(VALUE(O1143),Sheet2!B$1:C$191,2,FALSE), 0))</f>
        <v>Neets Bay</v>
      </c>
      <c r="R1143" s="82" t="str">
        <f t="shared" si="35"/>
        <v>T</v>
      </c>
      <c r="S1143" s="70" t="s">
        <v>2358</v>
      </c>
      <c r="T1143" s="71">
        <v>45520</v>
      </c>
      <c r="U1143" s="73"/>
      <c r="V1143" s="69">
        <v>1</v>
      </c>
      <c r="W1143" s="71">
        <v>45520</v>
      </c>
      <c r="X1143" s="69">
        <v>33</v>
      </c>
      <c r="Y1143" s="69">
        <v>8</v>
      </c>
      <c r="Z1143" s="70" t="s">
        <v>2335</v>
      </c>
      <c r="AA1143" s="69">
        <v>1</v>
      </c>
      <c r="AB1143" s="72">
        <v>45523</v>
      </c>
      <c r="AC1143" s="70" t="s">
        <v>63</v>
      </c>
      <c r="AD1143" s="70" t="s">
        <v>163</v>
      </c>
      <c r="AE1143" s="70" t="s">
        <v>10</v>
      </c>
      <c r="AF1143" s="70" t="s">
        <v>12</v>
      </c>
      <c r="AG1143" s="70" t="s">
        <v>65</v>
      </c>
      <c r="AH1143" s="70" t="s">
        <v>11</v>
      </c>
      <c r="AI1143" s="70" t="s">
        <v>9</v>
      </c>
      <c r="AJ1143" s="70" t="s">
        <v>84</v>
      </c>
      <c r="AK1143" s="70" t="s">
        <v>163</v>
      </c>
      <c r="AL1143" s="70" t="s">
        <v>63</v>
      </c>
      <c r="AM1143" s="70" t="s">
        <v>61</v>
      </c>
      <c r="AN1143" s="70" t="s">
        <v>61</v>
      </c>
      <c r="AO1143" s="70" t="s">
        <v>61</v>
      </c>
      <c r="AP1143" s="73"/>
    </row>
    <row r="1144" spans="1:42" ht="15" hidden="1" customHeight="1" x14ac:dyDescent="0.25">
      <c r="A1144" s="69">
        <v>2024</v>
      </c>
      <c r="B1144" s="70" t="s">
        <v>54</v>
      </c>
      <c r="C1144" s="70" t="s">
        <v>55</v>
      </c>
      <c r="D1144" s="70" t="s">
        <v>56</v>
      </c>
      <c r="E1144" s="70" t="s">
        <v>219</v>
      </c>
      <c r="F1144" s="70" t="s">
        <v>182</v>
      </c>
      <c r="G1144" s="70" t="s">
        <v>2089</v>
      </c>
      <c r="H1144" s="70" t="s">
        <v>91</v>
      </c>
      <c r="I1144" s="70" t="s">
        <v>855</v>
      </c>
      <c r="J1144" s="70" t="s">
        <v>61</v>
      </c>
      <c r="K1144" s="69" t="b">
        <v>1</v>
      </c>
      <c r="L1144" s="70" t="s">
        <v>23</v>
      </c>
      <c r="M1144" s="69">
        <v>101</v>
      </c>
      <c r="N1144" s="78" t="s">
        <v>2359</v>
      </c>
      <c r="O1144" s="81" t="str">
        <f t="shared" si="34"/>
        <v>1012329304145</v>
      </c>
      <c r="P1144" s="82">
        <f>IF(COUNTIF(Sheet2!B$3:B$187,VALUE('raw Mark ID data'!O1144))=0, 0, VLOOKUP(VALUE(O1144), Sheet2!B$3:D$987, 3, FALSE))</f>
        <v>0</v>
      </c>
      <c r="Q1144" s="82">
        <f>IF(P1144="THA",VLOOKUP(VALUE(O1144),Sheet2!B$1:C$191,2,FALSE), IF(P1144="SHA",VLOOKUP(VALUE(O1144),Sheet2!B$1:C$191,2,FALSE), 0))</f>
        <v>0</v>
      </c>
      <c r="R1144" s="82" t="str">
        <f t="shared" si="35"/>
        <v>NT</v>
      </c>
      <c r="S1144" s="70" t="s">
        <v>2360</v>
      </c>
      <c r="T1144" s="71">
        <v>45520</v>
      </c>
      <c r="U1144" s="72">
        <v>45521</v>
      </c>
      <c r="V1144" s="69">
        <v>2</v>
      </c>
      <c r="W1144" s="71">
        <v>45522</v>
      </c>
      <c r="X1144" s="69">
        <v>33</v>
      </c>
      <c r="Y1144" s="73"/>
      <c r="Z1144" s="70" t="s">
        <v>61</v>
      </c>
      <c r="AA1144" s="69">
        <v>1</v>
      </c>
      <c r="AB1144" s="72">
        <v>45523</v>
      </c>
      <c r="AC1144" s="70" t="s">
        <v>57</v>
      </c>
      <c r="AD1144" s="70" t="s">
        <v>139</v>
      </c>
      <c r="AE1144" s="70" t="s">
        <v>13</v>
      </c>
      <c r="AF1144" s="70" t="s">
        <v>12</v>
      </c>
      <c r="AG1144" s="70" t="s">
        <v>65</v>
      </c>
      <c r="AH1144" s="70" t="s">
        <v>11</v>
      </c>
      <c r="AI1144" s="70" t="s">
        <v>9</v>
      </c>
      <c r="AJ1144" s="70" t="s">
        <v>122</v>
      </c>
      <c r="AK1144" s="70" t="s">
        <v>139</v>
      </c>
      <c r="AL1144" s="70" t="s">
        <v>57</v>
      </c>
      <c r="AM1144" s="70" t="s">
        <v>61</v>
      </c>
      <c r="AN1144" s="70" t="s">
        <v>61</v>
      </c>
      <c r="AO1144" s="70" t="s">
        <v>74</v>
      </c>
      <c r="AP1144" s="69">
        <v>5.9</v>
      </c>
    </row>
    <row r="1145" spans="1:42" ht="15" hidden="1" customHeight="1" x14ac:dyDescent="0.25">
      <c r="A1145" s="69">
        <v>2024</v>
      </c>
      <c r="B1145" s="70" t="s">
        <v>54</v>
      </c>
      <c r="C1145" s="70" t="s">
        <v>55</v>
      </c>
      <c r="D1145" s="70" t="s">
        <v>56</v>
      </c>
      <c r="E1145" s="70" t="s">
        <v>219</v>
      </c>
      <c r="F1145" s="70" t="s">
        <v>182</v>
      </c>
      <c r="G1145" s="70" t="s">
        <v>2089</v>
      </c>
      <c r="H1145" s="70" t="s">
        <v>94</v>
      </c>
      <c r="I1145" s="70" t="s">
        <v>855</v>
      </c>
      <c r="J1145" s="70" t="s">
        <v>61</v>
      </c>
      <c r="K1145" s="69" t="b">
        <v>1</v>
      </c>
      <c r="L1145" s="70" t="s">
        <v>23</v>
      </c>
      <c r="M1145" s="69">
        <v>101</v>
      </c>
      <c r="N1145" s="78" t="s">
        <v>2359</v>
      </c>
      <c r="O1145" s="81" t="str">
        <f t="shared" si="34"/>
        <v>1012329304145</v>
      </c>
      <c r="P1145" s="82">
        <f>IF(COUNTIF(Sheet2!B$3:B$187,VALUE('raw Mark ID data'!O1145))=0, 0, VLOOKUP(VALUE(O1145), Sheet2!B$3:D$987, 3, FALSE))</f>
        <v>0</v>
      </c>
      <c r="Q1145" s="82">
        <f>IF(P1145="THA",VLOOKUP(VALUE(O1145),Sheet2!B$1:C$191,2,FALSE), IF(P1145="SHA",VLOOKUP(VALUE(O1145),Sheet2!B$1:C$191,2,FALSE), 0))</f>
        <v>0</v>
      </c>
      <c r="R1145" s="82" t="str">
        <f t="shared" si="35"/>
        <v>NT</v>
      </c>
      <c r="S1145" s="70" t="s">
        <v>2361</v>
      </c>
      <c r="T1145" s="71">
        <v>45520</v>
      </c>
      <c r="U1145" s="72">
        <v>45521</v>
      </c>
      <c r="V1145" s="69">
        <v>2</v>
      </c>
      <c r="W1145" s="71">
        <v>45522</v>
      </c>
      <c r="X1145" s="69">
        <v>33</v>
      </c>
      <c r="Y1145" s="73"/>
      <c r="Z1145" s="70" t="s">
        <v>61</v>
      </c>
      <c r="AA1145" s="69">
        <v>1</v>
      </c>
      <c r="AB1145" s="72">
        <v>45523</v>
      </c>
      <c r="AC1145" s="70" t="s">
        <v>57</v>
      </c>
      <c r="AD1145" s="70" t="s">
        <v>947</v>
      </c>
      <c r="AE1145" s="70" t="s">
        <v>14</v>
      </c>
      <c r="AF1145" s="70" t="s">
        <v>12</v>
      </c>
      <c r="AG1145" s="70" t="s">
        <v>65</v>
      </c>
      <c r="AH1145" s="70" t="s">
        <v>11</v>
      </c>
      <c r="AI1145" s="70" t="s">
        <v>9</v>
      </c>
      <c r="AJ1145" s="70" t="s">
        <v>122</v>
      </c>
      <c r="AK1145" s="70" t="s">
        <v>947</v>
      </c>
      <c r="AL1145" s="70" t="s">
        <v>57</v>
      </c>
      <c r="AM1145" s="70" t="s">
        <v>61</v>
      </c>
      <c r="AN1145" s="70" t="s">
        <v>61</v>
      </c>
      <c r="AO1145" s="70" t="s">
        <v>74</v>
      </c>
      <c r="AP1145" s="69">
        <v>6.2</v>
      </c>
    </row>
    <row r="1146" spans="1:42" ht="15" hidden="1" customHeight="1" x14ac:dyDescent="0.25">
      <c r="A1146" s="69">
        <v>2024</v>
      </c>
      <c r="B1146" s="70" t="s">
        <v>54</v>
      </c>
      <c r="C1146" s="70" t="s">
        <v>55</v>
      </c>
      <c r="D1146" s="70" t="s">
        <v>56</v>
      </c>
      <c r="E1146" s="70" t="s">
        <v>219</v>
      </c>
      <c r="F1146" s="70" t="s">
        <v>182</v>
      </c>
      <c r="G1146" s="70" t="s">
        <v>2089</v>
      </c>
      <c r="H1146" s="70" t="s">
        <v>103</v>
      </c>
      <c r="I1146" s="70" t="s">
        <v>855</v>
      </c>
      <c r="J1146" s="70" t="s">
        <v>61</v>
      </c>
      <c r="K1146" s="69" t="b">
        <v>1</v>
      </c>
      <c r="L1146" s="70" t="s">
        <v>23</v>
      </c>
      <c r="M1146" s="69">
        <v>101</v>
      </c>
      <c r="N1146" s="78" t="s">
        <v>2359</v>
      </c>
      <c r="O1146" s="81" t="str">
        <f t="shared" si="34"/>
        <v>1012329304145</v>
      </c>
      <c r="P1146" s="82">
        <f>IF(COUNTIF(Sheet2!B$3:B$187,VALUE('raw Mark ID data'!O1146))=0, 0, VLOOKUP(VALUE(O1146), Sheet2!B$3:D$987, 3, FALSE))</f>
        <v>0</v>
      </c>
      <c r="Q1146" s="82">
        <f>IF(P1146="THA",VLOOKUP(VALUE(O1146),Sheet2!B$1:C$191,2,FALSE), IF(P1146="SHA",VLOOKUP(VALUE(O1146),Sheet2!B$1:C$191,2,FALSE), 0))</f>
        <v>0</v>
      </c>
      <c r="R1146" s="82" t="str">
        <f t="shared" si="35"/>
        <v>NT</v>
      </c>
      <c r="S1146" s="70" t="s">
        <v>2362</v>
      </c>
      <c r="T1146" s="71">
        <v>45520</v>
      </c>
      <c r="U1146" s="72">
        <v>45521</v>
      </c>
      <c r="V1146" s="69">
        <v>2</v>
      </c>
      <c r="W1146" s="71">
        <v>45522</v>
      </c>
      <c r="X1146" s="69">
        <v>33</v>
      </c>
      <c r="Y1146" s="73"/>
      <c r="Z1146" s="70" t="s">
        <v>61</v>
      </c>
      <c r="AA1146" s="69">
        <v>1</v>
      </c>
      <c r="AB1146" s="72">
        <v>45524</v>
      </c>
      <c r="AC1146" s="70" t="s">
        <v>57</v>
      </c>
      <c r="AD1146" s="70" t="s">
        <v>163</v>
      </c>
      <c r="AE1146" s="70" t="s">
        <v>10</v>
      </c>
      <c r="AF1146" s="70" t="s">
        <v>12</v>
      </c>
      <c r="AG1146" s="70" t="s">
        <v>65</v>
      </c>
      <c r="AH1146" s="70" t="s">
        <v>11</v>
      </c>
      <c r="AI1146" s="70" t="s">
        <v>9</v>
      </c>
      <c r="AJ1146" s="70" t="s">
        <v>2363</v>
      </c>
      <c r="AK1146" s="70" t="s">
        <v>163</v>
      </c>
      <c r="AL1146" s="70" t="s">
        <v>57</v>
      </c>
      <c r="AM1146" s="70" t="s">
        <v>61</v>
      </c>
      <c r="AN1146" s="70" t="s">
        <v>61</v>
      </c>
      <c r="AO1146" s="70" t="s">
        <v>74</v>
      </c>
      <c r="AP1146" s="69">
        <v>5.3</v>
      </c>
    </row>
    <row r="1147" spans="1:42" ht="15" hidden="1" customHeight="1" x14ac:dyDescent="0.25">
      <c r="A1147" s="69">
        <v>2024</v>
      </c>
      <c r="B1147" s="70" t="s">
        <v>54</v>
      </c>
      <c r="C1147" s="70" t="s">
        <v>55</v>
      </c>
      <c r="D1147" s="70" t="s">
        <v>56</v>
      </c>
      <c r="E1147" s="70" t="s">
        <v>219</v>
      </c>
      <c r="F1147" s="70" t="s">
        <v>182</v>
      </c>
      <c r="G1147" s="70" t="s">
        <v>2089</v>
      </c>
      <c r="H1147" s="70" t="s">
        <v>109</v>
      </c>
      <c r="I1147" s="70" t="s">
        <v>855</v>
      </c>
      <c r="J1147" s="70" t="s">
        <v>61</v>
      </c>
      <c r="K1147" s="69" t="b">
        <v>1</v>
      </c>
      <c r="L1147" s="70" t="s">
        <v>23</v>
      </c>
      <c r="M1147" s="69">
        <v>101</v>
      </c>
      <c r="N1147" s="78" t="s">
        <v>2359</v>
      </c>
      <c r="O1147" s="81" t="str">
        <f t="shared" si="34"/>
        <v>1012329304145</v>
      </c>
      <c r="P1147" s="82">
        <f>IF(COUNTIF(Sheet2!B$3:B$187,VALUE('raw Mark ID data'!O1147))=0, 0, VLOOKUP(VALUE(O1147), Sheet2!B$3:D$987, 3, FALSE))</f>
        <v>0</v>
      </c>
      <c r="Q1147" s="82">
        <f>IF(P1147="THA",VLOOKUP(VALUE(O1147),Sheet2!B$1:C$191,2,FALSE), IF(P1147="SHA",VLOOKUP(VALUE(O1147),Sheet2!B$1:C$191,2,FALSE), 0))</f>
        <v>0</v>
      </c>
      <c r="R1147" s="82" t="str">
        <f t="shared" si="35"/>
        <v>NT</v>
      </c>
      <c r="S1147" s="70" t="s">
        <v>2364</v>
      </c>
      <c r="T1147" s="71">
        <v>45520</v>
      </c>
      <c r="U1147" s="72">
        <v>45521</v>
      </c>
      <c r="V1147" s="69">
        <v>2</v>
      </c>
      <c r="W1147" s="71">
        <v>45522</v>
      </c>
      <c r="X1147" s="69">
        <v>33</v>
      </c>
      <c r="Y1147" s="73"/>
      <c r="Z1147" s="70" t="s">
        <v>61</v>
      </c>
      <c r="AA1147" s="69">
        <v>1</v>
      </c>
      <c r="AB1147" s="72">
        <v>45524</v>
      </c>
      <c r="AC1147" s="70" t="s">
        <v>57</v>
      </c>
      <c r="AD1147" s="70" t="s">
        <v>189</v>
      </c>
      <c r="AE1147" s="70" t="s">
        <v>21</v>
      </c>
      <c r="AF1147" s="70" t="s">
        <v>12</v>
      </c>
      <c r="AG1147" s="70" t="s">
        <v>65</v>
      </c>
      <c r="AH1147" s="70" t="s">
        <v>11</v>
      </c>
      <c r="AI1147" s="70" t="s">
        <v>9</v>
      </c>
      <c r="AJ1147" s="70" t="s">
        <v>187</v>
      </c>
      <c r="AK1147" s="70" t="s">
        <v>189</v>
      </c>
      <c r="AL1147" s="70" t="s">
        <v>57</v>
      </c>
      <c r="AM1147" s="70" t="s">
        <v>61</v>
      </c>
      <c r="AN1147" s="70" t="s">
        <v>61</v>
      </c>
      <c r="AO1147" s="70" t="s">
        <v>74</v>
      </c>
      <c r="AP1147" s="69">
        <v>5.3</v>
      </c>
    </row>
    <row r="1148" spans="1:42" ht="15" hidden="1" customHeight="1" x14ac:dyDescent="0.25">
      <c r="A1148" s="69">
        <v>2024</v>
      </c>
      <c r="B1148" s="70" t="s">
        <v>54</v>
      </c>
      <c r="C1148" s="70" t="s">
        <v>55</v>
      </c>
      <c r="D1148" s="70" t="s">
        <v>56</v>
      </c>
      <c r="E1148" s="70" t="s">
        <v>219</v>
      </c>
      <c r="F1148" s="70" t="s">
        <v>182</v>
      </c>
      <c r="G1148" s="70" t="s">
        <v>2089</v>
      </c>
      <c r="H1148" s="70" t="s">
        <v>128</v>
      </c>
      <c r="I1148" s="70" t="s">
        <v>855</v>
      </c>
      <c r="J1148" s="70" t="s">
        <v>61</v>
      </c>
      <c r="K1148" s="69" t="b">
        <v>1</v>
      </c>
      <c r="L1148" s="70" t="s">
        <v>23</v>
      </c>
      <c r="M1148" s="69">
        <v>101</v>
      </c>
      <c r="N1148" s="78" t="s">
        <v>2359</v>
      </c>
      <c r="O1148" s="81" t="str">
        <f t="shared" si="34"/>
        <v>1012329304145</v>
      </c>
      <c r="P1148" s="82">
        <f>IF(COUNTIF(Sheet2!B$3:B$187,VALUE('raw Mark ID data'!O1148))=0, 0, VLOOKUP(VALUE(O1148), Sheet2!B$3:D$987, 3, FALSE))</f>
        <v>0</v>
      </c>
      <c r="Q1148" s="82">
        <f>IF(P1148="THA",VLOOKUP(VALUE(O1148),Sheet2!B$1:C$191,2,FALSE), IF(P1148="SHA",VLOOKUP(VALUE(O1148),Sheet2!B$1:C$191,2,FALSE), 0))</f>
        <v>0</v>
      </c>
      <c r="R1148" s="82" t="str">
        <f t="shared" si="35"/>
        <v>NT</v>
      </c>
      <c r="S1148" s="70" t="s">
        <v>2365</v>
      </c>
      <c r="T1148" s="71">
        <v>45520</v>
      </c>
      <c r="U1148" s="72">
        <v>45521</v>
      </c>
      <c r="V1148" s="69">
        <v>2</v>
      </c>
      <c r="W1148" s="71">
        <v>45522</v>
      </c>
      <c r="X1148" s="69">
        <v>33</v>
      </c>
      <c r="Y1148" s="73"/>
      <c r="Z1148" s="70" t="s">
        <v>61</v>
      </c>
      <c r="AA1148" s="69">
        <v>1</v>
      </c>
      <c r="AB1148" s="72">
        <v>45524</v>
      </c>
      <c r="AC1148" s="70" t="s">
        <v>57</v>
      </c>
      <c r="AD1148" s="70" t="s">
        <v>947</v>
      </c>
      <c r="AE1148" s="70" t="s">
        <v>14</v>
      </c>
      <c r="AF1148" s="70" t="s">
        <v>12</v>
      </c>
      <c r="AG1148" s="70" t="s">
        <v>65</v>
      </c>
      <c r="AH1148" s="70" t="s">
        <v>11</v>
      </c>
      <c r="AI1148" s="70" t="s">
        <v>9</v>
      </c>
      <c r="AJ1148" s="70" t="s">
        <v>122</v>
      </c>
      <c r="AK1148" s="70" t="s">
        <v>947</v>
      </c>
      <c r="AL1148" s="70" t="s">
        <v>57</v>
      </c>
      <c r="AM1148" s="70" t="s">
        <v>61</v>
      </c>
      <c r="AN1148" s="70" t="s">
        <v>61</v>
      </c>
      <c r="AO1148" s="70" t="s">
        <v>74</v>
      </c>
      <c r="AP1148" s="69">
        <v>2.4</v>
      </c>
    </row>
    <row r="1149" spans="1:42" ht="15" hidden="1" customHeight="1" x14ac:dyDescent="0.25">
      <c r="A1149" s="69">
        <v>2024</v>
      </c>
      <c r="B1149" s="70" t="s">
        <v>54</v>
      </c>
      <c r="C1149" s="70" t="s">
        <v>1046</v>
      </c>
      <c r="D1149" s="70" t="s">
        <v>1371</v>
      </c>
      <c r="E1149" s="70" t="s">
        <v>998</v>
      </c>
      <c r="F1149" s="70" t="s">
        <v>182</v>
      </c>
      <c r="G1149" s="70" t="s">
        <v>2366</v>
      </c>
      <c r="H1149" s="70" t="s">
        <v>128</v>
      </c>
      <c r="I1149" s="70" t="s">
        <v>855</v>
      </c>
      <c r="J1149" s="70" t="s">
        <v>61</v>
      </c>
      <c r="K1149" s="69" t="b">
        <v>1</v>
      </c>
      <c r="L1149" s="70" t="s">
        <v>8</v>
      </c>
      <c r="M1149" s="69">
        <v>106</v>
      </c>
      <c r="N1149" s="78" t="s">
        <v>1015</v>
      </c>
      <c r="O1149" s="81" t="str">
        <f t="shared" si="34"/>
        <v>10641</v>
      </c>
      <c r="P1149" s="82">
        <f>IF(COUNTIF(Sheet2!B$3:B$187,VALUE('raw Mark ID data'!O1149))=0, 0, VLOOKUP(VALUE(O1149), Sheet2!B$3:D$987, 3, FALSE))</f>
        <v>0</v>
      </c>
      <c r="Q1149" s="82">
        <f>IF(P1149="THA",VLOOKUP(VALUE(O1149),Sheet2!B$1:C$191,2,FALSE), IF(P1149="SHA",VLOOKUP(VALUE(O1149),Sheet2!B$1:C$191,2,FALSE), 0))</f>
        <v>0</v>
      </c>
      <c r="R1149" s="82" t="str">
        <f t="shared" si="35"/>
        <v>NT</v>
      </c>
      <c r="S1149" s="70" t="s">
        <v>2367</v>
      </c>
      <c r="T1149" s="71">
        <v>45516</v>
      </c>
      <c r="U1149" s="72">
        <v>45518</v>
      </c>
      <c r="V1149" s="69">
        <v>3</v>
      </c>
      <c r="W1149" s="71">
        <v>45519</v>
      </c>
      <c r="X1149" s="69">
        <v>33</v>
      </c>
      <c r="Y1149" s="73"/>
      <c r="Z1149" s="70" t="s">
        <v>61</v>
      </c>
      <c r="AA1149" s="69">
        <v>1</v>
      </c>
      <c r="AB1149" s="72">
        <v>45524</v>
      </c>
      <c r="AC1149" s="70" t="s">
        <v>63</v>
      </c>
      <c r="AD1149" s="70" t="s">
        <v>139</v>
      </c>
      <c r="AE1149" s="70" t="s">
        <v>13</v>
      </c>
      <c r="AF1149" s="70" t="s">
        <v>12</v>
      </c>
      <c r="AG1149" s="70" t="s">
        <v>65</v>
      </c>
      <c r="AH1149" s="70" t="s">
        <v>11</v>
      </c>
      <c r="AI1149" s="70" t="s">
        <v>9</v>
      </c>
      <c r="AJ1149" s="70" t="s">
        <v>122</v>
      </c>
      <c r="AK1149" s="70" t="s">
        <v>139</v>
      </c>
      <c r="AL1149" s="70" t="s">
        <v>63</v>
      </c>
      <c r="AM1149" s="70" t="s">
        <v>61</v>
      </c>
      <c r="AN1149" s="70" t="s">
        <v>61</v>
      </c>
      <c r="AO1149" s="70" t="s">
        <v>74</v>
      </c>
      <c r="AP1149" s="69">
        <v>6.9</v>
      </c>
    </row>
    <row r="1150" spans="1:42" ht="15" hidden="1" customHeight="1" x14ac:dyDescent="0.25">
      <c r="A1150" s="69">
        <v>2024</v>
      </c>
      <c r="B1150" s="70" t="s">
        <v>54</v>
      </c>
      <c r="C1150" s="70" t="s">
        <v>1046</v>
      </c>
      <c r="D1150" s="70" t="s">
        <v>1371</v>
      </c>
      <c r="E1150" s="70" t="s">
        <v>998</v>
      </c>
      <c r="F1150" s="70" t="s">
        <v>182</v>
      </c>
      <c r="G1150" s="70" t="s">
        <v>2366</v>
      </c>
      <c r="H1150" s="70" t="s">
        <v>137</v>
      </c>
      <c r="I1150" s="70" t="s">
        <v>855</v>
      </c>
      <c r="J1150" s="70" t="s">
        <v>61</v>
      </c>
      <c r="K1150" s="69" t="b">
        <v>1</v>
      </c>
      <c r="L1150" s="70" t="s">
        <v>8</v>
      </c>
      <c r="M1150" s="69">
        <v>106</v>
      </c>
      <c r="N1150" s="78" t="s">
        <v>1015</v>
      </c>
      <c r="O1150" s="81" t="str">
        <f t="shared" si="34"/>
        <v>10641</v>
      </c>
      <c r="P1150" s="82">
        <f>IF(COUNTIF(Sheet2!B$3:B$187,VALUE('raw Mark ID data'!O1150))=0, 0, VLOOKUP(VALUE(O1150), Sheet2!B$3:D$987, 3, FALSE))</f>
        <v>0</v>
      </c>
      <c r="Q1150" s="82">
        <f>IF(P1150="THA",VLOOKUP(VALUE(O1150),Sheet2!B$1:C$191,2,FALSE), IF(P1150="SHA",VLOOKUP(VALUE(O1150),Sheet2!B$1:C$191,2,FALSE), 0))</f>
        <v>0</v>
      </c>
      <c r="R1150" s="82" t="str">
        <f t="shared" si="35"/>
        <v>NT</v>
      </c>
      <c r="S1150" s="70" t="s">
        <v>2368</v>
      </c>
      <c r="T1150" s="71">
        <v>45516</v>
      </c>
      <c r="U1150" s="72">
        <v>45518</v>
      </c>
      <c r="V1150" s="69">
        <v>3</v>
      </c>
      <c r="W1150" s="71">
        <v>45519</v>
      </c>
      <c r="X1150" s="69">
        <v>33</v>
      </c>
      <c r="Y1150" s="73"/>
      <c r="Z1150" s="70" t="s">
        <v>61</v>
      </c>
      <c r="AA1150" s="69">
        <v>1</v>
      </c>
      <c r="AB1150" s="72">
        <v>45524</v>
      </c>
      <c r="AC1150" s="70" t="s">
        <v>63</v>
      </c>
      <c r="AD1150" s="70" t="s">
        <v>163</v>
      </c>
      <c r="AE1150" s="70" t="s">
        <v>10</v>
      </c>
      <c r="AF1150" s="70" t="s">
        <v>12</v>
      </c>
      <c r="AG1150" s="70" t="s">
        <v>65</v>
      </c>
      <c r="AH1150" s="70" t="s">
        <v>11</v>
      </c>
      <c r="AI1150" s="70" t="s">
        <v>9</v>
      </c>
      <c r="AJ1150" s="70" t="s">
        <v>122</v>
      </c>
      <c r="AK1150" s="70" t="s">
        <v>163</v>
      </c>
      <c r="AL1150" s="70" t="s">
        <v>63</v>
      </c>
      <c r="AM1150" s="70" t="s">
        <v>61</v>
      </c>
      <c r="AN1150" s="70" t="s">
        <v>61</v>
      </c>
      <c r="AO1150" s="70" t="s">
        <v>74</v>
      </c>
      <c r="AP1150" s="69">
        <v>5.4</v>
      </c>
    </row>
    <row r="1151" spans="1:42" ht="15" hidden="1" customHeight="1" x14ac:dyDescent="0.25">
      <c r="A1151" s="69">
        <v>2024</v>
      </c>
      <c r="B1151" s="70" t="s">
        <v>54</v>
      </c>
      <c r="C1151" s="70" t="s">
        <v>1046</v>
      </c>
      <c r="D1151" s="70" t="s">
        <v>1371</v>
      </c>
      <c r="E1151" s="70" t="s">
        <v>998</v>
      </c>
      <c r="F1151" s="70" t="s">
        <v>58</v>
      </c>
      <c r="G1151" s="70" t="s">
        <v>2369</v>
      </c>
      <c r="H1151" s="70" t="s">
        <v>75</v>
      </c>
      <c r="I1151" s="70" t="s">
        <v>855</v>
      </c>
      <c r="J1151" s="70" t="s">
        <v>61</v>
      </c>
      <c r="K1151" s="69" t="b">
        <v>1</v>
      </c>
      <c r="L1151" s="70" t="s">
        <v>23</v>
      </c>
      <c r="M1151" s="69">
        <v>102</v>
      </c>
      <c r="N1151" s="78" t="s">
        <v>2018</v>
      </c>
      <c r="O1151" s="81" t="str">
        <f t="shared" si="34"/>
        <v>10270</v>
      </c>
      <c r="P1151" s="82">
        <f>IF(COUNTIF(Sheet2!B$3:B$187,VALUE('raw Mark ID data'!O1151))=0, 0, VLOOKUP(VALUE(O1151), Sheet2!B$3:D$987, 3, FALSE))</f>
        <v>0</v>
      </c>
      <c r="Q1151" s="82">
        <f>IF(P1151="THA",VLOOKUP(VALUE(O1151),Sheet2!B$1:C$191,2,FALSE), IF(P1151="SHA",VLOOKUP(VALUE(O1151),Sheet2!B$1:C$191,2,FALSE), 0))</f>
        <v>0</v>
      </c>
      <c r="R1151" s="82" t="str">
        <f t="shared" si="35"/>
        <v>NT</v>
      </c>
      <c r="S1151" s="70" t="s">
        <v>2370</v>
      </c>
      <c r="T1151" s="71">
        <v>45518</v>
      </c>
      <c r="U1151" s="73"/>
      <c r="V1151" s="69">
        <v>1</v>
      </c>
      <c r="W1151" s="71">
        <v>45519</v>
      </c>
      <c r="X1151" s="69">
        <v>33</v>
      </c>
      <c r="Y1151" s="73"/>
      <c r="Z1151" s="70" t="s">
        <v>2371</v>
      </c>
      <c r="AA1151" s="69">
        <v>1</v>
      </c>
      <c r="AB1151" s="72">
        <v>45524</v>
      </c>
      <c r="AC1151" s="70" t="s">
        <v>57</v>
      </c>
      <c r="AD1151" s="70" t="s">
        <v>139</v>
      </c>
      <c r="AE1151" s="70" t="s">
        <v>13</v>
      </c>
      <c r="AF1151" s="70" t="s">
        <v>12</v>
      </c>
      <c r="AG1151" s="70" t="s">
        <v>65</v>
      </c>
      <c r="AH1151" s="70" t="s">
        <v>11</v>
      </c>
      <c r="AI1151" s="70" t="s">
        <v>9</v>
      </c>
      <c r="AJ1151" s="70" t="s">
        <v>122</v>
      </c>
      <c r="AK1151" s="70" t="s">
        <v>139</v>
      </c>
      <c r="AL1151" s="70" t="s">
        <v>57</v>
      </c>
      <c r="AM1151" s="70" t="s">
        <v>61</v>
      </c>
      <c r="AN1151" s="70" t="s">
        <v>61</v>
      </c>
      <c r="AO1151" s="70" t="s">
        <v>61</v>
      </c>
      <c r="AP1151" s="73"/>
    </row>
    <row r="1152" spans="1:42" ht="15" hidden="1" customHeight="1" x14ac:dyDescent="0.25">
      <c r="A1152" s="69">
        <v>2024</v>
      </c>
      <c r="B1152" s="70" t="s">
        <v>54</v>
      </c>
      <c r="C1152" s="70" t="s">
        <v>55</v>
      </c>
      <c r="D1152" s="70" t="s">
        <v>56</v>
      </c>
      <c r="E1152" s="70" t="s">
        <v>176</v>
      </c>
      <c r="F1152" s="70" t="s">
        <v>58</v>
      </c>
      <c r="G1152" s="70" t="s">
        <v>2372</v>
      </c>
      <c r="H1152" s="70" t="s">
        <v>68</v>
      </c>
      <c r="I1152" s="70" t="s">
        <v>855</v>
      </c>
      <c r="J1152" s="70" t="s">
        <v>61</v>
      </c>
      <c r="K1152" s="69" t="b">
        <v>1</v>
      </c>
      <c r="L1152" s="70" t="s">
        <v>23</v>
      </c>
      <c r="M1152" s="69">
        <v>102</v>
      </c>
      <c r="N1152" s="78" t="s">
        <v>2018</v>
      </c>
      <c r="O1152" s="81" t="str">
        <f t="shared" si="34"/>
        <v>10270</v>
      </c>
      <c r="P1152" s="82">
        <f>IF(COUNTIF(Sheet2!B$3:B$187,VALUE('raw Mark ID data'!O1152))=0, 0, VLOOKUP(VALUE(O1152), Sheet2!B$3:D$987, 3, FALSE))</f>
        <v>0</v>
      </c>
      <c r="Q1152" s="82">
        <f>IF(P1152="THA",VLOOKUP(VALUE(O1152),Sheet2!B$1:C$191,2,FALSE), IF(P1152="SHA",VLOOKUP(VALUE(O1152),Sheet2!B$1:C$191,2,FALSE), 0))</f>
        <v>0</v>
      </c>
      <c r="R1152" s="82" t="str">
        <f t="shared" si="35"/>
        <v>NT</v>
      </c>
      <c r="S1152" s="70" t="s">
        <v>2373</v>
      </c>
      <c r="T1152" s="71">
        <v>45524</v>
      </c>
      <c r="U1152" s="73"/>
      <c r="V1152" s="69">
        <v>1</v>
      </c>
      <c r="W1152" s="71">
        <v>45525</v>
      </c>
      <c r="X1152" s="69">
        <v>34</v>
      </c>
      <c r="Y1152" s="73"/>
      <c r="Z1152" s="70" t="s">
        <v>61</v>
      </c>
      <c r="AA1152" s="69">
        <v>1</v>
      </c>
      <c r="AB1152" s="72">
        <v>45527</v>
      </c>
      <c r="AC1152" s="70" t="s">
        <v>57</v>
      </c>
      <c r="AD1152" s="70" t="s">
        <v>947</v>
      </c>
      <c r="AE1152" s="70" t="s">
        <v>14</v>
      </c>
      <c r="AF1152" s="70" t="s">
        <v>12</v>
      </c>
      <c r="AG1152" s="70" t="s">
        <v>65</v>
      </c>
      <c r="AH1152" s="70" t="s">
        <v>11</v>
      </c>
      <c r="AI1152" s="70" t="s">
        <v>9</v>
      </c>
      <c r="AJ1152" s="70" t="s">
        <v>187</v>
      </c>
      <c r="AK1152" s="70" t="s">
        <v>947</v>
      </c>
      <c r="AL1152" s="70" t="s">
        <v>57</v>
      </c>
      <c r="AM1152" s="70" t="s">
        <v>61</v>
      </c>
      <c r="AN1152" s="70" t="s">
        <v>61</v>
      </c>
      <c r="AO1152" s="70" t="s">
        <v>74</v>
      </c>
      <c r="AP1152" s="69">
        <v>4</v>
      </c>
    </row>
    <row r="1153" spans="1:42" ht="15" hidden="1" customHeight="1" x14ac:dyDescent="0.25">
      <c r="A1153" s="69">
        <v>2024</v>
      </c>
      <c r="B1153" s="70" t="s">
        <v>54</v>
      </c>
      <c r="C1153" s="70" t="s">
        <v>55</v>
      </c>
      <c r="D1153" s="70" t="s">
        <v>56</v>
      </c>
      <c r="E1153" s="70" t="s">
        <v>176</v>
      </c>
      <c r="F1153" s="70" t="s">
        <v>182</v>
      </c>
      <c r="G1153" s="70" t="s">
        <v>2374</v>
      </c>
      <c r="H1153" s="70" t="s">
        <v>67</v>
      </c>
      <c r="I1153" s="70" t="s">
        <v>221</v>
      </c>
      <c r="J1153" s="70" t="s">
        <v>61</v>
      </c>
      <c r="K1153" s="69" t="b">
        <v>1</v>
      </c>
      <c r="L1153" s="70" t="s">
        <v>23</v>
      </c>
      <c r="M1153" s="69">
        <v>101</v>
      </c>
      <c r="N1153" s="78" t="s">
        <v>960</v>
      </c>
      <c r="O1153" s="81" t="str">
        <f t="shared" si="34"/>
        <v>1012428</v>
      </c>
      <c r="P1153" s="82">
        <f>IF(COUNTIF(Sheet2!B$3:B$187,VALUE('raw Mark ID data'!O1153))=0, 0, VLOOKUP(VALUE(O1153), Sheet2!B$3:D$987, 3, FALSE))</f>
        <v>0</v>
      </c>
      <c r="Q1153" s="82">
        <f>IF(P1153="THA",VLOOKUP(VALUE(O1153),Sheet2!B$1:C$191,2,FALSE), IF(P1153="SHA",VLOOKUP(VALUE(O1153),Sheet2!B$1:C$191,2,FALSE), 0))</f>
        <v>0</v>
      </c>
      <c r="R1153" s="82" t="str">
        <f t="shared" si="35"/>
        <v>NT</v>
      </c>
      <c r="S1153" s="70" t="s">
        <v>2375</v>
      </c>
      <c r="T1153" s="71">
        <v>45522</v>
      </c>
      <c r="U1153" s="73"/>
      <c r="V1153" s="69">
        <v>1</v>
      </c>
      <c r="W1153" s="71">
        <v>45525</v>
      </c>
      <c r="X1153" s="69">
        <v>34</v>
      </c>
      <c r="Y1153" s="73"/>
      <c r="Z1153" s="70" t="s">
        <v>61</v>
      </c>
      <c r="AA1153" s="69">
        <v>1</v>
      </c>
      <c r="AB1153" s="72">
        <v>45541</v>
      </c>
      <c r="AC1153" s="70" t="s">
        <v>63</v>
      </c>
      <c r="AD1153" s="70" t="s">
        <v>139</v>
      </c>
      <c r="AE1153" s="70" t="s">
        <v>13</v>
      </c>
      <c r="AF1153" s="70" t="s">
        <v>12</v>
      </c>
      <c r="AG1153" s="70" t="s">
        <v>65</v>
      </c>
      <c r="AH1153" s="70" t="s">
        <v>11</v>
      </c>
      <c r="AI1153" s="70" t="s">
        <v>9</v>
      </c>
      <c r="AJ1153" s="70" t="s">
        <v>122</v>
      </c>
      <c r="AK1153" s="70" t="s">
        <v>139</v>
      </c>
      <c r="AL1153" s="70" t="s">
        <v>63</v>
      </c>
      <c r="AM1153" s="70" t="s">
        <v>61</v>
      </c>
      <c r="AN1153" s="70" t="s">
        <v>61</v>
      </c>
      <c r="AO1153" s="70" t="s">
        <v>74</v>
      </c>
      <c r="AP1153" s="69">
        <v>3.9</v>
      </c>
    </row>
    <row r="1154" spans="1:42" ht="15" hidden="1" customHeight="1" x14ac:dyDescent="0.25">
      <c r="A1154" s="69">
        <v>2024</v>
      </c>
      <c r="B1154" s="70" t="s">
        <v>54</v>
      </c>
      <c r="C1154" s="70" t="s">
        <v>55</v>
      </c>
      <c r="D1154" s="70" t="s">
        <v>56</v>
      </c>
      <c r="E1154" s="70" t="s">
        <v>176</v>
      </c>
      <c r="F1154" s="70" t="s">
        <v>182</v>
      </c>
      <c r="G1154" s="70" t="s">
        <v>2376</v>
      </c>
      <c r="H1154" s="70" t="s">
        <v>89</v>
      </c>
      <c r="I1154" s="70" t="s">
        <v>855</v>
      </c>
      <c r="J1154" s="70" t="s">
        <v>61</v>
      </c>
      <c r="K1154" s="69" t="b">
        <v>1</v>
      </c>
      <c r="L1154" s="70" t="s">
        <v>23</v>
      </c>
      <c r="M1154" s="69">
        <v>101</v>
      </c>
      <c r="N1154" s="78" t="s">
        <v>2377</v>
      </c>
      <c r="O1154" s="81" t="str">
        <f t="shared" si="34"/>
        <v>10123294143</v>
      </c>
      <c r="P1154" s="82">
        <f>IF(COUNTIF(Sheet2!B$3:B$187,VALUE('raw Mark ID data'!O1154))=0, 0, VLOOKUP(VALUE(O1154), Sheet2!B$3:D$987, 3, FALSE))</f>
        <v>0</v>
      </c>
      <c r="Q1154" s="82">
        <f>IF(P1154="THA",VLOOKUP(VALUE(O1154),Sheet2!B$1:C$191,2,FALSE), IF(P1154="SHA",VLOOKUP(VALUE(O1154),Sheet2!B$1:C$191,2,FALSE), 0))</f>
        <v>0</v>
      </c>
      <c r="R1154" s="82" t="str">
        <f t="shared" si="35"/>
        <v>NT</v>
      </c>
      <c r="S1154" s="70" t="s">
        <v>2378</v>
      </c>
      <c r="T1154" s="71">
        <v>45524</v>
      </c>
      <c r="U1154" s="72">
        <v>45525</v>
      </c>
      <c r="V1154" s="69">
        <v>2</v>
      </c>
      <c r="W1154" s="71">
        <v>45525</v>
      </c>
      <c r="X1154" s="69">
        <v>34</v>
      </c>
      <c r="Y1154" s="73"/>
      <c r="Z1154" s="70" t="s">
        <v>61</v>
      </c>
      <c r="AA1154" s="69">
        <v>1</v>
      </c>
      <c r="AB1154" s="72">
        <v>45527</v>
      </c>
      <c r="AC1154" s="70" t="s">
        <v>63</v>
      </c>
      <c r="AD1154" s="70" t="s">
        <v>163</v>
      </c>
      <c r="AE1154" s="70" t="s">
        <v>10</v>
      </c>
      <c r="AF1154" s="70" t="s">
        <v>12</v>
      </c>
      <c r="AG1154" s="70" t="s">
        <v>65</v>
      </c>
      <c r="AH1154" s="70" t="s">
        <v>11</v>
      </c>
      <c r="AI1154" s="70" t="s">
        <v>9</v>
      </c>
      <c r="AJ1154" s="70" t="s">
        <v>84</v>
      </c>
      <c r="AK1154" s="70" t="s">
        <v>163</v>
      </c>
      <c r="AL1154" s="70" t="s">
        <v>63</v>
      </c>
      <c r="AM1154" s="70" t="s">
        <v>61</v>
      </c>
      <c r="AN1154" s="70" t="s">
        <v>61</v>
      </c>
      <c r="AO1154" s="70" t="s">
        <v>74</v>
      </c>
      <c r="AP1154" s="69">
        <v>5.5</v>
      </c>
    </row>
    <row r="1155" spans="1:42" ht="15" hidden="1" customHeight="1" x14ac:dyDescent="0.25">
      <c r="A1155" s="69">
        <v>2024</v>
      </c>
      <c r="B1155" s="70" t="s">
        <v>54</v>
      </c>
      <c r="C1155" s="70" t="s">
        <v>55</v>
      </c>
      <c r="D1155" s="70" t="s">
        <v>56</v>
      </c>
      <c r="E1155" s="70" t="s">
        <v>176</v>
      </c>
      <c r="F1155" s="70" t="s">
        <v>182</v>
      </c>
      <c r="G1155" s="70" t="s">
        <v>2376</v>
      </c>
      <c r="H1155" s="70" t="s">
        <v>92</v>
      </c>
      <c r="I1155" s="70" t="s">
        <v>855</v>
      </c>
      <c r="J1155" s="70" t="s">
        <v>61</v>
      </c>
      <c r="K1155" s="69" t="b">
        <v>1</v>
      </c>
      <c r="L1155" s="70" t="s">
        <v>23</v>
      </c>
      <c r="M1155" s="69">
        <v>101</v>
      </c>
      <c r="N1155" s="78" t="s">
        <v>2377</v>
      </c>
      <c r="O1155" s="81" t="str">
        <f t="shared" ref="O1155:O1218" si="36">CONCATENATE(M1155,N1155)</f>
        <v>10123294143</v>
      </c>
      <c r="P1155" s="82">
        <f>IF(COUNTIF(Sheet2!B$3:B$187,VALUE('raw Mark ID data'!O1155))=0, 0, VLOOKUP(VALUE(O1155), Sheet2!B$3:D$987, 3, FALSE))</f>
        <v>0</v>
      </c>
      <c r="Q1155" s="82">
        <f>IF(P1155="THA",VLOOKUP(VALUE(O1155),Sheet2!B$1:C$191,2,FALSE), IF(P1155="SHA",VLOOKUP(VALUE(O1155),Sheet2!B$1:C$191,2,FALSE), 0))</f>
        <v>0</v>
      </c>
      <c r="R1155" s="82" t="str">
        <f t="shared" ref="R1155:R1218" si="37">IF(L1155="EGG",IF(C1155="NB","T","????"),IF(OR(P1155="SHA", P1155="THA")=TRUE, IF(Q1155="Neets Bay", "T", "NT"), "NT"))</f>
        <v>NT</v>
      </c>
      <c r="S1155" s="70" t="s">
        <v>2379</v>
      </c>
      <c r="T1155" s="71">
        <v>45524</v>
      </c>
      <c r="U1155" s="72">
        <v>45525</v>
      </c>
      <c r="V1155" s="69">
        <v>2</v>
      </c>
      <c r="W1155" s="71">
        <v>45525</v>
      </c>
      <c r="X1155" s="69">
        <v>34</v>
      </c>
      <c r="Y1155" s="73"/>
      <c r="Z1155" s="70" t="s">
        <v>61</v>
      </c>
      <c r="AA1155" s="69">
        <v>1</v>
      </c>
      <c r="AB1155" s="72">
        <v>45527</v>
      </c>
      <c r="AC1155" s="70" t="s">
        <v>63</v>
      </c>
      <c r="AD1155" s="70" t="s">
        <v>163</v>
      </c>
      <c r="AE1155" s="70" t="s">
        <v>10</v>
      </c>
      <c r="AF1155" s="70" t="s">
        <v>12</v>
      </c>
      <c r="AG1155" s="70" t="s">
        <v>65</v>
      </c>
      <c r="AH1155" s="70" t="s">
        <v>11</v>
      </c>
      <c r="AI1155" s="70" t="s">
        <v>9</v>
      </c>
      <c r="AJ1155" s="70" t="s">
        <v>122</v>
      </c>
      <c r="AK1155" s="70" t="s">
        <v>163</v>
      </c>
      <c r="AL1155" s="70" t="s">
        <v>63</v>
      </c>
      <c r="AM1155" s="70" t="s">
        <v>61</v>
      </c>
      <c r="AN1155" s="70" t="s">
        <v>61</v>
      </c>
      <c r="AO1155" s="70" t="s">
        <v>74</v>
      </c>
      <c r="AP1155" s="69">
        <v>4.3</v>
      </c>
    </row>
    <row r="1156" spans="1:42" ht="15" hidden="1" customHeight="1" x14ac:dyDescent="0.25">
      <c r="A1156" s="69">
        <v>2024</v>
      </c>
      <c r="B1156" s="70" t="s">
        <v>54</v>
      </c>
      <c r="C1156" s="70" t="s">
        <v>55</v>
      </c>
      <c r="D1156" s="70" t="s">
        <v>56</v>
      </c>
      <c r="E1156" s="70" t="s">
        <v>176</v>
      </c>
      <c r="F1156" s="70" t="s">
        <v>182</v>
      </c>
      <c r="G1156" s="70" t="s">
        <v>2376</v>
      </c>
      <c r="H1156" s="70" t="s">
        <v>95</v>
      </c>
      <c r="I1156" s="70" t="s">
        <v>855</v>
      </c>
      <c r="J1156" s="70" t="s">
        <v>61</v>
      </c>
      <c r="K1156" s="69" t="b">
        <v>1</v>
      </c>
      <c r="L1156" s="70" t="s">
        <v>23</v>
      </c>
      <c r="M1156" s="69">
        <v>101</v>
      </c>
      <c r="N1156" s="78" t="s">
        <v>2377</v>
      </c>
      <c r="O1156" s="81" t="str">
        <f t="shared" si="36"/>
        <v>10123294143</v>
      </c>
      <c r="P1156" s="82">
        <f>IF(COUNTIF(Sheet2!B$3:B$187,VALUE('raw Mark ID data'!O1156))=0, 0, VLOOKUP(VALUE(O1156), Sheet2!B$3:D$987, 3, FALSE))</f>
        <v>0</v>
      </c>
      <c r="Q1156" s="82">
        <f>IF(P1156="THA",VLOOKUP(VALUE(O1156),Sheet2!B$1:C$191,2,FALSE), IF(P1156="SHA",VLOOKUP(VALUE(O1156),Sheet2!B$1:C$191,2,FALSE), 0))</f>
        <v>0</v>
      </c>
      <c r="R1156" s="82" t="str">
        <f t="shared" si="37"/>
        <v>NT</v>
      </c>
      <c r="S1156" s="70" t="s">
        <v>2380</v>
      </c>
      <c r="T1156" s="71">
        <v>45524</v>
      </c>
      <c r="U1156" s="72">
        <v>45525</v>
      </c>
      <c r="V1156" s="69">
        <v>2</v>
      </c>
      <c r="W1156" s="71">
        <v>45525</v>
      </c>
      <c r="X1156" s="69">
        <v>34</v>
      </c>
      <c r="Y1156" s="73"/>
      <c r="Z1156" s="70" t="s">
        <v>61</v>
      </c>
      <c r="AA1156" s="69">
        <v>1</v>
      </c>
      <c r="AB1156" s="72">
        <v>45527</v>
      </c>
      <c r="AC1156" s="70" t="s">
        <v>63</v>
      </c>
      <c r="AD1156" s="70" t="s">
        <v>189</v>
      </c>
      <c r="AE1156" s="70" t="s">
        <v>21</v>
      </c>
      <c r="AF1156" s="70" t="s">
        <v>12</v>
      </c>
      <c r="AG1156" s="70" t="s">
        <v>65</v>
      </c>
      <c r="AH1156" s="70" t="s">
        <v>11</v>
      </c>
      <c r="AI1156" s="70" t="s">
        <v>9</v>
      </c>
      <c r="AJ1156" s="70" t="s">
        <v>122</v>
      </c>
      <c r="AK1156" s="70" t="s">
        <v>189</v>
      </c>
      <c r="AL1156" s="70" t="s">
        <v>63</v>
      </c>
      <c r="AM1156" s="70" t="s">
        <v>61</v>
      </c>
      <c r="AN1156" s="70" t="s">
        <v>61</v>
      </c>
      <c r="AO1156" s="70" t="s">
        <v>74</v>
      </c>
      <c r="AP1156" s="69">
        <v>6.6</v>
      </c>
    </row>
    <row r="1157" spans="1:42" ht="15" hidden="1" customHeight="1" x14ac:dyDescent="0.25">
      <c r="A1157" s="69">
        <v>2024</v>
      </c>
      <c r="B1157" s="70" t="s">
        <v>54</v>
      </c>
      <c r="C1157" s="70" t="s">
        <v>55</v>
      </c>
      <c r="D1157" s="70" t="s">
        <v>175</v>
      </c>
      <c r="E1157" s="70" t="s">
        <v>176</v>
      </c>
      <c r="F1157" s="70" t="s">
        <v>182</v>
      </c>
      <c r="G1157" s="70" t="s">
        <v>2381</v>
      </c>
      <c r="H1157" s="70" t="s">
        <v>59</v>
      </c>
      <c r="I1157" s="70" t="s">
        <v>855</v>
      </c>
      <c r="J1157" s="70" t="s">
        <v>61</v>
      </c>
      <c r="K1157" s="69" t="b">
        <v>1</v>
      </c>
      <c r="L1157" s="70" t="s">
        <v>8</v>
      </c>
      <c r="M1157" s="69">
        <v>101</v>
      </c>
      <c r="N1157" s="78" t="s">
        <v>957</v>
      </c>
      <c r="O1157" s="81" t="str">
        <f t="shared" si="36"/>
        <v>10111</v>
      </c>
      <c r="P1157" s="82">
        <f>IF(COUNTIF(Sheet2!B$3:B$187,VALUE('raw Mark ID data'!O1157))=0, 0, VLOOKUP(VALUE(O1157), Sheet2!B$3:D$987, 3, FALSE))</f>
        <v>0</v>
      </c>
      <c r="Q1157" s="82">
        <f>IF(P1157="THA",VLOOKUP(VALUE(O1157),Sheet2!B$1:C$191,2,FALSE), IF(P1157="SHA",VLOOKUP(VALUE(O1157),Sheet2!B$1:C$191,2,FALSE), 0))</f>
        <v>0</v>
      </c>
      <c r="R1157" s="82" t="str">
        <f t="shared" si="37"/>
        <v>NT</v>
      </c>
      <c r="S1157" s="70" t="s">
        <v>2382</v>
      </c>
      <c r="T1157" s="71">
        <v>45523</v>
      </c>
      <c r="U1157" s="72">
        <v>45525</v>
      </c>
      <c r="V1157" s="69">
        <v>3</v>
      </c>
      <c r="W1157" s="71">
        <v>45526</v>
      </c>
      <c r="X1157" s="69">
        <v>34</v>
      </c>
      <c r="Y1157" s="73"/>
      <c r="Z1157" s="70" t="s">
        <v>61</v>
      </c>
      <c r="AA1157" s="69">
        <v>1</v>
      </c>
      <c r="AB1157" s="72">
        <v>45526</v>
      </c>
      <c r="AC1157" s="70" t="s">
        <v>63</v>
      </c>
      <c r="AD1157" s="70" t="s">
        <v>947</v>
      </c>
      <c r="AE1157" s="70" t="s">
        <v>14</v>
      </c>
      <c r="AF1157" s="70" t="s">
        <v>12</v>
      </c>
      <c r="AG1157" s="70" t="s">
        <v>65</v>
      </c>
      <c r="AH1157" s="70" t="s">
        <v>11</v>
      </c>
      <c r="AI1157" s="70" t="s">
        <v>9</v>
      </c>
      <c r="AJ1157" s="70" t="s">
        <v>84</v>
      </c>
      <c r="AK1157" s="70" t="s">
        <v>947</v>
      </c>
      <c r="AL1157" s="70" t="s">
        <v>63</v>
      </c>
      <c r="AM1157" s="70" t="s">
        <v>61</v>
      </c>
      <c r="AN1157" s="70" t="s">
        <v>61</v>
      </c>
      <c r="AO1157" s="70" t="s">
        <v>74</v>
      </c>
      <c r="AP1157" s="69">
        <v>8.1</v>
      </c>
    </row>
    <row r="1158" spans="1:42" ht="15" hidden="1" customHeight="1" x14ac:dyDescent="0.25">
      <c r="A1158" s="69">
        <v>2024</v>
      </c>
      <c r="B1158" s="70" t="s">
        <v>54</v>
      </c>
      <c r="C1158" s="70" t="s">
        <v>55</v>
      </c>
      <c r="D1158" s="70" t="s">
        <v>175</v>
      </c>
      <c r="E1158" s="70" t="s">
        <v>176</v>
      </c>
      <c r="F1158" s="70" t="s">
        <v>182</v>
      </c>
      <c r="G1158" s="70" t="s">
        <v>2381</v>
      </c>
      <c r="H1158" s="70" t="s">
        <v>115</v>
      </c>
      <c r="I1158" s="70" t="s">
        <v>855</v>
      </c>
      <c r="J1158" s="70" t="s">
        <v>61</v>
      </c>
      <c r="K1158" s="69" t="b">
        <v>1</v>
      </c>
      <c r="L1158" s="70" t="s">
        <v>8</v>
      </c>
      <c r="M1158" s="69">
        <v>101</v>
      </c>
      <c r="N1158" s="78" t="s">
        <v>957</v>
      </c>
      <c r="O1158" s="81" t="str">
        <f t="shared" si="36"/>
        <v>10111</v>
      </c>
      <c r="P1158" s="82">
        <f>IF(COUNTIF(Sheet2!B$3:B$187,VALUE('raw Mark ID data'!O1158))=0, 0, VLOOKUP(VALUE(O1158), Sheet2!B$3:D$987, 3, FALSE))</f>
        <v>0</v>
      </c>
      <c r="Q1158" s="82">
        <f>IF(P1158="THA",VLOOKUP(VALUE(O1158),Sheet2!B$1:C$191,2,FALSE), IF(P1158="SHA",VLOOKUP(VALUE(O1158),Sheet2!B$1:C$191,2,FALSE), 0))</f>
        <v>0</v>
      </c>
      <c r="R1158" s="82" t="str">
        <f t="shared" si="37"/>
        <v>NT</v>
      </c>
      <c r="S1158" s="70" t="s">
        <v>2383</v>
      </c>
      <c r="T1158" s="71">
        <v>45523</v>
      </c>
      <c r="U1158" s="72">
        <v>45525</v>
      </c>
      <c r="V1158" s="69">
        <v>3</v>
      </c>
      <c r="W1158" s="71">
        <v>45526</v>
      </c>
      <c r="X1158" s="69">
        <v>34</v>
      </c>
      <c r="Y1158" s="73"/>
      <c r="Z1158" s="70" t="s">
        <v>61</v>
      </c>
      <c r="AA1158" s="69">
        <v>1</v>
      </c>
      <c r="AB1158" s="72">
        <v>45527</v>
      </c>
      <c r="AC1158" s="70" t="s">
        <v>63</v>
      </c>
      <c r="AD1158" s="70" t="s">
        <v>163</v>
      </c>
      <c r="AE1158" s="70" t="s">
        <v>10</v>
      </c>
      <c r="AF1158" s="70" t="s">
        <v>12</v>
      </c>
      <c r="AG1158" s="70" t="s">
        <v>65</v>
      </c>
      <c r="AH1158" s="70" t="s">
        <v>11</v>
      </c>
      <c r="AI1158" s="70" t="s">
        <v>9</v>
      </c>
      <c r="AJ1158" s="70" t="s">
        <v>122</v>
      </c>
      <c r="AK1158" s="70" t="s">
        <v>163</v>
      </c>
      <c r="AL1158" s="70" t="s">
        <v>63</v>
      </c>
      <c r="AM1158" s="70" t="s">
        <v>61</v>
      </c>
      <c r="AN1158" s="70" t="s">
        <v>61</v>
      </c>
      <c r="AO1158" s="70" t="s">
        <v>74</v>
      </c>
      <c r="AP1158" s="69">
        <v>6.3</v>
      </c>
    </row>
    <row r="1159" spans="1:42" ht="15" hidden="1" customHeight="1" x14ac:dyDescent="0.25">
      <c r="A1159" s="69">
        <v>2024</v>
      </c>
      <c r="B1159" s="70" t="s">
        <v>54</v>
      </c>
      <c r="C1159" s="70" t="s">
        <v>55</v>
      </c>
      <c r="D1159" s="70" t="s">
        <v>175</v>
      </c>
      <c r="E1159" s="70" t="s">
        <v>176</v>
      </c>
      <c r="F1159" s="70" t="s">
        <v>182</v>
      </c>
      <c r="G1159" s="70" t="s">
        <v>2381</v>
      </c>
      <c r="H1159" s="70" t="s">
        <v>150</v>
      </c>
      <c r="I1159" s="70" t="s">
        <v>855</v>
      </c>
      <c r="J1159" s="70" t="s">
        <v>61</v>
      </c>
      <c r="K1159" s="69" t="b">
        <v>1</v>
      </c>
      <c r="L1159" s="70" t="s">
        <v>8</v>
      </c>
      <c r="M1159" s="69">
        <v>101</v>
      </c>
      <c r="N1159" s="78" t="s">
        <v>957</v>
      </c>
      <c r="O1159" s="81" t="str">
        <f t="shared" si="36"/>
        <v>10111</v>
      </c>
      <c r="P1159" s="82">
        <f>IF(COUNTIF(Sheet2!B$3:B$187,VALUE('raw Mark ID data'!O1159))=0, 0, VLOOKUP(VALUE(O1159), Sheet2!B$3:D$987, 3, FALSE))</f>
        <v>0</v>
      </c>
      <c r="Q1159" s="82">
        <f>IF(P1159="THA",VLOOKUP(VALUE(O1159),Sheet2!B$1:C$191,2,FALSE), IF(P1159="SHA",VLOOKUP(VALUE(O1159),Sheet2!B$1:C$191,2,FALSE), 0))</f>
        <v>0</v>
      </c>
      <c r="R1159" s="82" t="str">
        <f t="shared" si="37"/>
        <v>NT</v>
      </c>
      <c r="S1159" s="70" t="s">
        <v>2384</v>
      </c>
      <c r="T1159" s="71">
        <v>45523</v>
      </c>
      <c r="U1159" s="72">
        <v>45525</v>
      </c>
      <c r="V1159" s="69">
        <v>3</v>
      </c>
      <c r="W1159" s="71">
        <v>45526</v>
      </c>
      <c r="X1159" s="69">
        <v>34</v>
      </c>
      <c r="Y1159" s="73"/>
      <c r="Z1159" s="70" t="s">
        <v>61</v>
      </c>
      <c r="AA1159" s="69">
        <v>1</v>
      </c>
      <c r="AB1159" s="72">
        <v>45527</v>
      </c>
      <c r="AC1159" s="70" t="s">
        <v>63</v>
      </c>
      <c r="AD1159" s="70" t="s">
        <v>947</v>
      </c>
      <c r="AE1159" s="70" t="s">
        <v>14</v>
      </c>
      <c r="AF1159" s="70" t="s">
        <v>12</v>
      </c>
      <c r="AG1159" s="70" t="s">
        <v>65</v>
      </c>
      <c r="AH1159" s="70" t="s">
        <v>11</v>
      </c>
      <c r="AI1159" s="70" t="s">
        <v>9</v>
      </c>
      <c r="AJ1159" s="70" t="s">
        <v>122</v>
      </c>
      <c r="AK1159" s="70" t="s">
        <v>947</v>
      </c>
      <c r="AL1159" s="70" t="s">
        <v>63</v>
      </c>
      <c r="AM1159" s="70" t="s">
        <v>61</v>
      </c>
      <c r="AN1159" s="70" t="s">
        <v>61</v>
      </c>
      <c r="AO1159" s="70" t="s">
        <v>74</v>
      </c>
      <c r="AP1159" s="69">
        <v>5.7</v>
      </c>
    </row>
    <row r="1160" spans="1:42" ht="15" hidden="1" customHeight="1" x14ac:dyDescent="0.25">
      <c r="A1160" s="69">
        <v>2024</v>
      </c>
      <c r="B1160" s="70" t="s">
        <v>54</v>
      </c>
      <c r="C1160" s="70" t="s">
        <v>55</v>
      </c>
      <c r="D1160" s="70" t="s">
        <v>56</v>
      </c>
      <c r="E1160" s="70" t="s">
        <v>219</v>
      </c>
      <c r="F1160" s="70" t="s">
        <v>58</v>
      </c>
      <c r="G1160" s="70" t="s">
        <v>2385</v>
      </c>
      <c r="H1160" s="70" t="s">
        <v>73</v>
      </c>
      <c r="I1160" s="70" t="s">
        <v>855</v>
      </c>
      <c r="J1160" s="70" t="s">
        <v>61</v>
      </c>
      <c r="K1160" s="69" t="b">
        <v>1</v>
      </c>
      <c r="L1160" s="70" t="s">
        <v>23</v>
      </c>
      <c r="M1160" s="69">
        <v>101</v>
      </c>
      <c r="N1160" s="78" t="s">
        <v>2386</v>
      </c>
      <c r="O1160" s="81" t="str">
        <f t="shared" si="36"/>
        <v>10146</v>
      </c>
      <c r="P1160" s="82">
        <f>IF(COUNTIF(Sheet2!B$3:B$187,VALUE('raw Mark ID data'!O1160))=0, 0, VLOOKUP(VALUE(O1160), Sheet2!B$3:D$987, 3, FALSE))</f>
        <v>0</v>
      </c>
      <c r="Q1160" s="82">
        <f>IF(P1160="THA",VLOOKUP(VALUE(O1160),Sheet2!B$1:C$191,2,FALSE), IF(P1160="SHA",VLOOKUP(VALUE(O1160),Sheet2!B$1:C$191,2,FALSE), 0))</f>
        <v>0</v>
      </c>
      <c r="R1160" s="82" t="str">
        <f t="shared" si="37"/>
        <v>NT</v>
      </c>
      <c r="S1160" s="70" t="s">
        <v>2387</v>
      </c>
      <c r="T1160" s="71">
        <v>45524</v>
      </c>
      <c r="U1160" s="72">
        <v>45525</v>
      </c>
      <c r="V1160" s="69">
        <v>2</v>
      </c>
      <c r="W1160" s="71">
        <v>45525</v>
      </c>
      <c r="X1160" s="69">
        <v>34</v>
      </c>
      <c r="Y1160" s="73"/>
      <c r="Z1160" s="70" t="s">
        <v>61</v>
      </c>
      <c r="AA1160" s="69">
        <v>1</v>
      </c>
      <c r="AB1160" s="72">
        <v>45527</v>
      </c>
      <c r="AC1160" s="70" t="s">
        <v>63</v>
      </c>
      <c r="AD1160" s="70" t="s">
        <v>139</v>
      </c>
      <c r="AE1160" s="70" t="s">
        <v>13</v>
      </c>
      <c r="AF1160" s="70" t="s">
        <v>12</v>
      </c>
      <c r="AG1160" s="70" t="s">
        <v>65</v>
      </c>
      <c r="AH1160" s="70" t="s">
        <v>11</v>
      </c>
      <c r="AI1160" s="70" t="s">
        <v>9</v>
      </c>
      <c r="AJ1160" s="70" t="s">
        <v>122</v>
      </c>
      <c r="AK1160" s="70" t="s">
        <v>139</v>
      </c>
      <c r="AL1160" s="70" t="s">
        <v>63</v>
      </c>
      <c r="AM1160" s="70" t="s">
        <v>61</v>
      </c>
      <c r="AN1160" s="70" t="s">
        <v>61</v>
      </c>
      <c r="AO1160" s="70" t="s">
        <v>74</v>
      </c>
      <c r="AP1160" s="69">
        <v>5</v>
      </c>
    </row>
    <row r="1161" spans="1:42" ht="15" hidden="1" customHeight="1" x14ac:dyDescent="0.25">
      <c r="A1161" s="69">
        <v>2024</v>
      </c>
      <c r="B1161" s="70" t="s">
        <v>54</v>
      </c>
      <c r="C1161" s="70" t="s">
        <v>55</v>
      </c>
      <c r="D1161" s="70" t="s">
        <v>56</v>
      </c>
      <c r="E1161" s="70" t="s">
        <v>219</v>
      </c>
      <c r="F1161" s="70" t="s">
        <v>58</v>
      </c>
      <c r="G1161" s="70" t="s">
        <v>2385</v>
      </c>
      <c r="H1161" s="70" t="s">
        <v>112</v>
      </c>
      <c r="I1161" s="70" t="s">
        <v>855</v>
      </c>
      <c r="J1161" s="70" t="s">
        <v>61</v>
      </c>
      <c r="K1161" s="69" t="b">
        <v>1</v>
      </c>
      <c r="L1161" s="70" t="s">
        <v>23</v>
      </c>
      <c r="M1161" s="69">
        <v>101</v>
      </c>
      <c r="N1161" s="78" t="s">
        <v>1015</v>
      </c>
      <c r="O1161" s="81" t="str">
        <f t="shared" si="36"/>
        <v>10141</v>
      </c>
      <c r="P1161" s="82">
        <f>IF(COUNTIF(Sheet2!B$3:B$187,VALUE('raw Mark ID data'!O1161))=0, 0, VLOOKUP(VALUE(O1161), Sheet2!B$3:D$987, 3, FALSE))</f>
        <v>0</v>
      </c>
      <c r="Q1161" s="82">
        <f>IF(P1161="THA",VLOOKUP(VALUE(O1161),Sheet2!B$1:C$191,2,FALSE), IF(P1161="SHA",VLOOKUP(VALUE(O1161),Sheet2!B$1:C$191,2,FALSE), 0))</f>
        <v>0</v>
      </c>
      <c r="R1161" s="82" t="str">
        <f t="shared" si="37"/>
        <v>NT</v>
      </c>
      <c r="S1161" s="70" t="s">
        <v>2388</v>
      </c>
      <c r="T1161" s="71">
        <v>45524</v>
      </c>
      <c r="U1161" s="72">
        <v>45525</v>
      </c>
      <c r="V1161" s="69">
        <v>2</v>
      </c>
      <c r="W1161" s="71">
        <v>45525</v>
      </c>
      <c r="X1161" s="69">
        <v>34</v>
      </c>
      <c r="Y1161" s="73"/>
      <c r="Z1161" s="70" t="s">
        <v>61</v>
      </c>
      <c r="AA1161" s="69">
        <v>1</v>
      </c>
      <c r="AB1161" s="72">
        <v>45527</v>
      </c>
      <c r="AC1161" s="70" t="s">
        <v>63</v>
      </c>
      <c r="AD1161" s="70" t="s">
        <v>163</v>
      </c>
      <c r="AE1161" s="70" t="s">
        <v>10</v>
      </c>
      <c r="AF1161" s="70" t="s">
        <v>12</v>
      </c>
      <c r="AG1161" s="70" t="s">
        <v>65</v>
      </c>
      <c r="AH1161" s="70" t="s">
        <v>11</v>
      </c>
      <c r="AI1161" s="70" t="s">
        <v>9</v>
      </c>
      <c r="AJ1161" s="70" t="s">
        <v>122</v>
      </c>
      <c r="AK1161" s="70" t="s">
        <v>163</v>
      </c>
      <c r="AL1161" s="70" t="s">
        <v>63</v>
      </c>
      <c r="AM1161" s="70" t="s">
        <v>61</v>
      </c>
      <c r="AN1161" s="70" t="s">
        <v>61</v>
      </c>
      <c r="AO1161" s="70" t="s">
        <v>74</v>
      </c>
      <c r="AP1161" s="69">
        <v>5.6</v>
      </c>
    </row>
    <row r="1162" spans="1:42" ht="15" hidden="1" customHeight="1" x14ac:dyDescent="0.25">
      <c r="A1162" s="69">
        <v>2024</v>
      </c>
      <c r="B1162" s="70" t="s">
        <v>54</v>
      </c>
      <c r="C1162" s="70" t="s">
        <v>55</v>
      </c>
      <c r="D1162" s="70" t="s">
        <v>56</v>
      </c>
      <c r="E1162" s="70" t="s">
        <v>219</v>
      </c>
      <c r="F1162" s="70" t="s">
        <v>58</v>
      </c>
      <c r="G1162" s="70" t="s">
        <v>2385</v>
      </c>
      <c r="H1162" s="70" t="s">
        <v>115</v>
      </c>
      <c r="I1162" s="70" t="s">
        <v>855</v>
      </c>
      <c r="J1162" s="70" t="s">
        <v>61</v>
      </c>
      <c r="K1162" s="69" t="b">
        <v>1</v>
      </c>
      <c r="L1162" s="70" t="s">
        <v>23</v>
      </c>
      <c r="M1162" s="69">
        <v>101</v>
      </c>
      <c r="N1162" s="78" t="s">
        <v>1015</v>
      </c>
      <c r="O1162" s="81" t="str">
        <f t="shared" si="36"/>
        <v>10141</v>
      </c>
      <c r="P1162" s="82">
        <f>IF(COUNTIF(Sheet2!B$3:B$187,VALUE('raw Mark ID data'!O1162))=0, 0, VLOOKUP(VALUE(O1162), Sheet2!B$3:D$987, 3, FALSE))</f>
        <v>0</v>
      </c>
      <c r="Q1162" s="82">
        <f>IF(P1162="THA",VLOOKUP(VALUE(O1162),Sheet2!B$1:C$191,2,FALSE), IF(P1162="SHA",VLOOKUP(VALUE(O1162),Sheet2!B$1:C$191,2,FALSE), 0))</f>
        <v>0</v>
      </c>
      <c r="R1162" s="82" t="str">
        <f t="shared" si="37"/>
        <v>NT</v>
      </c>
      <c r="S1162" s="70" t="s">
        <v>2389</v>
      </c>
      <c r="T1162" s="71">
        <v>45524</v>
      </c>
      <c r="U1162" s="72">
        <v>45525</v>
      </c>
      <c r="V1162" s="69">
        <v>2</v>
      </c>
      <c r="W1162" s="71">
        <v>45525</v>
      </c>
      <c r="X1162" s="69">
        <v>34</v>
      </c>
      <c r="Y1162" s="73"/>
      <c r="Z1162" s="70" t="s">
        <v>61</v>
      </c>
      <c r="AA1162" s="69">
        <v>1</v>
      </c>
      <c r="AB1162" s="72">
        <v>45527</v>
      </c>
      <c r="AC1162" s="70" t="s">
        <v>63</v>
      </c>
      <c r="AD1162" s="70" t="s">
        <v>163</v>
      </c>
      <c r="AE1162" s="70" t="s">
        <v>10</v>
      </c>
      <c r="AF1162" s="70" t="s">
        <v>12</v>
      </c>
      <c r="AG1162" s="70" t="s">
        <v>65</v>
      </c>
      <c r="AH1162" s="70" t="s">
        <v>11</v>
      </c>
      <c r="AI1162" s="70" t="s">
        <v>9</v>
      </c>
      <c r="AJ1162" s="70" t="s">
        <v>122</v>
      </c>
      <c r="AK1162" s="70" t="s">
        <v>163</v>
      </c>
      <c r="AL1162" s="70" t="s">
        <v>63</v>
      </c>
      <c r="AM1162" s="70" t="s">
        <v>61</v>
      </c>
      <c r="AN1162" s="70" t="s">
        <v>61</v>
      </c>
      <c r="AO1162" s="70" t="s">
        <v>74</v>
      </c>
      <c r="AP1162" s="69">
        <v>5.0999999999999996</v>
      </c>
    </row>
    <row r="1163" spans="1:42" ht="15" hidden="1" customHeight="1" x14ac:dyDescent="0.25">
      <c r="A1163" s="69">
        <v>2024</v>
      </c>
      <c r="B1163" s="70" t="s">
        <v>54</v>
      </c>
      <c r="C1163" s="70" t="s">
        <v>55</v>
      </c>
      <c r="D1163" s="70" t="s">
        <v>56</v>
      </c>
      <c r="E1163" s="70" t="s">
        <v>219</v>
      </c>
      <c r="F1163" s="70" t="s">
        <v>58</v>
      </c>
      <c r="G1163" s="70" t="s">
        <v>2385</v>
      </c>
      <c r="H1163" s="70" t="s">
        <v>121</v>
      </c>
      <c r="I1163" s="70" t="s">
        <v>855</v>
      </c>
      <c r="J1163" s="70" t="s">
        <v>61</v>
      </c>
      <c r="K1163" s="69" t="b">
        <v>1</v>
      </c>
      <c r="L1163" s="70" t="s">
        <v>23</v>
      </c>
      <c r="M1163" s="69">
        <v>101</v>
      </c>
      <c r="N1163" s="78" t="s">
        <v>1015</v>
      </c>
      <c r="O1163" s="81" t="str">
        <f t="shared" si="36"/>
        <v>10141</v>
      </c>
      <c r="P1163" s="82">
        <f>IF(COUNTIF(Sheet2!B$3:B$187,VALUE('raw Mark ID data'!O1163))=0, 0, VLOOKUP(VALUE(O1163), Sheet2!B$3:D$987, 3, FALSE))</f>
        <v>0</v>
      </c>
      <c r="Q1163" s="82">
        <f>IF(P1163="THA",VLOOKUP(VALUE(O1163),Sheet2!B$1:C$191,2,FALSE), IF(P1163="SHA",VLOOKUP(VALUE(O1163),Sheet2!B$1:C$191,2,FALSE), 0))</f>
        <v>0</v>
      </c>
      <c r="R1163" s="82" t="str">
        <f t="shared" si="37"/>
        <v>NT</v>
      </c>
      <c r="S1163" s="70" t="s">
        <v>2390</v>
      </c>
      <c r="T1163" s="71">
        <v>45524</v>
      </c>
      <c r="U1163" s="72">
        <v>45525</v>
      </c>
      <c r="V1163" s="69">
        <v>2</v>
      </c>
      <c r="W1163" s="71">
        <v>45525</v>
      </c>
      <c r="X1163" s="69">
        <v>34</v>
      </c>
      <c r="Y1163" s="73"/>
      <c r="Z1163" s="70" t="s">
        <v>61</v>
      </c>
      <c r="AA1163" s="69">
        <v>1</v>
      </c>
      <c r="AB1163" s="72">
        <v>45527</v>
      </c>
      <c r="AC1163" s="70" t="s">
        <v>63</v>
      </c>
      <c r="AD1163" s="70" t="s">
        <v>947</v>
      </c>
      <c r="AE1163" s="70" t="s">
        <v>14</v>
      </c>
      <c r="AF1163" s="70" t="s">
        <v>12</v>
      </c>
      <c r="AG1163" s="70" t="s">
        <v>65</v>
      </c>
      <c r="AH1163" s="70" t="s">
        <v>11</v>
      </c>
      <c r="AI1163" s="70" t="s">
        <v>9</v>
      </c>
      <c r="AJ1163" s="70" t="s">
        <v>122</v>
      </c>
      <c r="AK1163" s="70" t="s">
        <v>947</v>
      </c>
      <c r="AL1163" s="70" t="s">
        <v>63</v>
      </c>
      <c r="AM1163" s="70" t="s">
        <v>61</v>
      </c>
      <c r="AN1163" s="70" t="s">
        <v>61</v>
      </c>
      <c r="AO1163" s="70" t="s">
        <v>74</v>
      </c>
      <c r="AP1163" s="69">
        <v>2.6</v>
      </c>
    </row>
    <row r="1164" spans="1:42" ht="15" hidden="1" customHeight="1" x14ac:dyDescent="0.25">
      <c r="A1164" s="69">
        <v>2024</v>
      </c>
      <c r="B1164" s="70" t="s">
        <v>54</v>
      </c>
      <c r="C1164" s="70" t="s">
        <v>55</v>
      </c>
      <c r="D1164" s="70" t="s">
        <v>181</v>
      </c>
      <c r="E1164" s="70" t="s">
        <v>969</v>
      </c>
      <c r="F1164" s="70" t="s">
        <v>182</v>
      </c>
      <c r="G1164" s="70" t="s">
        <v>2385</v>
      </c>
      <c r="H1164" s="70" t="s">
        <v>156</v>
      </c>
      <c r="I1164" s="70" t="s">
        <v>855</v>
      </c>
      <c r="J1164" s="70" t="s">
        <v>61</v>
      </c>
      <c r="K1164" s="69" t="b">
        <v>1</v>
      </c>
      <c r="L1164" s="70" t="s">
        <v>23</v>
      </c>
      <c r="M1164" s="69">
        <v>101</v>
      </c>
      <c r="N1164" s="78" t="s">
        <v>1643</v>
      </c>
      <c r="O1164" s="81" t="str">
        <f t="shared" si="36"/>
        <v>1014145</v>
      </c>
      <c r="P1164" s="82">
        <f>IF(COUNTIF(Sheet2!B$3:B$187,VALUE('raw Mark ID data'!O1164))=0, 0, VLOOKUP(VALUE(O1164), Sheet2!B$3:D$987, 3, FALSE))</f>
        <v>0</v>
      </c>
      <c r="Q1164" s="82">
        <f>IF(P1164="THA",VLOOKUP(VALUE(O1164),Sheet2!B$1:C$191,2,FALSE), IF(P1164="SHA",VLOOKUP(VALUE(O1164),Sheet2!B$1:C$191,2,FALSE), 0))</f>
        <v>0</v>
      </c>
      <c r="R1164" s="82" t="str">
        <f t="shared" si="37"/>
        <v>NT</v>
      </c>
      <c r="S1164" s="70" t="s">
        <v>2391</v>
      </c>
      <c r="T1164" s="71">
        <v>45524</v>
      </c>
      <c r="U1164" s="72">
        <v>45525</v>
      </c>
      <c r="V1164" s="69">
        <v>2</v>
      </c>
      <c r="W1164" s="71">
        <v>45526</v>
      </c>
      <c r="X1164" s="69">
        <v>34</v>
      </c>
      <c r="Y1164" s="73"/>
      <c r="Z1164" s="70" t="s">
        <v>61</v>
      </c>
      <c r="AA1164" s="69">
        <v>1</v>
      </c>
      <c r="AB1164" s="72">
        <v>45527</v>
      </c>
      <c r="AC1164" s="70" t="s">
        <v>63</v>
      </c>
      <c r="AD1164" s="70" t="s">
        <v>163</v>
      </c>
      <c r="AE1164" s="70" t="s">
        <v>10</v>
      </c>
      <c r="AF1164" s="70" t="s">
        <v>12</v>
      </c>
      <c r="AG1164" s="70" t="s">
        <v>65</v>
      </c>
      <c r="AH1164" s="70" t="s">
        <v>11</v>
      </c>
      <c r="AI1164" s="70" t="s">
        <v>9</v>
      </c>
      <c r="AJ1164" s="70" t="s">
        <v>122</v>
      </c>
      <c r="AK1164" s="70" t="s">
        <v>163</v>
      </c>
      <c r="AL1164" s="70" t="s">
        <v>63</v>
      </c>
      <c r="AM1164" s="70" t="s">
        <v>61</v>
      </c>
      <c r="AN1164" s="70" t="s">
        <v>61</v>
      </c>
      <c r="AO1164" s="70" t="s">
        <v>74</v>
      </c>
      <c r="AP1164" s="69">
        <v>3.7</v>
      </c>
    </row>
    <row r="1165" spans="1:42" ht="15" hidden="1" customHeight="1" x14ac:dyDescent="0.25">
      <c r="A1165" s="69">
        <v>2024</v>
      </c>
      <c r="B1165" s="70" t="s">
        <v>54</v>
      </c>
      <c r="C1165" s="70" t="s">
        <v>55</v>
      </c>
      <c r="D1165" s="70" t="s">
        <v>181</v>
      </c>
      <c r="E1165" s="70" t="s">
        <v>969</v>
      </c>
      <c r="F1165" s="70" t="s">
        <v>182</v>
      </c>
      <c r="G1165" s="70" t="s">
        <v>2385</v>
      </c>
      <c r="H1165" s="70" t="s">
        <v>168</v>
      </c>
      <c r="I1165" s="70" t="s">
        <v>855</v>
      </c>
      <c r="J1165" s="70" t="s">
        <v>61</v>
      </c>
      <c r="K1165" s="69" t="b">
        <v>1</v>
      </c>
      <c r="L1165" s="70" t="s">
        <v>23</v>
      </c>
      <c r="M1165" s="69">
        <v>101</v>
      </c>
      <c r="N1165" s="78" t="s">
        <v>1643</v>
      </c>
      <c r="O1165" s="81" t="str">
        <f t="shared" si="36"/>
        <v>1014145</v>
      </c>
      <c r="P1165" s="82">
        <f>IF(COUNTIF(Sheet2!B$3:B$187,VALUE('raw Mark ID data'!O1165))=0, 0, VLOOKUP(VALUE(O1165), Sheet2!B$3:D$987, 3, FALSE))</f>
        <v>0</v>
      </c>
      <c r="Q1165" s="82">
        <f>IF(P1165="THA",VLOOKUP(VALUE(O1165),Sheet2!B$1:C$191,2,FALSE), IF(P1165="SHA",VLOOKUP(VALUE(O1165),Sheet2!B$1:C$191,2,FALSE), 0))</f>
        <v>0</v>
      </c>
      <c r="R1165" s="82" t="str">
        <f t="shared" si="37"/>
        <v>NT</v>
      </c>
      <c r="S1165" s="70" t="s">
        <v>2392</v>
      </c>
      <c r="T1165" s="71">
        <v>45524</v>
      </c>
      <c r="U1165" s="72">
        <v>45525</v>
      </c>
      <c r="V1165" s="69">
        <v>2</v>
      </c>
      <c r="W1165" s="71">
        <v>45526</v>
      </c>
      <c r="X1165" s="69">
        <v>34</v>
      </c>
      <c r="Y1165" s="73"/>
      <c r="Z1165" s="70" t="s">
        <v>61</v>
      </c>
      <c r="AA1165" s="69">
        <v>1</v>
      </c>
      <c r="AB1165" s="72">
        <v>45527</v>
      </c>
      <c r="AC1165" s="70" t="s">
        <v>63</v>
      </c>
      <c r="AD1165" s="70" t="s">
        <v>139</v>
      </c>
      <c r="AE1165" s="70" t="s">
        <v>13</v>
      </c>
      <c r="AF1165" s="70" t="s">
        <v>12</v>
      </c>
      <c r="AG1165" s="70" t="s">
        <v>65</v>
      </c>
      <c r="AH1165" s="70" t="s">
        <v>11</v>
      </c>
      <c r="AI1165" s="70" t="s">
        <v>9</v>
      </c>
      <c r="AJ1165" s="70" t="s">
        <v>84</v>
      </c>
      <c r="AK1165" s="70" t="s">
        <v>139</v>
      </c>
      <c r="AL1165" s="70" t="s">
        <v>63</v>
      </c>
      <c r="AM1165" s="70" t="s">
        <v>61</v>
      </c>
      <c r="AN1165" s="70" t="s">
        <v>61</v>
      </c>
      <c r="AO1165" s="70" t="s">
        <v>74</v>
      </c>
      <c r="AP1165" s="69">
        <v>3.1</v>
      </c>
    </row>
    <row r="1166" spans="1:42" ht="15" hidden="1" customHeight="1" x14ac:dyDescent="0.25">
      <c r="A1166" s="69">
        <v>2024</v>
      </c>
      <c r="B1166" s="70" t="s">
        <v>54</v>
      </c>
      <c r="C1166" s="70" t="s">
        <v>55</v>
      </c>
      <c r="D1166" s="70" t="s">
        <v>181</v>
      </c>
      <c r="E1166" s="70" t="s">
        <v>969</v>
      </c>
      <c r="F1166" s="70" t="s">
        <v>182</v>
      </c>
      <c r="G1166" s="70" t="s">
        <v>2385</v>
      </c>
      <c r="H1166" s="70" t="s">
        <v>169</v>
      </c>
      <c r="I1166" s="70" t="s">
        <v>855</v>
      </c>
      <c r="J1166" s="70" t="s">
        <v>61</v>
      </c>
      <c r="K1166" s="69" t="b">
        <v>1</v>
      </c>
      <c r="L1166" s="70" t="s">
        <v>23</v>
      </c>
      <c r="M1166" s="69">
        <v>101</v>
      </c>
      <c r="N1166" s="78" t="s">
        <v>1643</v>
      </c>
      <c r="O1166" s="81" t="str">
        <f t="shared" si="36"/>
        <v>1014145</v>
      </c>
      <c r="P1166" s="82">
        <f>IF(COUNTIF(Sheet2!B$3:B$187,VALUE('raw Mark ID data'!O1166))=0, 0, VLOOKUP(VALUE(O1166), Sheet2!B$3:D$987, 3, FALSE))</f>
        <v>0</v>
      </c>
      <c r="Q1166" s="82">
        <f>IF(P1166="THA",VLOOKUP(VALUE(O1166),Sheet2!B$1:C$191,2,FALSE), IF(P1166="SHA",VLOOKUP(VALUE(O1166),Sheet2!B$1:C$191,2,FALSE), 0))</f>
        <v>0</v>
      </c>
      <c r="R1166" s="82" t="str">
        <f t="shared" si="37"/>
        <v>NT</v>
      </c>
      <c r="S1166" s="70" t="s">
        <v>2393</v>
      </c>
      <c r="T1166" s="71">
        <v>45524</v>
      </c>
      <c r="U1166" s="72">
        <v>45525</v>
      </c>
      <c r="V1166" s="69">
        <v>2</v>
      </c>
      <c r="W1166" s="71">
        <v>45526</v>
      </c>
      <c r="X1166" s="69">
        <v>34</v>
      </c>
      <c r="Y1166" s="73"/>
      <c r="Z1166" s="70" t="s">
        <v>61</v>
      </c>
      <c r="AA1166" s="69">
        <v>1</v>
      </c>
      <c r="AB1166" s="72">
        <v>45527</v>
      </c>
      <c r="AC1166" s="70" t="s">
        <v>63</v>
      </c>
      <c r="AD1166" s="70" t="s">
        <v>947</v>
      </c>
      <c r="AE1166" s="70" t="s">
        <v>14</v>
      </c>
      <c r="AF1166" s="70" t="s">
        <v>12</v>
      </c>
      <c r="AG1166" s="70" t="s">
        <v>65</v>
      </c>
      <c r="AH1166" s="70" t="s">
        <v>11</v>
      </c>
      <c r="AI1166" s="70" t="s">
        <v>9</v>
      </c>
      <c r="AJ1166" s="70" t="s">
        <v>122</v>
      </c>
      <c r="AK1166" s="70" t="s">
        <v>947</v>
      </c>
      <c r="AL1166" s="70" t="s">
        <v>63</v>
      </c>
      <c r="AM1166" s="70" t="s">
        <v>61</v>
      </c>
      <c r="AN1166" s="70" t="s">
        <v>61</v>
      </c>
      <c r="AO1166" s="70" t="s">
        <v>74</v>
      </c>
      <c r="AP1166" s="69">
        <v>5.0999999999999996</v>
      </c>
    </row>
    <row r="1167" spans="1:42" ht="15" hidden="1" customHeight="1" x14ac:dyDescent="0.25">
      <c r="A1167" s="69">
        <v>2024</v>
      </c>
      <c r="B1167" s="70" t="s">
        <v>54</v>
      </c>
      <c r="C1167" s="70" t="s">
        <v>55</v>
      </c>
      <c r="D1167" s="70" t="s">
        <v>181</v>
      </c>
      <c r="E1167" s="70" t="s">
        <v>57</v>
      </c>
      <c r="F1167" s="70" t="s">
        <v>58</v>
      </c>
      <c r="G1167" s="70" t="s">
        <v>2394</v>
      </c>
      <c r="H1167" s="70" t="s">
        <v>83</v>
      </c>
      <c r="I1167" s="70" t="s">
        <v>221</v>
      </c>
      <c r="J1167" s="70" t="s">
        <v>61</v>
      </c>
      <c r="K1167" s="69" t="b">
        <v>1</v>
      </c>
      <c r="L1167" s="70" t="s">
        <v>23</v>
      </c>
      <c r="M1167" s="69">
        <v>101</v>
      </c>
      <c r="N1167" s="78" t="s">
        <v>1400</v>
      </c>
      <c r="O1167" s="81" t="str">
        <f t="shared" si="36"/>
        <v>10124</v>
      </c>
      <c r="P1167" s="82">
        <f>IF(COUNTIF(Sheet2!B$3:B$187,VALUE('raw Mark ID data'!O1167))=0, 0, VLOOKUP(VALUE(O1167), Sheet2!B$3:D$987, 3, FALSE))</f>
        <v>0</v>
      </c>
      <c r="Q1167" s="82">
        <f>IF(P1167="THA",VLOOKUP(VALUE(O1167),Sheet2!B$1:C$191,2,FALSE), IF(P1167="SHA",VLOOKUP(VALUE(O1167),Sheet2!B$1:C$191,2,FALSE), 0))</f>
        <v>0</v>
      </c>
      <c r="R1167" s="82" t="str">
        <f t="shared" si="37"/>
        <v>NT</v>
      </c>
      <c r="S1167" s="70" t="s">
        <v>2395</v>
      </c>
      <c r="T1167" s="71">
        <v>45526</v>
      </c>
      <c r="U1167" s="73"/>
      <c r="V1167" s="69">
        <v>1</v>
      </c>
      <c r="W1167" s="71">
        <v>45527</v>
      </c>
      <c r="X1167" s="69">
        <v>34</v>
      </c>
      <c r="Y1167" s="73"/>
      <c r="Z1167" s="70" t="s">
        <v>61</v>
      </c>
      <c r="AA1167" s="69">
        <v>1</v>
      </c>
      <c r="AB1167" s="72">
        <v>45560</v>
      </c>
      <c r="AC1167" s="70" t="s">
        <v>63</v>
      </c>
      <c r="AD1167" s="70" t="s">
        <v>163</v>
      </c>
      <c r="AE1167" s="70" t="s">
        <v>10</v>
      </c>
      <c r="AF1167" s="70" t="s">
        <v>12</v>
      </c>
      <c r="AG1167" s="70" t="s">
        <v>65</v>
      </c>
      <c r="AH1167" s="70" t="s">
        <v>11</v>
      </c>
      <c r="AI1167" s="70" t="s">
        <v>9</v>
      </c>
      <c r="AJ1167" s="70" t="s">
        <v>122</v>
      </c>
      <c r="AK1167" s="70" t="s">
        <v>163</v>
      </c>
      <c r="AL1167" s="70" t="s">
        <v>63</v>
      </c>
      <c r="AM1167" s="70" t="s">
        <v>61</v>
      </c>
      <c r="AN1167" s="70" t="s">
        <v>61</v>
      </c>
      <c r="AO1167" s="70" t="s">
        <v>74</v>
      </c>
      <c r="AP1167" s="69">
        <v>5.4</v>
      </c>
    </row>
    <row r="1168" spans="1:42" ht="15" hidden="1" customHeight="1" x14ac:dyDescent="0.25">
      <c r="A1168" s="69">
        <v>2024</v>
      </c>
      <c r="B1168" s="70" t="s">
        <v>54</v>
      </c>
      <c r="C1168" s="70" t="s">
        <v>55</v>
      </c>
      <c r="D1168" s="70" t="s">
        <v>181</v>
      </c>
      <c r="E1168" s="70" t="s">
        <v>57</v>
      </c>
      <c r="F1168" s="70" t="s">
        <v>58</v>
      </c>
      <c r="G1168" s="70" t="s">
        <v>2394</v>
      </c>
      <c r="H1168" s="70" t="s">
        <v>90</v>
      </c>
      <c r="I1168" s="70" t="s">
        <v>221</v>
      </c>
      <c r="J1168" s="70" t="s">
        <v>61</v>
      </c>
      <c r="K1168" s="69" t="b">
        <v>1</v>
      </c>
      <c r="L1168" s="70" t="s">
        <v>23</v>
      </c>
      <c r="M1168" s="69">
        <v>101</v>
      </c>
      <c r="N1168" s="78" t="s">
        <v>968</v>
      </c>
      <c r="O1168" s="81" t="str">
        <f t="shared" si="36"/>
        <v>10142</v>
      </c>
      <c r="P1168" s="82">
        <f>IF(COUNTIF(Sheet2!B$3:B$187,VALUE('raw Mark ID data'!O1168))=0, 0, VLOOKUP(VALUE(O1168), Sheet2!B$3:D$987, 3, FALSE))</f>
        <v>0</v>
      </c>
      <c r="Q1168" s="82">
        <f>IF(P1168="THA",VLOOKUP(VALUE(O1168),Sheet2!B$1:C$191,2,FALSE), IF(P1168="SHA",VLOOKUP(VALUE(O1168),Sheet2!B$1:C$191,2,FALSE), 0))</f>
        <v>0</v>
      </c>
      <c r="R1168" s="82" t="str">
        <f t="shared" si="37"/>
        <v>NT</v>
      </c>
      <c r="S1168" s="70" t="s">
        <v>2396</v>
      </c>
      <c r="T1168" s="71">
        <v>45526</v>
      </c>
      <c r="U1168" s="73"/>
      <c r="V1168" s="69">
        <v>1</v>
      </c>
      <c r="W1168" s="71">
        <v>45527</v>
      </c>
      <c r="X1168" s="69">
        <v>34</v>
      </c>
      <c r="Y1168" s="73"/>
      <c r="Z1168" s="70" t="s">
        <v>61</v>
      </c>
      <c r="AA1168" s="69">
        <v>1</v>
      </c>
      <c r="AB1168" s="72">
        <v>45560</v>
      </c>
      <c r="AC1168" s="70" t="s">
        <v>63</v>
      </c>
      <c r="AD1168" s="70" t="s">
        <v>947</v>
      </c>
      <c r="AE1168" s="70" t="s">
        <v>14</v>
      </c>
      <c r="AF1168" s="70" t="s">
        <v>12</v>
      </c>
      <c r="AG1168" s="70" t="s">
        <v>65</v>
      </c>
      <c r="AH1168" s="70" t="s">
        <v>11</v>
      </c>
      <c r="AI1168" s="70" t="s">
        <v>9</v>
      </c>
      <c r="AJ1168" s="70" t="s">
        <v>122</v>
      </c>
      <c r="AK1168" s="70" t="s">
        <v>947</v>
      </c>
      <c r="AL1168" s="70" t="s">
        <v>63</v>
      </c>
      <c r="AM1168" s="70" t="s">
        <v>61</v>
      </c>
      <c r="AN1168" s="70" t="s">
        <v>61</v>
      </c>
      <c r="AO1168" s="70" t="s">
        <v>74</v>
      </c>
      <c r="AP1168" s="69">
        <v>5</v>
      </c>
    </row>
    <row r="1169" spans="1:42" ht="15" hidden="1" customHeight="1" x14ac:dyDescent="0.25">
      <c r="A1169" s="69">
        <v>2024</v>
      </c>
      <c r="B1169" s="70" t="s">
        <v>54</v>
      </c>
      <c r="C1169" s="70" t="s">
        <v>1752</v>
      </c>
      <c r="D1169" s="70" t="s">
        <v>1753</v>
      </c>
      <c r="E1169" s="70" t="s">
        <v>2094</v>
      </c>
      <c r="F1169" s="70" t="s">
        <v>1755</v>
      </c>
      <c r="G1169" s="70" t="s">
        <v>2397</v>
      </c>
      <c r="H1169" s="70" t="s">
        <v>59</v>
      </c>
      <c r="I1169" s="70" t="s">
        <v>60</v>
      </c>
      <c r="J1169" s="70" t="s">
        <v>1755</v>
      </c>
      <c r="K1169" s="69" t="b">
        <v>0</v>
      </c>
      <c r="L1169" s="70" t="s">
        <v>1755</v>
      </c>
      <c r="M1169" s="69">
        <v>101</v>
      </c>
      <c r="N1169" s="78" t="s">
        <v>62</v>
      </c>
      <c r="O1169" s="81" t="str">
        <f t="shared" si="36"/>
        <v>10195</v>
      </c>
      <c r="P1169" s="82" t="str">
        <f>IF(L1169="EGG", "THA", IF(COUNTIF(Sheet2!B$3:B$187,VALUE('raw Mark ID data'!O1169))=0, 0, VLOOKUP(VALUE(O1169), Sheet2!B$3:D$987, 3, FALSE)))</f>
        <v>THA</v>
      </c>
      <c r="Q1169" s="82" t="str">
        <f>IF(P1169="THA",VLOOKUP(VALUE(O1169),Sheet2!B$1:C$191,2,FALSE), IF(P1169="SHA",VLOOKUP(VALUE(O1169),Sheet2!B$1:C$191,2,FALSE), 0))</f>
        <v>Neets Bay</v>
      </c>
      <c r="R1169" s="82" t="str">
        <f t="shared" si="37"/>
        <v>T</v>
      </c>
      <c r="S1169" s="70" t="s">
        <v>2398</v>
      </c>
      <c r="T1169" s="71">
        <v>45521</v>
      </c>
      <c r="U1169" s="73"/>
      <c r="V1169" s="69">
        <v>1</v>
      </c>
      <c r="W1169" s="71">
        <v>45521</v>
      </c>
      <c r="X1169" s="69">
        <v>33</v>
      </c>
      <c r="Y1169" s="69">
        <v>8</v>
      </c>
      <c r="Z1169" s="70" t="s">
        <v>2399</v>
      </c>
      <c r="AA1169" s="69">
        <v>1</v>
      </c>
      <c r="AB1169" s="72">
        <v>45534</v>
      </c>
      <c r="AC1169" s="70" t="s">
        <v>63</v>
      </c>
      <c r="AD1169" s="70" t="s">
        <v>189</v>
      </c>
      <c r="AE1169" s="70" t="s">
        <v>21</v>
      </c>
      <c r="AF1169" s="70" t="s">
        <v>12</v>
      </c>
      <c r="AG1169" s="70" t="s">
        <v>65</v>
      </c>
      <c r="AH1169" s="70" t="s">
        <v>11</v>
      </c>
      <c r="AI1169" s="70" t="s">
        <v>9</v>
      </c>
      <c r="AJ1169" s="70" t="s">
        <v>122</v>
      </c>
      <c r="AK1169" s="70" t="s">
        <v>189</v>
      </c>
      <c r="AL1169" s="70" t="s">
        <v>63</v>
      </c>
      <c r="AM1169" s="70" t="s">
        <v>61</v>
      </c>
      <c r="AN1169" s="70" t="s">
        <v>61</v>
      </c>
      <c r="AO1169" s="70" t="s">
        <v>61</v>
      </c>
      <c r="AP1169" s="73"/>
    </row>
    <row r="1170" spans="1:42" ht="15" hidden="1" customHeight="1" x14ac:dyDescent="0.25">
      <c r="A1170" s="69">
        <v>2024</v>
      </c>
      <c r="B1170" s="70" t="s">
        <v>54</v>
      </c>
      <c r="C1170" s="70" t="s">
        <v>1752</v>
      </c>
      <c r="D1170" s="70" t="s">
        <v>1753</v>
      </c>
      <c r="E1170" s="70" t="s">
        <v>2094</v>
      </c>
      <c r="F1170" s="70" t="s">
        <v>1755</v>
      </c>
      <c r="G1170" s="70" t="s">
        <v>2397</v>
      </c>
      <c r="H1170" s="70" t="s">
        <v>70</v>
      </c>
      <c r="I1170" s="70" t="s">
        <v>60</v>
      </c>
      <c r="J1170" s="70" t="s">
        <v>1755</v>
      </c>
      <c r="K1170" s="69" t="b">
        <v>0</v>
      </c>
      <c r="L1170" s="70" t="s">
        <v>1755</v>
      </c>
      <c r="M1170" s="69">
        <v>101</v>
      </c>
      <c r="N1170" s="78" t="s">
        <v>62</v>
      </c>
      <c r="O1170" s="81" t="str">
        <f t="shared" si="36"/>
        <v>10195</v>
      </c>
      <c r="P1170" s="82" t="str">
        <f>IF(L1170="EGG", "THA", IF(COUNTIF(Sheet2!B$3:B$187,VALUE('raw Mark ID data'!O1170))=0, 0, VLOOKUP(VALUE(O1170), Sheet2!B$3:D$987, 3, FALSE)))</f>
        <v>THA</v>
      </c>
      <c r="Q1170" s="82" t="str">
        <f>IF(P1170="THA",VLOOKUP(VALUE(O1170),Sheet2!B$1:C$191,2,FALSE), IF(P1170="SHA",VLOOKUP(VALUE(O1170),Sheet2!B$1:C$191,2,FALSE), 0))</f>
        <v>Neets Bay</v>
      </c>
      <c r="R1170" s="82" t="str">
        <f t="shared" si="37"/>
        <v>T</v>
      </c>
      <c r="S1170" s="70" t="s">
        <v>2400</v>
      </c>
      <c r="T1170" s="71">
        <v>45521</v>
      </c>
      <c r="U1170" s="73"/>
      <c r="V1170" s="69">
        <v>1</v>
      </c>
      <c r="W1170" s="71">
        <v>45521</v>
      </c>
      <c r="X1170" s="69">
        <v>33</v>
      </c>
      <c r="Y1170" s="69">
        <v>8</v>
      </c>
      <c r="Z1170" s="70" t="s">
        <v>2399</v>
      </c>
      <c r="AA1170" s="69">
        <v>1</v>
      </c>
      <c r="AB1170" s="72">
        <v>45534</v>
      </c>
      <c r="AC1170" s="70" t="s">
        <v>63</v>
      </c>
      <c r="AD1170" s="70" t="s">
        <v>947</v>
      </c>
      <c r="AE1170" s="70" t="s">
        <v>14</v>
      </c>
      <c r="AF1170" s="70" t="s">
        <v>12</v>
      </c>
      <c r="AG1170" s="70" t="s">
        <v>65</v>
      </c>
      <c r="AH1170" s="70" t="s">
        <v>11</v>
      </c>
      <c r="AI1170" s="70" t="s">
        <v>9</v>
      </c>
      <c r="AJ1170" s="70" t="s">
        <v>122</v>
      </c>
      <c r="AK1170" s="70" t="s">
        <v>947</v>
      </c>
      <c r="AL1170" s="70" t="s">
        <v>63</v>
      </c>
      <c r="AM1170" s="70" t="s">
        <v>61</v>
      </c>
      <c r="AN1170" s="70" t="s">
        <v>61</v>
      </c>
      <c r="AO1170" s="70" t="s">
        <v>61</v>
      </c>
      <c r="AP1170" s="73"/>
    </row>
    <row r="1171" spans="1:42" ht="15" hidden="1" customHeight="1" x14ac:dyDescent="0.25">
      <c r="A1171" s="69">
        <v>2024</v>
      </c>
      <c r="B1171" s="70" t="s">
        <v>54</v>
      </c>
      <c r="C1171" s="70" t="s">
        <v>1752</v>
      </c>
      <c r="D1171" s="70" t="s">
        <v>1753</v>
      </c>
      <c r="E1171" s="70" t="s">
        <v>2094</v>
      </c>
      <c r="F1171" s="70" t="s">
        <v>1755</v>
      </c>
      <c r="G1171" s="70" t="s">
        <v>2397</v>
      </c>
      <c r="H1171" s="70" t="s">
        <v>77</v>
      </c>
      <c r="I1171" s="70" t="s">
        <v>60</v>
      </c>
      <c r="J1171" s="70" t="s">
        <v>1755</v>
      </c>
      <c r="K1171" s="69" t="b">
        <v>0</v>
      </c>
      <c r="L1171" s="70" t="s">
        <v>1755</v>
      </c>
      <c r="M1171" s="69">
        <v>101</v>
      </c>
      <c r="N1171" s="78" t="s">
        <v>62</v>
      </c>
      <c r="O1171" s="81" t="str">
        <f t="shared" si="36"/>
        <v>10195</v>
      </c>
      <c r="P1171" s="82" t="str">
        <f>IF(L1171="EGG", "THA", IF(COUNTIF(Sheet2!B$3:B$187,VALUE('raw Mark ID data'!O1171))=0, 0, VLOOKUP(VALUE(O1171), Sheet2!B$3:D$987, 3, FALSE)))</f>
        <v>THA</v>
      </c>
      <c r="Q1171" s="82" t="str">
        <f>IF(P1171="THA",VLOOKUP(VALUE(O1171),Sheet2!B$1:C$191,2,FALSE), IF(P1171="SHA",VLOOKUP(VALUE(O1171),Sheet2!B$1:C$191,2,FALSE), 0))</f>
        <v>Neets Bay</v>
      </c>
      <c r="R1171" s="82" t="str">
        <f t="shared" si="37"/>
        <v>T</v>
      </c>
      <c r="S1171" s="70" t="s">
        <v>2401</v>
      </c>
      <c r="T1171" s="71">
        <v>45521</v>
      </c>
      <c r="U1171" s="73"/>
      <c r="V1171" s="69">
        <v>1</v>
      </c>
      <c r="W1171" s="71">
        <v>45521</v>
      </c>
      <c r="X1171" s="69">
        <v>33</v>
      </c>
      <c r="Y1171" s="69">
        <v>8</v>
      </c>
      <c r="Z1171" s="70" t="s">
        <v>2399</v>
      </c>
      <c r="AA1171" s="69">
        <v>1</v>
      </c>
      <c r="AB1171" s="72">
        <v>45534</v>
      </c>
      <c r="AC1171" s="70" t="s">
        <v>63</v>
      </c>
      <c r="AD1171" s="70" t="s">
        <v>163</v>
      </c>
      <c r="AE1171" s="70" t="s">
        <v>10</v>
      </c>
      <c r="AF1171" s="70" t="s">
        <v>12</v>
      </c>
      <c r="AG1171" s="70" t="s">
        <v>65</v>
      </c>
      <c r="AH1171" s="70" t="s">
        <v>11</v>
      </c>
      <c r="AI1171" s="70" t="s">
        <v>9</v>
      </c>
      <c r="AJ1171" s="70" t="s">
        <v>122</v>
      </c>
      <c r="AK1171" s="70" t="s">
        <v>163</v>
      </c>
      <c r="AL1171" s="70" t="s">
        <v>63</v>
      </c>
      <c r="AM1171" s="70" t="s">
        <v>61</v>
      </c>
      <c r="AN1171" s="70" t="s">
        <v>61</v>
      </c>
      <c r="AO1171" s="70" t="s">
        <v>61</v>
      </c>
      <c r="AP1171" s="73"/>
    </row>
    <row r="1172" spans="1:42" ht="15" hidden="1" customHeight="1" x14ac:dyDescent="0.25">
      <c r="A1172" s="69">
        <v>2024</v>
      </c>
      <c r="B1172" s="70" t="s">
        <v>54</v>
      </c>
      <c r="C1172" s="70" t="s">
        <v>1752</v>
      </c>
      <c r="D1172" s="70" t="s">
        <v>1753</v>
      </c>
      <c r="E1172" s="70" t="s">
        <v>2094</v>
      </c>
      <c r="F1172" s="70" t="s">
        <v>1755</v>
      </c>
      <c r="G1172" s="70" t="s">
        <v>2397</v>
      </c>
      <c r="H1172" s="70" t="s">
        <v>78</v>
      </c>
      <c r="I1172" s="70" t="s">
        <v>60</v>
      </c>
      <c r="J1172" s="70" t="s">
        <v>1755</v>
      </c>
      <c r="K1172" s="69" t="b">
        <v>0</v>
      </c>
      <c r="L1172" s="70" t="s">
        <v>1755</v>
      </c>
      <c r="M1172" s="69">
        <v>101</v>
      </c>
      <c r="N1172" s="78" t="s">
        <v>62</v>
      </c>
      <c r="O1172" s="81" t="str">
        <f t="shared" si="36"/>
        <v>10195</v>
      </c>
      <c r="P1172" s="82" t="str">
        <f>IF(L1172="EGG", "THA", IF(COUNTIF(Sheet2!B$3:B$187,VALUE('raw Mark ID data'!O1172))=0, 0, VLOOKUP(VALUE(O1172), Sheet2!B$3:D$987, 3, FALSE)))</f>
        <v>THA</v>
      </c>
      <c r="Q1172" s="82" t="str">
        <f>IF(P1172="THA",VLOOKUP(VALUE(O1172),Sheet2!B$1:C$191,2,FALSE), IF(P1172="SHA",VLOOKUP(VALUE(O1172),Sheet2!B$1:C$191,2,FALSE), 0))</f>
        <v>Neets Bay</v>
      </c>
      <c r="R1172" s="82" t="str">
        <f t="shared" si="37"/>
        <v>T</v>
      </c>
      <c r="S1172" s="70" t="s">
        <v>2402</v>
      </c>
      <c r="T1172" s="71">
        <v>45521</v>
      </c>
      <c r="U1172" s="73"/>
      <c r="V1172" s="69">
        <v>1</v>
      </c>
      <c r="W1172" s="71">
        <v>45521</v>
      </c>
      <c r="X1172" s="69">
        <v>33</v>
      </c>
      <c r="Y1172" s="69">
        <v>8</v>
      </c>
      <c r="Z1172" s="70" t="s">
        <v>2399</v>
      </c>
      <c r="AA1172" s="69">
        <v>1</v>
      </c>
      <c r="AB1172" s="72">
        <v>45534</v>
      </c>
      <c r="AC1172" s="70" t="s">
        <v>63</v>
      </c>
      <c r="AD1172" s="70" t="s">
        <v>139</v>
      </c>
      <c r="AE1172" s="70" t="s">
        <v>13</v>
      </c>
      <c r="AF1172" s="70" t="s">
        <v>12</v>
      </c>
      <c r="AG1172" s="70" t="s">
        <v>65</v>
      </c>
      <c r="AH1172" s="70" t="s">
        <v>11</v>
      </c>
      <c r="AI1172" s="70" t="s">
        <v>9</v>
      </c>
      <c r="AJ1172" s="70" t="s">
        <v>122</v>
      </c>
      <c r="AK1172" s="70" t="s">
        <v>139</v>
      </c>
      <c r="AL1172" s="70" t="s">
        <v>63</v>
      </c>
      <c r="AM1172" s="70" t="s">
        <v>61</v>
      </c>
      <c r="AN1172" s="70" t="s">
        <v>61</v>
      </c>
      <c r="AO1172" s="70" t="s">
        <v>61</v>
      </c>
      <c r="AP1172" s="73"/>
    </row>
    <row r="1173" spans="1:42" ht="15" hidden="1" customHeight="1" x14ac:dyDescent="0.25">
      <c r="A1173" s="69">
        <v>2024</v>
      </c>
      <c r="B1173" s="70" t="s">
        <v>54</v>
      </c>
      <c r="C1173" s="70" t="s">
        <v>1752</v>
      </c>
      <c r="D1173" s="70" t="s">
        <v>1753</v>
      </c>
      <c r="E1173" s="70" t="s">
        <v>2094</v>
      </c>
      <c r="F1173" s="70" t="s">
        <v>1755</v>
      </c>
      <c r="G1173" s="70" t="s">
        <v>2397</v>
      </c>
      <c r="H1173" s="70" t="s">
        <v>79</v>
      </c>
      <c r="I1173" s="70" t="s">
        <v>60</v>
      </c>
      <c r="J1173" s="70" t="s">
        <v>1755</v>
      </c>
      <c r="K1173" s="69" t="b">
        <v>0</v>
      </c>
      <c r="L1173" s="70" t="s">
        <v>1755</v>
      </c>
      <c r="M1173" s="69">
        <v>101</v>
      </c>
      <c r="N1173" s="78" t="s">
        <v>62</v>
      </c>
      <c r="O1173" s="81" t="str">
        <f t="shared" si="36"/>
        <v>10195</v>
      </c>
      <c r="P1173" s="82" t="str">
        <f>IF(L1173="EGG", "THA", IF(COUNTIF(Sheet2!B$3:B$187,VALUE('raw Mark ID data'!O1173))=0, 0, VLOOKUP(VALUE(O1173), Sheet2!B$3:D$987, 3, FALSE)))</f>
        <v>THA</v>
      </c>
      <c r="Q1173" s="82" t="str">
        <f>IF(P1173="THA",VLOOKUP(VALUE(O1173),Sheet2!B$1:C$191,2,FALSE), IF(P1173="SHA",VLOOKUP(VALUE(O1173),Sheet2!B$1:C$191,2,FALSE), 0))</f>
        <v>Neets Bay</v>
      </c>
      <c r="R1173" s="82" t="str">
        <f t="shared" si="37"/>
        <v>T</v>
      </c>
      <c r="S1173" s="70" t="s">
        <v>2403</v>
      </c>
      <c r="T1173" s="71">
        <v>45521</v>
      </c>
      <c r="U1173" s="73"/>
      <c r="V1173" s="69">
        <v>1</v>
      </c>
      <c r="W1173" s="71">
        <v>45521</v>
      </c>
      <c r="X1173" s="69">
        <v>33</v>
      </c>
      <c r="Y1173" s="69">
        <v>8</v>
      </c>
      <c r="Z1173" s="70" t="s">
        <v>2399</v>
      </c>
      <c r="AA1173" s="69">
        <v>1</v>
      </c>
      <c r="AB1173" s="72">
        <v>45534</v>
      </c>
      <c r="AC1173" s="70" t="s">
        <v>63</v>
      </c>
      <c r="AD1173" s="70" t="s">
        <v>189</v>
      </c>
      <c r="AE1173" s="70" t="s">
        <v>21</v>
      </c>
      <c r="AF1173" s="70" t="s">
        <v>12</v>
      </c>
      <c r="AG1173" s="70" t="s">
        <v>65</v>
      </c>
      <c r="AH1173" s="70" t="s">
        <v>11</v>
      </c>
      <c r="AI1173" s="70" t="s">
        <v>9</v>
      </c>
      <c r="AJ1173" s="70" t="s">
        <v>122</v>
      </c>
      <c r="AK1173" s="70" t="s">
        <v>189</v>
      </c>
      <c r="AL1173" s="70" t="s">
        <v>63</v>
      </c>
      <c r="AM1173" s="70" t="s">
        <v>61</v>
      </c>
      <c r="AN1173" s="70" t="s">
        <v>61</v>
      </c>
      <c r="AO1173" s="70" t="s">
        <v>61</v>
      </c>
      <c r="AP1173" s="73"/>
    </row>
    <row r="1174" spans="1:42" ht="15" hidden="1" customHeight="1" x14ac:dyDescent="0.25">
      <c r="A1174" s="69">
        <v>2024</v>
      </c>
      <c r="B1174" s="70" t="s">
        <v>54</v>
      </c>
      <c r="C1174" s="70" t="s">
        <v>1752</v>
      </c>
      <c r="D1174" s="70" t="s">
        <v>1753</v>
      </c>
      <c r="E1174" s="70" t="s">
        <v>2094</v>
      </c>
      <c r="F1174" s="70" t="s">
        <v>1755</v>
      </c>
      <c r="G1174" s="70" t="s">
        <v>2397</v>
      </c>
      <c r="H1174" s="70" t="s">
        <v>83</v>
      </c>
      <c r="I1174" s="70" t="s">
        <v>60</v>
      </c>
      <c r="J1174" s="70" t="s">
        <v>1755</v>
      </c>
      <c r="K1174" s="69" t="b">
        <v>0</v>
      </c>
      <c r="L1174" s="70" t="s">
        <v>1755</v>
      </c>
      <c r="M1174" s="69">
        <v>101</v>
      </c>
      <c r="N1174" s="78" t="s">
        <v>62</v>
      </c>
      <c r="O1174" s="81" t="str">
        <f t="shared" si="36"/>
        <v>10195</v>
      </c>
      <c r="P1174" s="82" t="str">
        <f>IF(L1174="EGG", "THA", IF(COUNTIF(Sheet2!B$3:B$187,VALUE('raw Mark ID data'!O1174))=0, 0, VLOOKUP(VALUE(O1174), Sheet2!B$3:D$987, 3, FALSE)))</f>
        <v>THA</v>
      </c>
      <c r="Q1174" s="82" t="str">
        <f>IF(P1174="THA",VLOOKUP(VALUE(O1174),Sheet2!B$1:C$191,2,FALSE), IF(P1174="SHA",VLOOKUP(VALUE(O1174),Sheet2!B$1:C$191,2,FALSE), 0))</f>
        <v>Neets Bay</v>
      </c>
      <c r="R1174" s="82" t="str">
        <f t="shared" si="37"/>
        <v>T</v>
      </c>
      <c r="S1174" s="70" t="s">
        <v>2404</v>
      </c>
      <c r="T1174" s="71">
        <v>45521</v>
      </c>
      <c r="U1174" s="73"/>
      <c r="V1174" s="69">
        <v>1</v>
      </c>
      <c r="W1174" s="71">
        <v>45521</v>
      </c>
      <c r="X1174" s="69">
        <v>33</v>
      </c>
      <c r="Y1174" s="69">
        <v>8</v>
      </c>
      <c r="Z1174" s="70" t="s">
        <v>2399</v>
      </c>
      <c r="AA1174" s="69">
        <v>1</v>
      </c>
      <c r="AB1174" s="72">
        <v>45534</v>
      </c>
      <c r="AC1174" s="70" t="s">
        <v>63</v>
      </c>
      <c r="AD1174" s="70" t="s">
        <v>189</v>
      </c>
      <c r="AE1174" s="70" t="s">
        <v>21</v>
      </c>
      <c r="AF1174" s="70" t="s">
        <v>12</v>
      </c>
      <c r="AG1174" s="70" t="s">
        <v>65</v>
      </c>
      <c r="AH1174" s="70" t="s">
        <v>11</v>
      </c>
      <c r="AI1174" s="70" t="s">
        <v>9</v>
      </c>
      <c r="AJ1174" s="70" t="s">
        <v>122</v>
      </c>
      <c r="AK1174" s="70" t="s">
        <v>189</v>
      </c>
      <c r="AL1174" s="70" t="s">
        <v>63</v>
      </c>
      <c r="AM1174" s="70" t="s">
        <v>61</v>
      </c>
      <c r="AN1174" s="70" t="s">
        <v>61</v>
      </c>
      <c r="AO1174" s="70" t="s">
        <v>61</v>
      </c>
      <c r="AP1174" s="73"/>
    </row>
    <row r="1175" spans="1:42" ht="15" hidden="1" customHeight="1" x14ac:dyDescent="0.25">
      <c r="A1175" s="69">
        <v>2024</v>
      </c>
      <c r="B1175" s="70" t="s">
        <v>54</v>
      </c>
      <c r="C1175" s="70" t="s">
        <v>1752</v>
      </c>
      <c r="D1175" s="70" t="s">
        <v>1753</v>
      </c>
      <c r="E1175" s="70" t="s">
        <v>2094</v>
      </c>
      <c r="F1175" s="70" t="s">
        <v>1755</v>
      </c>
      <c r="G1175" s="70" t="s">
        <v>2397</v>
      </c>
      <c r="H1175" s="70" t="s">
        <v>85</v>
      </c>
      <c r="I1175" s="70" t="s">
        <v>60</v>
      </c>
      <c r="J1175" s="70" t="s">
        <v>1755</v>
      </c>
      <c r="K1175" s="69" t="b">
        <v>0</v>
      </c>
      <c r="L1175" s="70" t="s">
        <v>1755</v>
      </c>
      <c r="M1175" s="69">
        <v>101</v>
      </c>
      <c r="N1175" s="78" t="s">
        <v>62</v>
      </c>
      <c r="O1175" s="81" t="str">
        <f t="shared" si="36"/>
        <v>10195</v>
      </c>
      <c r="P1175" s="82" t="str">
        <f>IF(L1175="EGG", "THA", IF(COUNTIF(Sheet2!B$3:B$187,VALUE('raw Mark ID data'!O1175))=0, 0, VLOOKUP(VALUE(O1175), Sheet2!B$3:D$987, 3, FALSE)))</f>
        <v>THA</v>
      </c>
      <c r="Q1175" s="82" t="str">
        <f>IF(P1175="THA",VLOOKUP(VALUE(O1175),Sheet2!B$1:C$191,2,FALSE), IF(P1175="SHA",VLOOKUP(VALUE(O1175),Sheet2!B$1:C$191,2,FALSE), 0))</f>
        <v>Neets Bay</v>
      </c>
      <c r="R1175" s="82" t="str">
        <f t="shared" si="37"/>
        <v>T</v>
      </c>
      <c r="S1175" s="70" t="s">
        <v>2405</v>
      </c>
      <c r="T1175" s="71">
        <v>45521</v>
      </c>
      <c r="U1175" s="73"/>
      <c r="V1175" s="69">
        <v>1</v>
      </c>
      <c r="W1175" s="71">
        <v>45521</v>
      </c>
      <c r="X1175" s="69">
        <v>33</v>
      </c>
      <c r="Y1175" s="69">
        <v>8</v>
      </c>
      <c r="Z1175" s="70" t="s">
        <v>2399</v>
      </c>
      <c r="AA1175" s="69">
        <v>1</v>
      </c>
      <c r="AB1175" s="72">
        <v>45534</v>
      </c>
      <c r="AC1175" s="70" t="s">
        <v>63</v>
      </c>
      <c r="AD1175" s="70" t="s">
        <v>139</v>
      </c>
      <c r="AE1175" s="70" t="s">
        <v>13</v>
      </c>
      <c r="AF1175" s="70" t="s">
        <v>12</v>
      </c>
      <c r="AG1175" s="70" t="s">
        <v>65</v>
      </c>
      <c r="AH1175" s="70" t="s">
        <v>11</v>
      </c>
      <c r="AI1175" s="70" t="s">
        <v>9</v>
      </c>
      <c r="AJ1175" s="70" t="s">
        <v>122</v>
      </c>
      <c r="AK1175" s="70" t="s">
        <v>139</v>
      </c>
      <c r="AL1175" s="70" t="s">
        <v>63</v>
      </c>
      <c r="AM1175" s="70" t="s">
        <v>61</v>
      </c>
      <c r="AN1175" s="70" t="s">
        <v>61</v>
      </c>
      <c r="AO1175" s="70" t="s">
        <v>61</v>
      </c>
      <c r="AP1175" s="73"/>
    </row>
    <row r="1176" spans="1:42" ht="15" hidden="1" customHeight="1" x14ac:dyDescent="0.25">
      <c r="A1176" s="69">
        <v>2024</v>
      </c>
      <c r="B1176" s="70" t="s">
        <v>54</v>
      </c>
      <c r="C1176" s="70" t="s">
        <v>1752</v>
      </c>
      <c r="D1176" s="70" t="s">
        <v>1753</v>
      </c>
      <c r="E1176" s="70" t="s">
        <v>2094</v>
      </c>
      <c r="F1176" s="70" t="s">
        <v>1755</v>
      </c>
      <c r="G1176" s="70" t="s">
        <v>2397</v>
      </c>
      <c r="H1176" s="70" t="s">
        <v>86</v>
      </c>
      <c r="I1176" s="70" t="s">
        <v>60</v>
      </c>
      <c r="J1176" s="70" t="s">
        <v>1755</v>
      </c>
      <c r="K1176" s="69" t="b">
        <v>0</v>
      </c>
      <c r="L1176" s="70" t="s">
        <v>1755</v>
      </c>
      <c r="M1176" s="69">
        <v>101</v>
      </c>
      <c r="N1176" s="78" t="s">
        <v>62</v>
      </c>
      <c r="O1176" s="81" t="str">
        <f t="shared" si="36"/>
        <v>10195</v>
      </c>
      <c r="P1176" s="82" t="str">
        <f>IF(L1176="EGG", "THA", IF(COUNTIF(Sheet2!B$3:B$187,VALUE('raw Mark ID data'!O1176))=0, 0, VLOOKUP(VALUE(O1176), Sheet2!B$3:D$987, 3, FALSE)))</f>
        <v>THA</v>
      </c>
      <c r="Q1176" s="82" t="str">
        <f>IF(P1176="THA",VLOOKUP(VALUE(O1176),Sheet2!B$1:C$191,2,FALSE), IF(P1176="SHA",VLOOKUP(VALUE(O1176),Sheet2!B$1:C$191,2,FALSE), 0))</f>
        <v>Neets Bay</v>
      </c>
      <c r="R1176" s="82" t="str">
        <f t="shared" si="37"/>
        <v>T</v>
      </c>
      <c r="S1176" s="70" t="s">
        <v>2406</v>
      </c>
      <c r="T1176" s="71">
        <v>45521</v>
      </c>
      <c r="U1176" s="73"/>
      <c r="V1176" s="69">
        <v>1</v>
      </c>
      <c r="W1176" s="71">
        <v>45521</v>
      </c>
      <c r="X1176" s="69">
        <v>33</v>
      </c>
      <c r="Y1176" s="69">
        <v>8</v>
      </c>
      <c r="Z1176" s="70" t="s">
        <v>2399</v>
      </c>
      <c r="AA1176" s="69">
        <v>1</v>
      </c>
      <c r="AB1176" s="72">
        <v>45534</v>
      </c>
      <c r="AC1176" s="70" t="s">
        <v>63</v>
      </c>
      <c r="AD1176" s="70" t="s">
        <v>163</v>
      </c>
      <c r="AE1176" s="70" t="s">
        <v>10</v>
      </c>
      <c r="AF1176" s="70" t="s">
        <v>12</v>
      </c>
      <c r="AG1176" s="70" t="s">
        <v>65</v>
      </c>
      <c r="AH1176" s="70" t="s">
        <v>11</v>
      </c>
      <c r="AI1176" s="70" t="s">
        <v>9</v>
      </c>
      <c r="AJ1176" s="70" t="s">
        <v>122</v>
      </c>
      <c r="AK1176" s="70" t="s">
        <v>163</v>
      </c>
      <c r="AL1176" s="70" t="s">
        <v>63</v>
      </c>
      <c r="AM1176" s="70" t="s">
        <v>61</v>
      </c>
      <c r="AN1176" s="70" t="s">
        <v>61</v>
      </c>
      <c r="AO1176" s="70" t="s">
        <v>61</v>
      </c>
      <c r="AP1176" s="73"/>
    </row>
    <row r="1177" spans="1:42" ht="15" hidden="1" customHeight="1" x14ac:dyDescent="0.25">
      <c r="A1177" s="69">
        <v>2024</v>
      </c>
      <c r="B1177" s="70" t="s">
        <v>54</v>
      </c>
      <c r="C1177" s="70" t="s">
        <v>1752</v>
      </c>
      <c r="D1177" s="70" t="s">
        <v>1753</v>
      </c>
      <c r="E1177" s="70" t="s">
        <v>2094</v>
      </c>
      <c r="F1177" s="70" t="s">
        <v>1755</v>
      </c>
      <c r="G1177" s="70" t="s">
        <v>2397</v>
      </c>
      <c r="H1177" s="70" t="s">
        <v>87</v>
      </c>
      <c r="I1177" s="70" t="s">
        <v>60</v>
      </c>
      <c r="J1177" s="70" t="s">
        <v>1755</v>
      </c>
      <c r="K1177" s="69" t="b">
        <v>0</v>
      </c>
      <c r="L1177" s="70" t="s">
        <v>1755</v>
      </c>
      <c r="M1177" s="69">
        <v>101</v>
      </c>
      <c r="N1177" s="78" t="s">
        <v>62</v>
      </c>
      <c r="O1177" s="81" t="str">
        <f t="shared" si="36"/>
        <v>10195</v>
      </c>
      <c r="P1177" s="82" t="str">
        <f>IF(L1177="EGG", "THA", IF(COUNTIF(Sheet2!B$3:B$187,VALUE('raw Mark ID data'!O1177))=0, 0, VLOOKUP(VALUE(O1177), Sheet2!B$3:D$987, 3, FALSE)))</f>
        <v>THA</v>
      </c>
      <c r="Q1177" s="82" t="str">
        <f>IF(P1177="THA",VLOOKUP(VALUE(O1177),Sheet2!B$1:C$191,2,FALSE), IF(P1177="SHA",VLOOKUP(VALUE(O1177),Sheet2!B$1:C$191,2,FALSE), 0))</f>
        <v>Neets Bay</v>
      </c>
      <c r="R1177" s="82" t="str">
        <f t="shared" si="37"/>
        <v>T</v>
      </c>
      <c r="S1177" s="70" t="s">
        <v>2407</v>
      </c>
      <c r="T1177" s="71">
        <v>45521</v>
      </c>
      <c r="U1177" s="73"/>
      <c r="V1177" s="69">
        <v>1</v>
      </c>
      <c r="W1177" s="71">
        <v>45521</v>
      </c>
      <c r="X1177" s="69">
        <v>33</v>
      </c>
      <c r="Y1177" s="69">
        <v>8</v>
      </c>
      <c r="Z1177" s="70" t="s">
        <v>2399</v>
      </c>
      <c r="AA1177" s="69">
        <v>1</v>
      </c>
      <c r="AB1177" s="72">
        <v>45534</v>
      </c>
      <c r="AC1177" s="70" t="s">
        <v>63</v>
      </c>
      <c r="AD1177" s="70" t="s">
        <v>139</v>
      </c>
      <c r="AE1177" s="70" t="s">
        <v>13</v>
      </c>
      <c r="AF1177" s="70" t="s">
        <v>12</v>
      </c>
      <c r="AG1177" s="70" t="s">
        <v>65</v>
      </c>
      <c r="AH1177" s="70" t="s">
        <v>11</v>
      </c>
      <c r="AI1177" s="70" t="s">
        <v>9</v>
      </c>
      <c r="AJ1177" s="70" t="s">
        <v>122</v>
      </c>
      <c r="AK1177" s="70" t="s">
        <v>139</v>
      </c>
      <c r="AL1177" s="70" t="s">
        <v>63</v>
      </c>
      <c r="AM1177" s="70" t="s">
        <v>61</v>
      </c>
      <c r="AN1177" s="70" t="s">
        <v>61</v>
      </c>
      <c r="AO1177" s="70" t="s">
        <v>61</v>
      </c>
      <c r="AP1177" s="73"/>
    </row>
    <row r="1178" spans="1:42" ht="15" hidden="1" customHeight="1" x14ac:dyDescent="0.25">
      <c r="A1178" s="69">
        <v>2024</v>
      </c>
      <c r="B1178" s="70" t="s">
        <v>54</v>
      </c>
      <c r="C1178" s="70" t="s">
        <v>1752</v>
      </c>
      <c r="D1178" s="70" t="s">
        <v>1753</v>
      </c>
      <c r="E1178" s="70" t="s">
        <v>2094</v>
      </c>
      <c r="F1178" s="70" t="s">
        <v>1755</v>
      </c>
      <c r="G1178" s="70" t="s">
        <v>2397</v>
      </c>
      <c r="H1178" s="70" t="s">
        <v>91</v>
      </c>
      <c r="I1178" s="70" t="s">
        <v>60</v>
      </c>
      <c r="J1178" s="70" t="s">
        <v>1755</v>
      </c>
      <c r="K1178" s="69" t="b">
        <v>0</v>
      </c>
      <c r="L1178" s="70" t="s">
        <v>1755</v>
      </c>
      <c r="M1178" s="69">
        <v>101</v>
      </c>
      <c r="N1178" s="78" t="s">
        <v>62</v>
      </c>
      <c r="O1178" s="81" t="str">
        <f t="shared" si="36"/>
        <v>10195</v>
      </c>
      <c r="P1178" s="82" t="str">
        <f>IF(L1178="EGG", "THA", IF(COUNTIF(Sheet2!B$3:B$187,VALUE('raw Mark ID data'!O1178))=0, 0, VLOOKUP(VALUE(O1178), Sheet2!B$3:D$987, 3, FALSE)))</f>
        <v>THA</v>
      </c>
      <c r="Q1178" s="82" t="str">
        <f>IF(P1178="THA",VLOOKUP(VALUE(O1178),Sheet2!B$1:C$191,2,FALSE), IF(P1178="SHA",VLOOKUP(VALUE(O1178),Sheet2!B$1:C$191,2,FALSE), 0))</f>
        <v>Neets Bay</v>
      </c>
      <c r="R1178" s="82" t="str">
        <f t="shared" si="37"/>
        <v>T</v>
      </c>
      <c r="S1178" s="70" t="s">
        <v>2408</v>
      </c>
      <c r="T1178" s="71">
        <v>45521</v>
      </c>
      <c r="U1178" s="73"/>
      <c r="V1178" s="69">
        <v>1</v>
      </c>
      <c r="W1178" s="71">
        <v>45521</v>
      </c>
      <c r="X1178" s="69">
        <v>33</v>
      </c>
      <c r="Y1178" s="69">
        <v>8</v>
      </c>
      <c r="Z1178" s="70" t="s">
        <v>2399</v>
      </c>
      <c r="AA1178" s="69">
        <v>1</v>
      </c>
      <c r="AB1178" s="72">
        <v>45534</v>
      </c>
      <c r="AC1178" s="70" t="s">
        <v>63</v>
      </c>
      <c r="AD1178" s="70" t="s">
        <v>163</v>
      </c>
      <c r="AE1178" s="70" t="s">
        <v>10</v>
      </c>
      <c r="AF1178" s="70" t="s">
        <v>12</v>
      </c>
      <c r="AG1178" s="70" t="s">
        <v>65</v>
      </c>
      <c r="AH1178" s="70" t="s">
        <v>11</v>
      </c>
      <c r="AI1178" s="70" t="s">
        <v>9</v>
      </c>
      <c r="AJ1178" s="70" t="s">
        <v>84</v>
      </c>
      <c r="AK1178" s="70" t="s">
        <v>163</v>
      </c>
      <c r="AL1178" s="70" t="s">
        <v>63</v>
      </c>
      <c r="AM1178" s="70" t="s">
        <v>61</v>
      </c>
      <c r="AN1178" s="70" t="s">
        <v>61</v>
      </c>
      <c r="AO1178" s="70" t="s">
        <v>61</v>
      </c>
      <c r="AP1178" s="73"/>
    </row>
    <row r="1179" spans="1:42" ht="15" hidden="1" customHeight="1" x14ac:dyDescent="0.25">
      <c r="A1179" s="69">
        <v>2024</v>
      </c>
      <c r="B1179" s="70" t="s">
        <v>54</v>
      </c>
      <c r="C1179" s="70" t="s">
        <v>1752</v>
      </c>
      <c r="D1179" s="70" t="s">
        <v>1753</v>
      </c>
      <c r="E1179" s="70" t="s">
        <v>2094</v>
      </c>
      <c r="F1179" s="70" t="s">
        <v>1755</v>
      </c>
      <c r="G1179" s="70" t="s">
        <v>2397</v>
      </c>
      <c r="H1179" s="70" t="s">
        <v>92</v>
      </c>
      <c r="I1179" s="70" t="s">
        <v>60</v>
      </c>
      <c r="J1179" s="70" t="s">
        <v>1755</v>
      </c>
      <c r="K1179" s="69" t="b">
        <v>0</v>
      </c>
      <c r="L1179" s="70" t="s">
        <v>1755</v>
      </c>
      <c r="M1179" s="69">
        <v>101</v>
      </c>
      <c r="N1179" s="78" t="s">
        <v>62</v>
      </c>
      <c r="O1179" s="81" t="str">
        <f t="shared" si="36"/>
        <v>10195</v>
      </c>
      <c r="P1179" s="82" t="str">
        <f>IF(L1179="EGG", "THA", IF(COUNTIF(Sheet2!B$3:B$187,VALUE('raw Mark ID data'!O1179))=0, 0, VLOOKUP(VALUE(O1179), Sheet2!B$3:D$987, 3, FALSE)))</f>
        <v>THA</v>
      </c>
      <c r="Q1179" s="82" t="str">
        <f>IF(P1179="THA",VLOOKUP(VALUE(O1179),Sheet2!B$1:C$191,2,FALSE), IF(P1179="SHA",VLOOKUP(VALUE(O1179),Sheet2!B$1:C$191,2,FALSE), 0))</f>
        <v>Neets Bay</v>
      </c>
      <c r="R1179" s="82" t="str">
        <f t="shared" si="37"/>
        <v>T</v>
      </c>
      <c r="S1179" s="70" t="s">
        <v>2409</v>
      </c>
      <c r="T1179" s="71">
        <v>45521</v>
      </c>
      <c r="U1179" s="73"/>
      <c r="V1179" s="69">
        <v>1</v>
      </c>
      <c r="W1179" s="71">
        <v>45521</v>
      </c>
      <c r="X1179" s="69">
        <v>33</v>
      </c>
      <c r="Y1179" s="69">
        <v>8</v>
      </c>
      <c r="Z1179" s="70" t="s">
        <v>2399</v>
      </c>
      <c r="AA1179" s="69">
        <v>1</v>
      </c>
      <c r="AB1179" s="72">
        <v>45534</v>
      </c>
      <c r="AC1179" s="70" t="s">
        <v>63</v>
      </c>
      <c r="AD1179" s="70" t="s">
        <v>139</v>
      </c>
      <c r="AE1179" s="70" t="s">
        <v>13</v>
      </c>
      <c r="AF1179" s="70" t="s">
        <v>12</v>
      </c>
      <c r="AG1179" s="70" t="s">
        <v>65</v>
      </c>
      <c r="AH1179" s="70" t="s">
        <v>11</v>
      </c>
      <c r="AI1179" s="70" t="s">
        <v>9</v>
      </c>
      <c r="AJ1179" s="70" t="s">
        <v>122</v>
      </c>
      <c r="AK1179" s="70" t="s">
        <v>139</v>
      </c>
      <c r="AL1179" s="70" t="s">
        <v>63</v>
      </c>
      <c r="AM1179" s="70" t="s">
        <v>61</v>
      </c>
      <c r="AN1179" s="70" t="s">
        <v>61</v>
      </c>
      <c r="AO1179" s="70" t="s">
        <v>61</v>
      </c>
      <c r="AP1179" s="73"/>
    </row>
    <row r="1180" spans="1:42" ht="15" hidden="1" customHeight="1" x14ac:dyDescent="0.25">
      <c r="A1180" s="69">
        <v>2024</v>
      </c>
      <c r="B1180" s="70" t="s">
        <v>54</v>
      </c>
      <c r="C1180" s="70" t="s">
        <v>1752</v>
      </c>
      <c r="D1180" s="70" t="s">
        <v>1753</v>
      </c>
      <c r="E1180" s="70" t="s">
        <v>2094</v>
      </c>
      <c r="F1180" s="70" t="s">
        <v>1755</v>
      </c>
      <c r="G1180" s="70" t="s">
        <v>2397</v>
      </c>
      <c r="H1180" s="70" t="s">
        <v>93</v>
      </c>
      <c r="I1180" s="70" t="s">
        <v>60</v>
      </c>
      <c r="J1180" s="70" t="s">
        <v>1755</v>
      </c>
      <c r="K1180" s="69" t="b">
        <v>0</v>
      </c>
      <c r="L1180" s="70" t="s">
        <v>1755</v>
      </c>
      <c r="M1180" s="69">
        <v>101</v>
      </c>
      <c r="N1180" s="78" t="s">
        <v>62</v>
      </c>
      <c r="O1180" s="81" t="str">
        <f t="shared" si="36"/>
        <v>10195</v>
      </c>
      <c r="P1180" s="82" t="str">
        <f>IF(L1180="EGG", "THA", IF(COUNTIF(Sheet2!B$3:B$187,VALUE('raw Mark ID data'!O1180))=0, 0, VLOOKUP(VALUE(O1180), Sheet2!B$3:D$987, 3, FALSE)))</f>
        <v>THA</v>
      </c>
      <c r="Q1180" s="82" t="str">
        <f>IF(P1180="THA",VLOOKUP(VALUE(O1180),Sheet2!B$1:C$191,2,FALSE), IF(P1180="SHA",VLOOKUP(VALUE(O1180),Sheet2!B$1:C$191,2,FALSE), 0))</f>
        <v>Neets Bay</v>
      </c>
      <c r="R1180" s="82" t="str">
        <f t="shared" si="37"/>
        <v>T</v>
      </c>
      <c r="S1180" s="70" t="s">
        <v>2410</v>
      </c>
      <c r="T1180" s="71">
        <v>45521</v>
      </c>
      <c r="U1180" s="73"/>
      <c r="V1180" s="69">
        <v>1</v>
      </c>
      <c r="W1180" s="71">
        <v>45521</v>
      </c>
      <c r="X1180" s="69">
        <v>33</v>
      </c>
      <c r="Y1180" s="69">
        <v>8</v>
      </c>
      <c r="Z1180" s="70" t="s">
        <v>2399</v>
      </c>
      <c r="AA1180" s="69">
        <v>1</v>
      </c>
      <c r="AB1180" s="72">
        <v>45534</v>
      </c>
      <c r="AC1180" s="70" t="s">
        <v>63</v>
      </c>
      <c r="AD1180" s="70" t="s">
        <v>163</v>
      </c>
      <c r="AE1180" s="70" t="s">
        <v>10</v>
      </c>
      <c r="AF1180" s="70" t="s">
        <v>12</v>
      </c>
      <c r="AG1180" s="70" t="s">
        <v>65</v>
      </c>
      <c r="AH1180" s="70" t="s">
        <v>11</v>
      </c>
      <c r="AI1180" s="70" t="s">
        <v>9</v>
      </c>
      <c r="AJ1180" s="70" t="s">
        <v>122</v>
      </c>
      <c r="AK1180" s="70" t="s">
        <v>163</v>
      </c>
      <c r="AL1180" s="70" t="s">
        <v>63</v>
      </c>
      <c r="AM1180" s="70" t="s">
        <v>61</v>
      </c>
      <c r="AN1180" s="70" t="s">
        <v>61</v>
      </c>
      <c r="AO1180" s="70" t="s">
        <v>61</v>
      </c>
      <c r="AP1180" s="73"/>
    </row>
    <row r="1181" spans="1:42" ht="15" hidden="1" customHeight="1" x14ac:dyDescent="0.25">
      <c r="A1181" s="69">
        <v>2024</v>
      </c>
      <c r="B1181" s="70" t="s">
        <v>54</v>
      </c>
      <c r="C1181" s="70" t="s">
        <v>1752</v>
      </c>
      <c r="D1181" s="70" t="s">
        <v>1753</v>
      </c>
      <c r="E1181" s="70" t="s">
        <v>2094</v>
      </c>
      <c r="F1181" s="70" t="s">
        <v>1755</v>
      </c>
      <c r="G1181" s="70" t="s">
        <v>2397</v>
      </c>
      <c r="H1181" s="70" t="s">
        <v>94</v>
      </c>
      <c r="I1181" s="70" t="s">
        <v>60</v>
      </c>
      <c r="J1181" s="70" t="s">
        <v>1755</v>
      </c>
      <c r="K1181" s="69" t="b">
        <v>0</v>
      </c>
      <c r="L1181" s="70" t="s">
        <v>1755</v>
      </c>
      <c r="M1181" s="69">
        <v>101</v>
      </c>
      <c r="N1181" s="78" t="s">
        <v>62</v>
      </c>
      <c r="O1181" s="81" t="str">
        <f t="shared" si="36"/>
        <v>10195</v>
      </c>
      <c r="P1181" s="82" t="str">
        <f>IF(L1181="EGG", "THA", IF(COUNTIF(Sheet2!B$3:B$187,VALUE('raw Mark ID data'!O1181))=0, 0, VLOOKUP(VALUE(O1181), Sheet2!B$3:D$987, 3, FALSE)))</f>
        <v>THA</v>
      </c>
      <c r="Q1181" s="82" t="str">
        <f>IF(P1181="THA",VLOOKUP(VALUE(O1181),Sheet2!B$1:C$191,2,FALSE), IF(P1181="SHA",VLOOKUP(VALUE(O1181),Sheet2!B$1:C$191,2,FALSE), 0))</f>
        <v>Neets Bay</v>
      </c>
      <c r="R1181" s="82" t="str">
        <f t="shared" si="37"/>
        <v>T</v>
      </c>
      <c r="S1181" s="70" t="s">
        <v>2411</v>
      </c>
      <c r="T1181" s="71">
        <v>45521</v>
      </c>
      <c r="U1181" s="73"/>
      <c r="V1181" s="69">
        <v>1</v>
      </c>
      <c r="W1181" s="71">
        <v>45521</v>
      </c>
      <c r="X1181" s="69">
        <v>33</v>
      </c>
      <c r="Y1181" s="69">
        <v>8</v>
      </c>
      <c r="Z1181" s="70" t="s">
        <v>2399</v>
      </c>
      <c r="AA1181" s="69">
        <v>1</v>
      </c>
      <c r="AB1181" s="72">
        <v>45534</v>
      </c>
      <c r="AC1181" s="70" t="s">
        <v>63</v>
      </c>
      <c r="AD1181" s="70" t="s">
        <v>139</v>
      </c>
      <c r="AE1181" s="70" t="s">
        <v>13</v>
      </c>
      <c r="AF1181" s="70" t="s">
        <v>12</v>
      </c>
      <c r="AG1181" s="70" t="s">
        <v>65</v>
      </c>
      <c r="AH1181" s="70" t="s">
        <v>11</v>
      </c>
      <c r="AI1181" s="70" t="s">
        <v>9</v>
      </c>
      <c r="AJ1181" s="70" t="s">
        <v>84</v>
      </c>
      <c r="AK1181" s="70" t="s">
        <v>139</v>
      </c>
      <c r="AL1181" s="70" t="s">
        <v>63</v>
      </c>
      <c r="AM1181" s="70" t="s">
        <v>61</v>
      </c>
      <c r="AN1181" s="70" t="s">
        <v>61</v>
      </c>
      <c r="AO1181" s="70" t="s">
        <v>61</v>
      </c>
      <c r="AP1181" s="73"/>
    </row>
    <row r="1182" spans="1:42" ht="15" hidden="1" customHeight="1" x14ac:dyDescent="0.25">
      <c r="A1182" s="69">
        <v>2024</v>
      </c>
      <c r="B1182" s="70" t="s">
        <v>54</v>
      </c>
      <c r="C1182" s="70" t="s">
        <v>1752</v>
      </c>
      <c r="D1182" s="70" t="s">
        <v>1753</v>
      </c>
      <c r="E1182" s="70" t="s">
        <v>2094</v>
      </c>
      <c r="F1182" s="70" t="s">
        <v>1755</v>
      </c>
      <c r="G1182" s="70" t="s">
        <v>2397</v>
      </c>
      <c r="H1182" s="70" t="s">
        <v>96</v>
      </c>
      <c r="I1182" s="70" t="s">
        <v>60</v>
      </c>
      <c r="J1182" s="70" t="s">
        <v>1755</v>
      </c>
      <c r="K1182" s="69" t="b">
        <v>0</v>
      </c>
      <c r="L1182" s="70" t="s">
        <v>1755</v>
      </c>
      <c r="M1182" s="69">
        <v>101</v>
      </c>
      <c r="N1182" s="78" t="s">
        <v>62</v>
      </c>
      <c r="O1182" s="81" t="str">
        <f t="shared" si="36"/>
        <v>10195</v>
      </c>
      <c r="P1182" s="82" t="str">
        <f>IF(L1182="EGG", "THA", IF(COUNTIF(Sheet2!B$3:B$187,VALUE('raw Mark ID data'!O1182))=0, 0, VLOOKUP(VALUE(O1182), Sheet2!B$3:D$987, 3, FALSE)))</f>
        <v>THA</v>
      </c>
      <c r="Q1182" s="82" t="str">
        <f>IF(P1182="THA",VLOOKUP(VALUE(O1182),Sheet2!B$1:C$191,2,FALSE), IF(P1182="SHA",VLOOKUP(VALUE(O1182),Sheet2!B$1:C$191,2,FALSE), 0))</f>
        <v>Neets Bay</v>
      </c>
      <c r="R1182" s="82" t="str">
        <f t="shared" si="37"/>
        <v>T</v>
      </c>
      <c r="S1182" s="70" t="s">
        <v>2412</v>
      </c>
      <c r="T1182" s="71">
        <v>45521</v>
      </c>
      <c r="U1182" s="73"/>
      <c r="V1182" s="69">
        <v>1</v>
      </c>
      <c r="W1182" s="71">
        <v>45521</v>
      </c>
      <c r="X1182" s="69">
        <v>33</v>
      </c>
      <c r="Y1182" s="69">
        <v>8</v>
      </c>
      <c r="Z1182" s="70" t="s">
        <v>2399</v>
      </c>
      <c r="AA1182" s="69">
        <v>1</v>
      </c>
      <c r="AB1182" s="72">
        <v>45534</v>
      </c>
      <c r="AC1182" s="70" t="s">
        <v>63</v>
      </c>
      <c r="AD1182" s="70" t="s">
        <v>163</v>
      </c>
      <c r="AE1182" s="70" t="s">
        <v>10</v>
      </c>
      <c r="AF1182" s="70" t="s">
        <v>12</v>
      </c>
      <c r="AG1182" s="70" t="s">
        <v>65</v>
      </c>
      <c r="AH1182" s="70" t="s">
        <v>11</v>
      </c>
      <c r="AI1182" s="70" t="s">
        <v>9</v>
      </c>
      <c r="AJ1182" s="70" t="s">
        <v>122</v>
      </c>
      <c r="AK1182" s="70" t="s">
        <v>163</v>
      </c>
      <c r="AL1182" s="70" t="s">
        <v>63</v>
      </c>
      <c r="AM1182" s="70" t="s">
        <v>61</v>
      </c>
      <c r="AN1182" s="70" t="s">
        <v>61</v>
      </c>
      <c r="AO1182" s="70" t="s">
        <v>61</v>
      </c>
      <c r="AP1182" s="73"/>
    </row>
    <row r="1183" spans="1:42" ht="15" hidden="1" customHeight="1" x14ac:dyDescent="0.25">
      <c r="A1183" s="69">
        <v>2024</v>
      </c>
      <c r="B1183" s="70" t="s">
        <v>54</v>
      </c>
      <c r="C1183" s="70" t="s">
        <v>1752</v>
      </c>
      <c r="D1183" s="70" t="s">
        <v>1753</v>
      </c>
      <c r="E1183" s="70" t="s">
        <v>2094</v>
      </c>
      <c r="F1183" s="70" t="s">
        <v>1755</v>
      </c>
      <c r="G1183" s="70" t="s">
        <v>2397</v>
      </c>
      <c r="H1183" s="70" t="s">
        <v>97</v>
      </c>
      <c r="I1183" s="70" t="s">
        <v>60</v>
      </c>
      <c r="J1183" s="70" t="s">
        <v>1755</v>
      </c>
      <c r="K1183" s="69" t="b">
        <v>0</v>
      </c>
      <c r="L1183" s="70" t="s">
        <v>1755</v>
      </c>
      <c r="M1183" s="69">
        <v>101</v>
      </c>
      <c r="N1183" s="78" t="s">
        <v>62</v>
      </c>
      <c r="O1183" s="81" t="str">
        <f t="shared" si="36"/>
        <v>10195</v>
      </c>
      <c r="P1183" s="82" t="str">
        <f>IF(L1183="EGG", "THA", IF(COUNTIF(Sheet2!B$3:B$187,VALUE('raw Mark ID data'!O1183))=0, 0, VLOOKUP(VALUE(O1183), Sheet2!B$3:D$987, 3, FALSE)))</f>
        <v>THA</v>
      </c>
      <c r="Q1183" s="82" t="str">
        <f>IF(P1183="THA",VLOOKUP(VALUE(O1183),Sheet2!B$1:C$191,2,FALSE), IF(P1183="SHA",VLOOKUP(VALUE(O1183),Sheet2!B$1:C$191,2,FALSE), 0))</f>
        <v>Neets Bay</v>
      </c>
      <c r="R1183" s="82" t="str">
        <f t="shared" si="37"/>
        <v>T</v>
      </c>
      <c r="S1183" s="70" t="s">
        <v>2413</v>
      </c>
      <c r="T1183" s="71">
        <v>45521</v>
      </c>
      <c r="U1183" s="73"/>
      <c r="V1183" s="69">
        <v>1</v>
      </c>
      <c r="W1183" s="71">
        <v>45521</v>
      </c>
      <c r="X1183" s="69">
        <v>33</v>
      </c>
      <c r="Y1183" s="69">
        <v>8</v>
      </c>
      <c r="Z1183" s="70" t="s">
        <v>2399</v>
      </c>
      <c r="AA1183" s="69">
        <v>1</v>
      </c>
      <c r="AB1183" s="72">
        <v>45534</v>
      </c>
      <c r="AC1183" s="70" t="s">
        <v>63</v>
      </c>
      <c r="AD1183" s="70" t="s">
        <v>163</v>
      </c>
      <c r="AE1183" s="70" t="s">
        <v>10</v>
      </c>
      <c r="AF1183" s="70" t="s">
        <v>12</v>
      </c>
      <c r="AG1183" s="70" t="s">
        <v>65</v>
      </c>
      <c r="AH1183" s="70" t="s">
        <v>11</v>
      </c>
      <c r="AI1183" s="70" t="s">
        <v>9</v>
      </c>
      <c r="AJ1183" s="70" t="s">
        <v>122</v>
      </c>
      <c r="AK1183" s="70" t="s">
        <v>163</v>
      </c>
      <c r="AL1183" s="70" t="s">
        <v>63</v>
      </c>
      <c r="AM1183" s="70" t="s">
        <v>61</v>
      </c>
      <c r="AN1183" s="70" t="s">
        <v>61</v>
      </c>
      <c r="AO1183" s="70" t="s">
        <v>61</v>
      </c>
      <c r="AP1183" s="73"/>
    </row>
    <row r="1184" spans="1:42" ht="15" hidden="1" customHeight="1" x14ac:dyDescent="0.25">
      <c r="A1184" s="69">
        <v>2024</v>
      </c>
      <c r="B1184" s="70" t="s">
        <v>54</v>
      </c>
      <c r="C1184" s="70" t="s">
        <v>1752</v>
      </c>
      <c r="D1184" s="70" t="s">
        <v>1753</v>
      </c>
      <c r="E1184" s="70" t="s">
        <v>2094</v>
      </c>
      <c r="F1184" s="70" t="s">
        <v>1755</v>
      </c>
      <c r="G1184" s="70" t="s">
        <v>2397</v>
      </c>
      <c r="H1184" s="70" t="s">
        <v>100</v>
      </c>
      <c r="I1184" s="70" t="s">
        <v>60</v>
      </c>
      <c r="J1184" s="70" t="s">
        <v>1755</v>
      </c>
      <c r="K1184" s="69" t="b">
        <v>0</v>
      </c>
      <c r="L1184" s="70" t="s">
        <v>1755</v>
      </c>
      <c r="M1184" s="69">
        <v>101</v>
      </c>
      <c r="N1184" s="78" t="s">
        <v>62</v>
      </c>
      <c r="O1184" s="81" t="str">
        <f t="shared" si="36"/>
        <v>10195</v>
      </c>
      <c r="P1184" s="82" t="str">
        <f>IF(L1184="EGG", "THA", IF(COUNTIF(Sheet2!B$3:B$187,VALUE('raw Mark ID data'!O1184))=0, 0, VLOOKUP(VALUE(O1184), Sheet2!B$3:D$987, 3, FALSE)))</f>
        <v>THA</v>
      </c>
      <c r="Q1184" s="82" t="str">
        <f>IF(P1184="THA",VLOOKUP(VALUE(O1184),Sheet2!B$1:C$191,2,FALSE), IF(P1184="SHA",VLOOKUP(VALUE(O1184),Sheet2!B$1:C$191,2,FALSE), 0))</f>
        <v>Neets Bay</v>
      </c>
      <c r="R1184" s="82" t="str">
        <f t="shared" si="37"/>
        <v>T</v>
      </c>
      <c r="S1184" s="70" t="s">
        <v>2414</v>
      </c>
      <c r="T1184" s="71">
        <v>45521</v>
      </c>
      <c r="U1184" s="73"/>
      <c r="V1184" s="69">
        <v>1</v>
      </c>
      <c r="W1184" s="71">
        <v>45521</v>
      </c>
      <c r="X1184" s="69">
        <v>33</v>
      </c>
      <c r="Y1184" s="69">
        <v>8</v>
      </c>
      <c r="Z1184" s="70" t="s">
        <v>2399</v>
      </c>
      <c r="AA1184" s="69">
        <v>1</v>
      </c>
      <c r="AB1184" s="72">
        <v>45534</v>
      </c>
      <c r="AC1184" s="70" t="s">
        <v>63</v>
      </c>
      <c r="AD1184" s="70" t="s">
        <v>139</v>
      </c>
      <c r="AE1184" s="70" t="s">
        <v>13</v>
      </c>
      <c r="AF1184" s="70" t="s">
        <v>12</v>
      </c>
      <c r="AG1184" s="70" t="s">
        <v>65</v>
      </c>
      <c r="AH1184" s="70" t="s">
        <v>11</v>
      </c>
      <c r="AI1184" s="70" t="s">
        <v>9</v>
      </c>
      <c r="AJ1184" s="70" t="s">
        <v>122</v>
      </c>
      <c r="AK1184" s="70" t="s">
        <v>139</v>
      </c>
      <c r="AL1184" s="70" t="s">
        <v>63</v>
      </c>
      <c r="AM1184" s="70" t="s">
        <v>61</v>
      </c>
      <c r="AN1184" s="70" t="s">
        <v>61</v>
      </c>
      <c r="AO1184" s="70" t="s">
        <v>61</v>
      </c>
      <c r="AP1184" s="73"/>
    </row>
    <row r="1185" spans="1:42" ht="15" hidden="1" customHeight="1" x14ac:dyDescent="0.25">
      <c r="A1185" s="69">
        <v>2024</v>
      </c>
      <c r="B1185" s="70" t="s">
        <v>54</v>
      </c>
      <c r="C1185" s="70" t="s">
        <v>1752</v>
      </c>
      <c r="D1185" s="70" t="s">
        <v>1753</v>
      </c>
      <c r="E1185" s="70" t="s">
        <v>2094</v>
      </c>
      <c r="F1185" s="70" t="s">
        <v>1755</v>
      </c>
      <c r="G1185" s="70" t="s">
        <v>2397</v>
      </c>
      <c r="H1185" s="70" t="s">
        <v>101</v>
      </c>
      <c r="I1185" s="70" t="s">
        <v>60</v>
      </c>
      <c r="J1185" s="70" t="s">
        <v>1755</v>
      </c>
      <c r="K1185" s="69" t="b">
        <v>0</v>
      </c>
      <c r="L1185" s="70" t="s">
        <v>1755</v>
      </c>
      <c r="M1185" s="69">
        <v>101</v>
      </c>
      <c r="N1185" s="78" t="s">
        <v>62</v>
      </c>
      <c r="O1185" s="81" t="str">
        <f t="shared" si="36"/>
        <v>10195</v>
      </c>
      <c r="P1185" s="82" t="str">
        <f>IF(L1185="EGG", "THA", IF(COUNTIF(Sheet2!B$3:B$187,VALUE('raw Mark ID data'!O1185))=0, 0, VLOOKUP(VALUE(O1185), Sheet2!B$3:D$987, 3, FALSE)))</f>
        <v>THA</v>
      </c>
      <c r="Q1185" s="82" t="str">
        <f>IF(P1185="THA",VLOOKUP(VALUE(O1185),Sheet2!B$1:C$191,2,FALSE), IF(P1185="SHA",VLOOKUP(VALUE(O1185),Sheet2!B$1:C$191,2,FALSE), 0))</f>
        <v>Neets Bay</v>
      </c>
      <c r="R1185" s="82" t="str">
        <f t="shared" si="37"/>
        <v>T</v>
      </c>
      <c r="S1185" s="70" t="s">
        <v>2415</v>
      </c>
      <c r="T1185" s="71">
        <v>45521</v>
      </c>
      <c r="U1185" s="73"/>
      <c r="V1185" s="69">
        <v>1</v>
      </c>
      <c r="W1185" s="71">
        <v>45521</v>
      </c>
      <c r="X1185" s="69">
        <v>33</v>
      </c>
      <c r="Y1185" s="69">
        <v>8</v>
      </c>
      <c r="Z1185" s="70" t="s">
        <v>2399</v>
      </c>
      <c r="AA1185" s="69">
        <v>1</v>
      </c>
      <c r="AB1185" s="72">
        <v>45534</v>
      </c>
      <c r="AC1185" s="70" t="s">
        <v>63</v>
      </c>
      <c r="AD1185" s="70" t="s">
        <v>947</v>
      </c>
      <c r="AE1185" s="70" t="s">
        <v>14</v>
      </c>
      <c r="AF1185" s="70" t="s">
        <v>12</v>
      </c>
      <c r="AG1185" s="70" t="s">
        <v>65</v>
      </c>
      <c r="AH1185" s="70" t="s">
        <v>11</v>
      </c>
      <c r="AI1185" s="70" t="s">
        <v>9</v>
      </c>
      <c r="AJ1185" s="70" t="s">
        <v>84</v>
      </c>
      <c r="AK1185" s="70" t="s">
        <v>947</v>
      </c>
      <c r="AL1185" s="70" t="s">
        <v>63</v>
      </c>
      <c r="AM1185" s="70" t="s">
        <v>61</v>
      </c>
      <c r="AN1185" s="70" t="s">
        <v>61</v>
      </c>
      <c r="AO1185" s="70" t="s">
        <v>61</v>
      </c>
      <c r="AP1185" s="73"/>
    </row>
    <row r="1186" spans="1:42" ht="15" hidden="1" customHeight="1" x14ac:dyDescent="0.25">
      <c r="A1186" s="69">
        <v>2024</v>
      </c>
      <c r="B1186" s="70" t="s">
        <v>54</v>
      </c>
      <c r="C1186" s="70" t="s">
        <v>1752</v>
      </c>
      <c r="D1186" s="70" t="s">
        <v>1753</v>
      </c>
      <c r="E1186" s="70" t="s">
        <v>2094</v>
      </c>
      <c r="F1186" s="70" t="s">
        <v>1755</v>
      </c>
      <c r="G1186" s="70" t="s">
        <v>2397</v>
      </c>
      <c r="H1186" s="70" t="s">
        <v>102</v>
      </c>
      <c r="I1186" s="70" t="s">
        <v>60</v>
      </c>
      <c r="J1186" s="70" t="s">
        <v>1755</v>
      </c>
      <c r="K1186" s="69" t="b">
        <v>0</v>
      </c>
      <c r="L1186" s="70" t="s">
        <v>1755</v>
      </c>
      <c r="M1186" s="69">
        <v>101</v>
      </c>
      <c r="N1186" s="78" t="s">
        <v>62</v>
      </c>
      <c r="O1186" s="81" t="str">
        <f t="shared" si="36"/>
        <v>10195</v>
      </c>
      <c r="P1186" s="82" t="str">
        <f>IF(L1186="EGG", "THA", IF(COUNTIF(Sheet2!B$3:B$187,VALUE('raw Mark ID data'!O1186))=0, 0, VLOOKUP(VALUE(O1186), Sheet2!B$3:D$987, 3, FALSE)))</f>
        <v>THA</v>
      </c>
      <c r="Q1186" s="82" t="str">
        <f>IF(P1186="THA",VLOOKUP(VALUE(O1186),Sheet2!B$1:C$191,2,FALSE), IF(P1186="SHA",VLOOKUP(VALUE(O1186),Sheet2!B$1:C$191,2,FALSE), 0))</f>
        <v>Neets Bay</v>
      </c>
      <c r="R1186" s="82" t="str">
        <f t="shared" si="37"/>
        <v>T</v>
      </c>
      <c r="S1186" s="70" t="s">
        <v>2416</v>
      </c>
      <c r="T1186" s="71">
        <v>45521</v>
      </c>
      <c r="U1186" s="73"/>
      <c r="V1186" s="69">
        <v>1</v>
      </c>
      <c r="W1186" s="71">
        <v>45521</v>
      </c>
      <c r="X1186" s="69">
        <v>33</v>
      </c>
      <c r="Y1186" s="69">
        <v>8</v>
      </c>
      <c r="Z1186" s="70" t="s">
        <v>2399</v>
      </c>
      <c r="AA1186" s="69">
        <v>1</v>
      </c>
      <c r="AB1186" s="72">
        <v>45534</v>
      </c>
      <c r="AC1186" s="70" t="s">
        <v>63</v>
      </c>
      <c r="AD1186" s="70" t="s">
        <v>139</v>
      </c>
      <c r="AE1186" s="70" t="s">
        <v>13</v>
      </c>
      <c r="AF1186" s="70" t="s">
        <v>12</v>
      </c>
      <c r="AG1186" s="70" t="s">
        <v>65</v>
      </c>
      <c r="AH1186" s="70" t="s">
        <v>11</v>
      </c>
      <c r="AI1186" s="70" t="s">
        <v>9</v>
      </c>
      <c r="AJ1186" s="70" t="s">
        <v>84</v>
      </c>
      <c r="AK1186" s="70" t="s">
        <v>139</v>
      </c>
      <c r="AL1186" s="70" t="s">
        <v>63</v>
      </c>
      <c r="AM1186" s="70" t="s">
        <v>61</v>
      </c>
      <c r="AN1186" s="70" t="s">
        <v>61</v>
      </c>
      <c r="AO1186" s="70" t="s">
        <v>61</v>
      </c>
      <c r="AP1186" s="73"/>
    </row>
    <row r="1187" spans="1:42" ht="15" hidden="1" customHeight="1" x14ac:dyDescent="0.25">
      <c r="A1187" s="69">
        <v>2024</v>
      </c>
      <c r="B1187" s="70" t="s">
        <v>54</v>
      </c>
      <c r="C1187" s="70" t="s">
        <v>1752</v>
      </c>
      <c r="D1187" s="70" t="s">
        <v>1753</v>
      </c>
      <c r="E1187" s="70" t="s">
        <v>2094</v>
      </c>
      <c r="F1187" s="70" t="s">
        <v>1755</v>
      </c>
      <c r="G1187" s="70" t="s">
        <v>2397</v>
      </c>
      <c r="H1187" s="70" t="s">
        <v>105</v>
      </c>
      <c r="I1187" s="70" t="s">
        <v>60</v>
      </c>
      <c r="J1187" s="70" t="s">
        <v>1755</v>
      </c>
      <c r="K1187" s="69" t="b">
        <v>0</v>
      </c>
      <c r="L1187" s="70" t="s">
        <v>1755</v>
      </c>
      <c r="M1187" s="69">
        <v>101</v>
      </c>
      <c r="N1187" s="78" t="s">
        <v>62</v>
      </c>
      <c r="O1187" s="81" t="str">
        <f t="shared" si="36"/>
        <v>10195</v>
      </c>
      <c r="P1187" s="82" t="str">
        <f>IF(L1187="EGG", "THA", IF(COUNTIF(Sheet2!B$3:B$187,VALUE('raw Mark ID data'!O1187))=0, 0, VLOOKUP(VALUE(O1187), Sheet2!B$3:D$987, 3, FALSE)))</f>
        <v>THA</v>
      </c>
      <c r="Q1187" s="82" t="str">
        <f>IF(P1187="THA",VLOOKUP(VALUE(O1187),Sheet2!B$1:C$191,2,FALSE), IF(P1187="SHA",VLOOKUP(VALUE(O1187),Sheet2!B$1:C$191,2,FALSE), 0))</f>
        <v>Neets Bay</v>
      </c>
      <c r="R1187" s="82" t="str">
        <f t="shared" si="37"/>
        <v>T</v>
      </c>
      <c r="S1187" s="70" t="s">
        <v>2417</v>
      </c>
      <c r="T1187" s="71">
        <v>45521</v>
      </c>
      <c r="U1187" s="73"/>
      <c r="V1187" s="69">
        <v>1</v>
      </c>
      <c r="W1187" s="71">
        <v>45521</v>
      </c>
      <c r="X1187" s="69">
        <v>33</v>
      </c>
      <c r="Y1187" s="69">
        <v>8</v>
      </c>
      <c r="Z1187" s="70" t="s">
        <v>2399</v>
      </c>
      <c r="AA1187" s="69">
        <v>1</v>
      </c>
      <c r="AB1187" s="72">
        <v>45534</v>
      </c>
      <c r="AC1187" s="70" t="s">
        <v>63</v>
      </c>
      <c r="AD1187" s="70" t="s">
        <v>139</v>
      </c>
      <c r="AE1187" s="70" t="s">
        <v>13</v>
      </c>
      <c r="AF1187" s="70" t="s">
        <v>12</v>
      </c>
      <c r="AG1187" s="70" t="s">
        <v>65</v>
      </c>
      <c r="AH1187" s="70" t="s">
        <v>11</v>
      </c>
      <c r="AI1187" s="70" t="s">
        <v>9</v>
      </c>
      <c r="AJ1187" s="70" t="s">
        <v>84</v>
      </c>
      <c r="AK1187" s="70" t="s">
        <v>139</v>
      </c>
      <c r="AL1187" s="70" t="s">
        <v>63</v>
      </c>
      <c r="AM1187" s="70" t="s">
        <v>61</v>
      </c>
      <c r="AN1187" s="70" t="s">
        <v>61</v>
      </c>
      <c r="AO1187" s="70" t="s">
        <v>61</v>
      </c>
      <c r="AP1187" s="73"/>
    </row>
    <row r="1188" spans="1:42" ht="15" hidden="1" customHeight="1" x14ac:dyDescent="0.25">
      <c r="A1188" s="69">
        <v>2024</v>
      </c>
      <c r="B1188" s="70" t="s">
        <v>54</v>
      </c>
      <c r="C1188" s="70" t="s">
        <v>1752</v>
      </c>
      <c r="D1188" s="70" t="s">
        <v>1753</v>
      </c>
      <c r="E1188" s="70" t="s">
        <v>2094</v>
      </c>
      <c r="F1188" s="70" t="s">
        <v>1755</v>
      </c>
      <c r="G1188" s="70" t="s">
        <v>2397</v>
      </c>
      <c r="H1188" s="70" t="s">
        <v>106</v>
      </c>
      <c r="I1188" s="70" t="s">
        <v>60</v>
      </c>
      <c r="J1188" s="70" t="s">
        <v>1755</v>
      </c>
      <c r="K1188" s="69" t="b">
        <v>0</v>
      </c>
      <c r="L1188" s="70" t="s">
        <v>1755</v>
      </c>
      <c r="M1188" s="69">
        <v>101</v>
      </c>
      <c r="N1188" s="78" t="s">
        <v>62</v>
      </c>
      <c r="O1188" s="81" t="str">
        <f t="shared" si="36"/>
        <v>10195</v>
      </c>
      <c r="P1188" s="82" t="str">
        <f>IF(L1188="EGG", "THA", IF(COUNTIF(Sheet2!B$3:B$187,VALUE('raw Mark ID data'!O1188))=0, 0, VLOOKUP(VALUE(O1188), Sheet2!B$3:D$987, 3, FALSE)))</f>
        <v>THA</v>
      </c>
      <c r="Q1188" s="82" t="str">
        <f>IF(P1188="THA",VLOOKUP(VALUE(O1188),Sheet2!B$1:C$191,2,FALSE), IF(P1188="SHA",VLOOKUP(VALUE(O1188),Sheet2!B$1:C$191,2,FALSE), 0))</f>
        <v>Neets Bay</v>
      </c>
      <c r="R1188" s="82" t="str">
        <f t="shared" si="37"/>
        <v>T</v>
      </c>
      <c r="S1188" s="70" t="s">
        <v>2418</v>
      </c>
      <c r="T1188" s="71">
        <v>45521</v>
      </c>
      <c r="U1188" s="73"/>
      <c r="V1188" s="69">
        <v>1</v>
      </c>
      <c r="W1188" s="71">
        <v>45521</v>
      </c>
      <c r="X1188" s="69">
        <v>33</v>
      </c>
      <c r="Y1188" s="69">
        <v>8</v>
      </c>
      <c r="Z1188" s="70" t="s">
        <v>2399</v>
      </c>
      <c r="AA1188" s="69">
        <v>1</v>
      </c>
      <c r="AB1188" s="72">
        <v>45534</v>
      </c>
      <c r="AC1188" s="70" t="s">
        <v>63</v>
      </c>
      <c r="AD1188" s="70" t="s">
        <v>139</v>
      </c>
      <c r="AE1188" s="70" t="s">
        <v>13</v>
      </c>
      <c r="AF1188" s="70" t="s">
        <v>12</v>
      </c>
      <c r="AG1188" s="70" t="s">
        <v>65</v>
      </c>
      <c r="AH1188" s="70" t="s">
        <v>11</v>
      </c>
      <c r="AI1188" s="70" t="s">
        <v>9</v>
      </c>
      <c r="AJ1188" s="70" t="s">
        <v>84</v>
      </c>
      <c r="AK1188" s="70" t="s">
        <v>139</v>
      </c>
      <c r="AL1188" s="70" t="s">
        <v>63</v>
      </c>
      <c r="AM1188" s="70" t="s">
        <v>61</v>
      </c>
      <c r="AN1188" s="70" t="s">
        <v>61</v>
      </c>
      <c r="AO1188" s="70" t="s">
        <v>61</v>
      </c>
      <c r="AP1188" s="73"/>
    </row>
    <row r="1189" spans="1:42" ht="15" hidden="1" customHeight="1" x14ac:dyDescent="0.25">
      <c r="A1189" s="69">
        <v>2024</v>
      </c>
      <c r="B1189" s="70" t="s">
        <v>54</v>
      </c>
      <c r="C1189" s="70" t="s">
        <v>1752</v>
      </c>
      <c r="D1189" s="70" t="s">
        <v>1753</v>
      </c>
      <c r="E1189" s="70" t="s">
        <v>2094</v>
      </c>
      <c r="F1189" s="70" t="s">
        <v>1755</v>
      </c>
      <c r="G1189" s="70" t="s">
        <v>2397</v>
      </c>
      <c r="H1189" s="70" t="s">
        <v>107</v>
      </c>
      <c r="I1189" s="70" t="s">
        <v>60</v>
      </c>
      <c r="J1189" s="70" t="s">
        <v>1755</v>
      </c>
      <c r="K1189" s="69" t="b">
        <v>0</v>
      </c>
      <c r="L1189" s="70" t="s">
        <v>1755</v>
      </c>
      <c r="M1189" s="69">
        <v>101</v>
      </c>
      <c r="N1189" s="78" t="s">
        <v>62</v>
      </c>
      <c r="O1189" s="81" t="str">
        <f t="shared" si="36"/>
        <v>10195</v>
      </c>
      <c r="P1189" s="82" t="str">
        <f>IF(L1189="EGG", "THA", IF(COUNTIF(Sheet2!B$3:B$187,VALUE('raw Mark ID data'!O1189))=0, 0, VLOOKUP(VALUE(O1189), Sheet2!B$3:D$987, 3, FALSE)))</f>
        <v>THA</v>
      </c>
      <c r="Q1189" s="82" t="str">
        <f>IF(P1189="THA",VLOOKUP(VALUE(O1189),Sheet2!B$1:C$191,2,FALSE), IF(P1189="SHA",VLOOKUP(VALUE(O1189),Sheet2!B$1:C$191,2,FALSE), 0))</f>
        <v>Neets Bay</v>
      </c>
      <c r="R1189" s="82" t="str">
        <f t="shared" si="37"/>
        <v>T</v>
      </c>
      <c r="S1189" s="70" t="s">
        <v>2419</v>
      </c>
      <c r="T1189" s="71">
        <v>45521</v>
      </c>
      <c r="U1189" s="73"/>
      <c r="V1189" s="69">
        <v>1</v>
      </c>
      <c r="W1189" s="71">
        <v>45521</v>
      </c>
      <c r="X1189" s="69">
        <v>33</v>
      </c>
      <c r="Y1189" s="69">
        <v>8</v>
      </c>
      <c r="Z1189" s="70" t="s">
        <v>2399</v>
      </c>
      <c r="AA1189" s="69">
        <v>1</v>
      </c>
      <c r="AB1189" s="72">
        <v>45534</v>
      </c>
      <c r="AC1189" s="70" t="s">
        <v>63</v>
      </c>
      <c r="AD1189" s="70" t="s">
        <v>163</v>
      </c>
      <c r="AE1189" s="70" t="s">
        <v>10</v>
      </c>
      <c r="AF1189" s="70" t="s">
        <v>12</v>
      </c>
      <c r="AG1189" s="70" t="s">
        <v>65</v>
      </c>
      <c r="AH1189" s="70" t="s">
        <v>11</v>
      </c>
      <c r="AI1189" s="70" t="s">
        <v>9</v>
      </c>
      <c r="AJ1189" s="70" t="s">
        <v>122</v>
      </c>
      <c r="AK1189" s="70" t="s">
        <v>163</v>
      </c>
      <c r="AL1189" s="70" t="s">
        <v>63</v>
      </c>
      <c r="AM1189" s="70" t="s">
        <v>61</v>
      </c>
      <c r="AN1189" s="70" t="s">
        <v>61</v>
      </c>
      <c r="AO1189" s="70" t="s">
        <v>61</v>
      </c>
      <c r="AP1189" s="73"/>
    </row>
    <row r="1190" spans="1:42" ht="15" hidden="1" customHeight="1" x14ac:dyDescent="0.25">
      <c r="A1190" s="69">
        <v>2024</v>
      </c>
      <c r="B1190" s="70" t="s">
        <v>54</v>
      </c>
      <c r="C1190" s="70" t="s">
        <v>1752</v>
      </c>
      <c r="D1190" s="70" t="s">
        <v>1753</v>
      </c>
      <c r="E1190" s="70" t="s">
        <v>2094</v>
      </c>
      <c r="F1190" s="70" t="s">
        <v>1755</v>
      </c>
      <c r="G1190" s="70" t="s">
        <v>2397</v>
      </c>
      <c r="H1190" s="70" t="s">
        <v>108</v>
      </c>
      <c r="I1190" s="70" t="s">
        <v>60</v>
      </c>
      <c r="J1190" s="70" t="s">
        <v>1755</v>
      </c>
      <c r="K1190" s="69" t="b">
        <v>0</v>
      </c>
      <c r="L1190" s="70" t="s">
        <v>1755</v>
      </c>
      <c r="M1190" s="69">
        <v>101</v>
      </c>
      <c r="N1190" s="78" t="s">
        <v>62</v>
      </c>
      <c r="O1190" s="81" t="str">
        <f t="shared" si="36"/>
        <v>10195</v>
      </c>
      <c r="P1190" s="82" t="str">
        <f>IF(L1190="EGG", "THA", IF(COUNTIF(Sheet2!B$3:B$187,VALUE('raw Mark ID data'!O1190))=0, 0, VLOOKUP(VALUE(O1190), Sheet2!B$3:D$987, 3, FALSE)))</f>
        <v>THA</v>
      </c>
      <c r="Q1190" s="82" t="str">
        <f>IF(P1190="THA",VLOOKUP(VALUE(O1190),Sheet2!B$1:C$191,2,FALSE), IF(P1190="SHA",VLOOKUP(VALUE(O1190),Sheet2!B$1:C$191,2,FALSE), 0))</f>
        <v>Neets Bay</v>
      </c>
      <c r="R1190" s="82" t="str">
        <f t="shared" si="37"/>
        <v>T</v>
      </c>
      <c r="S1190" s="70" t="s">
        <v>2420</v>
      </c>
      <c r="T1190" s="71">
        <v>45521</v>
      </c>
      <c r="U1190" s="73"/>
      <c r="V1190" s="69">
        <v>1</v>
      </c>
      <c r="W1190" s="71">
        <v>45521</v>
      </c>
      <c r="X1190" s="69">
        <v>33</v>
      </c>
      <c r="Y1190" s="69">
        <v>8</v>
      </c>
      <c r="Z1190" s="70" t="s">
        <v>2399</v>
      </c>
      <c r="AA1190" s="69">
        <v>1</v>
      </c>
      <c r="AB1190" s="72">
        <v>45534</v>
      </c>
      <c r="AC1190" s="70" t="s">
        <v>63</v>
      </c>
      <c r="AD1190" s="70" t="s">
        <v>163</v>
      </c>
      <c r="AE1190" s="70" t="s">
        <v>10</v>
      </c>
      <c r="AF1190" s="70" t="s">
        <v>12</v>
      </c>
      <c r="AG1190" s="70" t="s">
        <v>65</v>
      </c>
      <c r="AH1190" s="70" t="s">
        <v>11</v>
      </c>
      <c r="AI1190" s="70" t="s">
        <v>9</v>
      </c>
      <c r="AJ1190" s="70" t="s">
        <v>122</v>
      </c>
      <c r="AK1190" s="70" t="s">
        <v>163</v>
      </c>
      <c r="AL1190" s="70" t="s">
        <v>63</v>
      </c>
      <c r="AM1190" s="70" t="s">
        <v>61</v>
      </c>
      <c r="AN1190" s="70" t="s">
        <v>61</v>
      </c>
      <c r="AO1190" s="70" t="s">
        <v>61</v>
      </c>
      <c r="AP1190" s="73"/>
    </row>
    <row r="1191" spans="1:42" ht="15" hidden="1" customHeight="1" x14ac:dyDescent="0.25">
      <c r="A1191" s="69">
        <v>2024</v>
      </c>
      <c r="B1191" s="70" t="s">
        <v>54</v>
      </c>
      <c r="C1191" s="70" t="s">
        <v>1752</v>
      </c>
      <c r="D1191" s="70" t="s">
        <v>1753</v>
      </c>
      <c r="E1191" s="70" t="s">
        <v>2094</v>
      </c>
      <c r="F1191" s="70" t="s">
        <v>1755</v>
      </c>
      <c r="G1191" s="70" t="s">
        <v>2397</v>
      </c>
      <c r="H1191" s="70" t="s">
        <v>110</v>
      </c>
      <c r="I1191" s="70" t="s">
        <v>60</v>
      </c>
      <c r="J1191" s="70" t="s">
        <v>1755</v>
      </c>
      <c r="K1191" s="69" t="b">
        <v>0</v>
      </c>
      <c r="L1191" s="70" t="s">
        <v>1755</v>
      </c>
      <c r="M1191" s="69">
        <v>101</v>
      </c>
      <c r="N1191" s="78" t="s">
        <v>62</v>
      </c>
      <c r="O1191" s="81" t="str">
        <f t="shared" si="36"/>
        <v>10195</v>
      </c>
      <c r="P1191" s="82" t="str">
        <f>IF(L1191="EGG", "THA", IF(COUNTIF(Sheet2!B$3:B$187,VALUE('raw Mark ID data'!O1191))=0, 0, VLOOKUP(VALUE(O1191), Sheet2!B$3:D$987, 3, FALSE)))</f>
        <v>THA</v>
      </c>
      <c r="Q1191" s="82" t="str">
        <f>IF(P1191="THA",VLOOKUP(VALUE(O1191),Sheet2!B$1:C$191,2,FALSE), IF(P1191="SHA",VLOOKUP(VALUE(O1191),Sheet2!B$1:C$191,2,FALSE), 0))</f>
        <v>Neets Bay</v>
      </c>
      <c r="R1191" s="82" t="str">
        <f t="shared" si="37"/>
        <v>T</v>
      </c>
      <c r="S1191" s="70" t="s">
        <v>2421</v>
      </c>
      <c r="T1191" s="71">
        <v>45521</v>
      </c>
      <c r="U1191" s="73"/>
      <c r="V1191" s="69">
        <v>1</v>
      </c>
      <c r="W1191" s="71">
        <v>45521</v>
      </c>
      <c r="X1191" s="69">
        <v>33</v>
      </c>
      <c r="Y1191" s="69">
        <v>8</v>
      </c>
      <c r="Z1191" s="70" t="s">
        <v>2399</v>
      </c>
      <c r="AA1191" s="69">
        <v>1</v>
      </c>
      <c r="AB1191" s="72">
        <v>45534</v>
      </c>
      <c r="AC1191" s="70" t="s">
        <v>63</v>
      </c>
      <c r="AD1191" s="70" t="s">
        <v>139</v>
      </c>
      <c r="AE1191" s="70" t="s">
        <v>13</v>
      </c>
      <c r="AF1191" s="70" t="s">
        <v>12</v>
      </c>
      <c r="AG1191" s="70" t="s">
        <v>65</v>
      </c>
      <c r="AH1191" s="70" t="s">
        <v>11</v>
      </c>
      <c r="AI1191" s="70" t="s">
        <v>9</v>
      </c>
      <c r="AJ1191" s="70" t="s">
        <v>122</v>
      </c>
      <c r="AK1191" s="70" t="s">
        <v>139</v>
      </c>
      <c r="AL1191" s="70" t="s">
        <v>63</v>
      </c>
      <c r="AM1191" s="70" t="s">
        <v>61</v>
      </c>
      <c r="AN1191" s="70" t="s">
        <v>61</v>
      </c>
      <c r="AO1191" s="70" t="s">
        <v>61</v>
      </c>
      <c r="AP1191" s="73"/>
    </row>
    <row r="1192" spans="1:42" ht="15" hidden="1" customHeight="1" x14ac:dyDescent="0.25">
      <c r="A1192" s="69">
        <v>2024</v>
      </c>
      <c r="B1192" s="70" t="s">
        <v>54</v>
      </c>
      <c r="C1192" s="70" t="s">
        <v>1752</v>
      </c>
      <c r="D1192" s="70" t="s">
        <v>1753</v>
      </c>
      <c r="E1192" s="70" t="s">
        <v>2094</v>
      </c>
      <c r="F1192" s="70" t="s">
        <v>1755</v>
      </c>
      <c r="G1192" s="70" t="s">
        <v>2397</v>
      </c>
      <c r="H1192" s="70" t="s">
        <v>112</v>
      </c>
      <c r="I1192" s="70" t="s">
        <v>60</v>
      </c>
      <c r="J1192" s="70" t="s">
        <v>1755</v>
      </c>
      <c r="K1192" s="69" t="b">
        <v>0</v>
      </c>
      <c r="L1192" s="70" t="s">
        <v>1755</v>
      </c>
      <c r="M1192" s="69">
        <v>101</v>
      </c>
      <c r="N1192" s="78" t="s">
        <v>62</v>
      </c>
      <c r="O1192" s="81" t="str">
        <f t="shared" si="36"/>
        <v>10195</v>
      </c>
      <c r="P1192" s="82" t="str">
        <f>IF(L1192="EGG", "THA", IF(COUNTIF(Sheet2!B$3:B$187,VALUE('raw Mark ID data'!O1192))=0, 0, VLOOKUP(VALUE(O1192), Sheet2!B$3:D$987, 3, FALSE)))</f>
        <v>THA</v>
      </c>
      <c r="Q1192" s="82" t="str">
        <f>IF(P1192="THA",VLOOKUP(VALUE(O1192),Sheet2!B$1:C$191,2,FALSE), IF(P1192="SHA",VLOOKUP(VALUE(O1192),Sheet2!B$1:C$191,2,FALSE), 0))</f>
        <v>Neets Bay</v>
      </c>
      <c r="R1192" s="82" t="str">
        <f t="shared" si="37"/>
        <v>T</v>
      </c>
      <c r="S1192" s="70" t="s">
        <v>2422</v>
      </c>
      <c r="T1192" s="71">
        <v>45521</v>
      </c>
      <c r="U1192" s="73"/>
      <c r="V1192" s="69">
        <v>1</v>
      </c>
      <c r="W1192" s="71">
        <v>45521</v>
      </c>
      <c r="X1192" s="69">
        <v>33</v>
      </c>
      <c r="Y1192" s="69">
        <v>8</v>
      </c>
      <c r="Z1192" s="70" t="s">
        <v>2399</v>
      </c>
      <c r="AA1192" s="69">
        <v>1</v>
      </c>
      <c r="AB1192" s="72">
        <v>45534</v>
      </c>
      <c r="AC1192" s="70" t="s">
        <v>63</v>
      </c>
      <c r="AD1192" s="70" t="s">
        <v>163</v>
      </c>
      <c r="AE1192" s="70" t="s">
        <v>10</v>
      </c>
      <c r="AF1192" s="70" t="s">
        <v>12</v>
      </c>
      <c r="AG1192" s="70" t="s">
        <v>65</v>
      </c>
      <c r="AH1192" s="70" t="s">
        <v>11</v>
      </c>
      <c r="AI1192" s="70" t="s">
        <v>9</v>
      </c>
      <c r="AJ1192" s="70" t="s">
        <v>122</v>
      </c>
      <c r="AK1192" s="70" t="s">
        <v>163</v>
      </c>
      <c r="AL1192" s="70" t="s">
        <v>63</v>
      </c>
      <c r="AM1192" s="70" t="s">
        <v>61</v>
      </c>
      <c r="AN1192" s="70" t="s">
        <v>61</v>
      </c>
      <c r="AO1192" s="70" t="s">
        <v>61</v>
      </c>
      <c r="AP1192" s="73"/>
    </row>
    <row r="1193" spans="1:42" ht="15" hidden="1" customHeight="1" x14ac:dyDescent="0.25">
      <c r="A1193" s="69">
        <v>2024</v>
      </c>
      <c r="B1193" s="70" t="s">
        <v>54</v>
      </c>
      <c r="C1193" s="70" t="s">
        <v>1752</v>
      </c>
      <c r="D1193" s="70" t="s">
        <v>1753</v>
      </c>
      <c r="E1193" s="70" t="s">
        <v>2094</v>
      </c>
      <c r="F1193" s="70" t="s">
        <v>1755</v>
      </c>
      <c r="G1193" s="70" t="s">
        <v>2397</v>
      </c>
      <c r="H1193" s="70" t="s">
        <v>113</v>
      </c>
      <c r="I1193" s="70" t="s">
        <v>60</v>
      </c>
      <c r="J1193" s="70" t="s">
        <v>1755</v>
      </c>
      <c r="K1193" s="69" t="b">
        <v>0</v>
      </c>
      <c r="L1193" s="70" t="s">
        <v>1755</v>
      </c>
      <c r="M1193" s="69">
        <v>101</v>
      </c>
      <c r="N1193" s="78" t="s">
        <v>62</v>
      </c>
      <c r="O1193" s="81" t="str">
        <f t="shared" si="36"/>
        <v>10195</v>
      </c>
      <c r="P1193" s="82" t="str">
        <f>IF(L1193="EGG", "THA", IF(COUNTIF(Sheet2!B$3:B$187,VALUE('raw Mark ID data'!O1193))=0, 0, VLOOKUP(VALUE(O1193), Sheet2!B$3:D$987, 3, FALSE)))</f>
        <v>THA</v>
      </c>
      <c r="Q1193" s="82" t="str">
        <f>IF(P1193="THA",VLOOKUP(VALUE(O1193),Sheet2!B$1:C$191,2,FALSE), IF(P1193="SHA",VLOOKUP(VALUE(O1193),Sheet2!B$1:C$191,2,FALSE), 0))</f>
        <v>Neets Bay</v>
      </c>
      <c r="R1193" s="82" t="str">
        <f t="shared" si="37"/>
        <v>T</v>
      </c>
      <c r="S1193" s="70" t="s">
        <v>2423</v>
      </c>
      <c r="T1193" s="71">
        <v>45521</v>
      </c>
      <c r="U1193" s="73"/>
      <c r="V1193" s="69">
        <v>1</v>
      </c>
      <c r="W1193" s="71">
        <v>45521</v>
      </c>
      <c r="X1193" s="69">
        <v>33</v>
      </c>
      <c r="Y1193" s="69">
        <v>8</v>
      </c>
      <c r="Z1193" s="70" t="s">
        <v>2399</v>
      </c>
      <c r="AA1193" s="69">
        <v>1</v>
      </c>
      <c r="AB1193" s="72">
        <v>45534</v>
      </c>
      <c r="AC1193" s="70" t="s">
        <v>63</v>
      </c>
      <c r="AD1193" s="70" t="s">
        <v>139</v>
      </c>
      <c r="AE1193" s="70" t="s">
        <v>13</v>
      </c>
      <c r="AF1193" s="70" t="s">
        <v>12</v>
      </c>
      <c r="AG1193" s="70" t="s">
        <v>65</v>
      </c>
      <c r="AH1193" s="70" t="s">
        <v>11</v>
      </c>
      <c r="AI1193" s="70" t="s">
        <v>9</v>
      </c>
      <c r="AJ1193" s="70" t="s">
        <v>122</v>
      </c>
      <c r="AK1193" s="70" t="s">
        <v>139</v>
      </c>
      <c r="AL1193" s="70" t="s">
        <v>63</v>
      </c>
      <c r="AM1193" s="70" t="s">
        <v>61</v>
      </c>
      <c r="AN1193" s="70" t="s">
        <v>61</v>
      </c>
      <c r="AO1193" s="70" t="s">
        <v>61</v>
      </c>
      <c r="AP1193" s="73"/>
    </row>
    <row r="1194" spans="1:42" ht="15" hidden="1" customHeight="1" x14ac:dyDescent="0.25">
      <c r="A1194" s="69">
        <v>2024</v>
      </c>
      <c r="B1194" s="70" t="s">
        <v>54</v>
      </c>
      <c r="C1194" s="70" t="s">
        <v>1752</v>
      </c>
      <c r="D1194" s="70" t="s">
        <v>1753</v>
      </c>
      <c r="E1194" s="70" t="s">
        <v>2094</v>
      </c>
      <c r="F1194" s="70" t="s">
        <v>1755</v>
      </c>
      <c r="G1194" s="70" t="s">
        <v>2397</v>
      </c>
      <c r="H1194" s="70" t="s">
        <v>116</v>
      </c>
      <c r="I1194" s="70" t="s">
        <v>60</v>
      </c>
      <c r="J1194" s="70" t="s">
        <v>1755</v>
      </c>
      <c r="K1194" s="69" t="b">
        <v>0</v>
      </c>
      <c r="L1194" s="70" t="s">
        <v>1755</v>
      </c>
      <c r="M1194" s="69">
        <v>101</v>
      </c>
      <c r="N1194" s="78" t="s">
        <v>62</v>
      </c>
      <c r="O1194" s="81" t="str">
        <f t="shared" si="36"/>
        <v>10195</v>
      </c>
      <c r="P1194" s="82" t="str">
        <f>IF(L1194="EGG", "THA", IF(COUNTIF(Sheet2!B$3:B$187,VALUE('raw Mark ID data'!O1194))=0, 0, VLOOKUP(VALUE(O1194), Sheet2!B$3:D$987, 3, FALSE)))</f>
        <v>THA</v>
      </c>
      <c r="Q1194" s="82" t="str">
        <f>IF(P1194="THA",VLOOKUP(VALUE(O1194),Sheet2!B$1:C$191,2,FALSE), IF(P1194="SHA",VLOOKUP(VALUE(O1194),Sheet2!B$1:C$191,2,FALSE), 0))</f>
        <v>Neets Bay</v>
      </c>
      <c r="R1194" s="82" t="str">
        <f t="shared" si="37"/>
        <v>T</v>
      </c>
      <c r="S1194" s="70" t="s">
        <v>2424</v>
      </c>
      <c r="T1194" s="71">
        <v>45521</v>
      </c>
      <c r="U1194" s="73"/>
      <c r="V1194" s="69">
        <v>1</v>
      </c>
      <c r="W1194" s="71">
        <v>45521</v>
      </c>
      <c r="X1194" s="69">
        <v>33</v>
      </c>
      <c r="Y1194" s="69">
        <v>8</v>
      </c>
      <c r="Z1194" s="70" t="s">
        <v>2399</v>
      </c>
      <c r="AA1194" s="69">
        <v>1</v>
      </c>
      <c r="AB1194" s="72">
        <v>45534</v>
      </c>
      <c r="AC1194" s="70" t="s">
        <v>63</v>
      </c>
      <c r="AD1194" s="70" t="s">
        <v>139</v>
      </c>
      <c r="AE1194" s="70" t="s">
        <v>13</v>
      </c>
      <c r="AF1194" s="70" t="s">
        <v>12</v>
      </c>
      <c r="AG1194" s="70" t="s">
        <v>65</v>
      </c>
      <c r="AH1194" s="70" t="s">
        <v>11</v>
      </c>
      <c r="AI1194" s="70" t="s">
        <v>9</v>
      </c>
      <c r="AJ1194" s="70" t="s">
        <v>122</v>
      </c>
      <c r="AK1194" s="70" t="s">
        <v>139</v>
      </c>
      <c r="AL1194" s="70" t="s">
        <v>63</v>
      </c>
      <c r="AM1194" s="70" t="s">
        <v>61</v>
      </c>
      <c r="AN1194" s="70" t="s">
        <v>61</v>
      </c>
      <c r="AO1194" s="70" t="s">
        <v>61</v>
      </c>
      <c r="AP1194" s="73"/>
    </row>
    <row r="1195" spans="1:42" ht="15" hidden="1" customHeight="1" x14ac:dyDescent="0.25">
      <c r="A1195" s="69">
        <v>2024</v>
      </c>
      <c r="B1195" s="70" t="s">
        <v>54</v>
      </c>
      <c r="C1195" s="70" t="s">
        <v>1752</v>
      </c>
      <c r="D1195" s="70" t="s">
        <v>1753</v>
      </c>
      <c r="E1195" s="70" t="s">
        <v>2094</v>
      </c>
      <c r="F1195" s="70" t="s">
        <v>1755</v>
      </c>
      <c r="G1195" s="70" t="s">
        <v>2397</v>
      </c>
      <c r="H1195" s="70" t="s">
        <v>118</v>
      </c>
      <c r="I1195" s="70" t="s">
        <v>60</v>
      </c>
      <c r="J1195" s="70" t="s">
        <v>1755</v>
      </c>
      <c r="K1195" s="69" t="b">
        <v>0</v>
      </c>
      <c r="L1195" s="70" t="s">
        <v>1755</v>
      </c>
      <c r="M1195" s="69">
        <v>101</v>
      </c>
      <c r="N1195" s="78" t="s">
        <v>62</v>
      </c>
      <c r="O1195" s="81" t="str">
        <f t="shared" si="36"/>
        <v>10195</v>
      </c>
      <c r="P1195" s="82" t="str">
        <f>IF(L1195="EGG", "THA", IF(COUNTIF(Sheet2!B$3:B$187,VALUE('raw Mark ID data'!O1195))=0, 0, VLOOKUP(VALUE(O1195), Sheet2!B$3:D$987, 3, FALSE)))</f>
        <v>THA</v>
      </c>
      <c r="Q1195" s="82" t="str">
        <f>IF(P1195="THA",VLOOKUP(VALUE(O1195),Sheet2!B$1:C$191,2,FALSE), IF(P1195="SHA",VLOOKUP(VALUE(O1195),Sheet2!B$1:C$191,2,FALSE), 0))</f>
        <v>Neets Bay</v>
      </c>
      <c r="R1195" s="82" t="str">
        <f t="shared" si="37"/>
        <v>T</v>
      </c>
      <c r="S1195" s="70" t="s">
        <v>2425</v>
      </c>
      <c r="T1195" s="71">
        <v>45521</v>
      </c>
      <c r="U1195" s="73"/>
      <c r="V1195" s="69">
        <v>1</v>
      </c>
      <c r="W1195" s="71">
        <v>45521</v>
      </c>
      <c r="X1195" s="69">
        <v>33</v>
      </c>
      <c r="Y1195" s="69">
        <v>8</v>
      </c>
      <c r="Z1195" s="70" t="s">
        <v>2399</v>
      </c>
      <c r="AA1195" s="69">
        <v>1</v>
      </c>
      <c r="AB1195" s="72">
        <v>45534</v>
      </c>
      <c r="AC1195" s="70" t="s">
        <v>63</v>
      </c>
      <c r="AD1195" s="70" t="s">
        <v>189</v>
      </c>
      <c r="AE1195" s="70" t="s">
        <v>21</v>
      </c>
      <c r="AF1195" s="70" t="s">
        <v>12</v>
      </c>
      <c r="AG1195" s="70" t="s">
        <v>65</v>
      </c>
      <c r="AH1195" s="70" t="s">
        <v>11</v>
      </c>
      <c r="AI1195" s="70" t="s">
        <v>9</v>
      </c>
      <c r="AJ1195" s="70" t="s">
        <v>122</v>
      </c>
      <c r="AK1195" s="70" t="s">
        <v>189</v>
      </c>
      <c r="AL1195" s="70" t="s">
        <v>63</v>
      </c>
      <c r="AM1195" s="70" t="s">
        <v>61</v>
      </c>
      <c r="AN1195" s="70" t="s">
        <v>61</v>
      </c>
      <c r="AO1195" s="70" t="s">
        <v>61</v>
      </c>
      <c r="AP1195" s="73"/>
    </row>
    <row r="1196" spans="1:42" ht="15" hidden="1" customHeight="1" x14ac:dyDescent="0.25">
      <c r="A1196" s="69">
        <v>2024</v>
      </c>
      <c r="B1196" s="70" t="s">
        <v>54</v>
      </c>
      <c r="C1196" s="70" t="s">
        <v>1752</v>
      </c>
      <c r="D1196" s="70" t="s">
        <v>1753</v>
      </c>
      <c r="E1196" s="70" t="s">
        <v>2094</v>
      </c>
      <c r="F1196" s="70" t="s">
        <v>1755</v>
      </c>
      <c r="G1196" s="70" t="s">
        <v>2397</v>
      </c>
      <c r="H1196" s="70" t="s">
        <v>119</v>
      </c>
      <c r="I1196" s="70" t="s">
        <v>60</v>
      </c>
      <c r="J1196" s="70" t="s">
        <v>1755</v>
      </c>
      <c r="K1196" s="69" t="b">
        <v>0</v>
      </c>
      <c r="L1196" s="70" t="s">
        <v>1755</v>
      </c>
      <c r="M1196" s="69">
        <v>101</v>
      </c>
      <c r="N1196" s="78" t="s">
        <v>62</v>
      </c>
      <c r="O1196" s="81" t="str">
        <f t="shared" si="36"/>
        <v>10195</v>
      </c>
      <c r="P1196" s="82" t="str">
        <f>IF(L1196="EGG", "THA", IF(COUNTIF(Sheet2!B$3:B$187,VALUE('raw Mark ID data'!O1196))=0, 0, VLOOKUP(VALUE(O1196), Sheet2!B$3:D$987, 3, FALSE)))</f>
        <v>THA</v>
      </c>
      <c r="Q1196" s="82" t="str">
        <f>IF(P1196="THA",VLOOKUP(VALUE(O1196),Sheet2!B$1:C$191,2,FALSE), IF(P1196="SHA",VLOOKUP(VALUE(O1196),Sheet2!B$1:C$191,2,FALSE), 0))</f>
        <v>Neets Bay</v>
      </c>
      <c r="R1196" s="82" t="str">
        <f t="shared" si="37"/>
        <v>T</v>
      </c>
      <c r="S1196" s="70" t="s">
        <v>2426</v>
      </c>
      <c r="T1196" s="71">
        <v>45521</v>
      </c>
      <c r="U1196" s="73"/>
      <c r="V1196" s="69">
        <v>1</v>
      </c>
      <c r="W1196" s="71">
        <v>45521</v>
      </c>
      <c r="X1196" s="69">
        <v>33</v>
      </c>
      <c r="Y1196" s="69">
        <v>8</v>
      </c>
      <c r="Z1196" s="70" t="s">
        <v>2399</v>
      </c>
      <c r="AA1196" s="69">
        <v>1</v>
      </c>
      <c r="AB1196" s="72">
        <v>45534</v>
      </c>
      <c r="AC1196" s="70" t="s">
        <v>63</v>
      </c>
      <c r="AD1196" s="70" t="s">
        <v>163</v>
      </c>
      <c r="AE1196" s="70" t="s">
        <v>10</v>
      </c>
      <c r="AF1196" s="70" t="s">
        <v>12</v>
      </c>
      <c r="AG1196" s="70" t="s">
        <v>65</v>
      </c>
      <c r="AH1196" s="70" t="s">
        <v>11</v>
      </c>
      <c r="AI1196" s="70" t="s">
        <v>9</v>
      </c>
      <c r="AJ1196" s="70" t="s">
        <v>122</v>
      </c>
      <c r="AK1196" s="70" t="s">
        <v>163</v>
      </c>
      <c r="AL1196" s="70" t="s">
        <v>63</v>
      </c>
      <c r="AM1196" s="70" t="s">
        <v>61</v>
      </c>
      <c r="AN1196" s="70" t="s">
        <v>61</v>
      </c>
      <c r="AO1196" s="70" t="s">
        <v>61</v>
      </c>
      <c r="AP1196" s="73"/>
    </row>
    <row r="1197" spans="1:42" ht="15" hidden="1" customHeight="1" x14ac:dyDescent="0.25">
      <c r="A1197" s="69">
        <v>2024</v>
      </c>
      <c r="B1197" s="70" t="s">
        <v>54</v>
      </c>
      <c r="C1197" s="70" t="s">
        <v>1752</v>
      </c>
      <c r="D1197" s="70" t="s">
        <v>1753</v>
      </c>
      <c r="E1197" s="70" t="s">
        <v>2094</v>
      </c>
      <c r="F1197" s="70" t="s">
        <v>1755</v>
      </c>
      <c r="G1197" s="70" t="s">
        <v>2397</v>
      </c>
      <c r="H1197" s="70" t="s">
        <v>120</v>
      </c>
      <c r="I1197" s="70" t="s">
        <v>60</v>
      </c>
      <c r="J1197" s="70" t="s">
        <v>1755</v>
      </c>
      <c r="K1197" s="69" t="b">
        <v>0</v>
      </c>
      <c r="L1197" s="70" t="s">
        <v>1755</v>
      </c>
      <c r="M1197" s="69">
        <v>101</v>
      </c>
      <c r="N1197" s="78" t="s">
        <v>62</v>
      </c>
      <c r="O1197" s="81" t="str">
        <f t="shared" si="36"/>
        <v>10195</v>
      </c>
      <c r="P1197" s="82" t="str">
        <f>IF(L1197="EGG", "THA", IF(COUNTIF(Sheet2!B$3:B$187,VALUE('raw Mark ID data'!O1197))=0, 0, VLOOKUP(VALUE(O1197), Sheet2!B$3:D$987, 3, FALSE)))</f>
        <v>THA</v>
      </c>
      <c r="Q1197" s="82" t="str">
        <f>IF(P1197="THA",VLOOKUP(VALUE(O1197),Sheet2!B$1:C$191,2,FALSE), IF(P1197="SHA",VLOOKUP(VALUE(O1197),Sheet2!B$1:C$191,2,FALSE), 0))</f>
        <v>Neets Bay</v>
      </c>
      <c r="R1197" s="82" t="str">
        <f t="shared" si="37"/>
        <v>T</v>
      </c>
      <c r="S1197" s="70" t="s">
        <v>2427</v>
      </c>
      <c r="T1197" s="71">
        <v>45521</v>
      </c>
      <c r="U1197" s="73"/>
      <c r="V1197" s="69">
        <v>1</v>
      </c>
      <c r="W1197" s="71">
        <v>45521</v>
      </c>
      <c r="X1197" s="69">
        <v>33</v>
      </c>
      <c r="Y1197" s="69">
        <v>8</v>
      </c>
      <c r="Z1197" s="70" t="s">
        <v>2399</v>
      </c>
      <c r="AA1197" s="69">
        <v>1</v>
      </c>
      <c r="AB1197" s="72">
        <v>45534</v>
      </c>
      <c r="AC1197" s="70" t="s">
        <v>63</v>
      </c>
      <c r="AD1197" s="70" t="s">
        <v>163</v>
      </c>
      <c r="AE1197" s="70" t="s">
        <v>10</v>
      </c>
      <c r="AF1197" s="70" t="s">
        <v>12</v>
      </c>
      <c r="AG1197" s="70" t="s">
        <v>65</v>
      </c>
      <c r="AH1197" s="70" t="s">
        <v>11</v>
      </c>
      <c r="AI1197" s="70" t="s">
        <v>9</v>
      </c>
      <c r="AJ1197" s="70" t="s">
        <v>122</v>
      </c>
      <c r="AK1197" s="70" t="s">
        <v>163</v>
      </c>
      <c r="AL1197" s="70" t="s">
        <v>63</v>
      </c>
      <c r="AM1197" s="70" t="s">
        <v>61</v>
      </c>
      <c r="AN1197" s="70" t="s">
        <v>61</v>
      </c>
      <c r="AO1197" s="70" t="s">
        <v>61</v>
      </c>
      <c r="AP1197" s="73"/>
    </row>
    <row r="1198" spans="1:42" ht="15" hidden="1" customHeight="1" x14ac:dyDescent="0.25">
      <c r="A1198" s="69">
        <v>2024</v>
      </c>
      <c r="B1198" s="70" t="s">
        <v>54</v>
      </c>
      <c r="C1198" s="70" t="s">
        <v>1752</v>
      </c>
      <c r="D1198" s="70" t="s">
        <v>1753</v>
      </c>
      <c r="E1198" s="70" t="s">
        <v>2094</v>
      </c>
      <c r="F1198" s="70" t="s">
        <v>1755</v>
      </c>
      <c r="G1198" s="70" t="s">
        <v>2397</v>
      </c>
      <c r="H1198" s="70" t="s">
        <v>121</v>
      </c>
      <c r="I1198" s="70" t="s">
        <v>60</v>
      </c>
      <c r="J1198" s="70" t="s">
        <v>1755</v>
      </c>
      <c r="K1198" s="69" t="b">
        <v>0</v>
      </c>
      <c r="L1198" s="70" t="s">
        <v>1755</v>
      </c>
      <c r="M1198" s="69">
        <v>101</v>
      </c>
      <c r="N1198" s="78" t="s">
        <v>62</v>
      </c>
      <c r="O1198" s="81" t="str">
        <f t="shared" si="36"/>
        <v>10195</v>
      </c>
      <c r="P1198" s="82" t="str">
        <f>IF(L1198="EGG", "THA", IF(COUNTIF(Sheet2!B$3:B$187,VALUE('raw Mark ID data'!O1198))=0, 0, VLOOKUP(VALUE(O1198), Sheet2!B$3:D$987, 3, FALSE)))</f>
        <v>THA</v>
      </c>
      <c r="Q1198" s="82" t="str">
        <f>IF(P1198="THA",VLOOKUP(VALUE(O1198),Sheet2!B$1:C$191,2,FALSE), IF(P1198="SHA",VLOOKUP(VALUE(O1198),Sheet2!B$1:C$191,2,FALSE), 0))</f>
        <v>Neets Bay</v>
      </c>
      <c r="R1198" s="82" t="str">
        <f t="shared" si="37"/>
        <v>T</v>
      </c>
      <c r="S1198" s="70" t="s">
        <v>2428</v>
      </c>
      <c r="T1198" s="71">
        <v>45522</v>
      </c>
      <c r="U1198" s="73"/>
      <c r="V1198" s="69">
        <v>1</v>
      </c>
      <c r="W1198" s="71">
        <v>45522</v>
      </c>
      <c r="X1198" s="69">
        <v>34</v>
      </c>
      <c r="Y1198" s="69">
        <v>8</v>
      </c>
      <c r="Z1198" s="70" t="s">
        <v>2429</v>
      </c>
      <c r="AA1198" s="69">
        <v>1</v>
      </c>
      <c r="AB1198" s="72">
        <v>45534</v>
      </c>
      <c r="AC1198" s="70" t="s">
        <v>63</v>
      </c>
      <c r="AD1198" s="70" t="s">
        <v>189</v>
      </c>
      <c r="AE1198" s="70" t="s">
        <v>21</v>
      </c>
      <c r="AF1198" s="70" t="s">
        <v>12</v>
      </c>
      <c r="AG1198" s="70" t="s">
        <v>65</v>
      </c>
      <c r="AH1198" s="70" t="s">
        <v>11</v>
      </c>
      <c r="AI1198" s="70" t="s">
        <v>9</v>
      </c>
      <c r="AJ1198" s="70" t="s">
        <v>122</v>
      </c>
      <c r="AK1198" s="70" t="s">
        <v>189</v>
      </c>
      <c r="AL1198" s="70" t="s">
        <v>63</v>
      </c>
      <c r="AM1198" s="70" t="s">
        <v>61</v>
      </c>
      <c r="AN1198" s="70" t="s">
        <v>61</v>
      </c>
      <c r="AO1198" s="70" t="s">
        <v>61</v>
      </c>
      <c r="AP1198" s="73"/>
    </row>
    <row r="1199" spans="1:42" ht="15" hidden="1" customHeight="1" x14ac:dyDescent="0.25">
      <c r="A1199" s="69">
        <v>2024</v>
      </c>
      <c r="B1199" s="70" t="s">
        <v>54</v>
      </c>
      <c r="C1199" s="70" t="s">
        <v>1752</v>
      </c>
      <c r="D1199" s="70" t="s">
        <v>1753</v>
      </c>
      <c r="E1199" s="70" t="s">
        <v>2094</v>
      </c>
      <c r="F1199" s="70" t="s">
        <v>1755</v>
      </c>
      <c r="G1199" s="70" t="s">
        <v>2397</v>
      </c>
      <c r="H1199" s="70" t="s">
        <v>123</v>
      </c>
      <c r="I1199" s="70" t="s">
        <v>60</v>
      </c>
      <c r="J1199" s="70" t="s">
        <v>1755</v>
      </c>
      <c r="K1199" s="69" t="b">
        <v>0</v>
      </c>
      <c r="L1199" s="70" t="s">
        <v>1755</v>
      </c>
      <c r="M1199" s="69">
        <v>101</v>
      </c>
      <c r="N1199" s="78" t="s">
        <v>62</v>
      </c>
      <c r="O1199" s="81" t="str">
        <f t="shared" si="36"/>
        <v>10195</v>
      </c>
      <c r="P1199" s="82" t="str">
        <f>IF(L1199="EGG", "THA", IF(COUNTIF(Sheet2!B$3:B$187,VALUE('raw Mark ID data'!O1199))=0, 0, VLOOKUP(VALUE(O1199), Sheet2!B$3:D$987, 3, FALSE)))</f>
        <v>THA</v>
      </c>
      <c r="Q1199" s="82" t="str">
        <f>IF(P1199="THA",VLOOKUP(VALUE(O1199),Sheet2!B$1:C$191,2,FALSE), IF(P1199="SHA",VLOOKUP(VALUE(O1199),Sheet2!B$1:C$191,2,FALSE), 0))</f>
        <v>Neets Bay</v>
      </c>
      <c r="R1199" s="82" t="str">
        <f t="shared" si="37"/>
        <v>T</v>
      </c>
      <c r="S1199" s="70" t="s">
        <v>2430</v>
      </c>
      <c r="T1199" s="71">
        <v>45522</v>
      </c>
      <c r="U1199" s="73"/>
      <c r="V1199" s="69">
        <v>1</v>
      </c>
      <c r="W1199" s="71">
        <v>45522</v>
      </c>
      <c r="X1199" s="69">
        <v>34</v>
      </c>
      <c r="Y1199" s="69">
        <v>8</v>
      </c>
      <c r="Z1199" s="70" t="s">
        <v>2429</v>
      </c>
      <c r="AA1199" s="69">
        <v>1</v>
      </c>
      <c r="AB1199" s="72">
        <v>45534</v>
      </c>
      <c r="AC1199" s="70" t="s">
        <v>63</v>
      </c>
      <c r="AD1199" s="70" t="s">
        <v>163</v>
      </c>
      <c r="AE1199" s="70" t="s">
        <v>10</v>
      </c>
      <c r="AF1199" s="70" t="s">
        <v>12</v>
      </c>
      <c r="AG1199" s="70" t="s">
        <v>65</v>
      </c>
      <c r="AH1199" s="70" t="s">
        <v>11</v>
      </c>
      <c r="AI1199" s="70" t="s">
        <v>9</v>
      </c>
      <c r="AJ1199" s="70" t="s">
        <v>122</v>
      </c>
      <c r="AK1199" s="70" t="s">
        <v>163</v>
      </c>
      <c r="AL1199" s="70" t="s">
        <v>63</v>
      </c>
      <c r="AM1199" s="70" t="s">
        <v>61</v>
      </c>
      <c r="AN1199" s="70" t="s">
        <v>61</v>
      </c>
      <c r="AO1199" s="70" t="s">
        <v>61</v>
      </c>
      <c r="AP1199" s="73"/>
    </row>
    <row r="1200" spans="1:42" ht="15" hidden="1" customHeight="1" x14ac:dyDescent="0.25">
      <c r="A1200" s="69">
        <v>2024</v>
      </c>
      <c r="B1200" s="70" t="s">
        <v>54</v>
      </c>
      <c r="C1200" s="70" t="s">
        <v>1752</v>
      </c>
      <c r="D1200" s="70" t="s">
        <v>1753</v>
      </c>
      <c r="E1200" s="70" t="s">
        <v>2094</v>
      </c>
      <c r="F1200" s="70" t="s">
        <v>1755</v>
      </c>
      <c r="G1200" s="70" t="s">
        <v>2397</v>
      </c>
      <c r="H1200" s="70" t="s">
        <v>125</v>
      </c>
      <c r="I1200" s="70" t="s">
        <v>60</v>
      </c>
      <c r="J1200" s="70" t="s">
        <v>1755</v>
      </c>
      <c r="K1200" s="69" t="b">
        <v>0</v>
      </c>
      <c r="L1200" s="70" t="s">
        <v>1755</v>
      </c>
      <c r="M1200" s="69">
        <v>101</v>
      </c>
      <c r="N1200" s="78" t="s">
        <v>62</v>
      </c>
      <c r="O1200" s="81" t="str">
        <f t="shared" si="36"/>
        <v>10195</v>
      </c>
      <c r="P1200" s="82" t="str">
        <f>IF(L1200="EGG", "THA", IF(COUNTIF(Sheet2!B$3:B$187,VALUE('raw Mark ID data'!O1200))=0, 0, VLOOKUP(VALUE(O1200), Sheet2!B$3:D$987, 3, FALSE)))</f>
        <v>THA</v>
      </c>
      <c r="Q1200" s="82" t="str">
        <f>IF(P1200="THA",VLOOKUP(VALUE(O1200),Sheet2!B$1:C$191,2,FALSE), IF(P1200="SHA",VLOOKUP(VALUE(O1200),Sheet2!B$1:C$191,2,FALSE), 0))</f>
        <v>Neets Bay</v>
      </c>
      <c r="R1200" s="82" t="str">
        <f t="shared" si="37"/>
        <v>T</v>
      </c>
      <c r="S1200" s="70" t="s">
        <v>2431</v>
      </c>
      <c r="T1200" s="71">
        <v>45522</v>
      </c>
      <c r="U1200" s="73"/>
      <c r="V1200" s="69">
        <v>1</v>
      </c>
      <c r="W1200" s="71">
        <v>45522</v>
      </c>
      <c r="X1200" s="69">
        <v>34</v>
      </c>
      <c r="Y1200" s="69">
        <v>8</v>
      </c>
      <c r="Z1200" s="70" t="s">
        <v>2429</v>
      </c>
      <c r="AA1200" s="69">
        <v>1</v>
      </c>
      <c r="AB1200" s="72">
        <v>45534</v>
      </c>
      <c r="AC1200" s="70" t="s">
        <v>63</v>
      </c>
      <c r="AD1200" s="70" t="s">
        <v>139</v>
      </c>
      <c r="AE1200" s="70" t="s">
        <v>13</v>
      </c>
      <c r="AF1200" s="70" t="s">
        <v>12</v>
      </c>
      <c r="AG1200" s="70" t="s">
        <v>65</v>
      </c>
      <c r="AH1200" s="70" t="s">
        <v>11</v>
      </c>
      <c r="AI1200" s="70" t="s">
        <v>9</v>
      </c>
      <c r="AJ1200" s="70" t="s">
        <v>122</v>
      </c>
      <c r="AK1200" s="70" t="s">
        <v>139</v>
      </c>
      <c r="AL1200" s="70" t="s">
        <v>63</v>
      </c>
      <c r="AM1200" s="70" t="s">
        <v>61</v>
      </c>
      <c r="AN1200" s="70" t="s">
        <v>61</v>
      </c>
      <c r="AO1200" s="70" t="s">
        <v>61</v>
      </c>
      <c r="AP1200" s="73"/>
    </row>
    <row r="1201" spans="1:42" ht="15" hidden="1" customHeight="1" x14ac:dyDescent="0.25">
      <c r="A1201" s="69">
        <v>2024</v>
      </c>
      <c r="B1201" s="70" t="s">
        <v>54</v>
      </c>
      <c r="C1201" s="70" t="s">
        <v>1752</v>
      </c>
      <c r="D1201" s="70" t="s">
        <v>1753</v>
      </c>
      <c r="E1201" s="70" t="s">
        <v>2094</v>
      </c>
      <c r="F1201" s="70" t="s">
        <v>1755</v>
      </c>
      <c r="G1201" s="70" t="s">
        <v>2397</v>
      </c>
      <c r="H1201" s="70" t="s">
        <v>126</v>
      </c>
      <c r="I1201" s="70" t="s">
        <v>60</v>
      </c>
      <c r="J1201" s="70" t="s">
        <v>1755</v>
      </c>
      <c r="K1201" s="69" t="b">
        <v>0</v>
      </c>
      <c r="L1201" s="70" t="s">
        <v>1755</v>
      </c>
      <c r="M1201" s="69">
        <v>101</v>
      </c>
      <c r="N1201" s="78" t="s">
        <v>62</v>
      </c>
      <c r="O1201" s="81" t="str">
        <f t="shared" si="36"/>
        <v>10195</v>
      </c>
      <c r="P1201" s="82" t="str">
        <f>IF(L1201="EGG", "THA", IF(COUNTIF(Sheet2!B$3:B$187,VALUE('raw Mark ID data'!O1201))=0, 0, VLOOKUP(VALUE(O1201), Sheet2!B$3:D$987, 3, FALSE)))</f>
        <v>THA</v>
      </c>
      <c r="Q1201" s="82" t="str">
        <f>IF(P1201="THA",VLOOKUP(VALUE(O1201),Sheet2!B$1:C$191,2,FALSE), IF(P1201="SHA",VLOOKUP(VALUE(O1201),Sheet2!B$1:C$191,2,FALSE), 0))</f>
        <v>Neets Bay</v>
      </c>
      <c r="R1201" s="82" t="str">
        <f t="shared" si="37"/>
        <v>T</v>
      </c>
      <c r="S1201" s="70" t="s">
        <v>2432</v>
      </c>
      <c r="T1201" s="71">
        <v>45522</v>
      </c>
      <c r="U1201" s="73"/>
      <c r="V1201" s="69">
        <v>1</v>
      </c>
      <c r="W1201" s="71">
        <v>45522</v>
      </c>
      <c r="X1201" s="69">
        <v>34</v>
      </c>
      <c r="Y1201" s="69">
        <v>8</v>
      </c>
      <c r="Z1201" s="70" t="s">
        <v>2429</v>
      </c>
      <c r="AA1201" s="69">
        <v>1</v>
      </c>
      <c r="AB1201" s="72">
        <v>45534</v>
      </c>
      <c r="AC1201" s="70" t="s">
        <v>63</v>
      </c>
      <c r="AD1201" s="70" t="s">
        <v>163</v>
      </c>
      <c r="AE1201" s="70" t="s">
        <v>10</v>
      </c>
      <c r="AF1201" s="70" t="s">
        <v>12</v>
      </c>
      <c r="AG1201" s="70" t="s">
        <v>65</v>
      </c>
      <c r="AH1201" s="70" t="s">
        <v>11</v>
      </c>
      <c r="AI1201" s="70" t="s">
        <v>9</v>
      </c>
      <c r="AJ1201" s="70" t="s">
        <v>84</v>
      </c>
      <c r="AK1201" s="70" t="s">
        <v>163</v>
      </c>
      <c r="AL1201" s="70" t="s">
        <v>63</v>
      </c>
      <c r="AM1201" s="70" t="s">
        <v>61</v>
      </c>
      <c r="AN1201" s="70" t="s">
        <v>61</v>
      </c>
      <c r="AO1201" s="70" t="s">
        <v>61</v>
      </c>
      <c r="AP1201" s="73"/>
    </row>
    <row r="1202" spans="1:42" ht="15" hidden="1" customHeight="1" x14ac:dyDescent="0.25">
      <c r="A1202" s="69">
        <v>2024</v>
      </c>
      <c r="B1202" s="70" t="s">
        <v>54</v>
      </c>
      <c r="C1202" s="70" t="s">
        <v>1752</v>
      </c>
      <c r="D1202" s="70" t="s">
        <v>1753</v>
      </c>
      <c r="E1202" s="70" t="s">
        <v>2094</v>
      </c>
      <c r="F1202" s="70" t="s">
        <v>1755</v>
      </c>
      <c r="G1202" s="70" t="s">
        <v>2397</v>
      </c>
      <c r="H1202" s="70" t="s">
        <v>129</v>
      </c>
      <c r="I1202" s="70" t="s">
        <v>60</v>
      </c>
      <c r="J1202" s="70" t="s">
        <v>1755</v>
      </c>
      <c r="K1202" s="69" t="b">
        <v>0</v>
      </c>
      <c r="L1202" s="70" t="s">
        <v>1755</v>
      </c>
      <c r="M1202" s="69">
        <v>101</v>
      </c>
      <c r="N1202" s="78" t="s">
        <v>62</v>
      </c>
      <c r="O1202" s="81" t="str">
        <f t="shared" si="36"/>
        <v>10195</v>
      </c>
      <c r="P1202" s="82" t="str">
        <f>IF(L1202="EGG", "THA", IF(COUNTIF(Sheet2!B$3:B$187,VALUE('raw Mark ID data'!O1202))=0, 0, VLOOKUP(VALUE(O1202), Sheet2!B$3:D$987, 3, FALSE)))</f>
        <v>THA</v>
      </c>
      <c r="Q1202" s="82" t="str">
        <f>IF(P1202="THA",VLOOKUP(VALUE(O1202),Sheet2!B$1:C$191,2,FALSE), IF(P1202="SHA",VLOOKUP(VALUE(O1202),Sheet2!B$1:C$191,2,FALSE), 0))</f>
        <v>Neets Bay</v>
      </c>
      <c r="R1202" s="82" t="str">
        <f t="shared" si="37"/>
        <v>T</v>
      </c>
      <c r="S1202" s="70" t="s">
        <v>2433</v>
      </c>
      <c r="T1202" s="71">
        <v>45522</v>
      </c>
      <c r="U1202" s="73"/>
      <c r="V1202" s="69">
        <v>1</v>
      </c>
      <c r="W1202" s="71">
        <v>45522</v>
      </c>
      <c r="X1202" s="69">
        <v>34</v>
      </c>
      <c r="Y1202" s="69">
        <v>8</v>
      </c>
      <c r="Z1202" s="70" t="s">
        <v>2429</v>
      </c>
      <c r="AA1202" s="69">
        <v>1</v>
      </c>
      <c r="AB1202" s="72">
        <v>45534</v>
      </c>
      <c r="AC1202" s="70" t="s">
        <v>63</v>
      </c>
      <c r="AD1202" s="70" t="s">
        <v>163</v>
      </c>
      <c r="AE1202" s="70" t="s">
        <v>10</v>
      </c>
      <c r="AF1202" s="70" t="s">
        <v>12</v>
      </c>
      <c r="AG1202" s="70" t="s">
        <v>65</v>
      </c>
      <c r="AH1202" s="70" t="s">
        <v>11</v>
      </c>
      <c r="AI1202" s="70" t="s">
        <v>9</v>
      </c>
      <c r="AJ1202" s="70" t="s">
        <v>84</v>
      </c>
      <c r="AK1202" s="70" t="s">
        <v>163</v>
      </c>
      <c r="AL1202" s="70" t="s">
        <v>63</v>
      </c>
      <c r="AM1202" s="70" t="s">
        <v>61</v>
      </c>
      <c r="AN1202" s="70" t="s">
        <v>61</v>
      </c>
      <c r="AO1202" s="70" t="s">
        <v>61</v>
      </c>
      <c r="AP1202" s="73"/>
    </row>
    <row r="1203" spans="1:42" ht="15" hidden="1" customHeight="1" x14ac:dyDescent="0.25">
      <c r="A1203" s="69">
        <v>2024</v>
      </c>
      <c r="B1203" s="70" t="s">
        <v>54</v>
      </c>
      <c r="C1203" s="70" t="s">
        <v>1752</v>
      </c>
      <c r="D1203" s="70" t="s">
        <v>1753</v>
      </c>
      <c r="E1203" s="70" t="s">
        <v>2094</v>
      </c>
      <c r="F1203" s="70" t="s">
        <v>1755</v>
      </c>
      <c r="G1203" s="70" t="s">
        <v>2397</v>
      </c>
      <c r="H1203" s="70" t="s">
        <v>134</v>
      </c>
      <c r="I1203" s="70" t="s">
        <v>60</v>
      </c>
      <c r="J1203" s="70" t="s">
        <v>1755</v>
      </c>
      <c r="K1203" s="69" t="b">
        <v>0</v>
      </c>
      <c r="L1203" s="70" t="s">
        <v>1755</v>
      </c>
      <c r="M1203" s="69">
        <v>101</v>
      </c>
      <c r="N1203" s="78" t="s">
        <v>62</v>
      </c>
      <c r="O1203" s="81" t="str">
        <f t="shared" si="36"/>
        <v>10195</v>
      </c>
      <c r="P1203" s="82" t="str">
        <f>IF(L1203="EGG", "THA", IF(COUNTIF(Sheet2!B$3:B$187,VALUE('raw Mark ID data'!O1203))=0, 0, VLOOKUP(VALUE(O1203), Sheet2!B$3:D$987, 3, FALSE)))</f>
        <v>THA</v>
      </c>
      <c r="Q1203" s="82" t="str">
        <f>IF(P1203="THA",VLOOKUP(VALUE(O1203),Sheet2!B$1:C$191,2,FALSE), IF(P1203="SHA",VLOOKUP(VALUE(O1203),Sheet2!B$1:C$191,2,FALSE), 0))</f>
        <v>Neets Bay</v>
      </c>
      <c r="R1203" s="82" t="str">
        <f t="shared" si="37"/>
        <v>T</v>
      </c>
      <c r="S1203" s="70" t="s">
        <v>2434</v>
      </c>
      <c r="T1203" s="71">
        <v>45522</v>
      </c>
      <c r="U1203" s="73"/>
      <c r="V1203" s="69">
        <v>1</v>
      </c>
      <c r="W1203" s="71">
        <v>45522</v>
      </c>
      <c r="X1203" s="69">
        <v>34</v>
      </c>
      <c r="Y1203" s="69">
        <v>8</v>
      </c>
      <c r="Z1203" s="70" t="s">
        <v>2429</v>
      </c>
      <c r="AA1203" s="69">
        <v>1</v>
      </c>
      <c r="AB1203" s="72">
        <v>45534</v>
      </c>
      <c r="AC1203" s="70" t="s">
        <v>63</v>
      </c>
      <c r="AD1203" s="70" t="s">
        <v>163</v>
      </c>
      <c r="AE1203" s="70" t="s">
        <v>10</v>
      </c>
      <c r="AF1203" s="70" t="s">
        <v>12</v>
      </c>
      <c r="AG1203" s="70" t="s">
        <v>65</v>
      </c>
      <c r="AH1203" s="70" t="s">
        <v>11</v>
      </c>
      <c r="AI1203" s="70" t="s">
        <v>9</v>
      </c>
      <c r="AJ1203" s="70" t="s">
        <v>122</v>
      </c>
      <c r="AK1203" s="70" t="s">
        <v>163</v>
      </c>
      <c r="AL1203" s="70" t="s">
        <v>63</v>
      </c>
      <c r="AM1203" s="70" t="s">
        <v>61</v>
      </c>
      <c r="AN1203" s="70" t="s">
        <v>61</v>
      </c>
      <c r="AO1203" s="70" t="s">
        <v>61</v>
      </c>
      <c r="AP1203" s="73"/>
    </row>
    <row r="1204" spans="1:42" ht="15" hidden="1" customHeight="1" x14ac:dyDescent="0.25">
      <c r="A1204" s="69">
        <v>2024</v>
      </c>
      <c r="B1204" s="70" t="s">
        <v>54</v>
      </c>
      <c r="C1204" s="70" t="s">
        <v>1752</v>
      </c>
      <c r="D1204" s="70" t="s">
        <v>1753</v>
      </c>
      <c r="E1204" s="70" t="s">
        <v>2094</v>
      </c>
      <c r="F1204" s="70" t="s">
        <v>1755</v>
      </c>
      <c r="G1204" s="70" t="s">
        <v>2397</v>
      </c>
      <c r="H1204" s="70" t="s">
        <v>135</v>
      </c>
      <c r="I1204" s="70" t="s">
        <v>60</v>
      </c>
      <c r="J1204" s="70" t="s">
        <v>1755</v>
      </c>
      <c r="K1204" s="69" t="b">
        <v>0</v>
      </c>
      <c r="L1204" s="70" t="s">
        <v>1755</v>
      </c>
      <c r="M1204" s="69">
        <v>101</v>
      </c>
      <c r="N1204" s="78" t="s">
        <v>62</v>
      </c>
      <c r="O1204" s="81" t="str">
        <f t="shared" si="36"/>
        <v>10195</v>
      </c>
      <c r="P1204" s="82" t="str">
        <f>IF(L1204="EGG", "THA", IF(COUNTIF(Sheet2!B$3:B$187,VALUE('raw Mark ID data'!O1204))=0, 0, VLOOKUP(VALUE(O1204), Sheet2!B$3:D$987, 3, FALSE)))</f>
        <v>THA</v>
      </c>
      <c r="Q1204" s="82" t="str">
        <f>IF(P1204="THA",VLOOKUP(VALUE(O1204),Sheet2!B$1:C$191,2,FALSE), IF(P1204="SHA",VLOOKUP(VALUE(O1204),Sheet2!B$1:C$191,2,FALSE), 0))</f>
        <v>Neets Bay</v>
      </c>
      <c r="R1204" s="82" t="str">
        <f t="shared" si="37"/>
        <v>T</v>
      </c>
      <c r="S1204" s="70" t="s">
        <v>2435</v>
      </c>
      <c r="T1204" s="71">
        <v>45522</v>
      </c>
      <c r="U1204" s="73"/>
      <c r="V1204" s="69">
        <v>1</v>
      </c>
      <c r="W1204" s="71">
        <v>45522</v>
      </c>
      <c r="X1204" s="69">
        <v>34</v>
      </c>
      <c r="Y1204" s="69">
        <v>8</v>
      </c>
      <c r="Z1204" s="70" t="s">
        <v>2429</v>
      </c>
      <c r="AA1204" s="69">
        <v>1</v>
      </c>
      <c r="AB1204" s="72">
        <v>45534</v>
      </c>
      <c r="AC1204" s="70" t="s">
        <v>63</v>
      </c>
      <c r="AD1204" s="70" t="s">
        <v>947</v>
      </c>
      <c r="AE1204" s="70" t="s">
        <v>14</v>
      </c>
      <c r="AF1204" s="70" t="s">
        <v>12</v>
      </c>
      <c r="AG1204" s="70" t="s">
        <v>65</v>
      </c>
      <c r="AH1204" s="70" t="s">
        <v>11</v>
      </c>
      <c r="AI1204" s="70" t="s">
        <v>9</v>
      </c>
      <c r="AJ1204" s="70" t="s">
        <v>122</v>
      </c>
      <c r="AK1204" s="70" t="s">
        <v>947</v>
      </c>
      <c r="AL1204" s="70" t="s">
        <v>63</v>
      </c>
      <c r="AM1204" s="70" t="s">
        <v>61</v>
      </c>
      <c r="AN1204" s="70" t="s">
        <v>61</v>
      </c>
      <c r="AO1204" s="70" t="s">
        <v>61</v>
      </c>
      <c r="AP1204" s="73"/>
    </row>
    <row r="1205" spans="1:42" ht="15" hidden="1" customHeight="1" x14ac:dyDescent="0.25">
      <c r="A1205" s="69">
        <v>2024</v>
      </c>
      <c r="B1205" s="70" t="s">
        <v>54</v>
      </c>
      <c r="C1205" s="70" t="s">
        <v>1752</v>
      </c>
      <c r="D1205" s="70" t="s">
        <v>1753</v>
      </c>
      <c r="E1205" s="70" t="s">
        <v>2094</v>
      </c>
      <c r="F1205" s="70" t="s">
        <v>1755</v>
      </c>
      <c r="G1205" s="70" t="s">
        <v>2397</v>
      </c>
      <c r="H1205" s="70" t="s">
        <v>136</v>
      </c>
      <c r="I1205" s="70" t="s">
        <v>60</v>
      </c>
      <c r="J1205" s="70" t="s">
        <v>1755</v>
      </c>
      <c r="K1205" s="69" t="b">
        <v>0</v>
      </c>
      <c r="L1205" s="70" t="s">
        <v>1755</v>
      </c>
      <c r="M1205" s="69">
        <v>101</v>
      </c>
      <c r="N1205" s="78" t="s">
        <v>62</v>
      </c>
      <c r="O1205" s="81" t="str">
        <f t="shared" si="36"/>
        <v>10195</v>
      </c>
      <c r="P1205" s="82" t="str">
        <f>IF(L1205="EGG", "THA", IF(COUNTIF(Sheet2!B$3:B$187,VALUE('raw Mark ID data'!O1205))=0, 0, VLOOKUP(VALUE(O1205), Sheet2!B$3:D$987, 3, FALSE)))</f>
        <v>THA</v>
      </c>
      <c r="Q1205" s="82" t="str">
        <f>IF(P1205="THA",VLOOKUP(VALUE(O1205),Sheet2!B$1:C$191,2,FALSE), IF(P1205="SHA",VLOOKUP(VALUE(O1205),Sheet2!B$1:C$191,2,FALSE), 0))</f>
        <v>Neets Bay</v>
      </c>
      <c r="R1205" s="82" t="str">
        <f t="shared" si="37"/>
        <v>T</v>
      </c>
      <c r="S1205" s="70" t="s">
        <v>2436</v>
      </c>
      <c r="T1205" s="71">
        <v>45522</v>
      </c>
      <c r="U1205" s="73"/>
      <c r="V1205" s="69">
        <v>1</v>
      </c>
      <c r="W1205" s="71">
        <v>45522</v>
      </c>
      <c r="X1205" s="69">
        <v>34</v>
      </c>
      <c r="Y1205" s="69">
        <v>8</v>
      </c>
      <c r="Z1205" s="70" t="s">
        <v>2429</v>
      </c>
      <c r="AA1205" s="69">
        <v>1</v>
      </c>
      <c r="AB1205" s="72">
        <v>45534</v>
      </c>
      <c r="AC1205" s="70" t="s">
        <v>63</v>
      </c>
      <c r="AD1205" s="70" t="s">
        <v>139</v>
      </c>
      <c r="AE1205" s="70" t="s">
        <v>13</v>
      </c>
      <c r="AF1205" s="70" t="s">
        <v>12</v>
      </c>
      <c r="AG1205" s="70" t="s">
        <v>65</v>
      </c>
      <c r="AH1205" s="70" t="s">
        <v>11</v>
      </c>
      <c r="AI1205" s="70" t="s">
        <v>9</v>
      </c>
      <c r="AJ1205" s="70" t="s">
        <v>122</v>
      </c>
      <c r="AK1205" s="70" t="s">
        <v>139</v>
      </c>
      <c r="AL1205" s="70" t="s">
        <v>63</v>
      </c>
      <c r="AM1205" s="70" t="s">
        <v>61</v>
      </c>
      <c r="AN1205" s="70" t="s">
        <v>61</v>
      </c>
      <c r="AO1205" s="70" t="s">
        <v>61</v>
      </c>
      <c r="AP1205" s="73"/>
    </row>
    <row r="1206" spans="1:42" ht="15" hidden="1" customHeight="1" x14ac:dyDescent="0.25">
      <c r="A1206" s="69">
        <v>2024</v>
      </c>
      <c r="B1206" s="70" t="s">
        <v>54</v>
      </c>
      <c r="C1206" s="70" t="s">
        <v>1752</v>
      </c>
      <c r="D1206" s="70" t="s">
        <v>1753</v>
      </c>
      <c r="E1206" s="70" t="s">
        <v>2094</v>
      </c>
      <c r="F1206" s="70" t="s">
        <v>1755</v>
      </c>
      <c r="G1206" s="70" t="s">
        <v>2397</v>
      </c>
      <c r="H1206" s="70" t="s">
        <v>137</v>
      </c>
      <c r="I1206" s="70" t="s">
        <v>60</v>
      </c>
      <c r="J1206" s="70" t="s">
        <v>1755</v>
      </c>
      <c r="K1206" s="69" t="b">
        <v>0</v>
      </c>
      <c r="L1206" s="70" t="s">
        <v>1755</v>
      </c>
      <c r="M1206" s="69">
        <v>101</v>
      </c>
      <c r="N1206" s="78" t="s">
        <v>62</v>
      </c>
      <c r="O1206" s="81" t="str">
        <f t="shared" si="36"/>
        <v>10195</v>
      </c>
      <c r="P1206" s="82" t="str">
        <f>IF(L1206="EGG", "THA", IF(COUNTIF(Sheet2!B$3:B$187,VALUE('raw Mark ID data'!O1206))=0, 0, VLOOKUP(VALUE(O1206), Sheet2!B$3:D$987, 3, FALSE)))</f>
        <v>THA</v>
      </c>
      <c r="Q1206" s="82" t="str">
        <f>IF(P1206="THA",VLOOKUP(VALUE(O1206),Sheet2!B$1:C$191,2,FALSE), IF(P1206="SHA",VLOOKUP(VALUE(O1206),Sheet2!B$1:C$191,2,FALSE), 0))</f>
        <v>Neets Bay</v>
      </c>
      <c r="R1206" s="82" t="str">
        <f t="shared" si="37"/>
        <v>T</v>
      </c>
      <c r="S1206" s="70" t="s">
        <v>2437</v>
      </c>
      <c r="T1206" s="71">
        <v>45522</v>
      </c>
      <c r="U1206" s="73"/>
      <c r="V1206" s="69">
        <v>1</v>
      </c>
      <c r="W1206" s="71">
        <v>45522</v>
      </c>
      <c r="X1206" s="69">
        <v>34</v>
      </c>
      <c r="Y1206" s="69">
        <v>8</v>
      </c>
      <c r="Z1206" s="70" t="s">
        <v>2429</v>
      </c>
      <c r="AA1206" s="69">
        <v>1</v>
      </c>
      <c r="AB1206" s="72">
        <v>45534</v>
      </c>
      <c r="AC1206" s="70" t="s">
        <v>63</v>
      </c>
      <c r="AD1206" s="70" t="s">
        <v>139</v>
      </c>
      <c r="AE1206" s="70" t="s">
        <v>13</v>
      </c>
      <c r="AF1206" s="70" t="s">
        <v>12</v>
      </c>
      <c r="AG1206" s="70" t="s">
        <v>65</v>
      </c>
      <c r="AH1206" s="70" t="s">
        <v>11</v>
      </c>
      <c r="AI1206" s="70" t="s">
        <v>9</v>
      </c>
      <c r="AJ1206" s="70" t="s">
        <v>122</v>
      </c>
      <c r="AK1206" s="70" t="s">
        <v>139</v>
      </c>
      <c r="AL1206" s="70" t="s">
        <v>63</v>
      </c>
      <c r="AM1206" s="70" t="s">
        <v>61</v>
      </c>
      <c r="AN1206" s="70" t="s">
        <v>61</v>
      </c>
      <c r="AO1206" s="70" t="s">
        <v>61</v>
      </c>
      <c r="AP1206" s="73"/>
    </row>
    <row r="1207" spans="1:42" ht="15" hidden="1" customHeight="1" x14ac:dyDescent="0.25">
      <c r="A1207" s="69">
        <v>2024</v>
      </c>
      <c r="B1207" s="70" t="s">
        <v>54</v>
      </c>
      <c r="C1207" s="70" t="s">
        <v>1752</v>
      </c>
      <c r="D1207" s="70" t="s">
        <v>1753</v>
      </c>
      <c r="E1207" s="70" t="s">
        <v>2094</v>
      </c>
      <c r="F1207" s="70" t="s">
        <v>1755</v>
      </c>
      <c r="G1207" s="70" t="s">
        <v>2397</v>
      </c>
      <c r="H1207" s="70" t="s">
        <v>140</v>
      </c>
      <c r="I1207" s="70" t="s">
        <v>60</v>
      </c>
      <c r="J1207" s="70" t="s">
        <v>1755</v>
      </c>
      <c r="K1207" s="69" t="b">
        <v>0</v>
      </c>
      <c r="L1207" s="70" t="s">
        <v>1755</v>
      </c>
      <c r="M1207" s="69">
        <v>101</v>
      </c>
      <c r="N1207" s="78" t="s">
        <v>62</v>
      </c>
      <c r="O1207" s="81" t="str">
        <f t="shared" si="36"/>
        <v>10195</v>
      </c>
      <c r="P1207" s="82" t="str">
        <f>IF(L1207="EGG", "THA", IF(COUNTIF(Sheet2!B$3:B$187,VALUE('raw Mark ID data'!O1207))=0, 0, VLOOKUP(VALUE(O1207), Sheet2!B$3:D$987, 3, FALSE)))</f>
        <v>THA</v>
      </c>
      <c r="Q1207" s="82" t="str">
        <f>IF(P1207="THA",VLOOKUP(VALUE(O1207),Sheet2!B$1:C$191,2,FALSE), IF(P1207="SHA",VLOOKUP(VALUE(O1207),Sheet2!B$1:C$191,2,FALSE), 0))</f>
        <v>Neets Bay</v>
      </c>
      <c r="R1207" s="82" t="str">
        <f t="shared" si="37"/>
        <v>T</v>
      </c>
      <c r="S1207" s="70" t="s">
        <v>2438</v>
      </c>
      <c r="T1207" s="71">
        <v>45522</v>
      </c>
      <c r="U1207" s="73"/>
      <c r="V1207" s="69">
        <v>1</v>
      </c>
      <c r="W1207" s="71">
        <v>45522</v>
      </c>
      <c r="X1207" s="69">
        <v>34</v>
      </c>
      <c r="Y1207" s="69">
        <v>8</v>
      </c>
      <c r="Z1207" s="70" t="s">
        <v>2429</v>
      </c>
      <c r="AA1207" s="69">
        <v>1</v>
      </c>
      <c r="AB1207" s="72">
        <v>45534</v>
      </c>
      <c r="AC1207" s="70" t="s">
        <v>63</v>
      </c>
      <c r="AD1207" s="70" t="s">
        <v>163</v>
      </c>
      <c r="AE1207" s="70" t="s">
        <v>10</v>
      </c>
      <c r="AF1207" s="70" t="s">
        <v>12</v>
      </c>
      <c r="AG1207" s="70" t="s">
        <v>65</v>
      </c>
      <c r="AH1207" s="70" t="s">
        <v>11</v>
      </c>
      <c r="AI1207" s="70" t="s">
        <v>9</v>
      </c>
      <c r="AJ1207" s="70" t="s">
        <v>122</v>
      </c>
      <c r="AK1207" s="70" t="s">
        <v>163</v>
      </c>
      <c r="AL1207" s="70" t="s">
        <v>63</v>
      </c>
      <c r="AM1207" s="70" t="s">
        <v>61</v>
      </c>
      <c r="AN1207" s="70" t="s">
        <v>61</v>
      </c>
      <c r="AO1207" s="70" t="s">
        <v>61</v>
      </c>
      <c r="AP1207" s="73"/>
    </row>
    <row r="1208" spans="1:42" ht="15" hidden="1" customHeight="1" x14ac:dyDescent="0.25">
      <c r="A1208" s="69">
        <v>2024</v>
      </c>
      <c r="B1208" s="70" t="s">
        <v>54</v>
      </c>
      <c r="C1208" s="70" t="s">
        <v>1752</v>
      </c>
      <c r="D1208" s="70" t="s">
        <v>1753</v>
      </c>
      <c r="E1208" s="70" t="s">
        <v>2094</v>
      </c>
      <c r="F1208" s="70" t="s">
        <v>1755</v>
      </c>
      <c r="G1208" s="70" t="s">
        <v>2397</v>
      </c>
      <c r="H1208" s="70" t="s">
        <v>143</v>
      </c>
      <c r="I1208" s="70" t="s">
        <v>60</v>
      </c>
      <c r="J1208" s="70" t="s">
        <v>1755</v>
      </c>
      <c r="K1208" s="69" t="b">
        <v>0</v>
      </c>
      <c r="L1208" s="70" t="s">
        <v>1755</v>
      </c>
      <c r="M1208" s="69">
        <v>101</v>
      </c>
      <c r="N1208" s="78" t="s">
        <v>62</v>
      </c>
      <c r="O1208" s="81" t="str">
        <f t="shared" si="36"/>
        <v>10195</v>
      </c>
      <c r="P1208" s="82" t="str">
        <f>IF(L1208="EGG", "THA", IF(COUNTIF(Sheet2!B$3:B$187,VALUE('raw Mark ID data'!O1208))=0, 0, VLOOKUP(VALUE(O1208), Sheet2!B$3:D$987, 3, FALSE)))</f>
        <v>THA</v>
      </c>
      <c r="Q1208" s="82" t="str">
        <f>IF(P1208="THA",VLOOKUP(VALUE(O1208),Sheet2!B$1:C$191,2,FALSE), IF(P1208="SHA",VLOOKUP(VALUE(O1208),Sheet2!B$1:C$191,2,FALSE), 0))</f>
        <v>Neets Bay</v>
      </c>
      <c r="R1208" s="82" t="str">
        <f t="shared" si="37"/>
        <v>T</v>
      </c>
      <c r="S1208" s="70" t="s">
        <v>2439</v>
      </c>
      <c r="T1208" s="71">
        <v>45522</v>
      </c>
      <c r="U1208" s="73"/>
      <c r="V1208" s="69">
        <v>1</v>
      </c>
      <c r="W1208" s="71">
        <v>45522</v>
      </c>
      <c r="X1208" s="69">
        <v>34</v>
      </c>
      <c r="Y1208" s="69">
        <v>8</v>
      </c>
      <c r="Z1208" s="70" t="s">
        <v>2429</v>
      </c>
      <c r="AA1208" s="69">
        <v>1</v>
      </c>
      <c r="AB1208" s="72">
        <v>45534</v>
      </c>
      <c r="AC1208" s="70" t="s">
        <v>63</v>
      </c>
      <c r="AD1208" s="70" t="s">
        <v>163</v>
      </c>
      <c r="AE1208" s="70" t="s">
        <v>10</v>
      </c>
      <c r="AF1208" s="70" t="s">
        <v>12</v>
      </c>
      <c r="AG1208" s="70" t="s">
        <v>65</v>
      </c>
      <c r="AH1208" s="70" t="s">
        <v>11</v>
      </c>
      <c r="AI1208" s="70" t="s">
        <v>9</v>
      </c>
      <c r="AJ1208" s="70" t="s">
        <v>122</v>
      </c>
      <c r="AK1208" s="70" t="s">
        <v>163</v>
      </c>
      <c r="AL1208" s="70" t="s">
        <v>63</v>
      </c>
      <c r="AM1208" s="70" t="s">
        <v>61</v>
      </c>
      <c r="AN1208" s="70" t="s">
        <v>61</v>
      </c>
      <c r="AO1208" s="70" t="s">
        <v>61</v>
      </c>
      <c r="AP1208" s="73"/>
    </row>
    <row r="1209" spans="1:42" ht="15" hidden="1" customHeight="1" x14ac:dyDescent="0.25">
      <c r="A1209" s="69">
        <v>2024</v>
      </c>
      <c r="B1209" s="70" t="s">
        <v>54</v>
      </c>
      <c r="C1209" s="70" t="s">
        <v>1752</v>
      </c>
      <c r="D1209" s="70" t="s">
        <v>1753</v>
      </c>
      <c r="E1209" s="70" t="s">
        <v>2094</v>
      </c>
      <c r="F1209" s="70" t="s">
        <v>1755</v>
      </c>
      <c r="G1209" s="70" t="s">
        <v>2397</v>
      </c>
      <c r="H1209" s="70" t="s">
        <v>145</v>
      </c>
      <c r="I1209" s="70" t="s">
        <v>60</v>
      </c>
      <c r="J1209" s="70" t="s">
        <v>1755</v>
      </c>
      <c r="K1209" s="69" t="b">
        <v>0</v>
      </c>
      <c r="L1209" s="70" t="s">
        <v>1755</v>
      </c>
      <c r="M1209" s="69">
        <v>101</v>
      </c>
      <c r="N1209" s="78" t="s">
        <v>62</v>
      </c>
      <c r="O1209" s="81" t="str">
        <f t="shared" si="36"/>
        <v>10195</v>
      </c>
      <c r="P1209" s="82" t="str">
        <f>IF(L1209="EGG", "THA", IF(COUNTIF(Sheet2!B$3:B$187,VALUE('raw Mark ID data'!O1209))=0, 0, VLOOKUP(VALUE(O1209), Sheet2!B$3:D$987, 3, FALSE)))</f>
        <v>THA</v>
      </c>
      <c r="Q1209" s="82" t="str">
        <f>IF(P1209="THA",VLOOKUP(VALUE(O1209),Sheet2!B$1:C$191,2,FALSE), IF(P1209="SHA",VLOOKUP(VALUE(O1209),Sheet2!B$1:C$191,2,FALSE), 0))</f>
        <v>Neets Bay</v>
      </c>
      <c r="R1209" s="82" t="str">
        <f t="shared" si="37"/>
        <v>T</v>
      </c>
      <c r="S1209" s="70" t="s">
        <v>2440</v>
      </c>
      <c r="T1209" s="71">
        <v>45522</v>
      </c>
      <c r="U1209" s="73"/>
      <c r="V1209" s="69">
        <v>1</v>
      </c>
      <c r="W1209" s="71">
        <v>45522</v>
      </c>
      <c r="X1209" s="69">
        <v>34</v>
      </c>
      <c r="Y1209" s="69">
        <v>8</v>
      </c>
      <c r="Z1209" s="70" t="s">
        <v>2429</v>
      </c>
      <c r="AA1209" s="69">
        <v>1</v>
      </c>
      <c r="AB1209" s="72">
        <v>45534</v>
      </c>
      <c r="AC1209" s="70" t="s">
        <v>63</v>
      </c>
      <c r="AD1209" s="70" t="s">
        <v>163</v>
      </c>
      <c r="AE1209" s="70" t="s">
        <v>10</v>
      </c>
      <c r="AF1209" s="70" t="s">
        <v>12</v>
      </c>
      <c r="AG1209" s="70" t="s">
        <v>65</v>
      </c>
      <c r="AH1209" s="70" t="s">
        <v>11</v>
      </c>
      <c r="AI1209" s="70" t="s">
        <v>9</v>
      </c>
      <c r="AJ1209" s="70" t="s">
        <v>122</v>
      </c>
      <c r="AK1209" s="70" t="s">
        <v>163</v>
      </c>
      <c r="AL1209" s="70" t="s">
        <v>63</v>
      </c>
      <c r="AM1209" s="70" t="s">
        <v>61</v>
      </c>
      <c r="AN1209" s="70" t="s">
        <v>61</v>
      </c>
      <c r="AO1209" s="70" t="s">
        <v>61</v>
      </c>
      <c r="AP1209" s="73"/>
    </row>
    <row r="1210" spans="1:42" ht="15" hidden="1" customHeight="1" x14ac:dyDescent="0.25">
      <c r="A1210" s="69">
        <v>2024</v>
      </c>
      <c r="B1210" s="70" t="s">
        <v>54</v>
      </c>
      <c r="C1210" s="70" t="s">
        <v>1752</v>
      </c>
      <c r="D1210" s="70" t="s">
        <v>1753</v>
      </c>
      <c r="E1210" s="70" t="s">
        <v>2094</v>
      </c>
      <c r="F1210" s="70" t="s">
        <v>1755</v>
      </c>
      <c r="G1210" s="70" t="s">
        <v>2397</v>
      </c>
      <c r="H1210" s="70" t="s">
        <v>147</v>
      </c>
      <c r="I1210" s="70" t="s">
        <v>60</v>
      </c>
      <c r="J1210" s="70" t="s">
        <v>1755</v>
      </c>
      <c r="K1210" s="69" t="b">
        <v>0</v>
      </c>
      <c r="L1210" s="70" t="s">
        <v>1755</v>
      </c>
      <c r="M1210" s="69">
        <v>101</v>
      </c>
      <c r="N1210" s="78" t="s">
        <v>62</v>
      </c>
      <c r="O1210" s="81" t="str">
        <f t="shared" si="36"/>
        <v>10195</v>
      </c>
      <c r="P1210" s="82" t="str">
        <f>IF(L1210="EGG", "THA", IF(COUNTIF(Sheet2!B$3:B$187,VALUE('raw Mark ID data'!O1210))=0, 0, VLOOKUP(VALUE(O1210), Sheet2!B$3:D$987, 3, FALSE)))</f>
        <v>THA</v>
      </c>
      <c r="Q1210" s="82" t="str">
        <f>IF(P1210="THA",VLOOKUP(VALUE(O1210),Sheet2!B$1:C$191,2,FALSE), IF(P1210="SHA",VLOOKUP(VALUE(O1210),Sheet2!B$1:C$191,2,FALSE), 0))</f>
        <v>Neets Bay</v>
      </c>
      <c r="R1210" s="82" t="str">
        <f t="shared" si="37"/>
        <v>T</v>
      </c>
      <c r="S1210" s="70" t="s">
        <v>2441</v>
      </c>
      <c r="T1210" s="71">
        <v>45522</v>
      </c>
      <c r="U1210" s="73"/>
      <c r="V1210" s="69">
        <v>1</v>
      </c>
      <c r="W1210" s="71">
        <v>45522</v>
      </c>
      <c r="X1210" s="69">
        <v>34</v>
      </c>
      <c r="Y1210" s="69">
        <v>8</v>
      </c>
      <c r="Z1210" s="70" t="s">
        <v>2429</v>
      </c>
      <c r="AA1210" s="69">
        <v>1</v>
      </c>
      <c r="AB1210" s="72">
        <v>45534</v>
      </c>
      <c r="AC1210" s="70" t="s">
        <v>63</v>
      </c>
      <c r="AD1210" s="70" t="s">
        <v>163</v>
      </c>
      <c r="AE1210" s="70" t="s">
        <v>10</v>
      </c>
      <c r="AF1210" s="70" t="s">
        <v>12</v>
      </c>
      <c r="AG1210" s="70" t="s">
        <v>65</v>
      </c>
      <c r="AH1210" s="70" t="s">
        <v>11</v>
      </c>
      <c r="AI1210" s="70" t="s">
        <v>9</v>
      </c>
      <c r="AJ1210" s="70" t="s">
        <v>122</v>
      </c>
      <c r="AK1210" s="70" t="s">
        <v>163</v>
      </c>
      <c r="AL1210" s="70" t="s">
        <v>63</v>
      </c>
      <c r="AM1210" s="70" t="s">
        <v>61</v>
      </c>
      <c r="AN1210" s="70" t="s">
        <v>61</v>
      </c>
      <c r="AO1210" s="70" t="s">
        <v>61</v>
      </c>
      <c r="AP1210" s="73"/>
    </row>
    <row r="1211" spans="1:42" ht="15" hidden="1" customHeight="1" x14ac:dyDescent="0.25">
      <c r="A1211" s="69">
        <v>2024</v>
      </c>
      <c r="B1211" s="70" t="s">
        <v>54</v>
      </c>
      <c r="C1211" s="70" t="s">
        <v>1752</v>
      </c>
      <c r="D1211" s="70" t="s">
        <v>1753</v>
      </c>
      <c r="E1211" s="70" t="s">
        <v>2094</v>
      </c>
      <c r="F1211" s="70" t="s">
        <v>1755</v>
      </c>
      <c r="G1211" s="70" t="s">
        <v>2397</v>
      </c>
      <c r="H1211" s="70" t="s">
        <v>151</v>
      </c>
      <c r="I1211" s="70" t="s">
        <v>60</v>
      </c>
      <c r="J1211" s="70" t="s">
        <v>1755</v>
      </c>
      <c r="K1211" s="69" t="b">
        <v>0</v>
      </c>
      <c r="L1211" s="70" t="s">
        <v>1755</v>
      </c>
      <c r="M1211" s="69">
        <v>101</v>
      </c>
      <c r="N1211" s="78" t="s">
        <v>62</v>
      </c>
      <c r="O1211" s="81" t="str">
        <f t="shared" si="36"/>
        <v>10195</v>
      </c>
      <c r="P1211" s="82" t="str">
        <f>IF(L1211="EGG", "THA", IF(COUNTIF(Sheet2!B$3:B$187,VALUE('raw Mark ID data'!O1211))=0, 0, VLOOKUP(VALUE(O1211), Sheet2!B$3:D$987, 3, FALSE)))</f>
        <v>THA</v>
      </c>
      <c r="Q1211" s="82" t="str">
        <f>IF(P1211="THA",VLOOKUP(VALUE(O1211),Sheet2!B$1:C$191,2,FALSE), IF(P1211="SHA",VLOOKUP(VALUE(O1211),Sheet2!B$1:C$191,2,FALSE), 0))</f>
        <v>Neets Bay</v>
      </c>
      <c r="R1211" s="82" t="str">
        <f t="shared" si="37"/>
        <v>T</v>
      </c>
      <c r="S1211" s="70" t="s">
        <v>2442</v>
      </c>
      <c r="T1211" s="71">
        <v>45522</v>
      </c>
      <c r="U1211" s="73"/>
      <c r="V1211" s="69">
        <v>1</v>
      </c>
      <c r="W1211" s="71">
        <v>45522</v>
      </c>
      <c r="X1211" s="69">
        <v>34</v>
      </c>
      <c r="Y1211" s="69">
        <v>8</v>
      </c>
      <c r="Z1211" s="70" t="s">
        <v>2429</v>
      </c>
      <c r="AA1211" s="69">
        <v>1</v>
      </c>
      <c r="AB1211" s="72">
        <v>45534</v>
      </c>
      <c r="AC1211" s="70" t="s">
        <v>63</v>
      </c>
      <c r="AD1211" s="70" t="s">
        <v>139</v>
      </c>
      <c r="AE1211" s="70" t="s">
        <v>13</v>
      </c>
      <c r="AF1211" s="70" t="s">
        <v>12</v>
      </c>
      <c r="AG1211" s="70" t="s">
        <v>65</v>
      </c>
      <c r="AH1211" s="70" t="s">
        <v>11</v>
      </c>
      <c r="AI1211" s="70" t="s">
        <v>9</v>
      </c>
      <c r="AJ1211" s="70" t="s">
        <v>122</v>
      </c>
      <c r="AK1211" s="70" t="s">
        <v>139</v>
      </c>
      <c r="AL1211" s="70" t="s">
        <v>63</v>
      </c>
      <c r="AM1211" s="70" t="s">
        <v>61</v>
      </c>
      <c r="AN1211" s="70" t="s">
        <v>61</v>
      </c>
      <c r="AO1211" s="70" t="s">
        <v>61</v>
      </c>
      <c r="AP1211" s="73"/>
    </row>
    <row r="1212" spans="1:42" ht="15" hidden="1" customHeight="1" x14ac:dyDescent="0.25">
      <c r="A1212" s="69">
        <v>2024</v>
      </c>
      <c r="B1212" s="70" t="s">
        <v>54</v>
      </c>
      <c r="C1212" s="70" t="s">
        <v>1752</v>
      </c>
      <c r="D1212" s="70" t="s">
        <v>1753</v>
      </c>
      <c r="E1212" s="70" t="s">
        <v>2094</v>
      </c>
      <c r="F1212" s="70" t="s">
        <v>1755</v>
      </c>
      <c r="G1212" s="70" t="s">
        <v>2397</v>
      </c>
      <c r="H1212" s="70" t="s">
        <v>152</v>
      </c>
      <c r="I1212" s="70" t="s">
        <v>60</v>
      </c>
      <c r="J1212" s="70" t="s">
        <v>1755</v>
      </c>
      <c r="K1212" s="69" t="b">
        <v>0</v>
      </c>
      <c r="L1212" s="70" t="s">
        <v>1755</v>
      </c>
      <c r="M1212" s="69">
        <v>101</v>
      </c>
      <c r="N1212" s="78" t="s">
        <v>62</v>
      </c>
      <c r="O1212" s="81" t="str">
        <f t="shared" si="36"/>
        <v>10195</v>
      </c>
      <c r="P1212" s="82" t="str">
        <f>IF(L1212="EGG", "THA", IF(COUNTIF(Sheet2!B$3:B$187,VALUE('raw Mark ID data'!O1212))=0, 0, VLOOKUP(VALUE(O1212), Sheet2!B$3:D$987, 3, FALSE)))</f>
        <v>THA</v>
      </c>
      <c r="Q1212" s="82" t="str">
        <f>IF(P1212="THA",VLOOKUP(VALUE(O1212),Sheet2!B$1:C$191,2,FALSE), IF(P1212="SHA",VLOOKUP(VALUE(O1212),Sheet2!B$1:C$191,2,FALSE), 0))</f>
        <v>Neets Bay</v>
      </c>
      <c r="R1212" s="82" t="str">
        <f t="shared" si="37"/>
        <v>T</v>
      </c>
      <c r="S1212" s="70" t="s">
        <v>2443</v>
      </c>
      <c r="T1212" s="71">
        <v>45522</v>
      </c>
      <c r="U1212" s="73"/>
      <c r="V1212" s="69">
        <v>1</v>
      </c>
      <c r="W1212" s="71">
        <v>45522</v>
      </c>
      <c r="X1212" s="69">
        <v>34</v>
      </c>
      <c r="Y1212" s="69">
        <v>8</v>
      </c>
      <c r="Z1212" s="70" t="s">
        <v>2429</v>
      </c>
      <c r="AA1212" s="69">
        <v>1</v>
      </c>
      <c r="AB1212" s="72">
        <v>45534</v>
      </c>
      <c r="AC1212" s="70" t="s">
        <v>63</v>
      </c>
      <c r="AD1212" s="70" t="s">
        <v>139</v>
      </c>
      <c r="AE1212" s="70" t="s">
        <v>13</v>
      </c>
      <c r="AF1212" s="70" t="s">
        <v>12</v>
      </c>
      <c r="AG1212" s="70" t="s">
        <v>65</v>
      </c>
      <c r="AH1212" s="70" t="s">
        <v>11</v>
      </c>
      <c r="AI1212" s="70" t="s">
        <v>9</v>
      </c>
      <c r="AJ1212" s="70" t="s">
        <v>122</v>
      </c>
      <c r="AK1212" s="70" t="s">
        <v>139</v>
      </c>
      <c r="AL1212" s="70" t="s">
        <v>63</v>
      </c>
      <c r="AM1212" s="70" t="s">
        <v>61</v>
      </c>
      <c r="AN1212" s="70" t="s">
        <v>61</v>
      </c>
      <c r="AO1212" s="70" t="s">
        <v>61</v>
      </c>
      <c r="AP1212" s="73"/>
    </row>
    <row r="1213" spans="1:42" ht="15" hidden="1" customHeight="1" x14ac:dyDescent="0.25">
      <c r="A1213" s="69">
        <v>2024</v>
      </c>
      <c r="B1213" s="70" t="s">
        <v>54</v>
      </c>
      <c r="C1213" s="70" t="s">
        <v>1752</v>
      </c>
      <c r="D1213" s="70" t="s">
        <v>1753</v>
      </c>
      <c r="E1213" s="70" t="s">
        <v>2094</v>
      </c>
      <c r="F1213" s="70" t="s">
        <v>1755</v>
      </c>
      <c r="G1213" s="70" t="s">
        <v>2397</v>
      </c>
      <c r="H1213" s="70" t="s">
        <v>154</v>
      </c>
      <c r="I1213" s="70" t="s">
        <v>60</v>
      </c>
      <c r="J1213" s="70" t="s">
        <v>1755</v>
      </c>
      <c r="K1213" s="69" t="b">
        <v>0</v>
      </c>
      <c r="L1213" s="70" t="s">
        <v>1755</v>
      </c>
      <c r="M1213" s="69">
        <v>101</v>
      </c>
      <c r="N1213" s="78" t="s">
        <v>62</v>
      </c>
      <c r="O1213" s="81" t="str">
        <f t="shared" si="36"/>
        <v>10195</v>
      </c>
      <c r="P1213" s="82" t="str">
        <f>IF(L1213="EGG", "THA", IF(COUNTIF(Sheet2!B$3:B$187,VALUE('raw Mark ID data'!O1213))=0, 0, VLOOKUP(VALUE(O1213), Sheet2!B$3:D$987, 3, FALSE)))</f>
        <v>THA</v>
      </c>
      <c r="Q1213" s="82" t="str">
        <f>IF(P1213="THA",VLOOKUP(VALUE(O1213),Sheet2!B$1:C$191,2,FALSE), IF(P1213="SHA",VLOOKUP(VALUE(O1213),Sheet2!B$1:C$191,2,FALSE), 0))</f>
        <v>Neets Bay</v>
      </c>
      <c r="R1213" s="82" t="str">
        <f t="shared" si="37"/>
        <v>T</v>
      </c>
      <c r="S1213" s="70" t="s">
        <v>2444</v>
      </c>
      <c r="T1213" s="71">
        <v>45522</v>
      </c>
      <c r="U1213" s="73"/>
      <c r="V1213" s="69">
        <v>1</v>
      </c>
      <c r="W1213" s="71">
        <v>45522</v>
      </c>
      <c r="X1213" s="69">
        <v>34</v>
      </c>
      <c r="Y1213" s="69">
        <v>8</v>
      </c>
      <c r="Z1213" s="70" t="s">
        <v>2429</v>
      </c>
      <c r="AA1213" s="69">
        <v>1</v>
      </c>
      <c r="AB1213" s="72">
        <v>45534</v>
      </c>
      <c r="AC1213" s="70" t="s">
        <v>63</v>
      </c>
      <c r="AD1213" s="70" t="s">
        <v>163</v>
      </c>
      <c r="AE1213" s="70" t="s">
        <v>10</v>
      </c>
      <c r="AF1213" s="70" t="s">
        <v>12</v>
      </c>
      <c r="AG1213" s="70" t="s">
        <v>65</v>
      </c>
      <c r="AH1213" s="70" t="s">
        <v>11</v>
      </c>
      <c r="AI1213" s="70" t="s">
        <v>9</v>
      </c>
      <c r="AJ1213" s="70" t="s">
        <v>122</v>
      </c>
      <c r="AK1213" s="70" t="s">
        <v>163</v>
      </c>
      <c r="AL1213" s="70" t="s">
        <v>63</v>
      </c>
      <c r="AM1213" s="70" t="s">
        <v>61</v>
      </c>
      <c r="AN1213" s="70" t="s">
        <v>61</v>
      </c>
      <c r="AO1213" s="70" t="s">
        <v>61</v>
      </c>
      <c r="AP1213" s="73"/>
    </row>
    <row r="1214" spans="1:42" ht="15" hidden="1" customHeight="1" x14ac:dyDescent="0.25">
      <c r="A1214" s="69">
        <v>2024</v>
      </c>
      <c r="B1214" s="70" t="s">
        <v>54</v>
      </c>
      <c r="C1214" s="70" t="s">
        <v>1752</v>
      </c>
      <c r="D1214" s="70" t="s">
        <v>1753</v>
      </c>
      <c r="E1214" s="70" t="s">
        <v>2094</v>
      </c>
      <c r="F1214" s="70" t="s">
        <v>1755</v>
      </c>
      <c r="G1214" s="70" t="s">
        <v>2397</v>
      </c>
      <c r="H1214" s="70" t="s">
        <v>155</v>
      </c>
      <c r="I1214" s="70" t="s">
        <v>60</v>
      </c>
      <c r="J1214" s="70" t="s">
        <v>1755</v>
      </c>
      <c r="K1214" s="69" t="b">
        <v>0</v>
      </c>
      <c r="L1214" s="70" t="s">
        <v>1755</v>
      </c>
      <c r="M1214" s="69">
        <v>101</v>
      </c>
      <c r="N1214" s="78" t="s">
        <v>62</v>
      </c>
      <c r="O1214" s="81" t="str">
        <f t="shared" si="36"/>
        <v>10195</v>
      </c>
      <c r="P1214" s="82" t="str">
        <f>IF(L1214="EGG", "THA", IF(COUNTIF(Sheet2!B$3:B$187,VALUE('raw Mark ID data'!O1214))=0, 0, VLOOKUP(VALUE(O1214), Sheet2!B$3:D$987, 3, FALSE)))</f>
        <v>THA</v>
      </c>
      <c r="Q1214" s="82" t="str">
        <f>IF(P1214="THA",VLOOKUP(VALUE(O1214),Sheet2!B$1:C$191,2,FALSE), IF(P1214="SHA",VLOOKUP(VALUE(O1214),Sheet2!B$1:C$191,2,FALSE), 0))</f>
        <v>Neets Bay</v>
      </c>
      <c r="R1214" s="82" t="str">
        <f t="shared" si="37"/>
        <v>T</v>
      </c>
      <c r="S1214" s="70" t="s">
        <v>2445</v>
      </c>
      <c r="T1214" s="71">
        <v>45522</v>
      </c>
      <c r="U1214" s="73"/>
      <c r="V1214" s="69">
        <v>1</v>
      </c>
      <c r="W1214" s="71">
        <v>45522</v>
      </c>
      <c r="X1214" s="69">
        <v>34</v>
      </c>
      <c r="Y1214" s="69">
        <v>8</v>
      </c>
      <c r="Z1214" s="70" t="s">
        <v>2429</v>
      </c>
      <c r="AA1214" s="69">
        <v>1</v>
      </c>
      <c r="AB1214" s="72">
        <v>45534</v>
      </c>
      <c r="AC1214" s="70" t="s">
        <v>63</v>
      </c>
      <c r="AD1214" s="70" t="s">
        <v>947</v>
      </c>
      <c r="AE1214" s="70" t="s">
        <v>14</v>
      </c>
      <c r="AF1214" s="70" t="s">
        <v>12</v>
      </c>
      <c r="AG1214" s="70" t="s">
        <v>65</v>
      </c>
      <c r="AH1214" s="70" t="s">
        <v>11</v>
      </c>
      <c r="AI1214" s="70" t="s">
        <v>9</v>
      </c>
      <c r="AJ1214" s="70" t="s">
        <v>122</v>
      </c>
      <c r="AK1214" s="70" t="s">
        <v>947</v>
      </c>
      <c r="AL1214" s="70" t="s">
        <v>63</v>
      </c>
      <c r="AM1214" s="70" t="s">
        <v>61</v>
      </c>
      <c r="AN1214" s="70" t="s">
        <v>61</v>
      </c>
      <c r="AO1214" s="70" t="s">
        <v>61</v>
      </c>
      <c r="AP1214" s="73"/>
    </row>
    <row r="1215" spans="1:42" ht="15" hidden="1" customHeight="1" x14ac:dyDescent="0.25">
      <c r="A1215" s="69">
        <v>2024</v>
      </c>
      <c r="B1215" s="70" t="s">
        <v>54</v>
      </c>
      <c r="C1215" s="70" t="s">
        <v>1752</v>
      </c>
      <c r="D1215" s="70" t="s">
        <v>1753</v>
      </c>
      <c r="E1215" s="70" t="s">
        <v>2094</v>
      </c>
      <c r="F1215" s="70" t="s">
        <v>1755</v>
      </c>
      <c r="G1215" s="70" t="s">
        <v>2397</v>
      </c>
      <c r="H1215" s="70" t="s">
        <v>156</v>
      </c>
      <c r="I1215" s="70" t="s">
        <v>60</v>
      </c>
      <c r="J1215" s="70" t="s">
        <v>1755</v>
      </c>
      <c r="K1215" s="69" t="b">
        <v>0</v>
      </c>
      <c r="L1215" s="70" t="s">
        <v>1755</v>
      </c>
      <c r="M1215" s="69">
        <v>101</v>
      </c>
      <c r="N1215" s="78" t="s">
        <v>62</v>
      </c>
      <c r="O1215" s="81" t="str">
        <f t="shared" si="36"/>
        <v>10195</v>
      </c>
      <c r="P1215" s="82" t="str">
        <f>IF(L1215="EGG", "THA", IF(COUNTIF(Sheet2!B$3:B$187,VALUE('raw Mark ID data'!O1215))=0, 0, VLOOKUP(VALUE(O1215), Sheet2!B$3:D$987, 3, FALSE)))</f>
        <v>THA</v>
      </c>
      <c r="Q1215" s="82" t="str">
        <f>IF(P1215="THA",VLOOKUP(VALUE(O1215),Sheet2!B$1:C$191,2,FALSE), IF(P1215="SHA",VLOOKUP(VALUE(O1215),Sheet2!B$1:C$191,2,FALSE), 0))</f>
        <v>Neets Bay</v>
      </c>
      <c r="R1215" s="82" t="str">
        <f t="shared" si="37"/>
        <v>T</v>
      </c>
      <c r="S1215" s="70" t="s">
        <v>2446</v>
      </c>
      <c r="T1215" s="71">
        <v>45522</v>
      </c>
      <c r="U1215" s="73"/>
      <c r="V1215" s="69">
        <v>1</v>
      </c>
      <c r="W1215" s="71">
        <v>45522</v>
      </c>
      <c r="X1215" s="69">
        <v>34</v>
      </c>
      <c r="Y1215" s="69">
        <v>8</v>
      </c>
      <c r="Z1215" s="70" t="s">
        <v>2429</v>
      </c>
      <c r="AA1215" s="69">
        <v>1</v>
      </c>
      <c r="AB1215" s="72">
        <v>45534</v>
      </c>
      <c r="AC1215" s="70" t="s">
        <v>63</v>
      </c>
      <c r="AD1215" s="70" t="s">
        <v>163</v>
      </c>
      <c r="AE1215" s="70" t="s">
        <v>10</v>
      </c>
      <c r="AF1215" s="70" t="s">
        <v>12</v>
      </c>
      <c r="AG1215" s="70" t="s">
        <v>65</v>
      </c>
      <c r="AH1215" s="70" t="s">
        <v>11</v>
      </c>
      <c r="AI1215" s="70" t="s">
        <v>9</v>
      </c>
      <c r="AJ1215" s="70" t="s">
        <v>122</v>
      </c>
      <c r="AK1215" s="70" t="s">
        <v>163</v>
      </c>
      <c r="AL1215" s="70" t="s">
        <v>63</v>
      </c>
      <c r="AM1215" s="70" t="s">
        <v>61</v>
      </c>
      <c r="AN1215" s="70" t="s">
        <v>61</v>
      </c>
      <c r="AO1215" s="70" t="s">
        <v>61</v>
      </c>
      <c r="AP1215" s="73"/>
    </row>
    <row r="1216" spans="1:42" ht="15" hidden="1" customHeight="1" x14ac:dyDescent="0.25">
      <c r="A1216" s="69">
        <v>2024</v>
      </c>
      <c r="B1216" s="70" t="s">
        <v>54</v>
      </c>
      <c r="C1216" s="70" t="s">
        <v>1752</v>
      </c>
      <c r="D1216" s="70" t="s">
        <v>1753</v>
      </c>
      <c r="E1216" s="70" t="s">
        <v>2094</v>
      </c>
      <c r="F1216" s="70" t="s">
        <v>1755</v>
      </c>
      <c r="G1216" s="70" t="s">
        <v>2397</v>
      </c>
      <c r="H1216" s="70" t="s">
        <v>157</v>
      </c>
      <c r="I1216" s="70" t="s">
        <v>60</v>
      </c>
      <c r="J1216" s="70" t="s">
        <v>1755</v>
      </c>
      <c r="K1216" s="69" t="b">
        <v>0</v>
      </c>
      <c r="L1216" s="70" t="s">
        <v>1755</v>
      </c>
      <c r="M1216" s="69">
        <v>101</v>
      </c>
      <c r="N1216" s="78" t="s">
        <v>62</v>
      </c>
      <c r="O1216" s="81" t="str">
        <f t="shared" si="36"/>
        <v>10195</v>
      </c>
      <c r="P1216" s="82" t="str">
        <f>IF(L1216="EGG", "THA", IF(COUNTIF(Sheet2!B$3:B$187,VALUE('raw Mark ID data'!O1216))=0, 0, VLOOKUP(VALUE(O1216), Sheet2!B$3:D$987, 3, FALSE)))</f>
        <v>THA</v>
      </c>
      <c r="Q1216" s="82" t="str">
        <f>IF(P1216="THA",VLOOKUP(VALUE(O1216),Sheet2!B$1:C$191,2,FALSE), IF(P1216="SHA",VLOOKUP(VALUE(O1216),Sheet2!B$1:C$191,2,FALSE), 0))</f>
        <v>Neets Bay</v>
      </c>
      <c r="R1216" s="82" t="str">
        <f t="shared" si="37"/>
        <v>T</v>
      </c>
      <c r="S1216" s="70" t="s">
        <v>2447</v>
      </c>
      <c r="T1216" s="71">
        <v>45522</v>
      </c>
      <c r="U1216" s="73"/>
      <c r="V1216" s="69">
        <v>1</v>
      </c>
      <c r="W1216" s="71">
        <v>45522</v>
      </c>
      <c r="X1216" s="69">
        <v>34</v>
      </c>
      <c r="Y1216" s="69">
        <v>8</v>
      </c>
      <c r="Z1216" s="70" t="s">
        <v>2429</v>
      </c>
      <c r="AA1216" s="69">
        <v>1</v>
      </c>
      <c r="AB1216" s="72">
        <v>45534</v>
      </c>
      <c r="AC1216" s="70" t="s">
        <v>63</v>
      </c>
      <c r="AD1216" s="70" t="s">
        <v>163</v>
      </c>
      <c r="AE1216" s="70" t="s">
        <v>10</v>
      </c>
      <c r="AF1216" s="70" t="s">
        <v>12</v>
      </c>
      <c r="AG1216" s="70" t="s">
        <v>65</v>
      </c>
      <c r="AH1216" s="70" t="s">
        <v>11</v>
      </c>
      <c r="AI1216" s="70" t="s">
        <v>9</v>
      </c>
      <c r="AJ1216" s="70" t="s">
        <v>122</v>
      </c>
      <c r="AK1216" s="70" t="s">
        <v>163</v>
      </c>
      <c r="AL1216" s="70" t="s">
        <v>63</v>
      </c>
      <c r="AM1216" s="70" t="s">
        <v>61</v>
      </c>
      <c r="AN1216" s="70" t="s">
        <v>61</v>
      </c>
      <c r="AO1216" s="70" t="s">
        <v>61</v>
      </c>
      <c r="AP1216" s="73"/>
    </row>
    <row r="1217" spans="1:42" ht="15" hidden="1" customHeight="1" x14ac:dyDescent="0.25">
      <c r="A1217" s="69">
        <v>2024</v>
      </c>
      <c r="B1217" s="70" t="s">
        <v>54</v>
      </c>
      <c r="C1217" s="70" t="s">
        <v>1752</v>
      </c>
      <c r="D1217" s="70" t="s">
        <v>1753</v>
      </c>
      <c r="E1217" s="70" t="s">
        <v>2094</v>
      </c>
      <c r="F1217" s="70" t="s">
        <v>1755</v>
      </c>
      <c r="G1217" s="70" t="s">
        <v>2397</v>
      </c>
      <c r="H1217" s="70" t="s">
        <v>158</v>
      </c>
      <c r="I1217" s="70" t="s">
        <v>60</v>
      </c>
      <c r="J1217" s="70" t="s">
        <v>1755</v>
      </c>
      <c r="K1217" s="69" t="b">
        <v>0</v>
      </c>
      <c r="L1217" s="70" t="s">
        <v>1755</v>
      </c>
      <c r="M1217" s="69">
        <v>101</v>
      </c>
      <c r="N1217" s="78" t="s">
        <v>62</v>
      </c>
      <c r="O1217" s="81" t="str">
        <f t="shared" si="36"/>
        <v>10195</v>
      </c>
      <c r="P1217" s="82" t="str">
        <f>IF(L1217="EGG", "THA", IF(COUNTIF(Sheet2!B$3:B$187,VALUE('raw Mark ID data'!O1217))=0, 0, VLOOKUP(VALUE(O1217), Sheet2!B$3:D$987, 3, FALSE)))</f>
        <v>THA</v>
      </c>
      <c r="Q1217" s="82" t="str">
        <f>IF(P1217="THA",VLOOKUP(VALUE(O1217),Sheet2!B$1:C$191,2,FALSE), IF(P1217="SHA",VLOOKUP(VALUE(O1217),Sheet2!B$1:C$191,2,FALSE), 0))</f>
        <v>Neets Bay</v>
      </c>
      <c r="R1217" s="82" t="str">
        <f t="shared" si="37"/>
        <v>T</v>
      </c>
      <c r="S1217" s="70" t="s">
        <v>2448</v>
      </c>
      <c r="T1217" s="71">
        <v>45522</v>
      </c>
      <c r="U1217" s="73"/>
      <c r="V1217" s="69">
        <v>1</v>
      </c>
      <c r="W1217" s="71">
        <v>45522</v>
      </c>
      <c r="X1217" s="69">
        <v>34</v>
      </c>
      <c r="Y1217" s="69">
        <v>8</v>
      </c>
      <c r="Z1217" s="70" t="s">
        <v>2429</v>
      </c>
      <c r="AA1217" s="69">
        <v>1</v>
      </c>
      <c r="AB1217" s="72">
        <v>45534</v>
      </c>
      <c r="AC1217" s="70" t="s">
        <v>63</v>
      </c>
      <c r="AD1217" s="70" t="s">
        <v>163</v>
      </c>
      <c r="AE1217" s="70" t="s">
        <v>10</v>
      </c>
      <c r="AF1217" s="70" t="s">
        <v>12</v>
      </c>
      <c r="AG1217" s="70" t="s">
        <v>65</v>
      </c>
      <c r="AH1217" s="70" t="s">
        <v>11</v>
      </c>
      <c r="AI1217" s="70" t="s">
        <v>9</v>
      </c>
      <c r="AJ1217" s="70" t="s">
        <v>84</v>
      </c>
      <c r="AK1217" s="70" t="s">
        <v>163</v>
      </c>
      <c r="AL1217" s="70" t="s">
        <v>63</v>
      </c>
      <c r="AM1217" s="70" t="s">
        <v>61</v>
      </c>
      <c r="AN1217" s="70" t="s">
        <v>61</v>
      </c>
      <c r="AO1217" s="70" t="s">
        <v>61</v>
      </c>
      <c r="AP1217" s="73"/>
    </row>
    <row r="1218" spans="1:42" ht="15" hidden="1" customHeight="1" x14ac:dyDescent="0.25">
      <c r="A1218" s="69">
        <v>2024</v>
      </c>
      <c r="B1218" s="70" t="s">
        <v>54</v>
      </c>
      <c r="C1218" s="70" t="s">
        <v>1752</v>
      </c>
      <c r="D1218" s="70" t="s">
        <v>1753</v>
      </c>
      <c r="E1218" s="70" t="s">
        <v>2094</v>
      </c>
      <c r="F1218" s="70" t="s">
        <v>1755</v>
      </c>
      <c r="G1218" s="70" t="s">
        <v>2397</v>
      </c>
      <c r="H1218" s="70" t="s">
        <v>160</v>
      </c>
      <c r="I1218" s="70" t="s">
        <v>60</v>
      </c>
      <c r="J1218" s="70" t="s">
        <v>1755</v>
      </c>
      <c r="K1218" s="69" t="b">
        <v>0</v>
      </c>
      <c r="L1218" s="70" t="s">
        <v>1755</v>
      </c>
      <c r="M1218" s="69">
        <v>101</v>
      </c>
      <c r="N1218" s="78" t="s">
        <v>62</v>
      </c>
      <c r="O1218" s="81" t="str">
        <f t="shared" si="36"/>
        <v>10195</v>
      </c>
      <c r="P1218" s="82" t="str">
        <f>IF(L1218="EGG", "THA", IF(COUNTIF(Sheet2!B$3:B$187,VALUE('raw Mark ID data'!O1218))=0, 0, VLOOKUP(VALUE(O1218), Sheet2!B$3:D$987, 3, FALSE)))</f>
        <v>THA</v>
      </c>
      <c r="Q1218" s="82" t="str">
        <f>IF(P1218="THA",VLOOKUP(VALUE(O1218),Sheet2!B$1:C$191,2,FALSE), IF(P1218="SHA",VLOOKUP(VALUE(O1218),Sheet2!B$1:C$191,2,FALSE), 0))</f>
        <v>Neets Bay</v>
      </c>
      <c r="R1218" s="82" t="str">
        <f t="shared" si="37"/>
        <v>T</v>
      </c>
      <c r="S1218" s="70" t="s">
        <v>2449</v>
      </c>
      <c r="T1218" s="71">
        <v>45522</v>
      </c>
      <c r="U1218" s="73"/>
      <c r="V1218" s="69">
        <v>1</v>
      </c>
      <c r="W1218" s="71">
        <v>45522</v>
      </c>
      <c r="X1218" s="69">
        <v>34</v>
      </c>
      <c r="Y1218" s="69">
        <v>8</v>
      </c>
      <c r="Z1218" s="70" t="s">
        <v>2429</v>
      </c>
      <c r="AA1218" s="69">
        <v>1</v>
      </c>
      <c r="AB1218" s="72">
        <v>45534</v>
      </c>
      <c r="AC1218" s="70" t="s">
        <v>63</v>
      </c>
      <c r="AD1218" s="70" t="s">
        <v>189</v>
      </c>
      <c r="AE1218" s="70" t="s">
        <v>21</v>
      </c>
      <c r="AF1218" s="70" t="s">
        <v>12</v>
      </c>
      <c r="AG1218" s="70" t="s">
        <v>65</v>
      </c>
      <c r="AH1218" s="70" t="s">
        <v>11</v>
      </c>
      <c r="AI1218" s="70" t="s">
        <v>9</v>
      </c>
      <c r="AJ1218" s="70" t="s">
        <v>84</v>
      </c>
      <c r="AK1218" s="70" t="s">
        <v>189</v>
      </c>
      <c r="AL1218" s="70" t="s">
        <v>63</v>
      </c>
      <c r="AM1218" s="70" t="s">
        <v>61</v>
      </c>
      <c r="AN1218" s="70" t="s">
        <v>61</v>
      </c>
      <c r="AO1218" s="70" t="s">
        <v>61</v>
      </c>
      <c r="AP1218" s="73"/>
    </row>
    <row r="1219" spans="1:42" ht="15" hidden="1" customHeight="1" x14ac:dyDescent="0.25">
      <c r="A1219" s="69">
        <v>2024</v>
      </c>
      <c r="B1219" s="70" t="s">
        <v>54</v>
      </c>
      <c r="C1219" s="70" t="s">
        <v>1752</v>
      </c>
      <c r="D1219" s="70" t="s">
        <v>1753</v>
      </c>
      <c r="E1219" s="70" t="s">
        <v>2094</v>
      </c>
      <c r="F1219" s="70" t="s">
        <v>1755</v>
      </c>
      <c r="G1219" s="70" t="s">
        <v>2397</v>
      </c>
      <c r="H1219" s="70" t="s">
        <v>161</v>
      </c>
      <c r="I1219" s="70" t="s">
        <v>60</v>
      </c>
      <c r="J1219" s="70" t="s">
        <v>1755</v>
      </c>
      <c r="K1219" s="69" t="b">
        <v>0</v>
      </c>
      <c r="L1219" s="70" t="s">
        <v>1755</v>
      </c>
      <c r="M1219" s="69">
        <v>101</v>
      </c>
      <c r="N1219" s="78" t="s">
        <v>62</v>
      </c>
      <c r="O1219" s="81" t="str">
        <f t="shared" ref="O1219:O1282" si="38">CONCATENATE(M1219,N1219)</f>
        <v>10195</v>
      </c>
      <c r="P1219" s="82" t="str">
        <f>IF(L1219="EGG", "THA", IF(COUNTIF(Sheet2!B$3:B$187,VALUE('raw Mark ID data'!O1219))=0, 0, VLOOKUP(VALUE(O1219), Sheet2!B$3:D$987, 3, FALSE)))</f>
        <v>THA</v>
      </c>
      <c r="Q1219" s="82" t="str">
        <f>IF(P1219="THA",VLOOKUP(VALUE(O1219),Sheet2!B$1:C$191,2,FALSE), IF(P1219="SHA",VLOOKUP(VALUE(O1219),Sheet2!B$1:C$191,2,FALSE), 0))</f>
        <v>Neets Bay</v>
      </c>
      <c r="R1219" s="82" t="str">
        <f t="shared" ref="R1219:R1282" si="39">IF(L1219="EGG",IF(C1219="NB","T","????"),IF(OR(P1219="SHA", P1219="THA")=TRUE, IF(Q1219="Neets Bay", "T", "NT"), "NT"))</f>
        <v>T</v>
      </c>
      <c r="S1219" s="70" t="s">
        <v>2450</v>
      </c>
      <c r="T1219" s="71">
        <v>45522</v>
      </c>
      <c r="U1219" s="73"/>
      <c r="V1219" s="69">
        <v>1</v>
      </c>
      <c r="W1219" s="71">
        <v>45522</v>
      </c>
      <c r="X1219" s="69">
        <v>34</v>
      </c>
      <c r="Y1219" s="69">
        <v>8</v>
      </c>
      <c r="Z1219" s="70" t="s">
        <v>2429</v>
      </c>
      <c r="AA1219" s="69">
        <v>1</v>
      </c>
      <c r="AB1219" s="72">
        <v>45534</v>
      </c>
      <c r="AC1219" s="70" t="s">
        <v>63</v>
      </c>
      <c r="AD1219" s="70" t="s">
        <v>139</v>
      </c>
      <c r="AE1219" s="70" t="s">
        <v>13</v>
      </c>
      <c r="AF1219" s="70" t="s">
        <v>12</v>
      </c>
      <c r="AG1219" s="70" t="s">
        <v>65</v>
      </c>
      <c r="AH1219" s="70" t="s">
        <v>11</v>
      </c>
      <c r="AI1219" s="70" t="s">
        <v>9</v>
      </c>
      <c r="AJ1219" s="70" t="s">
        <v>122</v>
      </c>
      <c r="AK1219" s="70" t="s">
        <v>139</v>
      </c>
      <c r="AL1219" s="70" t="s">
        <v>63</v>
      </c>
      <c r="AM1219" s="70" t="s">
        <v>61</v>
      </c>
      <c r="AN1219" s="70" t="s">
        <v>61</v>
      </c>
      <c r="AO1219" s="70" t="s">
        <v>61</v>
      </c>
      <c r="AP1219" s="73"/>
    </row>
    <row r="1220" spans="1:42" ht="15" hidden="1" customHeight="1" x14ac:dyDescent="0.25">
      <c r="A1220" s="69">
        <v>2024</v>
      </c>
      <c r="B1220" s="70" t="s">
        <v>54</v>
      </c>
      <c r="C1220" s="70" t="s">
        <v>1752</v>
      </c>
      <c r="D1220" s="70" t="s">
        <v>1753</v>
      </c>
      <c r="E1220" s="70" t="s">
        <v>2094</v>
      </c>
      <c r="F1220" s="70" t="s">
        <v>1755</v>
      </c>
      <c r="G1220" s="70" t="s">
        <v>2397</v>
      </c>
      <c r="H1220" s="70" t="s">
        <v>165</v>
      </c>
      <c r="I1220" s="70" t="s">
        <v>60</v>
      </c>
      <c r="J1220" s="70" t="s">
        <v>1755</v>
      </c>
      <c r="K1220" s="69" t="b">
        <v>0</v>
      </c>
      <c r="L1220" s="70" t="s">
        <v>1755</v>
      </c>
      <c r="M1220" s="69">
        <v>101</v>
      </c>
      <c r="N1220" s="78" t="s">
        <v>62</v>
      </c>
      <c r="O1220" s="81" t="str">
        <f t="shared" si="38"/>
        <v>10195</v>
      </c>
      <c r="P1220" s="82" t="str">
        <f>IF(L1220="EGG", "THA", IF(COUNTIF(Sheet2!B$3:B$187,VALUE('raw Mark ID data'!O1220))=0, 0, VLOOKUP(VALUE(O1220), Sheet2!B$3:D$987, 3, FALSE)))</f>
        <v>THA</v>
      </c>
      <c r="Q1220" s="82" t="str">
        <f>IF(P1220="THA",VLOOKUP(VALUE(O1220),Sheet2!B$1:C$191,2,FALSE), IF(P1220="SHA",VLOOKUP(VALUE(O1220),Sheet2!B$1:C$191,2,FALSE), 0))</f>
        <v>Neets Bay</v>
      </c>
      <c r="R1220" s="82" t="str">
        <f t="shared" si="39"/>
        <v>T</v>
      </c>
      <c r="S1220" s="70" t="s">
        <v>2451</v>
      </c>
      <c r="T1220" s="71">
        <v>45522</v>
      </c>
      <c r="U1220" s="73"/>
      <c r="V1220" s="69">
        <v>1</v>
      </c>
      <c r="W1220" s="71">
        <v>45522</v>
      </c>
      <c r="X1220" s="69">
        <v>34</v>
      </c>
      <c r="Y1220" s="69">
        <v>8</v>
      </c>
      <c r="Z1220" s="70" t="s">
        <v>2429</v>
      </c>
      <c r="AA1220" s="69">
        <v>1</v>
      </c>
      <c r="AB1220" s="72">
        <v>45534</v>
      </c>
      <c r="AC1220" s="70" t="s">
        <v>63</v>
      </c>
      <c r="AD1220" s="70" t="s">
        <v>163</v>
      </c>
      <c r="AE1220" s="70" t="s">
        <v>10</v>
      </c>
      <c r="AF1220" s="70" t="s">
        <v>12</v>
      </c>
      <c r="AG1220" s="70" t="s">
        <v>65</v>
      </c>
      <c r="AH1220" s="70" t="s">
        <v>11</v>
      </c>
      <c r="AI1220" s="70" t="s">
        <v>9</v>
      </c>
      <c r="AJ1220" s="70" t="s">
        <v>122</v>
      </c>
      <c r="AK1220" s="70" t="s">
        <v>163</v>
      </c>
      <c r="AL1220" s="70" t="s">
        <v>63</v>
      </c>
      <c r="AM1220" s="70" t="s">
        <v>61</v>
      </c>
      <c r="AN1220" s="70" t="s">
        <v>61</v>
      </c>
      <c r="AO1220" s="70" t="s">
        <v>61</v>
      </c>
      <c r="AP1220" s="73"/>
    </row>
    <row r="1221" spans="1:42" ht="15" hidden="1" customHeight="1" x14ac:dyDescent="0.25">
      <c r="A1221" s="69">
        <v>2024</v>
      </c>
      <c r="B1221" s="70" t="s">
        <v>54</v>
      </c>
      <c r="C1221" s="70" t="s">
        <v>1752</v>
      </c>
      <c r="D1221" s="70" t="s">
        <v>1753</v>
      </c>
      <c r="E1221" s="70" t="s">
        <v>2094</v>
      </c>
      <c r="F1221" s="70" t="s">
        <v>1755</v>
      </c>
      <c r="G1221" s="70" t="s">
        <v>2397</v>
      </c>
      <c r="H1221" s="70" t="s">
        <v>170</v>
      </c>
      <c r="I1221" s="70" t="s">
        <v>60</v>
      </c>
      <c r="J1221" s="70" t="s">
        <v>1755</v>
      </c>
      <c r="K1221" s="69" t="b">
        <v>0</v>
      </c>
      <c r="L1221" s="70" t="s">
        <v>1755</v>
      </c>
      <c r="M1221" s="69">
        <v>101</v>
      </c>
      <c r="N1221" s="78" t="s">
        <v>62</v>
      </c>
      <c r="O1221" s="81" t="str">
        <f t="shared" si="38"/>
        <v>10195</v>
      </c>
      <c r="P1221" s="82" t="str">
        <f>IF(L1221="EGG", "THA", IF(COUNTIF(Sheet2!B$3:B$187,VALUE('raw Mark ID data'!O1221))=0, 0, VLOOKUP(VALUE(O1221), Sheet2!B$3:D$987, 3, FALSE)))</f>
        <v>THA</v>
      </c>
      <c r="Q1221" s="82" t="str">
        <f>IF(P1221="THA",VLOOKUP(VALUE(O1221),Sheet2!B$1:C$191,2,FALSE), IF(P1221="SHA",VLOOKUP(VALUE(O1221),Sheet2!B$1:C$191,2,FALSE), 0))</f>
        <v>Neets Bay</v>
      </c>
      <c r="R1221" s="82" t="str">
        <f t="shared" si="39"/>
        <v>T</v>
      </c>
      <c r="S1221" s="70" t="s">
        <v>2452</v>
      </c>
      <c r="T1221" s="71">
        <v>45522</v>
      </c>
      <c r="U1221" s="73"/>
      <c r="V1221" s="69">
        <v>1</v>
      </c>
      <c r="W1221" s="71">
        <v>45522</v>
      </c>
      <c r="X1221" s="69">
        <v>34</v>
      </c>
      <c r="Y1221" s="69">
        <v>8</v>
      </c>
      <c r="Z1221" s="70" t="s">
        <v>2429</v>
      </c>
      <c r="AA1221" s="69">
        <v>1</v>
      </c>
      <c r="AB1221" s="72">
        <v>45534</v>
      </c>
      <c r="AC1221" s="70" t="s">
        <v>63</v>
      </c>
      <c r="AD1221" s="70" t="s">
        <v>163</v>
      </c>
      <c r="AE1221" s="70" t="s">
        <v>10</v>
      </c>
      <c r="AF1221" s="70" t="s">
        <v>12</v>
      </c>
      <c r="AG1221" s="70" t="s">
        <v>65</v>
      </c>
      <c r="AH1221" s="70" t="s">
        <v>11</v>
      </c>
      <c r="AI1221" s="70" t="s">
        <v>9</v>
      </c>
      <c r="AJ1221" s="70" t="s">
        <v>122</v>
      </c>
      <c r="AK1221" s="70" t="s">
        <v>163</v>
      </c>
      <c r="AL1221" s="70" t="s">
        <v>63</v>
      </c>
      <c r="AM1221" s="70" t="s">
        <v>61</v>
      </c>
      <c r="AN1221" s="70" t="s">
        <v>61</v>
      </c>
      <c r="AO1221" s="70" t="s">
        <v>61</v>
      </c>
      <c r="AP1221" s="73"/>
    </row>
    <row r="1222" spans="1:42" ht="15" hidden="1" customHeight="1" x14ac:dyDescent="0.25">
      <c r="A1222" s="69">
        <v>2024</v>
      </c>
      <c r="B1222" s="70" t="s">
        <v>54</v>
      </c>
      <c r="C1222" s="70" t="s">
        <v>1752</v>
      </c>
      <c r="D1222" s="70" t="s">
        <v>1753</v>
      </c>
      <c r="E1222" s="70" t="s">
        <v>2094</v>
      </c>
      <c r="F1222" s="70" t="s">
        <v>1755</v>
      </c>
      <c r="G1222" s="70" t="s">
        <v>2397</v>
      </c>
      <c r="H1222" s="70" t="s">
        <v>174</v>
      </c>
      <c r="I1222" s="70" t="s">
        <v>60</v>
      </c>
      <c r="J1222" s="70" t="s">
        <v>1755</v>
      </c>
      <c r="K1222" s="69" t="b">
        <v>0</v>
      </c>
      <c r="L1222" s="70" t="s">
        <v>1755</v>
      </c>
      <c r="M1222" s="69">
        <v>101</v>
      </c>
      <c r="N1222" s="78" t="s">
        <v>62</v>
      </c>
      <c r="O1222" s="81" t="str">
        <f t="shared" si="38"/>
        <v>10195</v>
      </c>
      <c r="P1222" s="82" t="str">
        <f>IF(L1222="EGG", "THA", IF(COUNTIF(Sheet2!B$3:B$187,VALUE('raw Mark ID data'!O1222))=0, 0, VLOOKUP(VALUE(O1222), Sheet2!B$3:D$987, 3, FALSE)))</f>
        <v>THA</v>
      </c>
      <c r="Q1222" s="82" t="str">
        <f>IF(P1222="THA",VLOOKUP(VALUE(O1222),Sheet2!B$1:C$191,2,FALSE), IF(P1222="SHA",VLOOKUP(VALUE(O1222),Sheet2!B$1:C$191,2,FALSE), 0))</f>
        <v>Neets Bay</v>
      </c>
      <c r="R1222" s="82" t="str">
        <f t="shared" si="39"/>
        <v>T</v>
      </c>
      <c r="S1222" s="70" t="s">
        <v>2453</v>
      </c>
      <c r="T1222" s="71">
        <v>45522</v>
      </c>
      <c r="U1222" s="73"/>
      <c r="V1222" s="69">
        <v>1</v>
      </c>
      <c r="W1222" s="71">
        <v>45522</v>
      </c>
      <c r="X1222" s="69">
        <v>34</v>
      </c>
      <c r="Y1222" s="69">
        <v>8</v>
      </c>
      <c r="Z1222" s="70" t="s">
        <v>2429</v>
      </c>
      <c r="AA1222" s="69">
        <v>1</v>
      </c>
      <c r="AB1222" s="72">
        <v>45534</v>
      </c>
      <c r="AC1222" s="70" t="s">
        <v>63</v>
      </c>
      <c r="AD1222" s="70" t="s">
        <v>947</v>
      </c>
      <c r="AE1222" s="70" t="s">
        <v>14</v>
      </c>
      <c r="AF1222" s="70" t="s">
        <v>12</v>
      </c>
      <c r="AG1222" s="70" t="s">
        <v>65</v>
      </c>
      <c r="AH1222" s="70" t="s">
        <v>11</v>
      </c>
      <c r="AI1222" s="70" t="s">
        <v>9</v>
      </c>
      <c r="AJ1222" s="70" t="s">
        <v>122</v>
      </c>
      <c r="AK1222" s="70" t="s">
        <v>947</v>
      </c>
      <c r="AL1222" s="70" t="s">
        <v>63</v>
      </c>
      <c r="AM1222" s="70" t="s">
        <v>61</v>
      </c>
      <c r="AN1222" s="70" t="s">
        <v>61</v>
      </c>
      <c r="AO1222" s="70" t="s">
        <v>61</v>
      </c>
      <c r="AP1222" s="73"/>
    </row>
    <row r="1223" spans="1:42" ht="15" hidden="1" customHeight="1" x14ac:dyDescent="0.25">
      <c r="A1223" s="69">
        <v>2024</v>
      </c>
      <c r="B1223" s="70" t="s">
        <v>54</v>
      </c>
      <c r="C1223" s="70" t="s">
        <v>1752</v>
      </c>
      <c r="D1223" s="70" t="s">
        <v>1753</v>
      </c>
      <c r="E1223" s="70" t="s">
        <v>2094</v>
      </c>
      <c r="F1223" s="70" t="s">
        <v>1755</v>
      </c>
      <c r="G1223" s="70" t="s">
        <v>2397</v>
      </c>
      <c r="H1223" s="70" t="s">
        <v>183</v>
      </c>
      <c r="I1223" s="70" t="s">
        <v>60</v>
      </c>
      <c r="J1223" s="70" t="s">
        <v>1755</v>
      </c>
      <c r="K1223" s="69" t="b">
        <v>0</v>
      </c>
      <c r="L1223" s="70" t="s">
        <v>1755</v>
      </c>
      <c r="M1223" s="69">
        <v>101</v>
      </c>
      <c r="N1223" s="78" t="s">
        <v>62</v>
      </c>
      <c r="O1223" s="81" t="str">
        <f t="shared" si="38"/>
        <v>10195</v>
      </c>
      <c r="P1223" s="82" t="str">
        <f>IF(L1223="EGG", "THA", IF(COUNTIF(Sheet2!B$3:B$187,VALUE('raw Mark ID data'!O1223))=0, 0, VLOOKUP(VALUE(O1223), Sheet2!B$3:D$987, 3, FALSE)))</f>
        <v>THA</v>
      </c>
      <c r="Q1223" s="82" t="str">
        <f>IF(P1223="THA",VLOOKUP(VALUE(O1223),Sheet2!B$1:C$191,2,FALSE), IF(P1223="SHA",VLOOKUP(VALUE(O1223),Sheet2!B$1:C$191,2,FALSE), 0))</f>
        <v>Neets Bay</v>
      </c>
      <c r="R1223" s="82" t="str">
        <f t="shared" si="39"/>
        <v>T</v>
      </c>
      <c r="S1223" s="70" t="s">
        <v>2454</v>
      </c>
      <c r="T1223" s="71">
        <v>45522</v>
      </c>
      <c r="U1223" s="73"/>
      <c r="V1223" s="69">
        <v>1</v>
      </c>
      <c r="W1223" s="71">
        <v>45522</v>
      </c>
      <c r="X1223" s="69">
        <v>34</v>
      </c>
      <c r="Y1223" s="69">
        <v>8</v>
      </c>
      <c r="Z1223" s="70" t="s">
        <v>2429</v>
      </c>
      <c r="AA1223" s="69">
        <v>1</v>
      </c>
      <c r="AB1223" s="72">
        <v>45534</v>
      </c>
      <c r="AC1223" s="70" t="s">
        <v>63</v>
      </c>
      <c r="AD1223" s="70" t="s">
        <v>139</v>
      </c>
      <c r="AE1223" s="70" t="s">
        <v>13</v>
      </c>
      <c r="AF1223" s="70" t="s">
        <v>12</v>
      </c>
      <c r="AG1223" s="70" t="s">
        <v>65</v>
      </c>
      <c r="AH1223" s="70" t="s">
        <v>11</v>
      </c>
      <c r="AI1223" s="70" t="s">
        <v>9</v>
      </c>
      <c r="AJ1223" s="70" t="s">
        <v>122</v>
      </c>
      <c r="AK1223" s="70" t="s">
        <v>139</v>
      </c>
      <c r="AL1223" s="70" t="s">
        <v>63</v>
      </c>
      <c r="AM1223" s="70" t="s">
        <v>61</v>
      </c>
      <c r="AN1223" s="70" t="s">
        <v>61</v>
      </c>
      <c r="AO1223" s="70" t="s">
        <v>61</v>
      </c>
      <c r="AP1223" s="73"/>
    </row>
    <row r="1224" spans="1:42" ht="15" hidden="1" customHeight="1" x14ac:dyDescent="0.25">
      <c r="A1224" s="69">
        <v>2024</v>
      </c>
      <c r="B1224" s="70" t="s">
        <v>54</v>
      </c>
      <c r="C1224" s="70" t="s">
        <v>1752</v>
      </c>
      <c r="D1224" s="70" t="s">
        <v>1753</v>
      </c>
      <c r="E1224" s="70" t="s">
        <v>2094</v>
      </c>
      <c r="F1224" s="70" t="s">
        <v>1755</v>
      </c>
      <c r="G1224" s="70" t="s">
        <v>2397</v>
      </c>
      <c r="H1224" s="70" t="s">
        <v>184</v>
      </c>
      <c r="I1224" s="70" t="s">
        <v>60</v>
      </c>
      <c r="J1224" s="70" t="s">
        <v>1755</v>
      </c>
      <c r="K1224" s="69" t="b">
        <v>0</v>
      </c>
      <c r="L1224" s="70" t="s">
        <v>1755</v>
      </c>
      <c r="M1224" s="69">
        <v>101</v>
      </c>
      <c r="N1224" s="78" t="s">
        <v>62</v>
      </c>
      <c r="O1224" s="81" t="str">
        <f t="shared" si="38"/>
        <v>10195</v>
      </c>
      <c r="P1224" s="82" t="str">
        <f>IF(L1224="EGG", "THA", IF(COUNTIF(Sheet2!B$3:B$187,VALUE('raw Mark ID data'!O1224))=0, 0, VLOOKUP(VALUE(O1224), Sheet2!B$3:D$987, 3, FALSE)))</f>
        <v>THA</v>
      </c>
      <c r="Q1224" s="82" t="str">
        <f>IF(P1224="THA",VLOOKUP(VALUE(O1224),Sheet2!B$1:C$191,2,FALSE), IF(P1224="SHA",VLOOKUP(VALUE(O1224),Sheet2!B$1:C$191,2,FALSE), 0))</f>
        <v>Neets Bay</v>
      </c>
      <c r="R1224" s="82" t="str">
        <f t="shared" si="39"/>
        <v>T</v>
      </c>
      <c r="S1224" s="70" t="s">
        <v>2455</v>
      </c>
      <c r="T1224" s="71">
        <v>45522</v>
      </c>
      <c r="U1224" s="73"/>
      <c r="V1224" s="69">
        <v>1</v>
      </c>
      <c r="W1224" s="71">
        <v>45522</v>
      </c>
      <c r="X1224" s="69">
        <v>34</v>
      </c>
      <c r="Y1224" s="69">
        <v>8</v>
      </c>
      <c r="Z1224" s="70" t="s">
        <v>2429</v>
      </c>
      <c r="AA1224" s="69">
        <v>1</v>
      </c>
      <c r="AB1224" s="72">
        <v>45534</v>
      </c>
      <c r="AC1224" s="70" t="s">
        <v>63</v>
      </c>
      <c r="AD1224" s="70" t="s">
        <v>189</v>
      </c>
      <c r="AE1224" s="70" t="s">
        <v>21</v>
      </c>
      <c r="AF1224" s="70" t="s">
        <v>12</v>
      </c>
      <c r="AG1224" s="70" t="s">
        <v>65</v>
      </c>
      <c r="AH1224" s="70" t="s">
        <v>11</v>
      </c>
      <c r="AI1224" s="70" t="s">
        <v>9</v>
      </c>
      <c r="AJ1224" s="70" t="s">
        <v>122</v>
      </c>
      <c r="AK1224" s="70" t="s">
        <v>189</v>
      </c>
      <c r="AL1224" s="70" t="s">
        <v>63</v>
      </c>
      <c r="AM1224" s="70" t="s">
        <v>61</v>
      </c>
      <c r="AN1224" s="70" t="s">
        <v>61</v>
      </c>
      <c r="AO1224" s="70" t="s">
        <v>61</v>
      </c>
      <c r="AP1224" s="73"/>
    </row>
    <row r="1225" spans="1:42" ht="15" hidden="1" customHeight="1" x14ac:dyDescent="0.25">
      <c r="A1225" s="69">
        <v>2024</v>
      </c>
      <c r="B1225" s="70" t="s">
        <v>54</v>
      </c>
      <c r="C1225" s="70" t="s">
        <v>1752</v>
      </c>
      <c r="D1225" s="70" t="s">
        <v>1753</v>
      </c>
      <c r="E1225" s="70" t="s">
        <v>2094</v>
      </c>
      <c r="F1225" s="70" t="s">
        <v>1755</v>
      </c>
      <c r="G1225" s="70" t="s">
        <v>2397</v>
      </c>
      <c r="H1225" s="70" t="s">
        <v>185</v>
      </c>
      <c r="I1225" s="70" t="s">
        <v>60</v>
      </c>
      <c r="J1225" s="70" t="s">
        <v>1755</v>
      </c>
      <c r="K1225" s="69" t="b">
        <v>0</v>
      </c>
      <c r="L1225" s="70" t="s">
        <v>1755</v>
      </c>
      <c r="M1225" s="69">
        <v>101</v>
      </c>
      <c r="N1225" s="78" t="s">
        <v>62</v>
      </c>
      <c r="O1225" s="81" t="str">
        <f t="shared" si="38"/>
        <v>10195</v>
      </c>
      <c r="P1225" s="82" t="str">
        <f>IF(L1225="EGG", "THA", IF(COUNTIF(Sheet2!B$3:B$187,VALUE('raw Mark ID data'!O1225))=0, 0, VLOOKUP(VALUE(O1225), Sheet2!B$3:D$987, 3, FALSE)))</f>
        <v>THA</v>
      </c>
      <c r="Q1225" s="82" t="str">
        <f>IF(P1225="THA",VLOOKUP(VALUE(O1225),Sheet2!B$1:C$191,2,FALSE), IF(P1225="SHA",VLOOKUP(VALUE(O1225),Sheet2!B$1:C$191,2,FALSE), 0))</f>
        <v>Neets Bay</v>
      </c>
      <c r="R1225" s="82" t="str">
        <f t="shared" si="39"/>
        <v>T</v>
      </c>
      <c r="S1225" s="70" t="s">
        <v>2456</v>
      </c>
      <c r="T1225" s="71">
        <v>45522</v>
      </c>
      <c r="U1225" s="73"/>
      <c r="V1225" s="69">
        <v>1</v>
      </c>
      <c r="W1225" s="71">
        <v>45522</v>
      </c>
      <c r="X1225" s="69">
        <v>34</v>
      </c>
      <c r="Y1225" s="69">
        <v>8</v>
      </c>
      <c r="Z1225" s="70" t="s">
        <v>2429</v>
      </c>
      <c r="AA1225" s="69">
        <v>1</v>
      </c>
      <c r="AB1225" s="72">
        <v>45534</v>
      </c>
      <c r="AC1225" s="70" t="s">
        <v>63</v>
      </c>
      <c r="AD1225" s="70" t="s">
        <v>947</v>
      </c>
      <c r="AE1225" s="70" t="s">
        <v>14</v>
      </c>
      <c r="AF1225" s="70" t="s">
        <v>12</v>
      </c>
      <c r="AG1225" s="70" t="s">
        <v>65</v>
      </c>
      <c r="AH1225" s="70" t="s">
        <v>11</v>
      </c>
      <c r="AI1225" s="70" t="s">
        <v>9</v>
      </c>
      <c r="AJ1225" s="70" t="s">
        <v>122</v>
      </c>
      <c r="AK1225" s="70" t="s">
        <v>947</v>
      </c>
      <c r="AL1225" s="70" t="s">
        <v>63</v>
      </c>
      <c r="AM1225" s="70" t="s">
        <v>61</v>
      </c>
      <c r="AN1225" s="70" t="s">
        <v>61</v>
      </c>
      <c r="AO1225" s="70" t="s">
        <v>61</v>
      </c>
      <c r="AP1225" s="73"/>
    </row>
    <row r="1226" spans="1:42" ht="15" hidden="1" customHeight="1" x14ac:dyDescent="0.25">
      <c r="A1226" s="69">
        <v>2024</v>
      </c>
      <c r="B1226" s="70" t="s">
        <v>54</v>
      </c>
      <c r="C1226" s="70" t="s">
        <v>1752</v>
      </c>
      <c r="D1226" s="70" t="s">
        <v>1753</v>
      </c>
      <c r="E1226" s="70" t="s">
        <v>2094</v>
      </c>
      <c r="F1226" s="70" t="s">
        <v>1755</v>
      </c>
      <c r="G1226" s="70" t="s">
        <v>2457</v>
      </c>
      <c r="H1226" s="70" t="s">
        <v>67</v>
      </c>
      <c r="I1226" s="70" t="s">
        <v>60</v>
      </c>
      <c r="J1226" s="70" t="s">
        <v>1755</v>
      </c>
      <c r="K1226" s="69" t="b">
        <v>0</v>
      </c>
      <c r="L1226" s="70" t="s">
        <v>1755</v>
      </c>
      <c r="M1226" s="69">
        <v>101</v>
      </c>
      <c r="N1226" s="78" t="s">
        <v>62</v>
      </c>
      <c r="O1226" s="81" t="str">
        <f t="shared" si="38"/>
        <v>10195</v>
      </c>
      <c r="P1226" s="82" t="str">
        <f>IF(L1226="EGG", "THA", IF(COUNTIF(Sheet2!B$3:B$187,VALUE('raw Mark ID data'!O1226))=0, 0, VLOOKUP(VALUE(O1226), Sheet2!B$3:D$987, 3, FALSE)))</f>
        <v>THA</v>
      </c>
      <c r="Q1226" s="82" t="str">
        <f>IF(P1226="THA",VLOOKUP(VALUE(O1226),Sheet2!B$1:C$191,2,FALSE), IF(P1226="SHA",VLOOKUP(VALUE(O1226),Sheet2!B$1:C$191,2,FALSE), 0))</f>
        <v>Neets Bay</v>
      </c>
      <c r="R1226" s="82" t="str">
        <f t="shared" si="39"/>
        <v>T</v>
      </c>
      <c r="S1226" s="70" t="s">
        <v>2458</v>
      </c>
      <c r="T1226" s="71">
        <v>45523</v>
      </c>
      <c r="U1226" s="73"/>
      <c r="V1226" s="69">
        <v>1</v>
      </c>
      <c r="W1226" s="71">
        <v>45523</v>
      </c>
      <c r="X1226" s="69">
        <v>34</v>
      </c>
      <c r="Y1226" s="69">
        <v>9</v>
      </c>
      <c r="Z1226" s="70" t="s">
        <v>2459</v>
      </c>
      <c r="AA1226" s="69">
        <v>1</v>
      </c>
      <c r="AB1226" s="72">
        <v>45532</v>
      </c>
      <c r="AC1226" s="70" t="s">
        <v>63</v>
      </c>
      <c r="AD1226" s="70" t="s">
        <v>947</v>
      </c>
      <c r="AE1226" s="70" t="s">
        <v>14</v>
      </c>
      <c r="AF1226" s="70" t="s">
        <v>12</v>
      </c>
      <c r="AG1226" s="70" t="s">
        <v>65</v>
      </c>
      <c r="AH1226" s="70" t="s">
        <v>11</v>
      </c>
      <c r="AI1226" s="70" t="s">
        <v>9</v>
      </c>
      <c r="AJ1226" s="70" t="s">
        <v>122</v>
      </c>
      <c r="AK1226" s="70" t="s">
        <v>947</v>
      </c>
      <c r="AL1226" s="70" t="s">
        <v>63</v>
      </c>
      <c r="AM1226" s="70" t="s">
        <v>61</v>
      </c>
      <c r="AN1226" s="70" t="s">
        <v>61</v>
      </c>
      <c r="AO1226" s="70" t="s">
        <v>61</v>
      </c>
      <c r="AP1226" s="73"/>
    </row>
    <row r="1227" spans="1:42" ht="15" hidden="1" customHeight="1" x14ac:dyDescent="0.25">
      <c r="A1227" s="69">
        <v>2024</v>
      </c>
      <c r="B1227" s="70" t="s">
        <v>54</v>
      </c>
      <c r="C1227" s="70" t="s">
        <v>1752</v>
      </c>
      <c r="D1227" s="70" t="s">
        <v>1753</v>
      </c>
      <c r="E1227" s="70" t="s">
        <v>2094</v>
      </c>
      <c r="F1227" s="70" t="s">
        <v>1755</v>
      </c>
      <c r="G1227" s="70" t="s">
        <v>2457</v>
      </c>
      <c r="H1227" s="70" t="s">
        <v>70</v>
      </c>
      <c r="I1227" s="70" t="s">
        <v>60</v>
      </c>
      <c r="J1227" s="70" t="s">
        <v>1755</v>
      </c>
      <c r="K1227" s="69" t="b">
        <v>0</v>
      </c>
      <c r="L1227" s="70" t="s">
        <v>1755</v>
      </c>
      <c r="M1227" s="69">
        <v>101</v>
      </c>
      <c r="N1227" s="78" t="s">
        <v>62</v>
      </c>
      <c r="O1227" s="81" t="str">
        <f t="shared" si="38"/>
        <v>10195</v>
      </c>
      <c r="P1227" s="82" t="str">
        <f>IF(L1227="EGG", "THA", IF(COUNTIF(Sheet2!B$3:B$187,VALUE('raw Mark ID data'!O1227))=0, 0, VLOOKUP(VALUE(O1227), Sheet2!B$3:D$987, 3, FALSE)))</f>
        <v>THA</v>
      </c>
      <c r="Q1227" s="82" t="str">
        <f>IF(P1227="THA",VLOOKUP(VALUE(O1227),Sheet2!B$1:C$191,2,FALSE), IF(P1227="SHA",VLOOKUP(VALUE(O1227),Sheet2!B$1:C$191,2,FALSE), 0))</f>
        <v>Neets Bay</v>
      </c>
      <c r="R1227" s="82" t="str">
        <f t="shared" si="39"/>
        <v>T</v>
      </c>
      <c r="S1227" s="70" t="s">
        <v>2460</v>
      </c>
      <c r="T1227" s="71">
        <v>45523</v>
      </c>
      <c r="U1227" s="73"/>
      <c r="V1227" s="69">
        <v>1</v>
      </c>
      <c r="W1227" s="71">
        <v>45523</v>
      </c>
      <c r="X1227" s="69">
        <v>34</v>
      </c>
      <c r="Y1227" s="69">
        <v>9</v>
      </c>
      <c r="Z1227" s="70" t="s">
        <v>2459</v>
      </c>
      <c r="AA1227" s="69">
        <v>1</v>
      </c>
      <c r="AB1227" s="72">
        <v>45532</v>
      </c>
      <c r="AC1227" s="70" t="s">
        <v>63</v>
      </c>
      <c r="AD1227" s="70" t="s">
        <v>163</v>
      </c>
      <c r="AE1227" s="70" t="s">
        <v>10</v>
      </c>
      <c r="AF1227" s="70" t="s">
        <v>12</v>
      </c>
      <c r="AG1227" s="70" t="s">
        <v>65</v>
      </c>
      <c r="AH1227" s="70" t="s">
        <v>11</v>
      </c>
      <c r="AI1227" s="70" t="s">
        <v>9</v>
      </c>
      <c r="AJ1227" s="70" t="s">
        <v>84</v>
      </c>
      <c r="AK1227" s="70" t="s">
        <v>163</v>
      </c>
      <c r="AL1227" s="70" t="s">
        <v>63</v>
      </c>
      <c r="AM1227" s="70" t="s">
        <v>61</v>
      </c>
      <c r="AN1227" s="70" t="s">
        <v>61</v>
      </c>
      <c r="AO1227" s="70" t="s">
        <v>61</v>
      </c>
      <c r="AP1227" s="73"/>
    </row>
    <row r="1228" spans="1:42" ht="15" hidden="1" customHeight="1" x14ac:dyDescent="0.25">
      <c r="A1228" s="69">
        <v>2024</v>
      </c>
      <c r="B1228" s="70" t="s">
        <v>54</v>
      </c>
      <c r="C1228" s="70" t="s">
        <v>1752</v>
      </c>
      <c r="D1228" s="70" t="s">
        <v>1753</v>
      </c>
      <c r="E1228" s="70" t="s">
        <v>2094</v>
      </c>
      <c r="F1228" s="70" t="s">
        <v>1755</v>
      </c>
      <c r="G1228" s="70" t="s">
        <v>2457</v>
      </c>
      <c r="H1228" s="70" t="s">
        <v>73</v>
      </c>
      <c r="I1228" s="70" t="s">
        <v>60</v>
      </c>
      <c r="J1228" s="70" t="s">
        <v>1755</v>
      </c>
      <c r="K1228" s="69" t="b">
        <v>0</v>
      </c>
      <c r="L1228" s="70" t="s">
        <v>1755</v>
      </c>
      <c r="M1228" s="69">
        <v>101</v>
      </c>
      <c r="N1228" s="78" t="s">
        <v>62</v>
      </c>
      <c r="O1228" s="81" t="str">
        <f t="shared" si="38"/>
        <v>10195</v>
      </c>
      <c r="P1228" s="82" t="str">
        <f>IF(L1228="EGG", "THA", IF(COUNTIF(Sheet2!B$3:B$187,VALUE('raw Mark ID data'!O1228))=0, 0, VLOOKUP(VALUE(O1228), Sheet2!B$3:D$987, 3, FALSE)))</f>
        <v>THA</v>
      </c>
      <c r="Q1228" s="82" t="str">
        <f>IF(P1228="THA",VLOOKUP(VALUE(O1228),Sheet2!B$1:C$191,2,FALSE), IF(P1228="SHA",VLOOKUP(VALUE(O1228),Sheet2!B$1:C$191,2,FALSE), 0))</f>
        <v>Neets Bay</v>
      </c>
      <c r="R1228" s="82" t="str">
        <f t="shared" si="39"/>
        <v>T</v>
      </c>
      <c r="S1228" s="70" t="s">
        <v>2461</v>
      </c>
      <c r="T1228" s="71">
        <v>45523</v>
      </c>
      <c r="U1228" s="73"/>
      <c r="V1228" s="69">
        <v>1</v>
      </c>
      <c r="W1228" s="71">
        <v>45523</v>
      </c>
      <c r="X1228" s="69">
        <v>34</v>
      </c>
      <c r="Y1228" s="69">
        <v>9</v>
      </c>
      <c r="Z1228" s="70" t="s">
        <v>2459</v>
      </c>
      <c r="AA1228" s="69">
        <v>1</v>
      </c>
      <c r="AB1228" s="72">
        <v>45532</v>
      </c>
      <c r="AC1228" s="70" t="s">
        <v>63</v>
      </c>
      <c r="AD1228" s="70" t="s">
        <v>163</v>
      </c>
      <c r="AE1228" s="70" t="s">
        <v>10</v>
      </c>
      <c r="AF1228" s="70" t="s">
        <v>12</v>
      </c>
      <c r="AG1228" s="70" t="s">
        <v>65</v>
      </c>
      <c r="AH1228" s="70" t="s">
        <v>11</v>
      </c>
      <c r="AI1228" s="70" t="s">
        <v>9</v>
      </c>
      <c r="AJ1228" s="70" t="s">
        <v>84</v>
      </c>
      <c r="AK1228" s="70" t="s">
        <v>163</v>
      </c>
      <c r="AL1228" s="70" t="s">
        <v>63</v>
      </c>
      <c r="AM1228" s="70" t="s">
        <v>61</v>
      </c>
      <c r="AN1228" s="70" t="s">
        <v>61</v>
      </c>
      <c r="AO1228" s="70" t="s">
        <v>61</v>
      </c>
      <c r="AP1228" s="73"/>
    </row>
    <row r="1229" spans="1:42" ht="15" hidden="1" customHeight="1" x14ac:dyDescent="0.25">
      <c r="A1229" s="69">
        <v>2024</v>
      </c>
      <c r="B1229" s="70" t="s">
        <v>54</v>
      </c>
      <c r="C1229" s="70" t="s">
        <v>1752</v>
      </c>
      <c r="D1229" s="70" t="s">
        <v>1753</v>
      </c>
      <c r="E1229" s="70" t="s">
        <v>2094</v>
      </c>
      <c r="F1229" s="70" t="s">
        <v>1755</v>
      </c>
      <c r="G1229" s="70" t="s">
        <v>2457</v>
      </c>
      <c r="H1229" s="70" t="s">
        <v>77</v>
      </c>
      <c r="I1229" s="70" t="s">
        <v>60</v>
      </c>
      <c r="J1229" s="70" t="s">
        <v>1755</v>
      </c>
      <c r="K1229" s="69" t="b">
        <v>0</v>
      </c>
      <c r="L1229" s="70" t="s">
        <v>1755</v>
      </c>
      <c r="M1229" s="69">
        <v>101</v>
      </c>
      <c r="N1229" s="78" t="s">
        <v>62</v>
      </c>
      <c r="O1229" s="81" t="str">
        <f t="shared" si="38"/>
        <v>10195</v>
      </c>
      <c r="P1229" s="82" t="str">
        <f>IF(L1229="EGG", "THA", IF(COUNTIF(Sheet2!B$3:B$187,VALUE('raw Mark ID data'!O1229))=0, 0, VLOOKUP(VALUE(O1229), Sheet2!B$3:D$987, 3, FALSE)))</f>
        <v>THA</v>
      </c>
      <c r="Q1229" s="82" t="str">
        <f>IF(P1229="THA",VLOOKUP(VALUE(O1229),Sheet2!B$1:C$191,2,FALSE), IF(P1229="SHA",VLOOKUP(VALUE(O1229),Sheet2!B$1:C$191,2,FALSE), 0))</f>
        <v>Neets Bay</v>
      </c>
      <c r="R1229" s="82" t="str">
        <f t="shared" si="39"/>
        <v>T</v>
      </c>
      <c r="S1229" s="70" t="s">
        <v>2462</v>
      </c>
      <c r="T1229" s="71">
        <v>45523</v>
      </c>
      <c r="U1229" s="73"/>
      <c r="V1229" s="69">
        <v>1</v>
      </c>
      <c r="W1229" s="71">
        <v>45523</v>
      </c>
      <c r="X1229" s="69">
        <v>34</v>
      </c>
      <c r="Y1229" s="69">
        <v>9</v>
      </c>
      <c r="Z1229" s="70" t="s">
        <v>2459</v>
      </c>
      <c r="AA1229" s="69">
        <v>1</v>
      </c>
      <c r="AB1229" s="72">
        <v>45532</v>
      </c>
      <c r="AC1229" s="70" t="s">
        <v>63</v>
      </c>
      <c r="AD1229" s="70" t="s">
        <v>163</v>
      </c>
      <c r="AE1229" s="70" t="s">
        <v>10</v>
      </c>
      <c r="AF1229" s="70" t="s">
        <v>12</v>
      </c>
      <c r="AG1229" s="70" t="s">
        <v>65</v>
      </c>
      <c r="AH1229" s="70" t="s">
        <v>11</v>
      </c>
      <c r="AI1229" s="70" t="s">
        <v>9</v>
      </c>
      <c r="AJ1229" s="70" t="s">
        <v>84</v>
      </c>
      <c r="AK1229" s="70" t="s">
        <v>163</v>
      </c>
      <c r="AL1229" s="70" t="s">
        <v>63</v>
      </c>
      <c r="AM1229" s="70" t="s">
        <v>61</v>
      </c>
      <c r="AN1229" s="70" t="s">
        <v>61</v>
      </c>
      <c r="AO1229" s="70" t="s">
        <v>61</v>
      </c>
      <c r="AP1229" s="73"/>
    </row>
    <row r="1230" spans="1:42" ht="15" hidden="1" customHeight="1" x14ac:dyDescent="0.25">
      <c r="A1230" s="69">
        <v>2024</v>
      </c>
      <c r="B1230" s="70" t="s">
        <v>54</v>
      </c>
      <c r="C1230" s="70" t="s">
        <v>1752</v>
      </c>
      <c r="D1230" s="70" t="s">
        <v>1753</v>
      </c>
      <c r="E1230" s="70" t="s">
        <v>2094</v>
      </c>
      <c r="F1230" s="70" t="s">
        <v>1755</v>
      </c>
      <c r="G1230" s="70" t="s">
        <v>2457</v>
      </c>
      <c r="H1230" s="70" t="s">
        <v>79</v>
      </c>
      <c r="I1230" s="70" t="s">
        <v>60</v>
      </c>
      <c r="J1230" s="70" t="s">
        <v>1755</v>
      </c>
      <c r="K1230" s="69" t="b">
        <v>0</v>
      </c>
      <c r="L1230" s="70" t="s">
        <v>1755</v>
      </c>
      <c r="M1230" s="69">
        <v>101</v>
      </c>
      <c r="N1230" s="78" t="s">
        <v>62</v>
      </c>
      <c r="O1230" s="81" t="str">
        <f t="shared" si="38"/>
        <v>10195</v>
      </c>
      <c r="P1230" s="82" t="str">
        <f>IF(L1230="EGG", "THA", IF(COUNTIF(Sheet2!B$3:B$187,VALUE('raw Mark ID data'!O1230))=0, 0, VLOOKUP(VALUE(O1230), Sheet2!B$3:D$987, 3, FALSE)))</f>
        <v>THA</v>
      </c>
      <c r="Q1230" s="82" t="str">
        <f>IF(P1230="THA",VLOOKUP(VALUE(O1230),Sheet2!B$1:C$191,2,FALSE), IF(P1230="SHA",VLOOKUP(VALUE(O1230),Sheet2!B$1:C$191,2,FALSE), 0))</f>
        <v>Neets Bay</v>
      </c>
      <c r="R1230" s="82" t="str">
        <f t="shared" si="39"/>
        <v>T</v>
      </c>
      <c r="S1230" s="70" t="s">
        <v>2463</v>
      </c>
      <c r="T1230" s="71">
        <v>45523</v>
      </c>
      <c r="U1230" s="73"/>
      <c r="V1230" s="69">
        <v>1</v>
      </c>
      <c r="W1230" s="71">
        <v>45523</v>
      </c>
      <c r="X1230" s="69">
        <v>34</v>
      </c>
      <c r="Y1230" s="69">
        <v>9</v>
      </c>
      <c r="Z1230" s="70" t="s">
        <v>2459</v>
      </c>
      <c r="AA1230" s="69">
        <v>1</v>
      </c>
      <c r="AB1230" s="72">
        <v>45532</v>
      </c>
      <c r="AC1230" s="70" t="s">
        <v>63</v>
      </c>
      <c r="AD1230" s="70" t="s">
        <v>947</v>
      </c>
      <c r="AE1230" s="70" t="s">
        <v>14</v>
      </c>
      <c r="AF1230" s="70" t="s">
        <v>12</v>
      </c>
      <c r="AG1230" s="70" t="s">
        <v>65</v>
      </c>
      <c r="AH1230" s="70" t="s">
        <v>11</v>
      </c>
      <c r="AI1230" s="70" t="s">
        <v>9</v>
      </c>
      <c r="AJ1230" s="70" t="s">
        <v>84</v>
      </c>
      <c r="AK1230" s="70" t="s">
        <v>947</v>
      </c>
      <c r="AL1230" s="70" t="s">
        <v>63</v>
      </c>
      <c r="AM1230" s="70" t="s">
        <v>61</v>
      </c>
      <c r="AN1230" s="70" t="s">
        <v>61</v>
      </c>
      <c r="AO1230" s="70" t="s">
        <v>61</v>
      </c>
      <c r="AP1230" s="73"/>
    </row>
    <row r="1231" spans="1:42" ht="15" hidden="1" customHeight="1" x14ac:dyDescent="0.25">
      <c r="A1231" s="69">
        <v>2024</v>
      </c>
      <c r="B1231" s="70" t="s">
        <v>54</v>
      </c>
      <c r="C1231" s="70" t="s">
        <v>1752</v>
      </c>
      <c r="D1231" s="70" t="s">
        <v>1753</v>
      </c>
      <c r="E1231" s="70" t="s">
        <v>2094</v>
      </c>
      <c r="F1231" s="70" t="s">
        <v>1755</v>
      </c>
      <c r="G1231" s="70" t="s">
        <v>2457</v>
      </c>
      <c r="H1231" s="70" t="s">
        <v>83</v>
      </c>
      <c r="I1231" s="70" t="s">
        <v>60</v>
      </c>
      <c r="J1231" s="70" t="s">
        <v>1755</v>
      </c>
      <c r="K1231" s="69" t="b">
        <v>0</v>
      </c>
      <c r="L1231" s="70" t="s">
        <v>1755</v>
      </c>
      <c r="M1231" s="69">
        <v>101</v>
      </c>
      <c r="N1231" s="78" t="s">
        <v>62</v>
      </c>
      <c r="O1231" s="81" t="str">
        <f t="shared" si="38"/>
        <v>10195</v>
      </c>
      <c r="P1231" s="82" t="str">
        <f>IF(L1231="EGG", "THA", IF(COUNTIF(Sheet2!B$3:B$187,VALUE('raw Mark ID data'!O1231))=0, 0, VLOOKUP(VALUE(O1231), Sheet2!B$3:D$987, 3, FALSE)))</f>
        <v>THA</v>
      </c>
      <c r="Q1231" s="82" t="str">
        <f>IF(P1231="THA",VLOOKUP(VALUE(O1231),Sheet2!B$1:C$191,2,FALSE), IF(P1231="SHA",VLOOKUP(VALUE(O1231),Sheet2!B$1:C$191,2,FALSE), 0))</f>
        <v>Neets Bay</v>
      </c>
      <c r="R1231" s="82" t="str">
        <f t="shared" si="39"/>
        <v>T</v>
      </c>
      <c r="S1231" s="70" t="s">
        <v>2464</v>
      </c>
      <c r="T1231" s="71">
        <v>45523</v>
      </c>
      <c r="U1231" s="73"/>
      <c r="V1231" s="69">
        <v>1</v>
      </c>
      <c r="W1231" s="71">
        <v>45523</v>
      </c>
      <c r="X1231" s="69">
        <v>34</v>
      </c>
      <c r="Y1231" s="69">
        <v>9</v>
      </c>
      <c r="Z1231" s="70" t="s">
        <v>2459</v>
      </c>
      <c r="AA1231" s="69">
        <v>1</v>
      </c>
      <c r="AB1231" s="72">
        <v>45532</v>
      </c>
      <c r="AC1231" s="70" t="s">
        <v>63</v>
      </c>
      <c r="AD1231" s="70" t="s">
        <v>947</v>
      </c>
      <c r="AE1231" s="70" t="s">
        <v>14</v>
      </c>
      <c r="AF1231" s="70" t="s">
        <v>12</v>
      </c>
      <c r="AG1231" s="70" t="s">
        <v>65</v>
      </c>
      <c r="AH1231" s="70" t="s">
        <v>11</v>
      </c>
      <c r="AI1231" s="70" t="s">
        <v>9</v>
      </c>
      <c r="AJ1231" s="70" t="s">
        <v>122</v>
      </c>
      <c r="AK1231" s="70" t="s">
        <v>947</v>
      </c>
      <c r="AL1231" s="70" t="s">
        <v>63</v>
      </c>
      <c r="AM1231" s="70" t="s">
        <v>61</v>
      </c>
      <c r="AN1231" s="70" t="s">
        <v>61</v>
      </c>
      <c r="AO1231" s="70" t="s">
        <v>61</v>
      </c>
      <c r="AP1231" s="73"/>
    </row>
    <row r="1232" spans="1:42" ht="15" hidden="1" customHeight="1" x14ac:dyDescent="0.25">
      <c r="A1232" s="69">
        <v>2024</v>
      </c>
      <c r="B1232" s="70" t="s">
        <v>54</v>
      </c>
      <c r="C1232" s="70" t="s">
        <v>1752</v>
      </c>
      <c r="D1232" s="70" t="s">
        <v>1753</v>
      </c>
      <c r="E1232" s="70" t="s">
        <v>2094</v>
      </c>
      <c r="F1232" s="70" t="s">
        <v>1755</v>
      </c>
      <c r="G1232" s="70" t="s">
        <v>2457</v>
      </c>
      <c r="H1232" s="70" t="s">
        <v>85</v>
      </c>
      <c r="I1232" s="70" t="s">
        <v>60</v>
      </c>
      <c r="J1232" s="70" t="s">
        <v>1755</v>
      </c>
      <c r="K1232" s="69" t="b">
        <v>0</v>
      </c>
      <c r="L1232" s="70" t="s">
        <v>1755</v>
      </c>
      <c r="M1232" s="69">
        <v>101</v>
      </c>
      <c r="N1232" s="78" t="s">
        <v>62</v>
      </c>
      <c r="O1232" s="81" t="str">
        <f t="shared" si="38"/>
        <v>10195</v>
      </c>
      <c r="P1232" s="82" t="str">
        <f>IF(L1232="EGG", "THA", IF(COUNTIF(Sheet2!B$3:B$187,VALUE('raw Mark ID data'!O1232))=0, 0, VLOOKUP(VALUE(O1232), Sheet2!B$3:D$987, 3, FALSE)))</f>
        <v>THA</v>
      </c>
      <c r="Q1232" s="82" t="str">
        <f>IF(P1232="THA",VLOOKUP(VALUE(O1232),Sheet2!B$1:C$191,2,FALSE), IF(P1232="SHA",VLOOKUP(VALUE(O1232),Sheet2!B$1:C$191,2,FALSE), 0))</f>
        <v>Neets Bay</v>
      </c>
      <c r="R1232" s="82" t="str">
        <f t="shared" si="39"/>
        <v>T</v>
      </c>
      <c r="S1232" s="70" t="s">
        <v>2465</v>
      </c>
      <c r="T1232" s="71">
        <v>45523</v>
      </c>
      <c r="U1232" s="73"/>
      <c r="V1232" s="69">
        <v>1</v>
      </c>
      <c r="W1232" s="71">
        <v>45523</v>
      </c>
      <c r="X1232" s="69">
        <v>34</v>
      </c>
      <c r="Y1232" s="69">
        <v>9</v>
      </c>
      <c r="Z1232" s="70" t="s">
        <v>2459</v>
      </c>
      <c r="AA1232" s="69">
        <v>1</v>
      </c>
      <c r="AB1232" s="72">
        <v>45532</v>
      </c>
      <c r="AC1232" s="70" t="s">
        <v>63</v>
      </c>
      <c r="AD1232" s="70" t="s">
        <v>163</v>
      </c>
      <c r="AE1232" s="70" t="s">
        <v>10</v>
      </c>
      <c r="AF1232" s="70" t="s">
        <v>12</v>
      </c>
      <c r="AG1232" s="70" t="s">
        <v>65</v>
      </c>
      <c r="AH1232" s="70" t="s">
        <v>11</v>
      </c>
      <c r="AI1232" s="70" t="s">
        <v>9</v>
      </c>
      <c r="AJ1232" s="70" t="s">
        <v>84</v>
      </c>
      <c r="AK1232" s="70" t="s">
        <v>163</v>
      </c>
      <c r="AL1232" s="70" t="s">
        <v>63</v>
      </c>
      <c r="AM1232" s="70" t="s">
        <v>61</v>
      </c>
      <c r="AN1232" s="70" t="s">
        <v>61</v>
      </c>
      <c r="AO1232" s="70" t="s">
        <v>61</v>
      </c>
      <c r="AP1232" s="73"/>
    </row>
    <row r="1233" spans="1:42" ht="15" hidden="1" customHeight="1" x14ac:dyDescent="0.25">
      <c r="A1233" s="69">
        <v>2024</v>
      </c>
      <c r="B1233" s="70" t="s">
        <v>54</v>
      </c>
      <c r="C1233" s="70" t="s">
        <v>1752</v>
      </c>
      <c r="D1233" s="70" t="s">
        <v>1753</v>
      </c>
      <c r="E1233" s="70" t="s">
        <v>2094</v>
      </c>
      <c r="F1233" s="70" t="s">
        <v>1755</v>
      </c>
      <c r="G1233" s="70" t="s">
        <v>2457</v>
      </c>
      <c r="H1233" s="70" t="s">
        <v>87</v>
      </c>
      <c r="I1233" s="70" t="s">
        <v>60</v>
      </c>
      <c r="J1233" s="70" t="s">
        <v>1755</v>
      </c>
      <c r="K1233" s="69" t="b">
        <v>0</v>
      </c>
      <c r="L1233" s="70" t="s">
        <v>1755</v>
      </c>
      <c r="M1233" s="69">
        <v>101</v>
      </c>
      <c r="N1233" s="78" t="s">
        <v>62</v>
      </c>
      <c r="O1233" s="81" t="str">
        <f t="shared" si="38"/>
        <v>10195</v>
      </c>
      <c r="P1233" s="82" t="str">
        <f>IF(L1233="EGG", "THA", IF(COUNTIF(Sheet2!B$3:B$187,VALUE('raw Mark ID data'!O1233))=0, 0, VLOOKUP(VALUE(O1233), Sheet2!B$3:D$987, 3, FALSE)))</f>
        <v>THA</v>
      </c>
      <c r="Q1233" s="82" t="str">
        <f>IF(P1233="THA",VLOOKUP(VALUE(O1233),Sheet2!B$1:C$191,2,FALSE), IF(P1233="SHA",VLOOKUP(VALUE(O1233),Sheet2!B$1:C$191,2,FALSE), 0))</f>
        <v>Neets Bay</v>
      </c>
      <c r="R1233" s="82" t="str">
        <f t="shared" si="39"/>
        <v>T</v>
      </c>
      <c r="S1233" s="70" t="s">
        <v>2466</v>
      </c>
      <c r="T1233" s="71">
        <v>45523</v>
      </c>
      <c r="U1233" s="73"/>
      <c r="V1233" s="69">
        <v>1</v>
      </c>
      <c r="W1233" s="71">
        <v>45523</v>
      </c>
      <c r="X1233" s="69">
        <v>34</v>
      </c>
      <c r="Y1233" s="69">
        <v>9</v>
      </c>
      <c r="Z1233" s="70" t="s">
        <v>2459</v>
      </c>
      <c r="AA1233" s="69">
        <v>1</v>
      </c>
      <c r="AB1233" s="72">
        <v>45532</v>
      </c>
      <c r="AC1233" s="70" t="s">
        <v>63</v>
      </c>
      <c r="AD1233" s="70" t="s">
        <v>189</v>
      </c>
      <c r="AE1233" s="70" t="s">
        <v>21</v>
      </c>
      <c r="AF1233" s="70" t="s">
        <v>12</v>
      </c>
      <c r="AG1233" s="70" t="s">
        <v>65</v>
      </c>
      <c r="AH1233" s="70" t="s">
        <v>11</v>
      </c>
      <c r="AI1233" s="70" t="s">
        <v>9</v>
      </c>
      <c r="AJ1233" s="70" t="s">
        <v>122</v>
      </c>
      <c r="AK1233" s="70" t="s">
        <v>189</v>
      </c>
      <c r="AL1233" s="70" t="s">
        <v>63</v>
      </c>
      <c r="AM1233" s="70" t="s">
        <v>61</v>
      </c>
      <c r="AN1233" s="70" t="s">
        <v>61</v>
      </c>
      <c r="AO1233" s="70" t="s">
        <v>61</v>
      </c>
      <c r="AP1233" s="73"/>
    </row>
    <row r="1234" spans="1:42" ht="15" hidden="1" customHeight="1" x14ac:dyDescent="0.25">
      <c r="A1234" s="69">
        <v>2024</v>
      </c>
      <c r="B1234" s="70" t="s">
        <v>54</v>
      </c>
      <c r="C1234" s="70" t="s">
        <v>1752</v>
      </c>
      <c r="D1234" s="70" t="s">
        <v>1753</v>
      </c>
      <c r="E1234" s="70" t="s">
        <v>2094</v>
      </c>
      <c r="F1234" s="70" t="s">
        <v>1755</v>
      </c>
      <c r="G1234" s="70" t="s">
        <v>2457</v>
      </c>
      <c r="H1234" s="70" t="s">
        <v>88</v>
      </c>
      <c r="I1234" s="70" t="s">
        <v>60</v>
      </c>
      <c r="J1234" s="70" t="s">
        <v>1755</v>
      </c>
      <c r="K1234" s="69" t="b">
        <v>0</v>
      </c>
      <c r="L1234" s="70" t="s">
        <v>1755</v>
      </c>
      <c r="M1234" s="69">
        <v>101</v>
      </c>
      <c r="N1234" s="78" t="s">
        <v>62</v>
      </c>
      <c r="O1234" s="81" t="str">
        <f t="shared" si="38"/>
        <v>10195</v>
      </c>
      <c r="P1234" s="82" t="str">
        <f>IF(L1234="EGG", "THA", IF(COUNTIF(Sheet2!B$3:B$187,VALUE('raw Mark ID data'!O1234))=0, 0, VLOOKUP(VALUE(O1234), Sheet2!B$3:D$987, 3, FALSE)))</f>
        <v>THA</v>
      </c>
      <c r="Q1234" s="82" t="str">
        <f>IF(P1234="THA",VLOOKUP(VALUE(O1234),Sheet2!B$1:C$191,2,FALSE), IF(P1234="SHA",VLOOKUP(VALUE(O1234),Sheet2!B$1:C$191,2,FALSE), 0))</f>
        <v>Neets Bay</v>
      </c>
      <c r="R1234" s="82" t="str">
        <f t="shared" si="39"/>
        <v>T</v>
      </c>
      <c r="S1234" s="70" t="s">
        <v>2467</v>
      </c>
      <c r="T1234" s="71">
        <v>45523</v>
      </c>
      <c r="U1234" s="73"/>
      <c r="V1234" s="69">
        <v>1</v>
      </c>
      <c r="W1234" s="71">
        <v>45523</v>
      </c>
      <c r="X1234" s="69">
        <v>34</v>
      </c>
      <c r="Y1234" s="69">
        <v>9</v>
      </c>
      <c r="Z1234" s="70" t="s">
        <v>2459</v>
      </c>
      <c r="AA1234" s="69">
        <v>1</v>
      </c>
      <c r="AB1234" s="72">
        <v>45532</v>
      </c>
      <c r="AC1234" s="70" t="s">
        <v>63</v>
      </c>
      <c r="AD1234" s="70" t="s">
        <v>139</v>
      </c>
      <c r="AE1234" s="70" t="s">
        <v>13</v>
      </c>
      <c r="AF1234" s="70" t="s">
        <v>12</v>
      </c>
      <c r="AG1234" s="70" t="s">
        <v>65</v>
      </c>
      <c r="AH1234" s="70" t="s">
        <v>11</v>
      </c>
      <c r="AI1234" s="70" t="s">
        <v>9</v>
      </c>
      <c r="AJ1234" s="70" t="s">
        <v>122</v>
      </c>
      <c r="AK1234" s="70" t="s">
        <v>139</v>
      </c>
      <c r="AL1234" s="70" t="s">
        <v>63</v>
      </c>
      <c r="AM1234" s="70" t="s">
        <v>61</v>
      </c>
      <c r="AN1234" s="70" t="s">
        <v>61</v>
      </c>
      <c r="AO1234" s="70" t="s">
        <v>61</v>
      </c>
      <c r="AP1234" s="73"/>
    </row>
    <row r="1235" spans="1:42" ht="15" hidden="1" customHeight="1" x14ac:dyDescent="0.25">
      <c r="A1235" s="69">
        <v>2024</v>
      </c>
      <c r="B1235" s="70" t="s">
        <v>54</v>
      </c>
      <c r="C1235" s="70" t="s">
        <v>1752</v>
      </c>
      <c r="D1235" s="70" t="s">
        <v>1753</v>
      </c>
      <c r="E1235" s="70" t="s">
        <v>2094</v>
      </c>
      <c r="F1235" s="70" t="s">
        <v>1755</v>
      </c>
      <c r="G1235" s="70" t="s">
        <v>2457</v>
      </c>
      <c r="H1235" s="70" t="s">
        <v>90</v>
      </c>
      <c r="I1235" s="70" t="s">
        <v>60</v>
      </c>
      <c r="J1235" s="70" t="s">
        <v>1755</v>
      </c>
      <c r="K1235" s="69" t="b">
        <v>0</v>
      </c>
      <c r="L1235" s="70" t="s">
        <v>1755</v>
      </c>
      <c r="M1235" s="69">
        <v>101</v>
      </c>
      <c r="N1235" s="78" t="s">
        <v>62</v>
      </c>
      <c r="O1235" s="81" t="str">
        <f t="shared" si="38"/>
        <v>10195</v>
      </c>
      <c r="P1235" s="82" t="str">
        <f>IF(L1235="EGG", "THA", IF(COUNTIF(Sheet2!B$3:B$187,VALUE('raw Mark ID data'!O1235))=0, 0, VLOOKUP(VALUE(O1235), Sheet2!B$3:D$987, 3, FALSE)))</f>
        <v>THA</v>
      </c>
      <c r="Q1235" s="82" t="str">
        <f>IF(P1235="THA",VLOOKUP(VALUE(O1235),Sheet2!B$1:C$191,2,FALSE), IF(P1235="SHA",VLOOKUP(VALUE(O1235),Sheet2!B$1:C$191,2,FALSE), 0))</f>
        <v>Neets Bay</v>
      </c>
      <c r="R1235" s="82" t="str">
        <f t="shared" si="39"/>
        <v>T</v>
      </c>
      <c r="S1235" s="70" t="s">
        <v>2468</v>
      </c>
      <c r="T1235" s="71">
        <v>45523</v>
      </c>
      <c r="U1235" s="73"/>
      <c r="V1235" s="69">
        <v>1</v>
      </c>
      <c r="W1235" s="71">
        <v>45523</v>
      </c>
      <c r="X1235" s="69">
        <v>34</v>
      </c>
      <c r="Y1235" s="69">
        <v>9</v>
      </c>
      <c r="Z1235" s="70" t="s">
        <v>2459</v>
      </c>
      <c r="AA1235" s="69">
        <v>1</v>
      </c>
      <c r="AB1235" s="72">
        <v>45532</v>
      </c>
      <c r="AC1235" s="70" t="s">
        <v>63</v>
      </c>
      <c r="AD1235" s="70" t="s">
        <v>139</v>
      </c>
      <c r="AE1235" s="70" t="s">
        <v>13</v>
      </c>
      <c r="AF1235" s="70" t="s">
        <v>12</v>
      </c>
      <c r="AG1235" s="70" t="s">
        <v>65</v>
      </c>
      <c r="AH1235" s="70" t="s">
        <v>11</v>
      </c>
      <c r="AI1235" s="70" t="s">
        <v>9</v>
      </c>
      <c r="AJ1235" s="70" t="s">
        <v>122</v>
      </c>
      <c r="AK1235" s="70" t="s">
        <v>139</v>
      </c>
      <c r="AL1235" s="70" t="s">
        <v>63</v>
      </c>
      <c r="AM1235" s="70" t="s">
        <v>61</v>
      </c>
      <c r="AN1235" s="70" t="s">
        <v>61</v>
      </c>
      <c r="AO1235" s="70" t="s">
        <v>61</v>
      </c>
      <c r="AP1235" s="73"/>
    </row>
    <row r="1236" spans="1:42" ht="15" hidden="1" customHeight="1" x14ac:dyDescent="0.25">
      <c r="A1236" s="69">
        <v>2024</v>
      </c>
      <c r="B1236" s="70" t="s">
        <v>54</v>
      </c>
      <c r="C1236" s="70" t="s">
        <v>1752</v>
      </c>
      <c r="D1236" s="70" t="s">
        <v>1753</v>
      </c>
      <c r="E1236" s="70" t="s">
        <v>2094</v>
      </c>
      <c r="F1236" s="70" t="s">
        <v>1755</v>
      </c>
      <c r="G1236" s="70" t="s">
        <v>2457</v>
      </c>
      <c r="H1236" s="70" t="s">
        <v>92</v>
      </c>
      <c r="I1236" s="70" t="s">
        <v>60</v>
      </c>
      <c r="J1236" s="70" t="s">
        <v>1755</v>
      </c>
      <c r="K1236" s="69" t="b">
        <v>0</v>
      </c>
      <c r="L1236" s="70" t="s">
        <v>1755</v>
      </c>
      <c r="M1236" s="69">
        <v>101</v>
      </c>
      <c r="N1236" s="78" t="s">
        <v>62</v>
      </c>
      <c r="O1236" s="81" t="str">
        <f t="shared" si="38"/>
        <v>10195</v>
      </c>
      <c r="P1236" s="82" t="str">
        <f>IF(L1236="EGG", "THA", IF(COUNTIF(Sheet2!B$3:B$187,VALUE('raw Mark ID data'!O1236))=0, 0, VLOOKUP(VALUE(O1236), Sheet2!B$3:D$987, 3, FALSE)))</f>
        <v>THA</v>
      </c>
      <c r="Q1236" s="82" t="str">
        <f>IF(P1236="THA",VLOOKUP(VALUE(O1236),Sheet2!B$1:C$191,2,FALSE), IF(P1236="SHA",VLOOKUP(VALUE(O1236),Sheet2!B$1:C$191,2,FALSE), 0))</f>
        <v>Neets Bay</v>
      </c>
      <c r="R1236" s="82" t="str">
        <f t="shared" si="39"/>
        <v>T</v>
      </c>
      <c r="S1236" s="70" t="s">
        <v>2469</v>
      </c>
      <c r="T1236" s="71">
        <v>45523</v>
      </c>
      <c r="U1236" s="73"/>
      <c r="V1236" s="69">
        <v>1</v>
      </c>
      <c r="W1236" s="71">
        <v>45523</v>
      </c>
      <c r="X1236" s="69">
        <v>34</v>
      </c>
      <c r="Y1236" s="69">
        <v>9</v>
      </c>
      <c r="Z1236" s="70" t="s">
        <v>2459</v>
      </c>
      <c r="AA1236" s="69">
        <v>1</v>
      </c>
      <c r="AB1236" s="72">
        <v>45532</v>
      </c>
      <c r="AC1236" s="70" t="s">
        <v>63</v>
      </c>
      <c r="AD1236" s="70" t="s">
        <v>139</v>
      </c>
      <c r="AE1236" s="70" t="s">
        <v>13</v>
      </c>
      <c r="AF1236" s="70" t="s">
        <v>12</v>
      </c>
      <c r="AG1236" s="70" t="s">
        <v>65</v>
      </c>
      <c r="AH1236" s="70" t="s">
        <v>11</v>
      </c>
      <c r="AI1236" s="70" t="s">
        <v>9</v>
      </c>
      <c r="AJ1236" s="70" t="s">
        <v>84</v>
      </c>
      <c r="AK1236" s="70" t="s">
        <v>139</v>
      </c>
      <c r="AL1236" s="70" t="s">
        <v>63</v>
      </c>
      <c r="AM1236" s="70" t="s">
        <v>61</v>
      </c>
      <c r="AN1236" s="70" t="s">
        <v>61</v>
      </c>
      <c r="AO1236" s="70" t="s">
        <v>61</v>
      </c>
      <c r="AP1236" s="73"/>
    </row>
    <row r="1237" spans="1:42" ht="15" hidden="1" customHeight="1" x14ac:dyDescent="0.25">
      <c r="A1237" s="69">
        <v>2024</v>
      </c>
      <c r="B1237" s="70" t="s">
        <v>54</v>
      </c>
      <c r="C1237" s="70" t="s">
        <v>1752</v>
      </c>
      <c r="D1237" s="70" t="s">
        <v>1753</v>
      </c>
      <c r="E1237" s="70" t="s">
        <v>2094</v>
      </c>
      <c r="F1237" s="70" t="s">
        <v>1755</v>
      </c>
      <c r="G1237" s="70" t="s">
        <v>2457</v>
      </c>
      <c r="H1237" s="70" t="s">
        <v>93</v>
      </c>
      <c r="I1237" s="70" t="s">
        <v>60</v>
      </c>
      <c r="J1237" s="70" t="s">
        <v>1755</v>
      </c>
      <c r="K1237" s="69" t="b">
        <v>0</v>
      </c>
      <c r="L1237" s="70" t="s">
        <v>1755</v>
      </c>
      <c r="M1237" s="69">
        <v>101</v>
      </c>
      <c r="N1237" s="78" t="s">
        <v>62</v>
      </c>
      <c r="O1237" s="81" t="str">
        <f t="shared" si="38"/>
        <v>10195</v>
      </c>
      <c r="P1237" s="82" t="str">
        <f>IF(L1237="EGG", "THA", IF(COUNTIF(Sheet2!B$3:B$187,VALUE('raw Mark ID data'!O1237))=0, 0, VLOOKUP(VALUE(O1237), Sheet2!B$3:D$987, 3, FALSE)))</f>
        <v>THA</v>
      </c>
      <c r="Q1237" s="82" t="str">
        <f>IF(P1237="THA",VLOOKUP(VALUE(O1237),Sheet2!B$1:C$191,2,FALSE), IF(P1237="SHA",VLOOKUP(VALUE(O1237),Sheet2!B$1:C$191,2,FALSE), 0))</f>
        <v>Neets Bay</v>
      </c>
      <c r="R1237" s="82" t="str">
        <f t="shared" si="39"/>
        <v>T</v>
      </c>
      <c r="S1237" s="70" t="s">
        <v>2470</v>
      </c>
      <c r="T1237" s="71">
        <v>45523</v>
      </c>
      <c r="U1237" s="73"/>
      <c r="V1237" s="69">
        <v>1</v>
      </c>
      <c r="W1237" s="71">
        <v>45523</v>
      </c>
      <c r="X1237" s="69">
        <v>34</v>
      </c>
      <c r="Y1237" s="69">
        <v>9</v>
      </c>
      <c r="Z1237" s="70" t="s">
        <v>2459</v>
      </c>
      <c r="AA1237" s="69">
        <v>1</v>
      </c>
      <c r="AB1237" s="72">
        <v>45532</v>
      </c>
      <c r="AC1237" s="70" t="s">
        <v>63</v>
      </c>
      <c r="AD1237" s="70" t="s">
        <v>189</v>
      </c>
      <c r="AE1237" s="70" t="s">
        <v>21</v>
      </c>
      <c r="AF1237" s="70" t="s">
        <v>12</v>
      </c>
      <c r="AG1237" s="70" t="s">
        <v>65</v>
      </c>
      <c r="AH1237" s="70" t="s">
        <v>11</v>
      </c>
      <c r="AI1237" s="70" t="s">
        <v>9</v>
      </c>
      <c r="AJ1237" s="70" t="s">
        <v>122</v>
      </c>
      <c r="AK1237" s="70" t="s">
        <v>189</v>
      </c>
      <c r="AL1237" s="70" t="s">
        <v>63</v>
      </c>
      <c r="AM1237" s="70" t="s">
        <v>61</v>
      </c>
      <c r="AN1237" s="70" t="s">
        <v>61</v>
      </c>
      <c r="AO1237" s="70" t="s">
        <v>61</v>
      </c>
      <c r="AP1237" s="73"/>
    </row>
    <row r="1238" spans="1:42" ht="15" hidden="1" customHeight="1" x14ac:dyDescent="0.25">
      <c r="A1238" s="69">
        <v>2024</v>
      </c>
      <c r="B1238" s="70" t="s">
        <v>54</v>
      </c>
      <c r="C1238" s="70" t="s">
        <v>1752</v>
      </c>
      <c r="D1238" s="70" t="s">
        <v>1753</v>
      </c>
      <c r="E1238" s="70" t="s">
        <v>2094</v>
      </c>
      <c r="F1238" s="70" t="s">
        <v>1755</v>
      </c>
      <c r="G1238" s="70" t="s">
        <v>2457</v>
      </c>
      <c r="H1238" s="70" t="s">
        <v>96</v>
      </c>
      <c r="I1238" s="70" t="s">
        <v>60</v>
      </c>
      <c r="J1238" s="70" t="s">
        <v>1755</v>
      </c>
      <c r="K1238" s="69" t="b">
        <v>0</v>
      </c>
      <c r="L1238" s="70" t="s">
        <v>1755</v>
      </c>
      <c r="M1238" s="69">
        <v>101</v>
      </c>
      <c r="N1238" s="78" t="s">
        <v>62</v>
      </c>
      <c r="O1238" s="81" t="str">
        <f t="shared" si="38"/>
        <v>10195</v>
      </c>
      <c r="P1238" s="82" t="str">
        <f>IF(L1238="EGG", "THA", IF(COUNTIF(Sheet2!B$3:B$187,VALUE('raw Mark ID data'!O1238))=0, 0, VLOOKUP(VALUE(O1238), Sheet2!B$3:D$987, 3, FALSE)))</f>
        <v>THA</v>
      </c>
      <c r="Q1238" s="82" t="str">
        <f>IF(P1238="THA",VLOOKUP(VALUE(O1238),Sheet2!B$1:C$191,2,FALSE), IF(P1238="SHA",VLOOKUP(VALUE(O1238),Sheet2!B$1:C$191,2,FALSE), 0))</f>
        <v>Neets Bay</v>
      </c>
      <c r="R1238" s="82" t="str">
        <f t="shared" si="39"/>
        <v>T</v>
      </c>
      <c r="S1238" s="70" t="s">
        <v>2471</v>
      </c>
      <c r="T1238" s="71">
        <v>45523</v>
      </c>
      <c r="U1238" s="73"/>
      <c r="V1238" s="69">
        <v>1</v>
      </c>
      <c r="W1238" s="71">
        <v>45523</v>
      </c>
      <c r="X1238" s="69">
        <v>34</v>
      </c>
      <c r="Y1238" s="69">
        <v>9</v>
      </c>
      <c r="Z1238" s="70" t="s">
        <v>2459</v>
      </c>
      <c r="AA1238" s="69">
        <v>1</v>
      </c>
      <c r="AB1238" s="72">
        <v>45532</v>
      </c>
      <c r="AC1238" s="70" t="s">
        <v>63</v>
      </c>
      <c r="AD1238" s="70" t="s">
        <v>947</v>
      </c>
      <c r="AE1238" s="70" t="s">
        <v>14</v>
      </c>
      <c r="AF1238" s="70" t="s">
        <v>12</v>
      </c>
      <c r="AG1238" s="70" t="s">
        <v>65</v>
      </c>
      <c r="AH1238" s="70" t="s">
        <v>11</v>
      </c>
      <c r="AI1238" s="70" t="s">
        <v>9</v>
      </c>
      <c r="AJ1238" s="70" t="s">
        <v>84</v>
      </c>
      <c r="AK1238" s="70" t="s">
        <v>947</v>
      </c>
      <c r="AL1238" s="70" t="s">
        <v>63</v>
      </c>
      <c r="AM1238" s="70" t="s">
        <v>61</v>
      </c>
      <c r="AN1238" s="70" t="s">
        <v>61</v>
      </c>
      <c r="AO1238" s="70" t="s">
        <v>61</v>
      </c>
      <c r="AP1238" s="73"/>
    </row>
    <row r="1239" spans="1:42" ht="15" hidden="1" customHeight="1" x14ac:dyDescent="0.25">
      <c r="A1239" s="69">
        <v>2024</v>
      </c>
      <c r="B1239" s="70" t="s">
        <v>54</v>
      </c>
      <c r="C1239" s="70" t="s">
        <v>1752</v>
      </c>
      <c r="D1239" s="70" t="s">
        <v>1753</v>
      </c>
      <c r="E1239" s="70" t="s">
        <v>2094</v>
      </c>
      <c r="F1239" s="70" t="s">
        <v>1755</v>
      </c>
      <c r="G1239" s="70" t="s">
        <v>2457</v>
      </c>
      <c r="H1239" s="70" t="s">
        <v>102</v>
      </c>
      <c r="I1239" s="70" t="s">
        <v>60</v>
      </c>
      <c r="J1239" s="70" t="s">
        <v>1755</v>
      </c>
      <c r="K1239" s="69" t="b">
        <v>0</v>
      </c>
      <c r="L1239" s="70" t="s">
        <v>1755</v>
      </c>
      <c r="M1239" s="69">
        <v>101</v>
      </c>
      <c r="N1239" s="78" t="s">
        <v>62</v>
      </c>
      <c r="O1239" s="81" t="str">
        <f t="shared" si="38"/>
        <v>10195</v>
      </c>
      <c r="P1239" s="82" t="str">
        <f>IF(L1239="EGG", "THA", IF(COUNTIF(Sheet2!B$3:B$187,VALUE('raw Mark ID data'!O1239))=0, 0, VLOOKUP(VALUE(O1239), Sheet2!B$3:D$987, 3, FALSE)))</f>
        <v>THA</v>
      </c>
      <c r="Q1239" s="82" t="str">
        <f>IF(P1239="THA",VLOOKUP(VALUE(O1239),Sheet2!B$1:C$191,2,FALSE), IF(P1239="SHA",VLOOKUP(VALUE(O1239),Sheet2!B$1:C$191,2,FALSE), 0))</f>
        <v>Neets Bay</v>
      </c>
      <c r="R1239" s="82" t="str">
        <f t="shared" si="39"/>
        <v>T</v>
      </c>
      <c r="S1239" s="70" t="s">
        <v>2472</v>
      </c>
      <c r="T1239" s="71">
        <v>45523</v>
      </c>
      <c r="U1239" s="73"/>
      <c r="V1239" s="69">
        <v>1</v>
      </c>
      <c r="W1239" s="71">
        <v>45523</v>
      </c>
      <c r="X1239" s="69">
        <v>34</v>
      </c>
      <c r="Y1239" s="69">
        <v>9</v>
      </c>
      <c r="Z1239" s="70" t="s">
        <v>2459</v>
      </c>
      <c r="AA1239" s="69">
        <v>1</v>
      </c>
      <c r="AB1239" s="72">
        <v>45532</v>
      </c>
      <c r="AC1239" s="70" t="s">
        <v>63</v>
      </c>
      <c r="AD1239" s="70" t="s">
        <v>163</v>
      </c>
      <c r="AE1239" s="70" t="s">
        <v>10</v>
      </c>
      <c r="AF1239" s="70" t="s">
        <v>12</v>
      </c>
      <c r="AG1239" s="70" t="s">
        <v>65</v>
      </c>
      <c r="AH1239" s="70" t="s">
        <v>11</v>
      </c>
      <c r="AI1239" s="70" t="s">
        <v>9</v>
      </c>
      <c r="AJ1239" s="70" t="s">
        <v>122</v>
      </c>
      <c r="AK1239" s="70" t="s">
        <v>163</v>
      </c>
      <c r="AL1239" s="70" t="s">
        <v>63</v>
      </c>
      <c r="AM1239" s="70" t="s">
        <v>61</v>
      </c>
      <c r="AN1239" s="70" t="s">
        <v>61</v>
      </c>
      <c r="AO1239" s="70" t="s">
        <v>61</v>
      </c>
      <c r="AP1239" s="73"/>
    </row>
    <row r="1240" spans="1:42" ht="15" hidden="1" customHeight="1" x14ac:dyDescent="0.25">
      <c r="A1240" s="69">
        <v>2024</v>
      </c>
      <c r="B1240" s="70" t="s">
        <v>54</v>
      </c>
      <c r="C1240" s="70" t="s">
        <v>1752</v>
      </c>
      <c r="D1240" s="70" t="s">
        <v>1753</v>
      </c>
      <c r="E1240" s="70" t="s">
        <v>2094</v>
      </c>
      <c r="F1240" s="70" t="s">
        <v>1755</v>
      </c>
      <c r="G1240" s="70" t="s">
        <v>2457</v>
      </c>
      <c r="H1240" s="70" t="s">
        <v>105</v>
      </c>
      <c r="I1240" s="70" t="s">
        <v>60</v>
      </c>
      <c r="J1240" s="70" t="s">
        <v>1755</v>
      </c>
      <c r="K1240" s="69" t="b">
        <v>0</v>
      </c>
      <c r="L1240" s="70" t="s">
        <v>1755</v>
      </c>
      <c r="M1240" s="69">
        <v>101</v>
      </c>
      <c r="N1240" s="78" t="s">
        <v>62</v>
      </c>
      <c r="O1240" s="81" t="str">
        <f t="shared" si="38"/>
        <v>10195</v>
      </c>
      <c r="P1240" s="82" t="str">
        <f>IF(L1240="EGG", "THA", IF(COUNTIF(Sheet2!B$3:B$187,VALUE('raw Mark ID data'!O1240))=0, 0, VLOOKUP(VALUE(O1240), Sheet2!B$3:D$987, 3, FALSE)))</f>
        <v>THA</v>
      </c>
      <c r="Q1240" s="82" t="str">
        <f>IF(P1240="THA",VLOOKUP(VALUE(O1240),Sheet2!B$1:C$191,2,FALSE), IF(P1240="SHA",VLOOKUP(VALUE(O1240),Sheet2!B$1:C$191,2,FALSE), 0))</f>
        <v>Neets Bay</v>
      </c>
      <c r="R1240" s="82" t="str">
        <f t="shared" si="39"/>
        <v>T</v>
      </c>
      <c r="S1240" s="70" t="s">
        <v>2473</v>
      </c>
      <c r="T1240" s="71">
        <v>45523</v>
      </c>
      <c r="U1240" s="73"/>
      <c r="V1240" s="69">
        <v>1</v>
      </c>
      <c r="W1240" s="71">
        <v>45523</v>
      </c>
      <c r="X1240" s="69">
        <v>34</v>
      </c>
      <c r="Y1240" s="69">
        <v>9</v>
      </c>
      <c r="Z1240" s="70" t="s">
        <v>2459</v>
      </c>
      <c r="AA1240" s="69">
        <v>1</v>
      </c>
      <c r="AB1240" s="72">
        <v>45532</v>
      </c>
      <c r="AC1240" s="70" t="s">
        <v>63</v>
      </c>
      <c r="AD1240" s="70" t="s">
        <v>139</v>
      </c>
      <c r="AE1240" s="70" t="s">
        <v>13</v>
      </c>
      <c r="AF1240" s="70" t="s">
        <v>12</v>
      </c>
      <c r="AG1240" s="70" t="s">
        <v>65</v>
      </c>
      <c r="AH1240" s="70" t="s">
        <v>11</v>
      </c>
      <c r="AI1240" s="70" t="s">
        <v>9</v>
      </c>
      <c r="AJ1240" s="70" t="s">
        <v>122</v>
      </c>
      <c r="AK1240" s="70" t="s">
        <v>139</v>
      </c>
      <c r="AL1240" s="70" t="s">
        <v>63</v>
      </c>
      <c r="AM1240" s="70" t="s">
        <v>61</v>
      </c>
      <c r="AN1240" s="70" t="s">
        <v>61</v>
      </c>
      <c r="AO1240" s="70" t="s">
        <v>61</v>
      </c>
      <c r="AP1240" s="73"/>
    </row>
    <row r="1241" spans="1:42" ht="15" hidden="1" customHeight="1" x14ac:dyDescent="0.25">
      <c r="A1241" s="69">
        <v>2024</v>
      </c>
      <c r="B1241" s="70" t="s">
        <v>54</v>
      </c>
      <c r="C1241" s="70" t="s">
        <v>1752</v>
      </c>
      <c r="D1241" s="70" t="s">
        <v>1753</v>
      </c>
      <c r="E1241" s="70" t="s">
        <v>2094</v>
      </c>
      <c r="F1241" s="70" t="s">
        <v>1755</v>
      </c>
      <c r="G1241" s="70" t="s">
        <v>2457</v>
      </c>
      <c r="H1241" s="70" t="s">
        <v>106</v>
      </c>
      <c r="I1241" s="70" t="s">
        <v>60</v>
      </c>
      <c r="J1241" s="70" t="s">
        <v>1755</v>
      </c>
      <c r="K1241" s="69" t="b">
        <v>0</v>
      </c>
      <c r="L1241" s="70" t="s">
        <v>1755</v>
      </c>
      <c r="M1241" s="69">
        <v>101</v>
      </c>
      <c r="N1241" s="78" t="s">
        <v>62</v>
      </c>
      <c r="O1241" s="81" t="str">
        <f t="shared" si="38"/>
        <v>10195</v>
      </c>
      <c r="P1241" s="82" t="str">
        <f>IF(L1241="EGG", "THA", IF(COUNTIF(Sheet2!B$3:B$187,VALUE('raw Mark ID data'!O1241))=0, 0, VLOOKUP(VALUE(O1241), Sheet2!B$3:D$987, 3, FALSE)))</f>
        <v>THA</v>
      </c>
      <c r="Q1241" s="82" t="str">
        <f>IF(P1241="THA",VLOOKUP(VALUE(O1241),Sheet2!B$1:C$191,2,FALSE), IF(P1241="SHA",VLOOKUP(VALUE(O1241),Sheet2!B$1:C$191,2,FALSE), 0))</f>
        <v>Neets Bay</v>
      </c>
      <c r="R1241" s="82" t="str">
        <f t="shared" si="39"/>
        <v>T</v>
      </c>
      <c r="S1241" s="70" t="s">
        <v>2474</v>
      </c>
      <c r="T1241" s="71">
        <v>45523</v>
      </c>
      <c r="U1241" s="73"/>
      <c r="V1241" s="69">
        <v>1</v>
      </c>
      <c r="W1241" s="71">
        <v>45523</v>
      </c>
      <c r="X1241" s="69">
        <v>34</v>
      </c>
      <c r="Y1241" s="69">
        <v>9</v>
      </c>
      <c r="Z1241" s="70" t="s">
        <v>2459</v>
      </c>
      <c r="AA1241" s="69">
        <v>1</v>
      </c>
      <c r="AB1241" s="72">
        <v>45532</v>
      </c>
      <c r="AC1241" s="70" t="s">
        <v>63</v>
      </c>
      <c r="AD1241" s="70" t="s">
        <v>189</v>
      </c>
      <c r="AE1241" s="70" t="s">
        <v>21</v>
      </c>
      <c r="AF1241" s="70" t="s">
        <v>12</v>
      </c>
      <c r="AG1241" s="70" t="s">
        <v>65</v>
      </c>
      <c r="AH1241" s="70" t="s">
        <v>11</v>
      </c>
      <c r="AI1241" s="70" t="s">
        <v>9</v>
      </c>
      <c r="AJ1241" s="70" t="s">
        <v>84</v>
      </c>
      <c r="AK1241" s="70" t="s">
        <v>189</v>
      </c>
      <c r="AL1241" s="70" t="s">
        <v>63</v>
      </c>
      <c r="AM1241" s="70" t="s">
        <v>61</v>
      </c>
      <c r="AN1241" s="70" t="s">
        <v>61</v>
      </c>
      <c r="AO1241" s="70" t="s">
        <v>61</v>
      </c>
      <c r="AP1241" s="73"/>
    </row>
    <row r="1242" spans="1:42" ht="15" hidden="1" customHeight="1" x14ac:dyDescent="0.25">
      <c r="A1242" s="69">
        <v>2024</v>
      </c>
      <c r="B1242" s="70" t="s">
        <v>54</v>
      </c>
      <c r="C1242" s="70" t="s">
        <v>1752</v>
      </c>
      <c r="D1242" s="70" t="s">
        <v>1753</v>
      </c>
      <c r="E1242" s="70" t="s">
        <v>2094</v>
      </c>
      <c r="F1242" s="70" t="s">
        <v>1755</v>
      </c>
      <c r="G1242" s="70" t="s">
        <v>2457</v>
      </c>
      <c r="H1242" s="70" t="s">
        <v>107</v>
      </c>
      <c r="I1242" s="70" t="s">
        <v>60</v>
      </c>
      <c r="J1242" s="70" t="s">
        <v>1755</v>
      </c>
      <c r="K1242" s="69" t="b">
        <v>0</v>
      </c>
      <c r="L1242" s="70" t="s">
        <v>1755</v>
      </c>
      <c r="M1242" s="69">
        <v>101</v>
      </c>
      <c r="N1242" s="78" t="s">
        <v>62</v>
      </c>
      <c r="O1242" s="81" t="str">
        <f t="shared" si="38"/>
        <v>10195</v>
      </c>
      <c r="P1242" s="82" t="str">
        <f>IF(L1242="EGG", "THA", IF(COUNTIF(Sheet2!B$3:B$187,VALUE('raw Mark ID data'!O1242))=0, 0, VLOOKUP(VALUE(O1242), Sheet2!B$3:D$987, 3, FALSE)))</f>
        <v>THA</v>
      </c>
      <c r="Q1242" s="82" t="str">
        <f>IF(P1242="THA",VLOOKUP(VALUE(O1242),Sheet2!B$1:C$191,2,FALSE), IF(P1242="SHA",VLOOKUP(VALUE(O1242),Sheet2!B$1:C$191,2,FALSE), 0))</f>
        <v>Neets Bay</v>
      </c>
      <c r="R1242" s="82" t="str">
        <f t="shared" si="39"/>
        <v>T</v>
      </c>
      <c r="S1242" s="70" t="s">
        <v>2475</v>
      </c>
      <c r="T1242" s="71">
        <v>45523</v>
      </c>
      <c r="U1242" s="73"/>
      <c r="V1242" s="69">
        <v>1</v>
      </c>
      <c r="W1242" s="71">
        <v>45523</v>
      </c>
      <c r="X1242" s="69">
        <v>34</v>
      </c>
      <c r="Y1242" s="69">
        <v>9</v>
      </c>
      <c r="Z1242" s="70" t="s">
        <v>2459</v>
      </c>
      <c r="AA1242" s="69">
        <v>1</v>
      </c>
      <c r="AB1242" s="72">
        <v>45532</v>
      </c>
      <c r="AC1242" s="70" t="s">
        <v>63</v>
      </c>
      <c r="AD1242" s="70" t="s">
        <v>947</v>
      </c>
      <c r="AE1242" s="70" t="s">
        <v>14</v>
      </c>
      <c r="AF1242" s="70" t="s">
        <v>12</v>
      </c>
      <c r="AG1242" s="70" t="s">
        <v>65</v>
      </c>
      <c r="AH1242" s="70" t="s">
        <v>11</v>
      </c>
      <c r="AI1242" s="70" t="s">
        <v>9</v>
      </c>
      <c r="AJ1242" s="70" t="s">
        <v>122</v>
      </c>
      <c r="AK1242" s="70" t="s">
        <v>947</v>
      </c>
      <c r="AL1242" s="70" t="s">
        <v>63</v>
      </c>
      <c r="AM1242" s="70" t="s">
        <v>61</v>
      </c>
      <c r="AN1242" s="70" t="s">
        <v>61</v>
      </c>
      <c r="AO1242" s="70" t="s">
        <v>61</v>
      </c>
      <c r="AP1242" s="73"/>
    </row>
    <row r="1243" spans="1:42" ht="15" hidden="1" customHeight="1" x14ac:dyDescent="0.25">
      <c r="A1243" s="69">
        <v>2024</v>
      </c>
      <c r="B1243" s="70" t="s">
        <v>54</v>
      </c>
      <c r="C1243" s="70" t="s">
        <v>1752</v>
      </c>
      <c r="D1243" s="70" t="s">
        <v>1753</v>
      </c>
      <c r="E1243" s="70" t="s">
        <v>2094</v>
      </c>
      <c r="F1243" s="70" t="s">
        <v>1755</v>
      </c>
      <c r="G1243" s="70" t="s">
        <v>2457</v>
      </c>
      <c r="H1243" s="70" t="s">
        <v>108</v>
      </c>
      <c r="I1243" s="70" t="s">
        <v>60</v>
      </c>
      <c r="J1243" s="70" t="s">
        <v>1755</v>
      </c>
      <c r="K1243" s="69" t="b">
        <v>0</v>
      </c>
      <c r="L1243" s="70" t="s">
        <v>1755</v>
      </c>
      <c r="M1243" s="69">
        <v>101</v>
      </c>
      <c r="N1243" s="78" t="s">
        <v>62</v>
      </c>
      <c r="O1243" s="81" t="str">
        <f t="shared" si="38"/>
        <v>10195</v>
      </c>
      <c r="P1243" s="82" t="str">
        <f>IF(L1243="EGG", "THA", IF(COUNTIF(Sheet2!B$3:B$187,VALUE('raw Mark ID data'!O1243))=0, 0, VLOOKUP(VALUE(O1243), Sheet2!B$3:D$987, 3, FALSE)))</f>
        <v>THA</v>
      </c>
      <c r="Q1243" s="82" t="str">
        <f>IF(P1243="THA",VLOOKUP(VALUE(O1243),Sheet2!B$1:C$191,2,FALSE), IF(P1243="SHA",VLOOKUP(VALUE(O1243),Sheet2!B$1:C$191,2,FALSE), 0))</f>
        <v>Neets Bay</v>
      </c>
      <c r="R1243" s="82" t="str">
        <f t="shared" si="39"/>
        <v>T</v>
      </c>
      <c r="S1243" s="70" t="s">
        <v>2476</v>
      </c>
      <c r="T1243" s="71">
        <v>45523</v>
      </c>
      <c r="U1243" s="73"/>
      <c r="V1243" s="69">
        <v>1</v>
      </c>
      <c r="W1243" s="71">
        <v>45523</v>
      </c>
      <c r="X1243" s="69">
        <v>34</v>
      </c>
      <c r="Y1243" s="69">
        <v>9</v>
      </c>
      <c r="Z1243" s="70" t="s">
        <v>2459</v>
      </c>
      <c r="AA1243" s="69">
        <v>1</v>
      </c>
      <c r="AB1243" s="72">
        <v>45532</v>
      </c>
      <c r="AC1243" s="70" t="s">
        <v>63</v>
      </c>
      <c r="AD1243" s="70" t="s">
        <v>139</v>
      </c>
      <c r="AE1243" s="70" t="s">
        <v>13</v>
      </c>
      <c r="AF1243" s="70" t="s">
        <v>12</v>
      </c>
      <c r="AG1243" s="70" t="s">
        <v>65</v>
      </c>
      <c r="AH1243" s="70" t="s">
        <v>11</v>
      </c>
      <c r="AI1243" s="70" t="s">
        <v>9</v>
      </c>
      <c r="AJ1243" s="70" t="s">
        <v>122</v>
      </c>
      <c r="AK1243" s="70" t="s">
        <v>139</v>
      </c>
      <c r="AL1243" s="70" t="s">
        <v>63</v>
      </c>
      <c r="AM1243" s="70" t="s">
        <v>61</v>
      </c>
      <c r="AN1243" s="70" t="s">
        <v>61</v>
      </c>
      <c r="AO1243" s="70" t="s">
        <v>61</v>
      </c>
      <c r="AP1243" s="73"/>
    </row>
    <row r="1244" spans="1:42" ht="15" hidden="1" customHeight="1" x14ac:dyDescent="0.25">
      <c r="A1244" s="69">
        <v>2024</v>
      </c>
      <c r="B1244" s="70" t="s">
        <v>54</v>
      </c>
      <c r="C1244" s="70" t="s">
        <v>1752</v>
      </c>
      <c r="D1244" s="70" t="s">
        <v>1753</v>
      </c>
      <c r="E1244" s="70" t="s">
        <v>2094</v>
      </c>
      <c r="F1244" s="70" t="s">
        <v>1755</v>
      </c>
      <c r="G1244" s="70" t="s">
        <v>2457</v>
      </c>
      <c r="H1244" s="70" t="s">
        <v>109</v>
      </c>
      <c r="I1244" s="70" t="s">
        <v>60</v>
      </c>
      <c r="J1244" s="70" t="s">
        <v>1755</v>
      </c>
      <c r="K1244" s="69" t="b">
        <v>0</v>
      </c>
      <c r="L1244" s="70" t="s">
        <v>1755</v>
      </c>
      <c r="M1244" s="69">
        <v>101</v>
      </c>
      <c r="N1244" s="78" t="s">
        <v>62</v>
      </c>
      <c r="O1244" s="81" t="str">
        <f t="shared" si="38"/>
        <v>10195</v>
      </c>
      <c r="P1244" s="82" t="str">
        <f>IF(L1244="EGG", "THA", IF(COUNTIF(Sheet2!B$3:B$187,VALUE('raw Mark ID data'!O1244))=0, 0, VLOOKUP(VALUE(O1244), Sheet2!B$3:D$987, 3, FALSE)))</f>
        <v>THA</v>
      </c>
      <c r="Q1244" s="82" t="str">
        <f>IF(P1244="THA",VLOOKUP(VALUE(O1244),Sheet2!B$1:C$191,2,FALSE), IF(P1244="SHA",VLOOKUP(VALUE(O1244),Sheet2!B$1:C$191,2,FALSE), 0))</f>
        <v>Neets Bay</v>
      </c>
      <c r="R1244" s="82" t="str">
        <f t="shared" si="39"/>
        <v>T</v>
      </c>
      <c r="S1244" s="70" t="s">
        <v>2477</v>
      </c>
      <c r="T1244" s="71">
        <v>45523</v>
      </c>
      <c r="U1244" s="73"/>
      <c r="V1244" s="69">
        <v>1</v>
      </c>
      <c r="W1244" s="71">
        <v>45523</v>
      </c>
      <c r="X1244" s="69">
        <v>34</v>
      </c>
      <c r="Y1244" s="69">
        <v>9</v>
      </c>
      <c r="Z1244" s="70" t="s">
        <v>2459</v>
      </c>
      <c r="AA1244" s="69">
        <v>1</v>
      </c>
      <c r="AB1244" s="72">
        <v>45532</v>
      </c>
      <c r="AC1244" s="70" t="s">
        <v>63</v>
      </c>
      <c r="AD1244" s="70" t="s">
        <v>947</v>
      </c>
      <c r="AE1244" s="70" t="s">
        <v>14</v>
      </c>
      <c r="AF1244" s="70" t="s">
        <v>12</v>
      </c>
      <c r="AG1244" s="70" t="s">
        <v>65</v>
      </c>
      <c r="AH1244" s="70" t="s">
        <v>11</v>
      </c>
      <c r="AI1244" s="70" t="s">
        <v>9</v>
      </c>
      <c r="AJ1244" s="70" t="s">
        <v>122</v>
      </c>
      <c r="AK1244" s="70" t="s">
        <v>947</v>
      </c>
      <c r="AL1244" s="70" t="s">
        <v>63</v>
      </c>
      <c r="AM1244" s="70" t="s">
        <v>61</v>
      </c>
      <c r="AN1244" s="70" t="s">
        <v>61</v>
      </c>
      <c r="AO1244" s="70" t="s">
        <v>61</v>
      </c>
      <c r="AP1244" s="73"/>
    </row>
    <row r="1245" spans="1:42" ht="15" hidden="1" customHeight="1" x14ac:dyDescent="0.25">
      <c r="A1245" s="69">
        <v>2024</v>
      </c>
      <c r="B1245" s="70" t="s">
        <v>54</v>
      </c>
      <c r="C1245" s="70" t="s">
        <v>1752</v>
      </c>
      <c r="D1245" s="70" t="s">
        <v>1753</v>
      </c>
      <c r="E1245" s="70" t="s">
        <v>2094</v>
      </c>
      <c r="F1245" s="70" t="s">
        <v>1755</v>
      </c>
      <c r="G1245" s="70" t="s">
        <v>2457</v>
      </c>
      <c r="H1245" s="70" t="s">
        <v>111</v>
      </c>
      <c r="I1245" s="70" t="s">
        <v>60</v>
      </c>
      <c r="J1245" s="70" t="s">
        <v>1755</v>
      </c>
      <c r="K1245" s="69" t="b">
        <v>0</v>
      </c>
      <c r="L1245" s="70" t="s">
        <v>1755</v>
      </c>
      <c r="M1245" s="69">
        <v>101</v>
      </c>
      <c r="N1245" s="78" t="s">
        <v>62</v>
      </c>
      <c r="O1245" s="81" t="str">
        <f t="shared" si="38"/>
        <v>10195</v>
      </c>
      <c r="P1245" s="82" t="str">
        <f>IF(L1245="EGG", "THA", IF(COUNTIF(Sheet2!B$3:B$187,VALUE('raw Mark ID data'!O1245))=0, 0, VLOOKUP(VALUE(O1245), Sheet2!B$3:D$987, 3, FALSE)))</f>
        <v>THA</v>
      </c>
      <c r="Q1245" s="82" t="str">
        <f>IF(P1245="THA",VLOOKUP(VALUE(O1245),Sheet2!B$1:C$191,2,FALSE), IF(P1245="SHA",VLOOKUP(VALUE(O1245),Sheet2!B$1:C$191,2,FALSE), 0))</f>
        <v>Neets Bay</v>
      </c>
      <c r="R1245" s="82" t="str">
        <f t="shared" si="39"/>
        <v>T</v>
      </c>
      <c r="S1245" s="70" t="s">
        <v>2478</v>
      </c>
      <c r="T1245" s="71">
        <v>45523</v>
      </c>
      <c r="U1245" s="73"/>
      <c r="V1245" s="69">
        <v>1</v>
      </c>
      <c r="W1245" s="71">
        <v>45523</v>
      </c>
      <c r="X1245" s="69">
        <v>34</v>
      </c>
      <c r="Y1245" s="69">
        <v>9</v>
      </c>
      <c r="Z1245" s="70" t="s">
        <v>2459</v>
      </c>
      <c r="AA1245" s="69">
        <v>1</v>
      </c>
      <c r="AB1245" s="72">
        <v>45532</v>
      </c>
      <c r="AC1245" s="70" t="s">
        <v>63</v>
      </c>
      <c r="AD1245" s="70" t="s">
        <v>947</v>
      </c>
      <c r="AE1245" s="70" t="s">
        <v>14</v>
      </c>
      <c r="AF1245" s="70" t="s">
        <v>12</v>
      </c>
      <c r="AG1245" s="70" t="s">
        <v>65</v>
      </c>
      <c r="AH1245" s="70" t="s">
        <v>11</v>
      </c>
      <c r="AI1245" s="70" t="s">
        <v>9</v>
      </c>
      <c r="AJ1245" s="70" t="s">
        <v>122</v>
      </c>
      <c r="AK1245" s="70" t="s">
        <v>947</v>
      </c>
      <c r="AL1245" s="70" t="s">
        <v>63</v>
      </c>
      <c r="AM1245" s="70" t="s">
        <v>61</v>
      </c>
      <c r="AN1245" s="70" t="s">
        <v>61</v>
      </c>
      <c r="AO1245" s="70" t="s">
        <v>61</v>
      </c>
      <c r="AP1245" s="73"/>
    </row>
    <row r="1246" spans="1:42" ht="15" hidden="1" customHeight="1" x14ac:dyDescent="0.25">
      <c r="A1246" s="69">
        <v>2024</v>
      </c>
      <c r="B1246" s="70" t="s">
        <v>54</v>
      </c>
      <c r="C1246" s="70" t="s">
        <v>1752</v>
      </c>
      <c r="D1246" s="70" t="s">
        <v>1753</v>
      </c>
      <c r="E1246" s="70" t="s">
        <v>2094</v>
      </c>
      <c r="F1246" s="70" t="s">
        <v>1755</v>
      </c>
      <c r="G1246" s="70" t="s">
        <v>2457</v>
      </c>
      <c r="H1246" s="70" t="s">
        <v>113</v>
      </c>
      <c r="I1246" s="70" t="s">
        <v>60</v>
      </c>
      <c r="J1246" s="70" t="s">
        <v>1755</v>
      </c>
      <c r="K1246" s="69" t="b">
        <v>0</v>
      </c>
      <c r="L1246" s="70" t="s">
        <v>1755</v>
      </c>
      <c r="M1246" s="69">
        <v>101</v>
      </c>
      <c r="N1246" s="78" t="s">
        <v>62</v>
      </c>
      <c r="O1246" s="81" t="str">
        <f t="shared" si="38"/>
        <v>10195</v>
      </c>
      <c r="P1246" s="82" t="str">
        <f>IF(L1246="EGG", "THA", IF(COUNTIF(Sheet2!B$3:B$187,VALUE('raw Mark ID data'!O1246))=0, 0, VLOOKUP(VALUE(O1246), Sheet2!B$3:D$987, 3, FALSE)))</f>
        <v>THA</v>
      </c>
      <c r="Q1246" s="82" t="str">
        <f>IF(P1246="THA",VLOOKUP(VALUE(O1246),Sheet2!B$1:C$191,2,FALSE), IF(P1246="SHA",VLOOKUP(VALUE(O1246),Sheet2!B$1:C$191,2,FALSE), 0))</f>
        <v>Neets Bay</v>
      </c>
      <c r="R1246" s="82" t="str">
        <f t="shared" si="39"/>
        <v>T</v>
      </c>
      <c r="S1246" s="70" t="s">
        <v>2479</v>
      </c>
      <c r="T1246" s="71">
        <v>45523</v>
      </c>
      <c r="U1246" s="73"/>
      <c r="V1246" s="69">
        <v>1</v>
      </c>
      <c r="W1246" s="71">
        <v>45523</v>
      </c>
      <c r="X1246" s="69">
        <v>34</v>
      </c>
      <c r="Y1246" s="69">
        <v>9</v>
      </c>
      <c r="Z1246" s="70" t="s">
        <v>2459</v>
      </c>
      <c r="AA1246" s="69">
        <v>1</v>
      </c>
      <c r="AB1246" s="72">
        <v>45532</v>
      </c>
      <c r="AC1246" s="70" t="s">
        <v>63</v>
      </c>
      <c r="AD1246" s="70" t="s">
        <v>139</v>
      </c>
      <c r="AE1246" s="70" t="s">
        <v>13</v>
      </c>
      <c r="AF1246" s="70" t="s">
        <v>12</v>
      </c>
      <c r="AG1246" s="70" t="s">
        <v>65</v>
      </c>
      <c r="AH1246" s="70" t="s">
        <v>11</v>
      </c>
      <c r="AI1246" s="70" t="s">
        <v>9</v>
      </c>
      <c r="AJ1246" s="70" t="s">
        <v>122</v>
      </c>
      <c r="AK1246" s="70" t="s">
        <v>139</v>
      </c>
      <c r="AL1246" s="70" t="s">
        <v>63</v>
      </c>
      <c r="AM1246" s="70" t="s">
        <v>61</v>
      </c>
      <c r="AN1246" s="70" t="s">
        <v>61</v>
      </c>
      <c r="AO1246" s="70" t="s">
        <v>61</v>
      </c>
      <c r="AP1246" s="73"/>
    </row>
    <row r="1247" spans="1:42" ht="15" hidden="1" customHeight="1" x14ac:dyDescent="0.25">
      <c r="A1247" s="69">
        <v>2024</v>
      </c>
      <c r="B1247" s="70" t="s">
        <v>54</v>
      </c>
      <c r="C1247" s="70" t="s">
        <v>1752</v>
      </c>
      <c r="D1247" s="70" t="s">
        <v>1753</v>
      </c>
      <c r="E1247" s="70" t="s">
        <v>2094</v>
      </c>
      <c r="F1247" s="70" t="s">
        <v>1755</v>
      </c>
      <c r="G1247" s="70" t="s">
        <v>2457</v>
      </c>
      <c r="H1247" s="70" t="s">
        <v>114</v>
      </c>
      <c r="I1247" s="70" t="s">
        <v>60</v>
      </c>
      <c r="J1247" s="70" t="s">
        <v>1755</v>
      </c>
      <c r="K1247" s="69" t="b">
        <v>0</v>
      </c>
      <c r="L1247" s="70" t="s">
        <v>1755</v>
      </c>
      <c r="M1247" s="69">
        <v>101</v>
      </c>
      <c r="N1247" s="78" t="s">
        <v>62</v>
      </c>
      <c r="O1247" s="81" t="str">
        <f t="shared" si="38"/>
        <v>10195</v>
      </c>
      <c r="P1247" s="82" t="str">
        <f>IF(L1247="EGG", "THA", IF(COUNTIF(Sheet2!B$3:B$187,VALUE('raw Mark ID data'!O1247))=0, 0, VLOOKUP(VALUE(O1247), Sheet2!B$3:D$987, 3, FALSE)))</f>
        <v>THA</v>
      </c>
      <c r="Q1247" s="82" t="str">
        <f>IF(P1247="THA",VLOOKUP(VALUE(O1247),Sheet2!B$1:C$191,2,FALSE), IF(P1247="SHA",VLOOKUP(VALUE(O1247),Sheet2!B$1:C$191,2,FALSE), 0))</f>
        <v>Neets Bay</v>
      </c>
      <c r="R1247" s="82" t="str">
        <f t="shared" si="39"/>
        <v>T</v>
      </c>
      <c r="S1247" s="70" t="s">
        <v>2480</v>
      </c>
      <c r="T1247" s="71">
        <v>45523</v>
      </c>
      <c r="U1247" s="73"/>
      <c r="V1247" s="69">
        <v>1</v>
      </c>
      <c r="W1247" s="71">
        <v>45523</v>
      </c>
      <c r="X1247" s="69">
        <v>34</v>
      </c>
      <c r="Y1247" s="69">
        <v>9</v>
      </c>
      <c r="Z1247" s="70" t="s">
        <v>2459</v>
      </c>
      <c r="AA1247" s="69">
        <v>1</v>
      </c>
      <c r="AB1247" s="72">
        <v>45532</v>
      </c>
      <c r="AC1247" s="70" t="s">
        <v>63</v>
      </c>
      <c r="AD1247" s="70" t="s">
        <v>139</v>
      </c>
      <c r="AE1247" s="70" t="s">
        <v>13</v>
      </c>
      <c r="AF1247" s="70" t="s">
        <v>12</v>
      </c>
      <c r="AG1247" s="70" t="s">
        <v>65</v>
      </c>
      <c r="AH1247" s="70" t="s">
        <v>11</v>
      </c>
      <c r="AI1247" s="70" t="s">
        <v>9</v>
      </c>
      <c r="AJ1247" s="70" t="s">
        <v>122</v>
      </c>
      <c r="AK1247" s="70" t="s">
        <v>139</v>
      </c>
      <c r="AL1247" s="70" t="s">
        <v>63</v>
      </c>
      <c r="AM1247" s="70" t="s">
        <v>61</v>
      </c>
      <c r="AN1247" s="70" t="s">
        <v>61</v>
      </c>
      <c r="AO1247" s="70" t="s">
        <v>61</v>
      </c>
      <c r="AP1247" s="73"/>
    </row>
    <row r="1248" spans="1:42" ht="15" hidden="1" customHeight="1" x14ac:dyDescent="0.25">
      <c r="A1248" s="69">
        <v>2024</v>
      </c>
      <c r="B1248" s="70" t="s">
        <v>54</v>
      </c>
      <c r="C1248" s="70" t="s">
        <v>1752</v>
      </c>
      <c r="D1248" s="70" t="s">
        <v>1753</v>
      </c>
      <c r="E1248" s="70" t="s">
        <v>2094</v>
      </c>
      <c r="F1248" s="70" t="s">
        <v>1755</v>
      </c>
      <c r="G1248" s="70" t="s">
        <v>2457</v>
      </c>
      <c r="H1248" s="70" t="s">
        <v>117</v>
      </c>
      <c r="I1248" s="70" t="s">
        <v>60</v>
      </c>
      <c r="J1248" s="70" t="s">
        <v>1755</v>
      </c>
      <c r="K1248" s="69" t="b">
        <v>0</v>
      </c>
      <c r="L1248" s="70" t="s">
        <v>1755</v>
      </c>
      <c r="M1248" s="69">
        <v>101</v>
      </c>
      <c r="N1248" s="78" t="s">
        <v>62</v>
      </c>
      <c r="O1248" s="81" t="str">
        <f t="shared" si="38"/>
        <v>10195</v>
      </c>
      <c r="P1248" s="82" t="str">
        <f>IF(L1248="EGG", "THA", IF(COUNTIF(Sheet2!B$3:B$187,VALUE('raw Mark ID data'!O1248))=0, 0, VLOOKUP(VALUE(O1248), Sheet2!B$3:D$987, 3, FALSE)))</f>
        <v>THA</v>
      </c>
      <c r="Q1248" s="82" t="str">
        <f>IF(P1248="THA",VLOOKUP(VALUE(O1248),Sheet2!B$1:C$191,2,FALSE), IF(P1248="SHA",VLOOKUP(VALUE(O1248),Sheet2!B$1:C$191,2,FALSE), 0))</f>
        <v>Neets Bay</v>
      </c>
      <c r="R1248" s="82" t="str">
        <f t="shared" si="39"/>
        <v>T</v>
      </c>
      <c r="S1248" s="70" t="s">
        <v>2481</v>
      </c>
      <c r="T1248" s="71">
        <v>45523</v>
      </c>
      <c r="U1248" s="73"/>
      <c r="V1248" s="69">
        <v>1</v>
      </c>
      <c r="W1248" s="71">
        <v>45523</v>
      </c>
      <c r="X1248" s="69">
        <v>34</v>
      </c>
      <c r="Y1248" s="69">
        <v>9</v>
      </c>
      <c r="Z1248" s="70" t="s">
        <v>2459</v>
      </c>
      <c r="AA1248" s="69">
        <v>1</v>
      </c>
      <c r="AB1248" s="72">
        <v>45532</v>
      </c>
      <c r="AC1248" s="70" t="s">
        <v>63</v>
      </c>
      <c r="AD1248" s="70" t="s">
        <v>163</v>
      </c>
      <c r="AE1248" s="70" t="s">
        <v>10</v>
      </c>
      <c r="AF1248" s="70" t="s">
        <v>12</v>
      </c>
      <c r="AG1248" s="70" t="s">
        <v>65</v>
      </c>
      <c r="AH1248" s="70" t="s">
        <v>11</v>
      </c>
      <c r="AI1248" s="70" t="s">
        <v>9</v>
      </c>
      <c r="AJ1248" s="70" t="s">
        <v>122</v>
      </c>
      <c r="AK1248" s="70" t="s">
        <v>163</v>
      </c>
      <c r="AL1248" s="70" t="s">
        <v>63</v>
      </c>
      <c r="AM1248" s="70" t="s">
        <v>61</v>
      </c>
      <c r="AN1248" s="70" t="s">
        <v>61</v>
      </c>
      <c r="AO1248" s="70" t="s">
        <v>61</v>
      </c>
      <c r="AP1248" s="73"/>
    </row>
    <row r="1249" spans="1:42" ht="15" hidden="1" customHeight="1" x14ac:dyDescent="0.25">
      <c r="A1249" s="69">
        <v>2024</v>
      </c>
      <c r="B1249" s="70" t="s">
        <v>54</v>
      </c>
      <c r="C1249" s="70" t="s">
        <v>1752</v>
      </c>
      <c r="D1249" s="70" t="s">
        <v>1753</v>
      </c>
      <c r="E1249" s="70" t="s">
        <v>2094</v>
      </c>
      <c r="F1249" s="70" t="s">
        <v>1755</v>
      </c>
      <c r="G1249" s="70" t="s">
        <v>2457</v>
      </c>
      <c r="H1249" s="70" t="s">
        <v>118</v>
      </c>
      <c r="I1249" s="70" t="s">
        <v>60</v>
      </c>
      <c r="J1249" s="70" t="s">
        <v>1755</v>
      </c>
      <c r="K1249" s="69" t="b">
        <v>0</v>
      </c>
      <c r="L1249" s="70" t="s">
        <v>1755</v>
      </c>
      <c r="M1249" s="69">
        <v>101</v>
      </c>
      <c r="N1249" s="78" t="s">
        <v>62</v>
      </c>
      <c r="O1249" s="81" t="str">
        <f t="shared" si="38"/>
        <v>10195</v>
      </c>
      <c r="P1249" s="82" t="str">
        <f>IF(L1249="EGG", "THA", IF(COUNTIF(Sheet2!B$3:B$187,VALUE('raw Mark ID data'!O1249))=0, 0, VLOOKUP(VALUE(O1249), Sheet2!B$3:D$987, 3, FALSE)))</f>
        <v>THA</v>
      </c>
      <c r="Q1249" s="82" t="str">
        <f>IF(P1249="THA",VLOOKUP(VALUE(O1249),Sheet2!B$1:C$191,2,FALSE), IF(P1249="SHA",VLOOKUP(VALUE(O1249),Sheet2!B$1:C$191,2,FALSE), 0))</f>
        <v>Neets Bay</v>
      </c>
      <c r="R1249" s="82" t="str">
        <f t="shared" si="39"/>
        <v>T</v>
      </c>
      <c r="S1249" s="70" t="s">
        <v>2482</v>
      </c>
      <c r="T1249" s="71">
        <v>45523</v>
      </c>
      <c r="U1249" s="73"/>
      <c r="V1249" s="69">
        <v>1</v>
      </c>
      <c r="W1249" s="71">
        <v>45523</v>
      </c>
      <c r="X1249" s="69">
        <v>34</v>
      </c>
      <c r="Y1249" s="69">
        <v>9</v>
      </c>
      <c r="Z1249" s="70" t="s">
        <v>2459</v>
      </c>
      <c r="AA1249" s="69">
        <v>1</v>
      </c>
      <c r="AB1249" s="72">
        <v>45532</v>
      </c>
      <c r="AC1249" s="70" t="s">
        <v>63</v>
      </c>
      <c r="AD1249" s="70" t="s">
        <v>139</v>
      </c>
      <c r="AE1249" s="70" t="s">
        <v>13</v>
      </c>
      <c r="AF1249" s="70" t="s">
        <v>12</v>
      </c>
      <c r="AG1249" s="70" t="s">
        <v>65</v>
      </c>
      <c r="AH1249" s="70" t="s">
        <v>11</v>
      </c>
      <c r="AI1249" s="70" t="s">
        <v>9</v>
      </c>
      <c r="AJ1249" s="70" t="s">
        <v>122</v>
      </c>
      <c r="AK1249" s="70" t="s">
        <v>139</v>
      </c>
      <c r="AL1249" s="70" t="s">
        <v>63</v>
      </c>
      <c r="AM1249" s="70" t="s">
        <v>61</v>
      </c>
      <c r="AN1249" s="70" t="s">
        <v>61</v>
      </c>
      <c r="AO1249" s="70" t="s">
        <v>61</v>
      </c>
      <c r="AP1249" s="73"/>
    </row>
    <row r="1250" spans="1:42" ht="15" hidden="1" customHeight="1" x14ac:dyDescent="0.25">
      <c r="A1250" s="69">
        <v>2024</v>
      </c>
      <c r="B1250" s="70" t="s">
        <v>54</v>
      </c>
      <c r="C1250" s="70" t="s">
        <v>1752</v>
      </c>
      <c r="D1250" s="70" t="s">
        <v>1753</v>
      </c>
      <c r="E1250" s="70" t="s">
        <v>2094</v>
      </c>
      <c r="F1250" s="70" t="s">
        <v>1755</v>
      </c>
      <c r="G1250" s="70" t="s">
        <v>2457</v>
      </c>
      <c r="H1250" s="70" t="s">
        <v>119</v>
      </c>
      <c r="I1250" s="70" t="s">
        <v>60</v>
      </c>
      <c r="J1250" s="70" t="s">
        <v>1755</v>
      </c>
      <c r="K1250" s="69" t="b">
        <v>0</v>
      </c>
      <c r="L1250" s="70" t="s">
        <v>1755</v>
      </c>
      <c r="M1250" s="69">
        <v>101</v>
      </c>
      <c r="N1250" s="78" t="s">
        <v>62</v>
      </c>
      <c r="O1250" s="81" t="str">
        <f t="shared" si="38"/>
        <v>10195</v>
      </c>
      <c r="P1250" s="82" t="str">
        <f>IF(L1250="EGG", "THA", IF(COUNTIF(Sheet2!B$3:B$187,VALUE('raw Mark ID data'!O1250))=0, 0, VLOOKUP(VALUE(O1250), Sheet2!B$3:D$987, 3, FALSE)))</f>
        <v>THA</v>
      </c>
      <c r="Q1250" s="82" t="str">
        <f>IF(P1250="THA",VLOOKUP(VALUE(O1250),Sheet2!B$1:C$191,2,FALSE), IF(P1250="SHA",VLOOKUP(VALUE(O1250),Sheet2!B$1:C$191,2,FALSE), 0))</f>
        <v>Neets Bay</v>
      </c>
      <c r="R1250" s="82" t="str">
        <f t="shared" si="39"/>
        <v>T</v>
      </c>
      <c r="S1250" s="70" t="s">
        <v>2483</v>
      </c>
      <c r="T1250" s="71">
        <v>45523</v>
      </c>
      <c r="U1250" s="73"/>
      <c r="V1250" s="69">
        <v>1</v>
      </c>
      <c r="W1250" s="71">
        <v>45523</v>
      </c>
      <c r="X1250" s="69">
        <v>34</v>
      </c>
      <c r="Y1250" s="69">
        <v>9</v>
      </c>
      <c r="Z1250" s="70" t="s">
        <v>2459</v>
      </c>
      <c r="AA1250" s="69">
        <v>1</v>
      </c>
      <c r="AB1250" s="72">
        <v>45532</v>
      </c>
      <c r="AC1250" s="70" t="s">
        <v>63</v>
      </c>
      <c r="AD1250" s="70" t="s">
        <v>163</v>
      </c>
      <c r="AE1250" s="70" t="s">
        <v>10</v>
      </c>
      <c r="AF1250" s="70" t="s">
        <v>12</v>
      </c>
      <c r="AG1250" s="70" t="s">
        <v>65</v>
      </c>
      <c r="AH1250" s="70" t="s">
        <v>11</v>
      </c>
      <c r="AI1250" s="70" t="s">
        <v>9</v>
      </c>
      <c r="AJ1250" s="70" t="s">
        <v>122</v>
      </c>
      <c r="AK1250" s="70" t="s">
        <v>163</v>
      </c>
      <c r="AL1250" s="70" t="s">
        <v>63</v>
      </c>
      <c r="AM1250" s="70" t="s">
        <v>61</v>
      </c>
      <c r="AN1250" s="70" t="s">
        <v>61</v>
      </c>
      <c r="AO1250" s="70" t="s">
        <v>61</v>
      </c>
      <c r="AP1250" s="73"/>
    </row>
    <row r="1251" spans="1:42" ht="15" hidden="1" customHeight="1" x14ac:dyDescent="0.25">
      <c r="A1251" s="69">
        <v>2024</v>
      </c>
      <c r="B1251" s="70" t="s">
        <v>54</v>
      </c>
      <c r="C1251" s="70" t="s">
        <v>1752</v>
      </c>
      <c r="D1251" s="70" t="s">
        <v>1753</v>
      </c>
      <c r="E1251" s="70" t="s">
        <v>2094</v>
      </c>
      <c r="F1251" s="70" t="s">
        <v>1755</v>
      </c>
      <c r="G1251" s="70" t="s">
        <v>2457</v>
      </c>
      <c r="H1251" s="70" t="s">
        <v>120</v>
      </c>
      <c r="I1251" s="70" t="s">
        <v>60</v>
      </c>
      <c r="J1251" s="70" t="s">
        <v>1755</v>
      </c>
      <c r="K1251" s="69" t="b">
        <v>0</v>
      </c>
      <c r="L1251" s="70" t="s">
        <v>1755</v>
      </c>
      <c r="M1251" s="69">
        <v>101</v>
      </c>
      <c r="N1251" s="78" t="s">
        <v>62</v>
      </c>
      <c r="O1251" s="81" t="str">
        <f t="shared" si="38"/>
        <v>10195</v>
      </c>
      <c r="P1251" s="82" t="str">
        <f>IF(L1251="EGG", "THA", IF(COUNTIF(Sheet2!B$3:B$187,VALUE('raw Mark ID data'!O1251))=0, 0, VLOOKUP(VALUE(O1251), Sheet2!B$3:D$987, 3, FALSE)))</f>
        <v>THA</v>
      </c>
      <c r="Q1251" s="82" t="str">
        <f>IF(P1251="THA",VLOOKUP(VALUE(O1251),Sheet2!B$1:C$191,2,FALSE), IF(P1251="SHA",VLOOKUP(VALUE(O1251),Sheet2!B$1:C$191,2,FALSE), 0))</f>
        <v>Neets Bay</v>
      </c>
      <c r="R1251" s="82" t="str">
        <f t="shared" si="39"/>
        <v>T</v>
      </c>
      <c r="S1251" s="70" t="s">
        <v>2484</v>
      </c>
      <c r="T1251" s="71">
        <v>45523</v>
      </c>
      <c r="U1251" s="73"/>
      <c r="V1251" s="69">
        <v>1</v>
      </c>
      <c r="W1251" s="71">
        <v>45523</v>
      </c>
      <c r="X1251" s="69">
        <v>34</v>
      </c>
      <c r="Y1251" s="69">
        <v>9</v>
      </c>
      <c r="Z1251" s="70" t="s">
        <v>2459</v>
      </c>
      <c r="AA1251" s="69">
        <v>1</v>
      </c>
      <c r="AB1251" s="72">
        <v>45532</v>
      </c>
      <c r="AC1251" s="70" t="s">
        <v>63</v>
      </c>
      <c r="AD1251" s="70" t="s">
        <v>947</v>
      </c>
      <c r="AE1251" s="70" t="s">
        <v>14</v>
      </c>
      <c r="AF1251" s="70" t="s">
        <v>12</v>
      </c>
      <c r="AG1251" s="70" t="s">
        <v>65</v>
      </c>
      <c r="AH1251" s="70" t="s">
        <v>11</v>
      </c>
      <c r="AI1251" s="70" t="s">
        <v>9</v>
      </c>
      <c r="AJ1251" s="70" t="s">
        <v>122</v>
      </c>
      <c r="AK1251" s="70" t="s">
        <v>947</v>
      </c>
      <c r="AL1251" s="70" t="s">
        <v>63</v>
      </c>
      <c r="AM1251" s="70" t="s">
        <v>61</v>
      </c>
      <c r="AN1251" s="70" t="s">
        <v>61</v>
      </c>
      <c r="AO1251" s="70" t="s">
        <v>61</v>
      </c>
      <c r="AP1251" s="73"/>
    </row>
    <row r="1252" spans="1:42" ht="15" hidden="1" customHeight="1" x14ac:dyDescent="0.25">
      <c r="A1252" s="69">
        <v>2024</v>
      </c>
      <c r="B1252" s="70" t="s">
        <v>54</v>
      </c>
      <c r="C1252" s="70" t="s">
        <v>1752</v>
      </c>
      <c r="D1252" s="70" t="s">
        <v>1753</v>
      </c>
      <c r="E1252" s="70" t="s">
        <v>2094</v>
      </c>
      <c r="F1252" s="70" t="s">
        <v>1755</v>
      </c>
      <c r="G1252" s="70" t="s">
        <v>2457</v>
      </c>
      <c r="H1252" s="70" t="s">
        <v>124</v>
      </c>
      <c r="I1252" s="70" t="s">
        <v>60</v>
      </c>
      <c r="J1252" s="70" t="s">
        <v>1755</v>
      </c>
      <c r="K1252" s="69" t="b">
        <v>0</v>
      </c>
      <c r="L1252" s="70" t="s">
        <v>1755</v>
      </c>
      <c r="M1252" s="69">
        <v>101</v>
      </c>
      <c r="N1252" s="78" t="s">
        <v>62</v>
      </c>
      <c r="O1252" s="81" t="str">
        <f t="shared" si="38"/>
        <v>10195</v>
      </c>
      <c r="P1252" s="82" t="str">
        <f>IF(L1252="EGG", "THA", IF(COUNTIF(Sheet2!B$3:B$187,VALUE('raw Mark ID data'!O1252))=0, 0, VLOOKUP(VALUE(O1252), Sheet2!B$3:D$987, 3, FALSE)))</f>
        <v>THA</v>
      </c>
      <c r="Q1252" s="82" t="str">
        <f>IF(P1252="THA",VLOOKUP(VALUE(O1252),Sheet2!B$1:C$191,2,FALSE), IF(P1252="SHA",VLOOKUP(VALUE(O1252),Sheet2!B$1:C$191,2,FALSE), 0))</f>
        <v>Neets Bay</v>
      </c>
      <c r="R1252" s="82" t="str">
        <f t="shared" si="39"/>
        <v>T</v>
      </c>
      <c r="S1252" s="70" t="s">
        <v>2485</v>
      </c>
      <c r="T1252" s="71">
        <v>45524</v>
      </c>
      <c r="U1252" s="73"/>
      <c r="V1252" s="69">
        <v>1</v>
      </c>
      <c r="W1252" s="71">
        <v>45524</v>
      </c>
      <c r="X1252" s="69">
        <v>34</v>
      </c>
      <c r="Y1252" s="69">
        <v>9</v>
      </c>
      <c r="Z1252" s="70" t="s">
        <v>2486</v>
      </c>
      <c r="AA1252" s="69">
        <v>1</v>
      </c>
      <c r="AB1252" s="72">
        <v>45532</v>
      </c>
      <c r="AC1252" s="70" t="s">
        <v>63</v>
      </c>
      <c r="AD1252" s="70" t="s">
        <v>163</v>
      </c>
      <c r="AE1252" s="70" t="s">
        <v>10</v>
      </c>
      <c r="AF1252" s="70" t="s">
        <v>12</v>
      </c>
      <c r="AG1252" s="70" t="s">
        <v>65</v>
      </c>
      <c r="AH1252" s="70" t="s">
        <v>11</v>
      </c>
      <c r="AI1252" s="70" t="s">
        <v>9</v>
      </c>
      <c r="AJ1252" s="70" t="s">
        <v>122</v>
      </c>
      <c r="AK1252" s="70" t="s">
        <v>163</v>
      </c>
      <c r="AL1252" s="70" t="s">
        <v>63</v>
      </c>
      <c r="AM1252" s="70" t="s">
        <v>61</v>
      </c>
      <c r="AN1252" s="70" t="s">
        <v>61</v>
      </c>
      <c r="AO1252" s="70" t="s">
        <v>61</v>
      </c>
      <c r="AP1252" s="73"/>
    </row>
    <row r="1253" spans="1:42" ht="15" hidden="1" customHeight="1" x14ac:dyDescent="0.25">
      <c r="A1253" s="69">
        <v>2024</v>
      </c>
      <c r="B1253" s="70" t="s">
        <v>54</v>
      </c>
      <c r="C1253" s="70" t="s">
        <v>1752</v>
      </c>
      <c r="D1253" s="70" t="s">
        <v>1753</v>
      </c>
      <c r="E1253" s="70" t="s">
        <v>2094</v>
      </c>
      <c r="F1253" s="70" t="s">
        <v>1755</v>
      </c>
      <c r="G1253" s="70" t="s">
        <v>2457</v>
      </c>
      <c r="H1253" s="70" t="s">
        <v>126</v>
      </c>
      <c r="I1253" s="70" t="s">
        <v>60</v>
      </c>
      <c r="J1253" s="70" t="s">
        <v>1755</v>
      </c>
      <c r="K1253" s="69" t="b">
        <v>0</v>
      </c>
      <c r="L1253" s="70" t="s">
        <v>1755</v>
      </c>
      <c r="M1253" s="69">
        <v>101</v>
      </c>
      <c r="N1253" s="78" t="s">
        <v>62</v>
      </c>
      <c r="O1253" s="81" t="str">
        <f t="shared" si="38"/>
        <v>10195</v>
      </c>
      <c r="P1253" s="82" t="str">
        <f>IF(L1253="EGG", "THA", IF(COUNTIF(Sheet2!B$3:B$187,VALUE('raw Mark ID data'!O1253))=0, 0, VLOOKUP(VALUE(O1253), Sheet2!B$3:D$987, 3, FALSE)))</f>
        <v>THA</v>
      </c>
      <c r="Q1253" s="82" t="str">
        <f>IF(P1253="THA",VLOOKUP(VALUE(O1253),Sheet2!B$1:C$191,2,FALSE), IF(P1253="SHA",VLOOKUP(VALUE(O1253),Sheet2!B$1:C$191,2,FALSE), 0))</f>
        <v>Neets Bay</v>
      </c>
      <c r="R1253" s="82" t="str">
        <f t="shared" si="39"/>
        <v>T</v>
      </c>
      <c r="S1253" s="70" t="s">
        <v>2487</v>
      </c>
      <c r="T1253" s="71">
        <v>45524</v>
      </c>
      <c r="U1253" s="73"/>
      <c r="V1253" s="69">
        <v>1</v>
      </c>
      <c r="W1253" s="71">
        <v>45524</v>
      </c>
      <c r="X1253" s="69">
        <v>34</v>
      </c>
      <c r="Y1253" s="69">
        <v>9</v>
      </c>
      <c r="Z1253" s="70" t="s">
        <v>2486</v>
      </c>
      <c r="AA1253" s="69">
        <v>1</v>
      </c>
      <c r="AB1253" s="72">
        <v>45532</v>
      </c>
      <c r="AC1253" s="70" t="s">
        <v>63</v>
      </c>
      <c r="AD1253" s="70" t="s">
        <v>139</v>
      </c>
      <c r="AE1253" s="70" t="s">
        <v>13</v>
      </c>
      <c r="AF1253" s="70" t="s">
        <v>12</v>
      </c>
      <c r="AG1253" s="70" t="s">
        <v>65</v>
      </c>
      <c r="AH1253" s="70" t="s">
        <v>11</v>
      </c>
      <c r="AI1253" s="70" t="s">
        <v>9</v>
      </c>
      <c r="AJ1253" s="70" t="s">
        <v>122</v>
      </c>
      <c r="AK1253" s="70" t="s">
        <v>139</v>
      </c>
      <c r="AL1253" s="70" t="s">
        <v>63</v>
      </c>
      <c r="AM1253" s="70" t="s">
        <v>61</v>
      </c>
      <c r="AN1253" s="70" t="s">
        <v>61</v>
      </c>
      <c r="AO1253" s="70" t="s">
        <v>61</v>
      </c>
      <c r="AP1253" s="73"/>
    </row>
    <row r="1254" spans="1:42" ht="15" hidden="1" customHeight="1" x14ac:dyDescent="0.25">
      <c r="A1254" s="69">
        <v>2024</v>
      </c>
      <c r="B1254" s="70" t="s">
        <v>54</v>
      </c>
      <c r="C1254" s="70" t="s">
        <v>1752</v>
      </c>
      <c r="D1254" s="70" t="s">
        <v>1753</v>
      </c>
      <c r="E1254" s="70" t="s">
        <v>2094</v>
      </c>
      <c r="F1254" s="70" t="s">
        <v>1755</v>
      </c>
      <c r="G1254" s="70" t="s">
        <v>2457</v>
      </c>
      <c r="H1254" s="70" t="s">
        <v>127</v>
      </c>
      <c r="I1254" s="70" t="s">
        <v>60</v>
      </c>
      <c r="J1254" s="70" t="s">
        <v>1755</v>
      </c>
      <c r="K1254" s="69" t="b">
        <v>0</v>
      </c>
      <c r="L1254" s="70" t="s">
        <v>1755</v>
      </c>
      <c r="M1254" s="69">
        <v>101</v>
      </c>
      <c r="N1254" s="78" t="s">
        <v>62</v>
      </c>
      <c r="O1254" s="81" t="str">
        <f t="shared" si="38"/>
        <v>10195</v>
      </c>
      <c r="P1254" s="82" t="str">
        <f>IF(L1254="EGG", "THA", IF(COUNTIF(Sheet2!B$3:B$187,VALUE('raw Mark ID data'!O1254))=0, 0, VLOOKUP(VALUE(O1254), Sheet2!B$3:D$987, 3, FALSE)))</f>
        <v>THA</v>
      </c>
      <c r="Q1254" s="82" t="str">
        <f>IF(P1254="THA",VLOOKUP(VALUE(O1254),Sheet2!B$1:C$191,2,FALSE), IF(P1254="SHA",VLOOKUP(VALUE(O1254),Sheet2!B$1:C$191,2,FALSE), 0))</f>
        <v>Neets Bay</v>
      </c>
      <c r="R1254" s="82" t="str">
        <f t="shared" si="39"/>
        <v>T</v>
      </c>
      <c r="S1254" s="70" t="s">
        <v>2488</v>
      </c>
      <c r="T1254" s="71">
        <v>45524</v>
      </c>
      <c r="U1254" s="73"/>
      <c r="V1254" s="69">
        <v>1</v>
      </c>
      <c r="W1254" s="71">
        <v>45524</v>
      </c>
      <c r="X1254" s="69">
        <v>34</v>
      </c>
      <c r="Y1254" s="69">
        <v>9</v>
      </c>
      <c r="Z1254" s="70" t="s">
        <v>2486</v>
      </c>
      <c r="AA1254" s="69">
        <v>1</v>
      </c>
      <c r="AB1254" s="72">
        <v>45532</v>
      </c>
      <c r="AC1254" s="70" t="s">
        <v>63</v>
      </c>
      <c r="AD1254" s="70" t="s">
        <v>139</v>
      </c>
      <c r="AE1254" s="70" t="s">
        <v>13</v>
      </c>
      <c r="AF1254" s="70" t="s">
        <v>12</v>
      </c>
      <c r="AG1254" s="70" t="s">
        <v>65</v>
      </c>
      <c r="AH1254" s="70" t="s">
        <v>11</v>
      </c>
      <c r="AI1254" s="70" t="s">
        <v>9</v>
      </c>
      <c r="AJ1254" s="70" t="s">
        <v>122</v>
      </c>
      <c r="AK1254" s="70" t="s">
        <v>139</v>
      </c>
      <c r="AL1254" s="70" t="s">
        <v>63</v>
      </c>
      <c r="AM1254" s="70" t="s">
        <v>61</v>
      </c>
      <c r="AN1254" s="70" t="s">
        <v>61</v>
      </c>
      <c r="AO1254" s="70" t="s">
        <v>61</v>
      </c>
      <c r="AP1254" s="73"/>
    </row>
    <row r="1255" spans="1:42" ht="15" hidden="1" customHeight="1" x14ac:dyDescent="0.25">
      <c r="A1255" s="69">
        <v>2024</v>
      </c>
      <c r="B1255" s="70" t="s">
        <v>54</v>
      </c>
      <c r="C1255" s="70" t="s">
        <v>1752</v>
      </c>
      <c r="D1255" s="70" t="s">
        <v>1753</v>
      </c>
      <c r="E1255" s="70" t="s">
        <v>2094</v>
      </c>
      <c r="F1255" s="70" t="s">
        <v>1755</v>
      </c>
      <c r="G1255" s="70" t="s">
        <v>2457</v>
      </c>
      <c r="H1255" s="70" t="s">
        <v>128</v>
      </c>
      <c r="I1255" s="70" t="s">
        <v>60</v>
      </c>
      <c r="J1255" s="70" t="s">
        <v>1755</v>
      </c>
      <c r="K1255" s="69" t="b">
        <v>0</v>
      </c>
      <c r="L1255" s="70" t="s">
        <v>1755</v>
      </c>
      <c r="M1255" s="69">
        <v>101</v>
      </c>
      <c r="N1255" s="78" t="s">
        <v>62</v>
      </c>
      <c r="O1255" s="81" t="str">
        <f t="shared" si="38"/>
        <v>10195</v>
      </c>
      <c r="P1255" s="82" t="str">
        <f>IF(L1255="EGG", "THA", IF(COUNTIF(Sheet2!B$3:B$187,VALUE('raw Mark ID data'!O1255))=0, 0, VLOOKUP(VALUE(O1255), Sheet2!B$3:D$987, 3, FALSE)))</f>
        <v>THA</v>
      </c>
      <c r="Q1255" s="82" t="str">
        <f>IF(P1255="THA",VLOOKUP(VALUE(O1255),Sheet2!B$1:C$191,2,FALSE), IF(P1255="SHA",VLOOKUP(VALUE(O1255),Sheet2!B$1:C$191,2,FALSE), 0))</f>
        <v>Neets Bay</v>
      </c>
      <c r="R1255" s="82" t="str">
        <f t="shared" si="39"/>
        <v>T</v>
      </c>
      <c r="S1255" s="70" t="s">
        <v>2489</v>
      </c>
      <c r="T1255" s="71">
        <v>45524</v>
      </c>
      <c r="U1255" s="73"/>
      <c r="V1255" s="69">
        <v>1</v>
      </c>
      <c r="W1255" s="71">
        <v>45524</v>
      </c>
      <c r="X1255" s="69">
        <v>34</v>
      </c>
      <c r="Y1255" s="69">
        <v>9</v>
      </c>
      <c r="Z1255" s="70" t="s">
        <v>2486</v>
      </c>
      <c r="AA1255" s="69">
        <v>1</v>
      </c>
      <c r="AB1255" s="72">
        <v>45532</v>
      </c>
      <c r="AC1255" s="70" t="s">
        <v>63</v>
      </c>
      <c r="AD1255" s="70" t="s">
        <v>163</v>
      </c>
      <c r="AE1255" s="70" t="s">
        <v>10</v>
      </c>
      <c r="AF1255" s="70" t="s">
        <v>12</v>
      </c>
      <c r="AG1255" s="70" t="s">
        <v>65</v>
      </c>
      <c r="AH1255" s="70" t="s">
        <v>11</v>
      </c>
      <c r="AI1255" s="70" t="s">
        <v>9</v>
      </c>
      <c r="AJ1255" s="70" t="s">
        <v>122</v>
      </c>
      <c r="AK1255" s="70" t="s">
        <v>163</v>
      </c>
      <c r="AL1255" s="70" t="s">
        <v>63</v>
      </c>
      <c r="AM1255" s="70" t="s">
        <v>61</v>
      </c>
      <c r="AN1255" s="70" t="s">
        <v>61</v>
      </c>
      <c r="AO1255" s="70" t="s">
        <v>61</v>
      </c>
      <c r="AP1255" s="73"/>
    </row>
    <row r="1256" spans="1:42" ht="15" hidden="1" customHeight="1" x14ac:dyDescent="0.25">
      <c r="A1256" s="69">
        <v>2024</v>
      </c>
      <c r="B1256" s="70" t="s">
        <v>54</v>
      </c>
      <c r="C1256" s="70" t="s">
        <v>1752</v>
      </c>
      <c r="D1256" s="70" t="s">
        <v>1753</v>
      </c>
      <c r="E1256" s="70" t="s">
        <v>2094</v>
      </c>
      <c r="F1256" s="70" t="s">
        <v>1755</v>
      </c>
      <c r="G1256" s="70" t="s">
        <v>2457</v>
      </c>
      <c r="H1256" s="70" t="s">
        <v>129</v>
      </c>
      <c r="I1256" s="70" t="s">
        <v>60</v>
      </c>
      <c r="J1256" s="70" t="s">
        <v>1755</v>
      </c>
      <c r="K1256" s="69" t="b">
        <v>0</v>
      </c>
      <c r="L1256" s="70" t="s">
        <v>1755</v>
      </c>
      <c r="M1256" s="69">
        <v>101</v>
      </c>
      <c r="N1256" s="78" t="s">
        <v>62</v>
      </c>
      <c r="O1256" s="81" t="str">
        <f t="shared" si="38"/>
        <v>10195</v>
      </c>
      <c r="P1256" s="82" t="str">
        <f>IF(L1256="EGG", "THA", IF(COUNTIF(Sheet2!B$3:B$187,VALUE('raw Mark ID data'!O1256))=0, 0, VLOOKUP(VALUE(O1256), Sheet2!B$3:D$987, 3, FALSE)))</f>
        <v>THA</v>
      </c>
      <c r="Q1256" s="82" t="str">
        <f>IF(P1256="THA",VLOOKUP(VALUE(O1256),Sheet2!B$1:C$191,2,FALSE), IF(P1256="SHA",VLOOKUP(VALUE(O1256),Sheet2!B$1:C$191,2,FALSE), 0))</f>
        <v>Neets Bay</v>
      </c>
      <c r="R1256" s="82" t="str">
        <f t="shared" si="39"/>
        <v>T</v>
      </c>
      <c r="S1256" s="70" t="s">
        <v>2490</v>
      </c>
      <c r="T1256" s="71">
        <v>45524</v>
      </c>
      <c r="U1256" s="73"/>
      <c r="V1256" s="69">
        <v>1</v>
      </c>
      <c r="W1256" s="71">
        <v>45524</v>
      </c>
      <c r="X1256" s="69">
        <v>34</v>
      </c>
      <c r="Y1256" s="69">
        <v>9</v>
      </c>
      <c r="Z1256" s="70" t="s">
        <v>2486</v>
      </c>
      <c r="AA1256" s="69">
        <v>1</v>
      </c>
      <c r="AB1256" s="72">
        <v>45532</v>
      </c>
      <c r="AC1256" s="70" t="s">
        <v>63</v>
      </c>
      <c r="AD1256" s="70" t="s">
        <v>139</v>
      </c>
      <c r="AE1256" s="70" t="s">
        <v>13</v>
      </c>
      <c r="AF1256" s="70" t="s">
        <v>12</v>
      </c>
      <c r="AG1256" s="70" t="s">
        <v>65</v>
      </c>
      <c r="AH1256" s="70" t="s">
        <v>11</v>
      </c>
      <c r="AI1256" s="70" t="s">
        <v>9</v>
      </c>
      <c r="AJ1256" s="70" t="s">
        <v>122</v>
      </c>
      <c r="AK1256" s="70" t="s">
        <v>139</v>
      </c>
      <c r="AL1256" s="70" t="s">
        <v>63</v>
      </c>
      <c r="AM1256" s="70" t="s">
        <v>61</v>
      </c>
      <c r="AN1256" s="70" t="s">
        <v>61</v>
      </c>
      <c r="AO1256" s="70" t="s">
        <v>61</v>
      </c>
      <c r="AP1256" s="73"/>
    </row>
    <row r="1257" spans="1:42" ht="15" hidden="1" customHeight="1" x14ac:dyDescent="0.25">
      <c r="A1257" s="69">
        <v>2024</v>
      </c>
      <c r="B1257" s="70" t="s">
        <v>54</v>
      </c>
      <c r="C1257" s="70" t="s">
        <v>1752</v>
      </c>
      <c r="D1257" s="70" t="s">
        <v>1753</v>
      </c>
      <c r="E1257" s="70" t="s">
        <v>2094</v>
      </c>
      <c r="F1257" s="70" t="s">
        <v>1755</v>
      </c>
      <c r="G1257" s="70" t="s">
        <v>2457</v>
      </c>
      <c r="H1257" s="70" t="s">
        <v>133</v>
      </c>
      <c r="I1257" s="70" t="s">
        <v>60</v>
      </c>
      <c r="J1257" s="70" t="s">
        <v>1755</v>
      </c>
      <c r="K1257" s="69" t="b">
        <v>0</v>
      </c>
      <c r="L1257" s="70" t="s">
        <v>1755</v>
      </c>
      <c r="M1257" s="69">
        <v>101</v>
      </c>
      <c r="N1257" s="78" t="s">
        <v>62</v>
      </c>
      <c r="O1257" s="81" t="str">
        <f t="shared" si="38"/>
        <v>10195</v>
      </c>
      <c r="P1257" s="82" t="str">
        <f>IF(L1257="EGG", "THA", IF(COUNTIF(Sheet2!B$3:B$187,VALUE('raw Mark ID data'!O1257))=0, 0, VLOOKUP(VALUE(O1257), Sheet2!B$3:D$987, 3, FALSE)))</f>
        <v>THA</v>
      </c>
      <c r="Q1257" s="82" t="str">
        <f>IF(P1257="THA",VLOOKUP(VALUE(O1257),Sheet2!B$1:C$191,2,FALSE), IF(P1257="SHA",VLOOKUP(VALUE(O1257),Sheet2!B$1:C$191,2,FALSE), 0))</f>
        <v>Neets Bay</v>
      </c>
      <c r="R1257" s="82" t="str">
        <f t="shared" si="39"/>
        <v>T</v>
      </c>
      <c r="S1257" s="70" t="s">
        <v>2491</v>
      </c>
      <c r="T1257" s="71">
        <v>45524</v>
      </c>
      <c r="U1257" s="73"/>
      <c r="V1257" s="69">
        <v>1</v>
      </c>
      <c r="W1257" s="71">
        <v>45524</v>
      </c>
      <c r="X1257" s="69">
        <v>34</v>
      </c>
      <c r="Y1257" s="69">
        <v>9</v>
      </c>
      <c r="Z1257" s="70" t="s">
        <v>2486</v>
      </c>
      <c r="AA1257" s="69">
        <v>1</v>
      </c>
      <c r="AB1257" s="72">
        <v>45532</v>
      </c>
      <c r="AC1257" s="70" t="s">
        <v>63</v>
      </c>
      <c r="AD1257" s="70" t="s">
        <v>947</v>
      </c>
      <c r="AE1257" s="70" t="s">
        <v>14</v>
      </c>
      <c r="AF1257" s="70" t="s">
        <v>12</v>
      </c>
      <c r="AG1257" s="70" t="s">
        <v>65</v>
      </c>
      <c r="AH1257" s="70" t="s">
        <v>11</v>
      </c>
      <c r="AI1257" s="70" t="s">
        <v>9</v>
      </c>
      <c r="AJ1257" s="70" t="s">
        <v>84</v>
      </c>
      <c r="AK1257" s="70" t="s">
        <v>947</v>
      </c>
      <c r="AL1257" s="70" t="s">
        <v>63</v>
      </c>
      <c r="AM1257" s="70" t="s">
        <v>61</v>
      </c>
      <c r="AN1257" s="70" t="s">
        <v>61</v>
      </c>
      <c r="AO1257" s="70" t="s">
        <v>61</v>
      </c>
      <c r="AP1257" s="73"/>
    </row>
    <row r="1258" spans="1:42" ht="15" hidden="1" customHeight="1" x14ac:dyDescent="0.25">
      <c r="A1258" s="69">
        <v>2024</v>
      </c>
      <c r="B1258" s="70" t="s">
        <v>54</v>
      </c>
      <c r="C1258" s="70" t="s">
        <v>1752</v>
      </c>
      <c r="D1258" s="70" t="s">
        <v>1753</v>
      </c>
      <c r="E1258" s="70" t="s">
        <v>2094</v>
      </c>
      <c r="F1258" s="70" t="s">
        <v>1755</v>
      </c>
      <c r="G1258" s="70" t="s">
        <v>2457</v>
      </c>
      <c r="H1258" s="70" t="s">
        <v>136</v>
      </c>
      <c r="I1258" s="70" t="s">
        <v>60</v>
      </c>
      <c r="J1258" s="70" t="s">
        <v>1755</v>
      </c>
      <c r="K1258" s="69" t="b">
        <v>0</v>
      </c>
      <c r="L1258" s="70" t="s">
        <v>1755</v>
      </c>
      <c r="M1258" s="69">
        <v>101</v>
      </c>
      <c r="N1258" s="78" t="s">
        <v>62</v>
      </c>
      <c r="O1258" s="81" t="str">
        <f t="shared" si="38"/>
        <v>10195</v>
      </c>
      <c r="P1258" s="82" t="str">
        <f>IF(L1258="EGG", "THA", IF(COUNTIF(Sheet2!B$3:B$187,VALUE('raw Mark ID data'!O1258))=0, 0, VLOOKUP(VALUE(O1258), Sheet2!B$3:D$987, 3, FALSE)))</f>
        <v>THA</v>
      </c>
      <c r="Q1258" s="82" t="str">
        <f>IF(P1258="THA",VLOOKUP(VALUE(O1258),Sheet2!B$1:C$191,2,FALSE), IF(P1258="SHA",VLOOKUP(VALUE(O1258),Sheet2!B$1:C$191,2,FALSE), 0))</f>
        <v>Neets Bay</v>
      </c>
      <c r="R1258" s="82" t="str">
        <f t="shared" si="39"/>
        <v>T</v>
      </c>
      <c r="S1258" s="70" t="s">
        <v>2492</v>
      </c>
      <c r="T1258" s="71">
        <v>45524</v>
      </c>
      <c r="U1258" s="73"/>
      <c r="V1258" s="69">
        <v>1</v>
      </c>
      <c r="W1258" s="71">
        <v>45524</v>
      </c>
      <c r="X1258" s="69">
        <v>34</v>
      </c>
      <c r="Y1258" s="69">
        <v>9</v>
      </c>
      <c r="Z1258" s="70" t="s">
        <v>2486</v>
      </c>
      <c r="AA1258" s="69">
        <v>1</v>
      </c>
      <c r="AB1258" s="72">
        <v>45532</v>
      </c>
      <c r="AC1258" s="70" t="s">
        <v>63</v>
      </c>
      <c r="AD1258" s="70" t="s">
        <v>189</v>
      </c>
      <c r="AE1258" s="70" t="s">
        <v>21</v>
      </c>
      <c r="AF1258" s="70" t="s">
        <v>12</v>
      </c>
      <c r="AG1258" s="70" t="s">
        <v>65</v>
      </c>
      <c r="AH1258" s="70" t="s">
        <v>11</v>
      </c>
      <c r="AI1258" s="70" t="s">
        <v>9</v>
      </c>
      <c r="AJ1258" s="70" t="s">
        <v>122</v>
      </c>
      <c r="AK1258" s="70" t="s">
        <v>189</v>
      </c>
      <c r="AL1258" s="70" t="s">
        <v>63</v>
      </c>
      <c r="AM1258" s="70" t="s">
        <v>61</v>
      </c>
      <c r="AN1258" s="70" t="s">
        <v>61</v>
      </c>
      <c r="AO1258" s="70" t="s">
        <v>61</v>
      </c>
      <c r="AP1258" s="73"/>
    </row>
    <row r="1259" spans="1:42" ht="15" hidden="1" customHeight="1" x14ac:dyDescent="0.25">
      <c r="A1259" s="69">
        <v>2024</v>
      </c>
      <c r="B1259" s="70" t="s">
        <v>54</v>
      </c>
      <c r="C1259" s="70" t="s">
        <v>1752</v>
      </c>
      <c r="D1259" s="70" t="s">
        <v>1753</v>
      </c>
      <c r="E1259" s="70" t="s">
        <v>2094</v>
      </c>
      <c r="F1259" s="70" t="s">
        <v>1755</v>
      </c>
      <c r="G1259" s="70" t="s">
        <v>2457</v>
      </c>
      <c r="H1259" s="70" t="s">
        <v>140</v>
      </c>
      <c r="I1259" s="70" t="s">
        <v>60</v>
      </c>
      <c r="J1259" s="70" t="s">
        <v>1755</v>
      </c>
      <c r="K1259" s="69" t="b">
        <v>0</v>
      </c>
      <c r="L1259" s="70" t="s">
        <v>1755</v>
      </c>
      <c r="M1259" s="69">
        <v>101</v>
      </c>
      <c r="N1259" s="78" t="s">
        <v>62</v>
      </c>
      <c r="O1259" s="81" t="str">
        <f t="shared" si="38"/>
        <v>10195</v>
      </c>
      <c r="P1259" s="82" t="str">
        <f>IF(L1259="EGG", "THA", IF(COUNTIF(Sheet2!B$3:B$187,VALUE('raw Mark ID data'!O1259))=0, 0, VLOOKUP(VALUE(O1259), Sheet2!B$3:D$987, 3, FALSE)))</f>
        <v>THA</v>
      </c>
      <c r="Q1259" s="82" t="str">
        <f>IF(P1259="THA",VLOOKUP(VALUE(O1259),Sheet2!B$1:C$191,2,FALSE), IF(P1259="SHA",VLOOKUP(VALUE(O1259),Sheet2!B$1:C$191,2,FALSE), 0))</f>
        <v>Neets Bay</v>
      </c>
      <c r="R1259" s="82" t="str">
        <f t="shared" si="39"/>
        <v>T</v>
      </c>
      <c r="S1259" s="70" t="s">
        <v>2493</v>
      </c>
      <c r="T1259" s="71">
        <v>45524</v>
      </c>
      <c r="U1259" s="73"/>
      <c r="V1259" s="69">
        <v>1</v>
      </c>
      <c r="W1259" s="71">
        <v>45524</v>
      </c>
      <c r="X1259" s="69">
        <v>34</v>
      </c>
      <c r="Y1259" s="69">
        <v>9</v>
      </c>
      <c r="Z1259" s="70" t="s">
        <v>2486</v>
      </c>
      <c r="AA1259" s="69">
        <v>1</v>
      </c>
      <c r="AB1259" s="72">
        <v>45532</v>
      </c>
      <c r="AC1259" s="70" t="s">
        <v>63</v>
      </c>
      <c r="AD1259" s="70" t="s">
        <v>189</v>
      </c>
      <c r="AE1259" s="70" t="s">
        <v>21</v>
      </c>
      <c r="AF1259" s="70" t="s">
        <v>12</v>
      </c>
      <c r="AG1259" s="70" t="s">
        <v>65</v>
      </c>
      <c r="AH1259" s="70" t="s">
        <v>11</v>
      </c>
      <c r="AI1259" s="70" t="s">
        <v>9</v>
      </c>
      <c r="AJ1259" s="70" t="s">
        <v>122</v>
      </c>
      <c r="AK1259" s="70" t="s">
        <v>189</v>
      </c>
      <c r="AL1259" s="70" t="s">
        <v>63</v>
      </c>
      <c r="AM1259" s="70" t="s">
        <v>61</v>
      </c>
      <c r="AN1259" s="70" t="s">
        <v>61</v>
      </c>
      <c r="AO1259" s="70" t="s">
        <v>61</v>
      </c>
      <c r="AP1259" s="73"/>
    </row>
    <row r="1260" spans="1:42" ht="15" hidden="1" customHeight="1" x14ac:dyDescent="0.25">
      <c r="A1260" s="69">
        <v>2024</v>
      </c>
      <c r="B1260" s="70" t="s">
        <v>54</v>
      </c>
      <c r="C1260" s="70" t="s">
        <v>1752</v>
      </c>
      <c r="D1260" s="70" t="s">
        <v>1753</v>
      </c>
      <c r="E1260" s="70" t="s">
        <v>2094</v>
      </c>
      <c r="F1260" s="70" t="s">
        <v>1755</v>
      </c>
      <c r="G1260" s="70" t="s">
        <v>2457</v>
      </c>
      <c r="H1260" s="70" t="s">
        <v>142</v>
      </c>
      <c r="I1260" s="70" t="s">
        <v>60</v>
      </c>
      <c r="J1260" s="70" t="s">
        <v>1755</v>
      </c>
      <c r="K1260" s="69" t="b">
        <v>0</v>
      </c>
      <c r="L1260" s="70" t="s">
        <v>1755</v>
      </c>
      <c r="M1260" s="69">
        <v>101</v>
      </c>
      <c r="N1260" s="78" t="s">
        <v>62</v>
      </c>
      <c r="O1260" s="81" t="str">
        <f t="shared" si="38"/>
        <v>10195</v>
      </c>
      <c r="P1260" s="82" t="str">
        <f>IF(L1260="EGG", "THA", IF(COUNTIF(Sheet2!B$3:B$187,VALUE('raw Mark ID data'!O1260))=0, 0, VLOOKUP(VALUE(O1260), Sheet2!B$3:D$987, 3, FALSE)))</f>
        <v>THA</v>
      </c>
      <c r="Q1260" s="82" t="str">
        <f>IF(P1260="THA",VLOOKUP(VALUE(O1260),Sheet2!B$1:C$191,2,FALSE), IF(P1260="SHA",VLOOKUP(VALUE(O1260),Sheet2!B$1:C$191,2,FALSE), 0))</f>
        <v>Neets Bay</v>
      </c>
      <c r="R1260" s="82" t="str">
        <f t="shared" si="39"/>
        <v>T</v>
      </c>
      <c r="S1260" s="70" t="s">
        <v>2494</v>
      </c>
      <c r="T1260" s="71">
        <v>45524</v>
      </c>
      <c r="U1260" s="73"/>
      <c r="V1260" s="69">
        <v>1</v>
      </c>
      <c r="W1260" s="71">
        <v>45524</v>
      </c>
      <c r="X1260" s="69">
        <v>34</v>
      </c>
      <c r="Y1260" s="69">
        <v>9</v>
      </c>
      <c r="Z1260" s="70" t="s">
        <v>2486</v>
      </c>
      <c r="AA1260" s="69">
        <v>1</v>
      </c>
      <c r="AB1260" s="72">
        <v>45532</v>
      </c>
      <c r="AC1260" s="70" t="s">
        <v>63</v>
      </c>
      <c r="AD1260" s="70" t="s">
        <v>189</v>
      </c>
      <c r="AE1260" s="70" t="s">
        <v>21</v>
      </c>
      <c r="AF1260" s="70" t="s">
        <v>12</v>
      </c>
      <c r="AG1260" s="70" t="s">
        <v>65</v>
      </c>
      <c r="AH1260" s="70" t="s">
        <v>11</v>
      </c>
      <c r="AI1260" s="70" t="s">
        <v>9</v>
      </c>
      <c r="AJ1260" s="70" t="s">
        <v>122</v>
      </c>
      <c r="AK1260" s="70" t="s">
        <v>189</v>
      </c>
      <c r="AL1260" s="70" t="s">
        <v>63</v>
      </c>
      <c r="AM1260" s="70" t="s">
        <v>61</v>
      </c>
      <c r="AN1260" s="70" t="s">
        <v>61</v>
      </c>
      <c r="AO1260" s="70" t="s">
        <v>61</v>
      </c>
      <c r="AP1260" s="73"/>
    </row>
    <row r="1261" spans="1:42" ht="15" hidden="1" customHeight="1" x14ac:dyDescent="0.25">
      <c r="A1261" s="69">
        <v>2024</v>
      </c>
      <c r="B1261" s="70" t="s">
        <v>54</v>
      </c>
      <c r="C1261" s="70" t="s">
        <v>1752</v>
      </c>
      <c r="D1261" s="70" t="s">
        <v>1753</v>
      </c>
      <c r="E1261" s="70" t="s">
        <v>2094</v>
      </c>
      <c r="F1261" s="70" t="s">
        <v>1755</v>
      </c>
      <c r="G1261" s="70" t="s">
        <v>2457</v>
      </c>
      <c r="H1261" s="70" t="s">
        <v>145</v>
      </c>
      <c r="I1261" s="70" t="s">
        <v>60</v>
      </c>
      <c r="J1261" s="70" t="s">
        <v>1755</v>
      </c>
      <c r="K1261" s="69" t="b">
        <v>0</v>
      </c>
      <c r="L1261" s="70" t="s">
        <v>1755</v>
      </c>
      <c r="M1261" s="69">
        <v>101</v>
      </c>
      <c r="N1261" s="78" t="s">
        <v>62</v>
      </c>
      <c r="O1261" s="81" t="str">
        <f t="shared" si="38"/>
        <v>10195</v>
      </c>
      <c r="P1261" s="82" t="str">
        <f>IF(L1261="EGG", "THA", IF(COUNTIF(Sheet2!B$3:B$187,VALUE('raw Mark ID data'!O1261))=0, 0, VLOOKUP(VALUE(O1261), Sheet2!B$3:D$987, 3, FALSE)))</f>
        <v>THA</v>
      </c>
      <c r="Q1261" s="82" t="str">
        <f>IF(P1261="THA",VLOOKUP(VALUE(O1261),Sheet2!B$1:C$191,2,FALSE), IF(P1261="SHA",VLOOKUP(VALUE(O1261),Sheet2!B$1:C$191,2,FALSE), 0))</f>
        <v>Neets Bay</v>
      </c>
      <c r="R1261" s="82" t="str">
        <f t="shared" si="39"/>
        <v>T</v>
      </c>
      <c r="S1261" s="70" t="s">
        <v>2495</v>
      </c>
      <c r="T1261" s="71">
        <v>45524</v>
      </c>
      <c r="U1261" s="73"/>
      <c r="V1261" s="69">
        <v>1</v>
      </c>
      <c r="W1261" s="71">
        <v>45524</v>
      </c>
      <c r="X1261" s="69">
        <v>34</v>
      </c>
      <c r="Y1261" s="69">
        <v>9</v>
      </c>
      <c r="Z1261" s="70" t="s">
        <v>2486</v>
      </c>
      <c r="AA1261" s="69">
        <v>1</v>
      </c>
      <c r="AB1261" s="72">
        <v>45532</v>
      </c>
      <c r="AC1261" s="70" t="s">
        <v>63</v>
      </c>
      <c r="AD1261" s="70" t="s">
        <v>947</v>
      </c>
      <c r="AE1261" s="70" t="s">
        <v>14</v>
      </c>
      <c r="AF1261" s="70" t="s">
        <v>12</v>
      </c>
      <c r="AG1261" s="70" t="s">
        <v>65</v>
      </c>
      <c r="AH1261" s="70" t="s">
        <v>11</v>
      </c>
      <c r="AI1261" s="70" t="s">
        <v>9</v>
      </c>
      <c r="AJ1261" s="70" t="s">
        <v>122</v>
      </c>
      <c r="AK1261" s="70" t="s">
        <v>947</v>
      </c>
      <c r="AL1261" s="70" t="s">
        <v>63</v>
      </c>
      <c r="AM1261" s="70" t="s">
        <v>61</v>
      </c>
      <c r="AN1261" s="70" t="s">
        <v>61</v>
      </c>
      <c r="AO1261" s="70" t="s">
        <v>61</v>
      </c>
      <c r="AP1261" s="73"/>
    </row>
    <row r="1262" spans="1:42" ht="15" hidden="1" customHeight="1" x14ac:dyDescent="0.25">
      <c r="A1262" s="69">
        <v>2024</v>
      </c>
      <c r="B1262" s="70" t="s">
        <v>54</v>
      </c>
      <c r="C1262" s="70" t="s">
        <v>1752</v>
      </c>
      <c r="D1262" s="70" t="s">
        <v>1753</v>
      </c>
      <c r="E1262" s="70" t="s">
        <v>2094</v>
      </c>
      <c r="F1262" s="70" t="s">
        <v>1755</v>
      </c>
      <c r="G1262" s="70" t="s">
        <v>2457</v>
      </c>
      <c r="H1262" s="70" t="s">
        <v>146</v>
      </c>
      <c r="I1262" s="70" t="s">
        <v>60</v>
      </c>
      <c r="J1262" s="70" t="s">
        <v>1755</v>
      </c>
      <c r="K1262" s="69" t="b">
        <v>0</v>
      </c>
      <c r="L1262" s="70" t="s">
        <v>1755</v>
      </c>
      <c r="M1262" s="69">
        <v>101</v>
      </c>
      <c r="N1262" s="78" t="s">
        <v>62</v>
      </c>
      <c r="O1262" s="81" t="str">
        <f t="shared" si="38"/>
        <v>10195</v>
      </c>
      <c r="P1262" s="82" t="str">
        <f>IF(L1262="EGG", "THA", IF(COUNTIF(Sheet2!B$3:B$187,VALUE('raw Mark ID data'!O1262))=0, 0, VLOOKUP(VALUE(O1262), Sheet2!B$3:D$987, 3, FALSE)))</f>
        <v>THA</v>
      </c>
      <c r="Q1262" s="82" t="str">
        <f>IF(P1262="THA",VLOOKUP(VALUE(O1262),Sheet2!B$1:C$191,2,FALSE), IF(P1262="SHA",VLOOKUP(VALUE(O1262),Sheet2!B$1:C$191,2,FALSE), 0))</f>
        <v>Neets Bay</v>
      </c>
      <c r="R1262" s="82" t="str">
        <f t="shared" si="39"/>
        <v>T</v>
      </c>
      <c r="S1262" s="70" t="s">
        <v>2496</v>
      </c>
      <c r="T1262" s="71">
        <v>45524</v>
      </c>
      <c r="U1262" s="73"/>
      <c r="V1262" s="69">
        <v>1</v>
      </c>
      <c r="W1262" s="71">
        <v>45524</v>
      </c>
      <c r="X1262" s="69">
        <v>34</v>
      </c>
      <c r="Y1262" s="69">
        <v>9</v>
      </c>
      <c r="Z1262" s="70" t="s">
        <v>2486</v>
      </c>
      <c r="AA1262" s="69">
        <v>1</v>
      </c>
      <c r="AB1262" s="72">
        <v>45532</v>
      </c>
      <c r="AC1262" s="70" t="s">
        <v>63</v>
      </c>
      <c r="AD1262" s="70" t="s">
        <v>947</v>
      </c>
      <c r="AE1262" s="70" t="s">
        <v>14</v>
      </c>
      <c r="AF1262" s="70" t="s">
        <v>12</v>
      </c>
      <c r="AG1262" s="70" t="s">
        <v>65</v>
      </c>
      <c r="AH1262" s="70" t="s">
        <v>11</v>
      </c>
      <c r="AI1262" s="70" t="s">
        <v>9</v>
      </c>
      <c r="AJ1262" s="70" t="s">
        <v>122</v>
      </c>
      <c r="AK1262" s="70" t="s">
        <v>947</v>
      </c>
      <c r="AL1262" s="70" t="s">
        <v>63</v>
      </c>
      <c r="AM1262" s="70" t="s">
        <v>61</v>
      </c>
      <c r="AN1262" s="70" t="s">
        <v>61</v>
      </c>
      <c r="AO1262" s="70" t="s">
        <v>61</v>
      </c>
      <c r="AP1262" s="73"/>
    </row>
    <row r="1263" spans="1:42" ht="15" hidden="1" customHeight="1" x14ac:dyDescent="0.25">
      <c r="A1263" s="69">
        <v>2024</v>
      </c>
      <c r="B1263" s="70" t="s">
        <v>54</v>
      </c>
      <c r="C1263" s="70" t="s">
        <v>1752</v>
      </c>
      <c r="D1263" s="70" t="s">
        <v>1753</v>
      </c>
      <c r="E1263" s="70" t="s">
        <v>2094</v>
      </c>
      <c r="F1263" s="70" t="s">
        <v>1755</v>
      </c>
      <c r="G1263" s="70" t="s">
        <v>2457</v>
      </c>
      <c r="H1263" s="70" t="s">
        <v>147</v>
      </c>
      <c r="I1263" s="70" t="s">
        <v>60</v>
      </c>
      <c r="J1263" s="70" t="s">
        <v>1755</v>
      </c>
      <c r="K1263" s="69" t="b">
        <v>0</v>
      </c>
      <c r="L1263" s="70" t="s">
        <v>1755</v>
      </c>
      <c r="M1263" s="69">
        <v>101</v>
      </c>
      <c r="N1263" s="78" t="s">
        <v>62</v>
      </c>
      <c r="O1263" s="81" t="str">
        <f t="shared" si="38"/>
        <v>10195</v>
      </c>
      <c r="P1263" s="82" t="str">
        <f>IF(L1263="EGG", "THA", IF(COUNTIF(Sheet2!B$3:B$187,VALUE('raw Mark ID data'!O1263))=0, 0, VLOOKUP(VALUE(O1263), Sheet2!B$3:D$987, 3, FALSE)))</f>
        <v>THA</v>
      </c>
      <c r="Q1263" s="82" t="str">
        <f>IF(P1263="THA",VLOOKUP(VALUE(O1263),Sheet2!B$1:C$191,2,FALSE), IF(P1263="SHA",VLOOKUP(VALUE(O1263),Sheet2!B$1:C$191,2,FALSE), 0))</f>
        <v>Neets Bay</v>
      </c>
      <c r="R1263" s="82" t="str">
        <f t="shared" si="39"/>
        <v>T</v>
      </c>
      <c r="S1263" s="70" t="s">
        <v>2497</v>
      </c>
      <c r="T1263" s="71">
        <v>45524</v>
      </c>
      <c r="U1263" s="73"/>
      <c r="V1263" s="69">
        <v>1</v>
      </c>
      <c r="W1263" s="71">
        <v>45524</v>
      </c>
      <c r="X1263" s="69">
        <v>34</v>
      </c>
      <c r="Y1263" s="69">
        <v>9</v>
      </c>
      <c r="Z1263" s="70" t="s">
        <v>2486</v>
      </c>
      <c r="AA1263" s="69">
        <v>1</v>
      </c>
      <c r="AB1263" s="72">
        <v>45532</v>
      </c>
      <c r="AC1263" s="70" t="s">
        <v>63</v>
      </c>
      <c r="AD1263" s="70" t="s">
        <v>189</v>
      </c>
      <c r="AE1263" s="70" t="s">
        <v>21</v>
      </c>
      <c r="AF1263" s="70" t="s">
        <v>12</v>
      </c>
      <c r="AG1263" s="70" t="s">
        <v>65</v>
      </c>
      <c r="AH1263" s="70" t="s">
        <v>11</v>
      </c>
      <c r="AI1263" s="70" t="s">
        <v>9</v>
      </c>
      <c r="AJ1263" s="70" t="s">
        <v>122</v>
      </c>
      <c r="AK1263" s="70" t="s">
        <v>189</v>
      </c>
      <c r="AL1263" s="70" t="s">
        <v>63</v>
      </c>
      <c r="AM1263" s="70" t="s">
        <v>61</v>
      </c>
      <c r="AN1263" s="70" t="s">
        <v>61</v>
      </c>
      <c r="AO1263" s="70" t="s">
        <v>61</v>
      </c>
      <c r="AP1263" s="73"/>
    </row>
    <row r="1264" spans="1:42" ht="15" hidden="1" customHeight="1" x14ac:dyDescent="0.25">
      <c r="A1264" s="69">
        <v>2024</v>
      </c>
      <c r="B1264" s="70" t="s">
        <v>54</v>
      </c>
      <c r="C1264" s="70" t="s">
        <v>1752</v>
      </c>
      <c r="D1264" s="70" t="s">
        <v>1753</v>
      </c>
      <c r="E1264" s="70" t="s">
        <v>2094</v>
      </c>
      <c r="F1264" s="70" t="s">
        <v>1755</v>
      </c>
      <c r="G1264" s="70" t="s">
        <v>2457</v>
      </c>
      <c r="H1264" s="70" t="s">
        <v>149</v>
      </c>
      <c r="I1264" s="70" t="s">
        <v>60</v>
      </c>
      <c r="J1264" s="70" t="s">
        <v>1755</v>
      </c>
      <c r="K1264" s="69" t="b">
        <v>0</v>
      </c>
      <c r="L1264" s="70" t="s">
        <v>1755</v>
      </c>
      <c r="M1264" s="69">
        <v>101</v>
      </c>
      <c r="N1264" s="78" t="s">
        <v>62</v>
      </c>
      <c r="O1264" s="81" t="str">
        <f t="shared" si="38"/>
        <v>10195</v>
      </c>
      <c r="P1264" s="82" t="str">
        <f>IF(L1264="EGG", "THA", IF(COUNTIF(Sheet2!B$3:B$187,VALUE('raw Mark ID data'!O1264))=0, 0, VLOOKUP(VALUE(O1264), Sheet2!B$3:D$987, 3, FALSE)))</f>
        <v>THA</v>
      </c>
      <c r="Q1264" s="82" t="str">
        <f>IF(P1264="THA",VLOOKUP(VALUE(O1264),Sheet2!B$1:C$191,2,FALSE), IF(P1264="SHA",VLOOKUP(VALUE(O1264),Sheet2!B$1:C$191,2,FALSE), 0))</f>
        <v>Neets Bay</v>
      </c>
      <c r="R1264" s="82" t="str">
        <f t="shared" si="39"/>
        <v>T</v>
      </c>
      <c r="S1264" s="70" t="s">
        <v>2498</v>
      </c>
      <c r="T1264" s="71">
        <v>45524</v>
      </c>
      <c r="U1264" s="73"/>
      <c r="V1264" s="69">
        <v>1</v>
      </c>
      <c r="W1264" s="71">
        <v>45524</v>
      </c>
      <c r="X1264" s="69">
        <v>34</v>
      </c>
      <c r="Y1264" s="69">
        <v>9</v>
      </c>
      <c r="Z1264" s="70" t="s">
        <v>2486</v>
      </c>
      <c r="AA1264" s="69">
        <v>1</v>
      </c>
      <c r="AB1264" s="72">
        <v>45532</v>
      </c>
      <c r="AC1264" s="70" t="s">
        <v>63</v>
      </c>
      <c r="AD1264" s="70" t="s">
        <v>163</v>
      </c>
      <c r="AE1264" s="70" t="s">
        <v>10</v>
      </c>
      <c r="AF1264" s="70" t="s">
        <v>12</v>
      </c>
      <c r="AG1264" s="70" t="s">
        <v>65</v>
      </c>
      <c r="AH1264" s="70" t="s">
        <v>11</v>
      </c>
      <c r="AI1264" s="70" t="s">
        <v>9</v>
      </c>
      <c r="AJ1264" s="70" t="s">
        <v>122</v>
      </c>
      <c r="AK1264" s="70" t="s">
        <v>163</v>
      </c>
      <c r="AL1264" s="70" t="s">
        <v>63</v>
      </c>
      <c r="AM1264" s="70" t="s">
        <v>61</v>
      </c>
      <c r="AN1264" s="70" t="s">
        <v>61</v>
      </c>
      <c r="AO1264" s="70" t="s">
        <v>61</v>
      </c>
      <c r="AP1264" s="73"/>
    </row>
    <row r="1265" spans="1:42" ht="15" hidden="1" customHeight="1" x14ac:dyDescent="0.25">
      <c r="A1265" s="69">
        <v>2024</v>
      </c>
      <c r="B1265" s="70" t="s">
        <v>54</v>
      </c>
      <c r="C1265" s="70" t="s">
        <v>1752</v>
      </c>
      <c r="D1265" s="70" t="s">
        <v>1753</v>
      </c>
      <c r="E1265" s="70" t="s">
        <v>2094</v>
      </c>
      <c r="F1265" s="70" t="s">
        <v>1755</v>
      </c>
      <c r="G1265" s="70" t="s">
        <v>2457</v>
      </c>
      <c r="H1265" s="70" t="s">
        <v>150</v>
      </c>
      <c r="I1265" s="70" t="s">
        <v>60</v>
      </c>
      <c r="J1265" s="70" t="s">
        <v>1755</v>
      </c>
      <c r="K1265" s="69" t="b">
        <v>0</v>
      </c>
      <c r="L1265" s="70" t="s">
        <v>1755</v>
      </c>
      <c r="M1265" s="69">
        <v>101</v>
      </c>
      <c r="N1265" s="78" t="s">
        <v>62</v>
      </c>
      <c r="O1265" s="81" t="str">
        <f t="shared" si="38"/>
        <v>10195</v>
      </c>
      <c r="P1265" s="82" t="str">
        <f>IF(L1265="EGG", "THA", IF(COUNTIF(Sheet2!B$3:B$187,VALUE('raw Mark ID data'!O1265))=0, 0, VLOOKUP(VALUE(O1265), Sheet2!B$3:D$987, 3, FALSE)))</f>
        <v>THA</v>
      </c>
      <c r="Q1265" s="82" t="str">
        <f>IF(P1265="THA",VLOOKUP(VALUE(O1265),Sheet2!B$1:C$191,2,FALSE), IF(P1265="SHA",VLOOKUP(VALUE(O1265),Sheet2!B$1:C$191,2,FALSE), 0))</f>
        <v>Neets Bay</v>
      </c>
      <c r="R1265" s="82" t="str">
        <f t="shared" si="39"/>
        <v>T</v>
      </c>
      <c r="S1265" s="70" t="s">
        <v>2499</v>
      </c>
      <c r="T1265" s="71">
        <v>45524</v>
      </c>
      <c r="U1265" s="73"/>
      <c r="V1265" s="69">
        <v>1</v>
      </c>
      <c r="W1265" s="71">
        <v>45524</v>
      </c>
      <c r="X1265" s="69">
        <v>34</v>
      </c>
      <c r="Y1265" s="69">
        <v>9</v>
      </c>
      <c r="Z1265" s="70" t="s">
        <v>2486</v>
      </c>
      <c r="AA1265" s="69">
        <v>1</v>
      </c>
      <c r="AB1265" s="72">
        <v>45532</v>
      </c>
      <c r="AC1265" s="70" t="s">
        <v>63</v>
      </c>
      <c r="AD1265" s="70" t="s">
        <v>189</v>
      </c>
      <c r="AE1265" s="70" t="s">
        <v>21</v>
      </c>
      <c r="AF1265" s="70" t="s">
        <v>12</v>
      </c>
      <c r="AG1265" s="70" t="s">
        <v>65</v>
      </c>
      <c r="AH1265" s="70" t="s">
        <v>11</v>
      </c>
      <c r="AI1265" s="70" t="s">
        <v>9</v>
      </c>
      <c r="AJ1265" s="70" t="s">
        <v>84</v>
      </c>
      <c r="AK1265" s="70" t="s">
        <v>189</v>
      </c>
      <c r="AL1265" s="70" t="s">
        <v>63</v>
      </c>
      <c r="AM1265" s="70" t="s">
        <v>61</v>
      </c>
      <c r="AN1265" s="70" t="s">
        <v>61</v>
      </c>
      <c r="AO1265" s="70" t="s">
        <v>61</v>
      </c>
      <c r="AP1265" s="73"/>
    </row>
    <row r="1266" spans="1:42" ht="15" hidden="1" customHeight="1" x14ac:dyDescent="0.25">
      <c r="A1266" s="69">
        <v>2024</v>
      </c>
      <c r="B1266" s="70" t="s">
        <v>54</v>
      </c>
      <c r="C1266" s="70" t="s">
        <v>1752</v>
      </c>
      <c r="D1266" s="70" t="s">
        <v>1753</v>
      </c>
      <c r="E1266" s="70" t="s">
        <v>2094</v>
      </c>
      <c r="F1266" s="70" t="s">
        <v>1755</v>
      </c>
      <c r="G1266" s="70" t="s">
        <v>2457</v>
      </c>
      <c r="H1266" s="70" t="s">
        <v>151</v>
      </c>
      <c r="I1266" s="70" t="s">
        <v>60</v>
      </c>
      <c r="J1266" s="70" t="s">
        <v>1755</v>
      </c>
      <c r="K1266" s="69" t="b">
        <v>0</v>
      </c>
      <c r="L1266" s="70" t="s">
        <v>1755</v>
      </c>
      <c r="M1266" s="69">
        <v>101</v>
      </c>
      <c r="N1266" s="78" t="s">
        <v>62</v>
      </c>
      <c r="O1266" s="81" t="str">
        <f t="shared" si="38"/>
        <v>10195</v>
      </c>
      <c r="P1266" s="82" t="str">
        <f>IF(L1266="EGG", "THA", IF(COUNTIF(Sheet2!B$3:B$187,VALUE('raw Mark ID data'!O1266))=0, 0, VLOOKUP(VALUE(O1266), Sheet2!B$3:D$987, 3, FALSE)))</f>
        <v>THA</v>
      </c>
      <c r="Q1266" s="82" t="str">
        <f>IF(P1266="THA",VLOOKUP(VALUE(O1266),Sheet2!B$1:C$191,2,FALSE), IF(P1266="SHA",VLOOKUP(VALUE(O1266),Sheet2!B$1:C$191,2,FALSE), 0))</f>
        <v>Neets Bay</v>
      </c>
      <c r="R1266" s="82" t="str">
        <f t="shared" si="39"/>
        <v>T</v>
      </c>
      <c r="S1266" s="70" t="s">
        <v>2500</v>
      </c>
      <c r="T1266" s="71">
        <v>45524</v>
      </c>
      <c r="U1266" s="73"/>
      <c r="V1266" s="69">
        <v>1</v>
      </c>
      <c r="W1266" s="71">
        <v>45524</v>
      </c>
      <c r="X1266" s="69">
        <v>34</v>
      </c>
      <c r="Y1266" s="69">
        <v>9</v>
      </c>
      <c r="Z1266" s="70" t="s">
        <v>2486</v>
      </c>
      <c r="AA1266" s="69">
        <v>1</v>
      </c>
      <c r="AB1266" s="72">
        <v>45532</v>
      </c>
      <c r="AC1266" s="70" t="s">
        <v>63</v>
      </c>
      <c r="AD1266" s="70" t="s">
        <v>139</v>
      </c>
      <c r="AE1266" s="70" t="s">
        <v>13</v>
      </c>
      <c r="AF1266" s="70" t="s">
        <v>12</v>
      </c>
      <c r="AG1266" s="70" t="s">
        <v>65</v>
      </c>
      <c r="AH1266" s="70" t="s">
        <v>11</v>
      </c>
      <c r="AI1266" s="70" t="s">
        <v>9</v>
      </c>
      <c r="AJ1266" s="70" t="s">
        <v>122</v>
      </c>
      <c r="AK1266" s="70" t="s">
        <v>139</v>
      </c>
      <c r="AL1266" s="70" t="s">
        <v>63</v>
      </c>
      <c r="AM1266" s="70" t="s">
        <v>61</v>
      </c>
      <c r="AN1266" s="70" t="s">
        <v>61</v>
      </c>
      <c r="AO1266" s="70" t="s">
        <v>61</v>
      </c>
      <c r="AP1266" s="73"/>
    </row>
    <row r="1267" spans="1:42" ht="15" hidden="1" customHeight="1" x14ac:dyDescent="0.25">
      <c r="A1267" s="69">
        <v>2024</v>
      </c>
      <c r="B1267" s="70" t="s">
        <v>54</v>
      </c>
      <c r="C1267" s="70" t="s">
        <v>1752</v>
      </c>
      <c r="D1267" s="70" t="s">
        <v>1753</v>
      </c>
      <c r="E1267" s="70" t="s">
        <v>2094</v>
      </c>
      <c r="F1267" s="70" t="s">
        <v>1755</v>
      </c>
      <c r="G1267" s="70" t="s">
        <v>2457</v>
      </c>
      <c r="H1267" s="70" t="s">
        <v>152</v>
      </c>
      <c r="I1267" s="70" t="s">
        <v>60</v>
      </c>
      <c r="J1267" s="70" t="s">
        <v>1755</v>
      </c>
      <c r="K1267" s="69" t="b">
        <v>0</v>
      </c>
      <c r="L1267" s="70" t="s">
        <v>1755</v>
      </c>
      <c r="M1267" s="69">
        <v>101</v>
      </c>
      <c r="N1267" s="78" t="s">
        <v>62</v>
      </c>
      <c r="O1267" s="81" t="str">
        <f t="shared" si="38"/>
        <v>10195</v>
      </c>
      <c r="P1267" s="82" t="str">
        <f>IF(L1267="EGG", "THA", IF(COUNTIF(Sheet2!B$3:B$187,VALUE('raw Mark ID data'!O1267))=0, 0, VLOOKUP(VALUE(O1267), Sheet2!B$3:D$987, 3, FALSE)))</f>
        <v>THA</v>
      </c>
      <c r="Q1267" s="82" t="str">
        <f>IF(P1267="THA",VLOOKUP(VALUE(O1267),Sheet2!B$1:C$191,2,FALSE), IF(P1267="SHA",VLOOKUP(VALUE(O1267),Sheet2!B$1:C$191,2,FALSE), 0))</f>
        <v>Neets Bay</v>
      </c>
      <c r="R1267" s="82" t="str">
        <f t="shared" si="39"/>
        <v>T</v>
      </c>
      <c r="S1267" s="70" t="s">
        <v>2501</v>
      </c>
      <c r="T1267" s="71">
        <v>45524</v>
      </c>
      <c r="U1267" s="73"/>
      <c r="V1267" s="69">
        <v>1</v>
      </c>
      <c r="W1267" s="71">
        <v>45524</v>
      </c>
      <c r="X1267" s="69">
        <v>34</v>
      </c>
      <c r="Y1267" s="69">
        <v>9</v>
      </c>
      <c r="Z1267" s="70" t="s">
        <v>2486</v>
      </c>
      <c r="AA1267" s="69">
        <v>1</v>
      </c>
      <c r="AB1267" s="72">
        <v>45532</v>
      </c>
      <c r="AC1267" s="70" t="s">
        <v>63</v>
      </c>
      <c r="AD1267" s="70" t="s">
        <v>139</v>
      </c>
      <c r="AE1267" s="70" t="s">
        <v>13</v>
      </c>
      <c r="AF1267" s="70" t="s">
        <v>12</v>
      </c>
      <c r="AG1267" s="70" t="s">
        <v>65</v>
      </c>
      <c r="AH1267" s="70" t="s">
        <v>11</v>
      </c>
      <c r="AI1267" s="70" t="s">
        <v>9</v>
      </c>
      <c r="AJ1267" s="70" t="s">
        <v>122</v>
      </c>
      <c r="AK1267" s="70" t="s">
        <v>139</v>
      </c>
      <c r="AL1267" s="70" t="s">
        <v>63</v>
      </c>
      <c r="AM1267" s="70" t="s">
        <v>61</v>
      </c>
      <c r="AN1267" s="70" t="s">
        <v>61</v>
      </c>
      <c r="AO1267" s="70" t="s">
        <v>61</v>
      </c>
      <c r="AP1267" s="73"/>
    </row>
    <row r="1268" spans="1:42" ht="15" hidden="1" customHeight="1" x14ac:dyDescent="0.25">
      <c r="A1268" s="69">
        <v>2024</v>
      </c>
      <c r="B1268" s="70" t="s">
        <v>54</v>
      </c>
      <c r="C1268" s="70" t="s">
        <v>1752</v>
      </c>
      <c r="D1268" s="70" t="s">
        <v>1753</v>
      </c>
      <c r="E1268" s="70" t="s">
        <v>2094</v>
      </c>
      <c r="F1268" s="70" t="s">
        <v>1755</v>
      </c>
      <c r="G1268" s="70" t="s">
        <v>2457</v>
      </c>
      <c r="H1268" s="70" t="s">
        <v>153</v>
      </c>
      <c r="I1268" s="70" t="s">
        <v>60</v>
      </c>
      <c r="J1268" s="70" t="s">
        <v>1755</v>
      </c>
      <c r="K1268" s="69" t="b">
        <v>0</v>
      </c>
      <c r="L1268" s="70" t="s">
        <v>1755</v>
      </c>
      <c r="M1268" s="69">
        <v>101</v>
      </c>
      <c r="N1268" s="78" t="s">
        <v>62</v>
      </c>
      <c r="O1268" s="81" t="str">
        <f t="shared" si="38"/>
        <v>10195</v>
      </c>
      <c r="P1268" s="82" t="str">
        <f>IF(L1268="EGG", "THA", IF(COUNTIF(Sheet2!B$3:B$187,VALUE('raw Mark ID data'!O1268))=0, 0, VLOOKUP(VALUE(O1268), Sheet2!B$3:D$987, 3, FALSE)))</f>
        <v>THA</v>
      </c>
      <c r="Q1268" s="82" t="str">
        <f>IF(P1268="THA",VLOOKUP(VALUE(O1268),Sheet2!B$1:C$191,2,FALSE), IF(P1268="SHA",VLOOKUP(VALUE(O1268),Sheet2!B$1:C$191,2,FALSE), 0))</f>
        <v>Neets Bay</v>
      </c>
      <c r="R1268" s="82" t="str">
        <f t="shared" si="39"/>
        <v>T</v>
      </c>
      <c r="S1268" s="70" t="s">
        <v>2502</v>
      </c>
      <c r="T1268" s="71">
        <v>45524</v>
      </c>
      <c r="U1268" s="73"/>
      <c r="V1268" s="69">
        <v>1</v>
      </c>
      <c r="W1268" s="71">
        <v>45524</v>
      </c>
      <c r="X1268" s="69">
        <v>34</v>
      </c>
      <c r="Y1268" s="69">
        <v>9</v>
      </c>
      <c r="Z1268" s="70" t="s">
        <v>2486</v>
      </c>
      <c r="AA1268" s="69">
        <v>1</v>
      </c>
      <c r="AB1268" s="72">
        <v>45532</v>
      </c>
      <c r="AC1268" s="70" t="s">
        <v>63</v>
      </c>
      <c r="AD1268" s="70" t="s">
        <v>163</v>
      </c>
      <c r="AE1268" s="70" t="s">
        <v>10</v>
      </c>
      <c r="AF1268" s="70" t="s">
        <v>12</v>
      </c>
      <c r="AG1268" s="70" t="s">
        <v>65</v>
      </c>
      <c r="AH1268" s="70" t="s">
        <v>11</v>
      </c>
      <c r="AI1268" s="70" t="s">
        <v>9</v>
      </c>
      <c r="AJ1268" s="70" t="s">
        <v>122</v>
      </c>
      <c r="AK1268" s="70" t="s">
        <v>163</v>
      </c>
      <c r="AL1268" s="70" t="s">
        <v>63</v>
      </c>
      <c r="AM1268" s="70" t="s">
        <v>61</v>
      </c>
      <c r="AN1268" s="70" t="s">
        <v>61</v>
      </c>
      <c r="AO1268" s="70" t="s">
        <v>61</v>
      </c>
      <c r="AP1268" s="73"/>
    </row>
    <row r="1269" spans="1:42" ht="15" hidden="1" customHeight="1" x14ac:dyDescent="0.25">
      <c r="A1269" s="69">
        <v>2024</v>
      </c>
      <c r="B1269" s="70" t="s">
        <v>54</v>
      </c>
      <c r="C1269" s="70" t="s">
        <v>1752</v>
      </c>
      <c r="D1269" s="70" t="s">
        <v>1753</v>
      </c>
      <c r="E1269" s="70" t="s">
        <v>2094</v>
      </c>
      <c r="F1269" s="70" t="s">
        <v>1755</v>
      </c>
      <c r="G1269" s="70" t="s">
        <v>2457</v>
      </c>
      <c r="H1269" s="70" t="s">
        <v>154</v>
      </c>
      <c r="I1269" s="70" t="s">
        <v>60</v>
      </c>
      <c r="J1269" s="70" t="s">
        <v>1755</v>
      </c>
      <c r="K1269" s="69" t="b">
        <v>0</v>
      </c>
      <c r="L1269" s="70" t="s">
        <v>1755</v>
      </c>
      <c r="M1269" s="69">
        <v>101</v>
      </c>
      <c r="N1269" s="78" t="s">
        <v>62</v>
      </c>
      <c r="O1269" s="81" t="str">
        <f t="shared" si="38"/>
        <v>10195</v>
      </c>
      <c r="P1269" s="82" t="str">
        <f>IF(L1269="EGG", "THA", IF(COUNTIF(Sheet2!B$3:B$187,VALUE('raw Mark ID data'!O1269))=0, 0, VLOOKUP(VALUE(O1269), Sheet2!B$3:D$987, 3, FALSE)))</f>
        <v>THA</v>
      </c>
      <c r="Q1269" s="82" t="str">
        <f>IF(P1269="THA",VLOOKUP(VALUE(O1269),Sheet2!B$1:C$191,2,FALSE), IF(P1269="SHA",VLOOKUP(VALUE(O1269),Sheet2!B$1:C$191,2,FALSE), 0))</f>
        <v>Neets Bay</v>
      </c>
      <c r="R1269" s="82" t="str">
        <f t="shared" si="39"/>
        <v>T</v>
      </c>
      <c r="S1269" s="70" t="s">
        <v>2503</v>
      </c>
      <c r="T1269" s="71">
        <v>45524</v>
      </c>
      <c r="U1269" s="73"/>
      <c r="V1269" s="69">
        <v>1</v>
      </c>
      <c r="W1269" s="71">
        <v>45524</v>
      </c>
      <c r="X1269" s="69">
        <v>34</v>
      </c>
      <c r="Y1269" s="69">
        <v>9</v>
      </c>
      <c r="Z1269" s="70" t="s">
        <v>2486</v>
      </c>
      <c r="AA1269" s="69">
        <v>1</v>
      </c>
      <c r="AB1269" s="72">
        <v>45532</v>
      </c>
      <c r="AC1269" s="70" t="s">
        <v>63</v>
      </c>
      <c r="AD1269" s="70" t="s">
        <v>947</v>
      </c>
      <c r="AE1269" s="70" t="s">
        <v>14</v>
      </c>
      <c r="AF1269" s="70" t="s">
        <v>12</v>
      </c>
      <c r="AG1269" s="70" t="s">
        <v>65</v>
      </c>
      <c r="AH1269" s="70" t="s">
        <v>11</v>
      </c>
      <c r="AI1269" s="70" t="s">
        <v>9</v>
      </c>
      <c r="AJ1269" s="70" t="s">
        <v>122</v>
      </c>
      <c r="AK1269" s="70" t="s">
        <v>947</v>
      </c>
      <c r="AL1269" s="70" t="s">
        <v>63</v>
      </c>
      <c r="AM1269" s="70" t="s">
        <v>61</v>
      </c>
      <c r="AN1269" s="70" t="s">
        <v>61</v>
      </c>
      <c r="AO1269" s="70" t="s">
        <v>61</v>
      </c>
      <c r="AP1269" s="73"/>
    </row>
    <row r="1270" spans="1:42" ht="15" hidden="1" customHeight="1" x14ac:dyDescent="0.25">
      <c r="A1270" s="69">
        <v>2024</v>
      </c>
      <c r="B1270" s="70" t="s">
        <v>54</v>
      </c>
      <c r="C1270" s="70" t="s">
        <v>1752</v>
      </c>
      <c r="D1270" s="70" t="s">
        <v>1753</v>
      </c>
      <c r="E1270" s="70" t="s">
        <v>2094</v>
      </c>
      <c r="F1270" s="70" t="s">
        <v>1755</v>
      </c>
      <c r="G1270" s="70" t="s">
        <v>2457</v>
      </c>
      <c r="H1270" s="70" t="s">
        <v>155</v>
      </c>
      <c r="I1270" s="70" t="s">
        <v>60</v>
      </c>
      <c r="J1270" s="70" t="s">
        <v>1755</v>
      </c>
      <c r="K1270" s="69" t="b">
        <v>0</v>
      </c>
      <c r="L1270" s="70" t="s">
        <v>1755</v>
      </c>
      <c r="M1270" s="69">
        <v>101</v>
      </c>
      <c r="N1270" s="78" t="s">
        <v>62</v>
      </c>
      <c r="O1270" s="81" t="str">
        <f t="shared" si="38"/>
        <v>10195</v>
      </c>
      <c r="P1270" s="82" t="str">
        <f>IF(L1270="EGG", "THA", IF(COUNTIF(Sheet2!B$3:B$187,VALUE('raw Mark ID data'!O1270))=0, 0, VLOOKUP(VALUE(O1270), Sheet2!B$3:D$987, 3, FALSE)))</f>
        <v>THA</v>
      </c>
      <c r="Q1270" s="82" t="str">
        <f>IF(P1270="THA",VLOOKUP(VALUE(O1270),Sheet2!B$1:C$191,2,FALSE), IF(P1270="SHA",VLOOKUP(VALUE(O1270),Sheet2!B$1:C$191,2,FALSE), 0))</f>
        <v>Neets Bay</v>
      </c>
      <c r="R1270" s="82" t="str">
        <f t="shared" si="39"/>
        <v>T</v>
      </c>
      <c r="S1270" s="70" t="s">
        <v>2504</v>
      </c>
      <c r="T1270" s="71">
        <v>45524</v>
      </c>
      <c r="U1270" s="73"/>
      <c r="V1270" s="69">
        <v>1</v>
      </c>
      <c r="W1270" s="71">
        <v>45524</v>
      </c>
      <c r="X1270" s="69">
        <v>34</v>
      </c>
      <c r="Y1270" s="69">
        <v>9</v>
      </c>
      <c r="Z1270" s="70" t="s">
        <v>2486</v>
      </c>
      <c r="AA1270" s="69">
        <v>1</v>
      </c>
      <c r="AB1270" s="72">
        <v>45532</v>
      </c>
      <c r="AC1270" s="70" t="s">
        <v>63</v>
      </c>
      <c r="AD1270" s="70" t="s">
        <v>947</v>
      </c>
      <c r="AE1270" s="70" t="s">
        <v>14</v>
      </c>
      <c r="AF1270" s="70" t="s">
        <v>12</v>
      </c>
      <c r="AG1270" s="70" t="s">
        <v>65</v>
      </c>
      <c r="AH1270" s="70" t="s">
        <v>11</v>
      </c>
      <c r="AI1270" s="70" t="s">
        <v>9</v>
      </c>
      <c r="AJ1270" s="70" t="s">
        <v>122</v>
      </c>
      <c r="AK1270" s="70" t="s">
        <v>947</v>
      </c>
      <c r="AL1270" s="70" t="s">
        <v>63</v>
      </c>
      <c r="AM1270" s="70" t="s">
        <v>61</v>
      </c>
      <c r="AN1270" s="70" t="s">
        <v>61</v>
      </c>
      <c r="AO1270" s="70" t="s">
        <v>61</v>
      </c>
      <c r="AP1270" s="73"/>
    </row>
    <row r="1271" spans="1:42" ht="15" hidden="1" customHeight="1" x14ac:dyDescent="0.25">
      <c r="A1271" s="69">
        <v>2024</v>
      </c>
      <c r="B1271" s="70" t="s">
        <v>54</v>
      </c>
      <c r="C1271" s="70" t="s">
        <v>1752</v>
      </c>
      <c r="D1271" s="70" t="s">
        <v>1753</v>
      </c>
      <c r="E1271" s="70" t="s">
        <v>2094</v>
      </c>
      <c r="F1271" s="70" t="s">
        <v>1755</v>
      </c>
      <c r="G1271" s="70" t="s">
        <v>2457</v>
      </c>
      <c r="H1271" s="70" t="s">
        <v>156</v>
      </c>
      <c r="I1271" s="70" t="s">
        <v>60</v>
      </c>
      <c r="J1271" s="70" t="s">
        <v>1755</v>
      </c>
      <c r="K1271" s="69" t="b">
        <v>0</v>
      </c>
      <c r="L1271" s="70" t="s">
        <v>1755</v>
      </c>
      <c r="M1271" s="69">
        <v>101</v>
      </c>
      <c r="N1271" s="78" t="s">
        <v>62</v>
      </c>
      <c r="O1271" s="81" t="str">
        <f t="shared" si="38"/>
        <v>10195</v>
      </c>
      <c r="P1271" s="82" t="str">
        <f>IF(L1271="EGG", "THA", IF(COUNTIF(Sheet2!B$3:B$187,VALUE('raw Mark ID data'!O1271))=0, 0, VLOOKUP(VALUE(O1271), Sheet2!B$3:D$987, 3, FALSE)))</f>
        <v>THA</v>
      </c>
      <c r="Q1271" s="82" t="str">
        <f>IF(P1271="THA",VLOOKUP(VALUE(O1271),Sheet2!B$1:C$191,2,FALSE), IF(P1271="SHA",VLOOKUP(VALUE(O1271),Sheet2!B$1:C$191,2,FALSE), 0))</f>
        <v>Neets Bay</v>
      </c>
      <c r="R1271" s="82" t="str">
        <f t="shared" si="39"/>
        <v>T</v>
      </c>
      <c r="S1271" s="70" t="s">
        <v>2505</v>
      </c>
      <c r="T1271" s="71">
        <v>45524</v>
      </c>
      <c r="U1271" s="73"/>
      <c r="V1271" s="69">
        <v>1</v>
      </c>
      <c r="W1271" s="71">
        <v>45524</v>
      </c>
      <c r="X1271" s="69">
        <v>34</v>
      </c>
      <c r="Y1271" s="69">
        <v>9</v>
      </c>
      <c r="Z1271" s="70" t="s">
        <v>2486</v>
      </c>
      <c r="AA1271" s="69">
        <v>1</v>
      </c>
      <c r="AB1271" s="72">
        <v>45532</v>
      </c>
      <c r="AC1271" s="70" t="s">
        <v>63</v>
      </c>
      <c r="AD1271" s="70" t="s">
        <v>139</v>
      </c>
      <c r="AE1271" s="70" t="s">
        <v>13</v>
      </c>
      <c r="AF1271" s="70" t="s">
        <v>12</v>
      </c>
      <c r="AG1271" s="70" t="s">
        <v>65</v>
      </c>
      <c r="AH1271" s="70" t="s">
        <v>11</v>
      </c>
      <c r="AI1271" s="70" t="s">
        <v>9</v>
      </c>
      <c r="AJ1271" s="70" t="s">
        <v>122</v>
      </c>
      <c r="AK1271" s="70" t="s">
        <v>139</v>
      </c>
      <c r="AL1271" s="70" t="s">
        <v>63</v>
      </c>
      <c r="AM1271" s="70" t="s">
        <v>61</v>
      </c>
      <c r="AN1271" s="70" t="s">
        <v>61</v>
      </c>
      <c r="AO1271" s="70" t="s">
        <v>61</v>
      </c>
      <c r="AP1271" s="73"/>
    </row>
    <row r="1272" spans="1:42" ht="15" hidden="1" customHeight="1" x14ac:dyDescent="0.25">
      <c r="A1272" s="69">
        <v>2024</v>
      </c>
      <c r="B1272" s="70" t="s">
        <v>54</v>
      </c>
      <c r="C1272" s="70" t="s">
        <v>1752</v>
      </c>
      <c r="D1272" s="70" t="s">
        <v>1753</v>
      </c>
      <c r="E1272" s="70" t="s">
        <v>2094</v>
      </c>
      <c r="F1272" s="70" t="s">
        <v>1755</v>
      </c>
      <c r="G1272" s="70" t="s">
        <v>2457</v>
      </c>
      <c r="H1272" s="70" t="s">
        <v>158</v>
      </c>
      <c r="I1272" s="70" t="s">
        <v>60</v>
      </c>
      <c r="J1272" s="70" t="s">
        <v>1755</v>
      </c>
      <c r="K1272" s="69" t="b">
        <v>0</v>
      </c>
      <c r="L1272" s="70" t="s">
        <v>1755</v>
      </c>
      <c r="M1272" s="69">
        <v>101</v>
      </c>
      <c r="N1272" s="78" t="s">
        <v>62</v>
      </c>
      <c r="O1272" s="81" t="str">
        <f t="shared" si="38"/>
        <v>10195</v>
      </c>
      <c r="P1272" s="82" t="str">
        <f>IF(L1272="EGG", "THA", IF(COUNTIF(Sheet2!B$3:B$187,VALUE('raw Mark ID data'!O1272))=0, 0, VLOOKUP(VALUE(O1272), Sheet2!B$3:D$987, 3, FALSE)))</f>
        <v>THA</v>
      </c>
      <c r="Q1272" s="82" t="str">
        <f>IF(P1272="THA",VLOOKUP(VALUE(O1272),Sheet2!B$1:C$191,2,FALSE), IF(P1272="SHA",VLOOKUP(VALUE(O1272),Sheet2!B$1:C$191,2,FALSE), 0))</f>
        <v>Neets Bay</v>
      </c>
      <c r="R1272" s="82" t="str">
        <f t="shared" si="39"/>
        <v>T</v>
      </c>
      <c r="S1272" s="70" t="s">
        <v>2506</v>
      </c>
      <c r="T1272" s="71">
        <v>45524</v>
      </c>
      <c r="U1272" s="73"/>
      <c r="V1272" s="69">
        <v>1</v>
      </c>
      <c r="W1272" s="71">
        <v>45524</v>
      </c>
      <c r="X1272" s="69">
        <v>34</v>
      </c>
      <c r="Y1272" s="69">
        <v>9</v>
      </c>
      <c r="Z1272" s="70" t="s">
        <v>2486</v>
      </c>
      <c r="AA1272" s="69">
        <v>1</v>
      </c>
      <c r="AB1272" s="72">
        <v>45532</v>
      </c>
      <c r="AC1272" s="70" t="s">
        <v>63</v>
      </c>
      <c r="AD1272" s="70" t="s">
        <v>163</v>
      </c>
      <c r="AE1272" s="70" t="s">
        <v>10</v>
      </c>
      <c r="AF1272" s="70" t="s">
        <v>12</v>
      </c>
      <c r="AG1272" s="70" t="s">
        <v>65</v>
      </c>
      <c r="AH1272" s="70" t="s">
        <v>11</v>
      </c>
      <c r="AI1272" s="70" t="s">
        <v>9</v>
      </c>
      <c r="AJ1272" s="70" t="s">
        <v>122</v>
      </c>
      <c r="AK1272" s="70" t="s">
        <v>163</v>
      </c>
      <c r="AL1272" s="70" t="s">
        <v>63</v>
      </c>
      <c r="AM1272" s="70" t="s">
        <v>61</v>
      </c>
      <c r="AN1272" s="70" t="s">
        <v>61</v>
      </c>
      <c r="AO1272" s="70" t="s">
        <v>61</v>
      </c>
      <c r="AP1272" s="73"/>
    </row>
    <row r="1273" spans="1:42" ht="15" hidden="1" customHeight="1" x14ac:dyDescent="0.25">
      <c r="A1273" s="69">
        <v>2024</v>
      </c>
      <c r="B1273" s="70" t="s">
        <v>54</v>
      </c>
      <c r="C1273" s="70" t="s">
        <v>1752</v>
      </c>
      <c r="D1273" s="70" t="s">
        <v>1753</v>
      </c>
      <c r="E1273" s="70" t="s">
        <v>2094</v>
      </c>
      <c r="F1273" s="70" t="s">
        <v>1755</v>
      </c>
      <c r="G1273" s="70" t="s">
        <v>2457</v>
      </c>
      <c r="H1273" s="70" t="s">
        <v>159</v>
      </c>
      <c r="I1273" s="70" t="s">
        <v>60</v>
      </c>
      <c r="J1273" s="70" t="s">
        <v>1755</v>
      </c>
      <c r="K1273" s="69" t="b">
        <v>0</v>
      </c>
      <c r="L1273" s="70" t="s">
        <v>1755</v>
      </c>
      <c r="M1273" s="69">
        <v>101</v>
      </c>
      <c r="N1273" s="78" t="s">
        <v>62</v>
      </c>
      <c r="O1273" s="81" t="str">
        <f t="shared" si="38"/>
        <v>10195</v>
      </c>
      <c r="P1273" s="82" t="str">
        <f>IF(L1273="EGG", "THA", IF(COUNTIF(Sheet2!B$3:B$187,VALUE('raw Mark ID data'!O1273))=0, 0, VLOOKUP(VALUE(O1273), Sheet2!B$3:D$987, 3, FALSE)))</f>
        <v>THA</v>
      </c>
      <c r="Q1273" s="82" t="str">
        <f>IF(P1273="THA",VLOOKUP(VALUE(O1273),Sheet2!B$1:C$191,2,FALSE), IF(P1273="SHA",VLOOKUP(VALUE(O1273),Sheet2!B$1:C$191,2,FALSE), 0))</f>
        <v>Neets Bay</v>
      </c>
      <c r="R1273" s="82" t="str">
        <f t="shared" si="39"/>
        <v>T</v>
      </c>
      <c r="S1273" s="70" t="s">
        <v>2507</v>
      </c>
      <c r="T1273" s="71">
        <v>45524</v>
      </c>
      <c r="U1273" s="73"/>
      <c r="V1273" s="69">
        <v>1</v>
      </c>
      <c r="W1273" s="71">
        <v>45524</v>
      </c>
      <c r="X1273" s="69">
        <v>34</v>
      </c>
      <c r="Y1273" s="69">
        <v>9</v>
      </c>
      <c r="Z1273" s="70" t="s">
        <v>2486</v>
      </c>
      <c r="AA1273" s="69">
        <v>1</v>
      </c>
      <c r="AB1273" s="72">
        <v>45532</v>
      </c>
      <c r="AC1273" s="70" t="s">
        <v>63</v>
      </c>
      <c r="AD1273" s="70" t="s">
        <v>189</v>
      </c>
      <c r="AE1273" s="70" t="s">
        <v>21</v>
      </c>
      <c r="AF1273" s="70" t="s">
        <v>12</v>
      </c>
      <c r="AG1273" s="70" t="s">
        <v>65</v>
      </c>
      <c r="AH1273" s="70" t="s">
        <v>11</v>
      </c>
      <c r="AI1273" s="70" t="s">
        <v>9</v>
      </c>
      <c r="AJ1273" s="70" t="s">
        <v>122</v>
      </c>
      <c r="AK1273" s="70" t="s">
        <v>189</v>
      </c>
      <c r="AL1273" s="70" t="s">
        <v>63</v>
      </c>
      <c r="AM1273" s="70" t="s">
        <v>61</v>
      </c>
      <c r="AN1273" s="70" t="s">
        <v>61</v>
      </c>
      <c r="AO1273" s="70" t="s">
        <v>61</v>
      </c>
      <c r="AP1273" s="73"/>
    </row>
    <row r="1274" spans="1:42" ht="15" hidden="1" customHeight="1" x14ac:dyDescent="0.25">
      <c r="A1274" s="69">
        <v>2024</v>
      </c>
      <c r="B1274" s="70" t="s">
        <v>54</v>
      </c>
      <c r="C1274" s="70" t="s">
        <v>1752</v>
      </c>
      <c r="D1274" s="70" t="s">
        <v>1753</v>
      </c>
      <c r="E1274" s="70" t="s">
        <v>2094</v>
      </c>
      <c r="F1274" s="70" t="s">
        <v>1755</v>
      </c>
      <c r="G1274" s="70" t="s">
        <v>2457</v>
      </c>
      <c r="H1274" s="70" t="s">
        <v>161</v>
      </c>
      <c r="I1274" s="70" t="s">
        <v>60</v>
      </c>
      <c r="J1274" s="70" t="s">
        <v>1755</v>
      </c>
      <c r="K1274" s="69" t="b">
        <v>0</v>
      </c>
      <c r="L1274" s="70" t="s">
        <v>1755</v>
      </c>
      <c r="M1274" s="69">
        <v>101</v>
      </c>
      <c r="N1274" s="78" t="s">
        <v>62</v>
      </c>
      <c r="O1274" s="81" t="str">
        <f t="shared" si="38"/>
        <v>10195</v>
      </c>
      <c r="P1274" s="82" t="str">
        <f>IF(L1274="EGG", "THA", IF(COUNTIF(Sheet2!B$3:B$187,VALUE('raw Mark ID data'!O1274))=0, 0, VLOOKUP(VALUE(O1274), Sheet2!B$3:D$987, 3, FALSE)))</f>
        <v>THA</v>
      </c>
      <c r="Q1274" s="82" t="str">
        <f>IF(P1274="THA",VLOOKUP(VALUE(O1274),Sheet2!B$1:C$191,2,FALSE), IF(P1274="SHA",VLOOKUP(VALUE(O1274),Sheet2!B$1:C$191,2,FALSE), 0))</f>
        <v>Neets Bay</v>
      </c>
      <c r="R1274" s="82" t="str">
        <f t="shared" si="39"/>
        <v>T</v>
      </c>
      <c r="S1274" s="70" t="s">
        <v>2508</v>
      </c>
      <c r="T1274" s="71">
        <v>45524</v>
      </c>
      <c r="U1274" s="73"/>
      <c r="V1274" s="69">
        <v>1</v>
      </c>
      <c r="W1274" s="71">
        <v>45524</v>
      </c>
      <c r="X1274" s="69">
        <v>34</v>
      </c>
      <c r="Y1274" s="69">
        <v>9</v>
      </c>
      <c r="Z1274" s="70" t="s">
        <v>2486</v>
      </c>
      <c r="AA1274" s="69">
        <v>1</v>
      </c>
      <c r="AB1274" s="72">
        <v>45532</v>
      </c>
      <c r="AC1274" s="70" t="s">
        <v>63</v>
      </c>
      <c r="AD1274" s="70" t="s">
        <v>163</v>
      </c>
      <c r="AE1274" s="70" t="s">
        <v>10</v>
      </c>
      <c r="AF1274" s="70" t="s">
        <v>12</v>
      </c>
      <c r="AG1274" s="70" t="s">
        <v>65</v>
      </c>
      <c r="AH1274" s="70" t="s">
        <v>11</v>
      </c>
      <c r="AI1274" s="70" t="s">
        <v>9</v>
      </c>
      <c r="AJ1274" s="70" t="s">
        <v>84</v>
      </c>
      <c r="AK1274" s="70" t="s">
        <v>163</v>
      </c>
      <c r="AL1274" s="70" t="s">
        <v>63</v>
      </c>
      <c r="AM1274" s="70" t="s">
        <v>61</v>
      </c>
      <c r="AN1274" s="70" t="s">
        <v>61</v>
      </c>
      <c r="AO1274" s="70" t="s">
        <v>61</v>
      </c>
      <c r="AP1274" s="73"/>
    </row>
    <row r="1275" spans="1:42" ht="15" hidden="1" customHeight="1" x14ac:dyDescent="0.25">
      <c r="A1275" s="69">
        <v>2024</v>
      </c>
      <c r="B1275" s="70" t="s">
        <v>54</v>
      </c>
      <c r="C1275" s="70" t="s">
        <v>1752</v>
      </c>
      <c r="D1275" s="70" t="s">
        <v>1753</v>
      </c>
      <c r="E1275" s="70" t="s">
        <v>2094</v>
      </c>
      <c r="F1275" s="70" t="s">
        <v>1755</v>
      </c>
      <c r="G1275" s="70" t="s">
        <v>2457</v>
      </c>
      <c r="H1275" s="70" t="s">
        <v>162</v>
      </c>
      <c r="I1275" s="70" t="s">
        <v>60</v>
      </c>
      <c r="J1275" s="70" t="s">
        <v>1755</v>
      </c>
      <c r="K1275" s="69" t="b">
        <v>0</v>
      </c>
      <c r="L1275" s="70" t="s">
        <v>1755</v>
      </c>
      <c r="M1275" s="69">
        <v>101</v>
      </c>
      <c r="N1275" s="78" t="s">
        <v>62</v>
      </c>
      <c r="O1275" s="81" t="str">
        <f t="shared" si="38"/>
        <v>10195</v>
      </c>
      <c r="P1275" s="82" t="str">
        <f>IF(L1275="EGG", "THA", IF(COUNTIF(Sheet2!B$3:B$187,VALUE('raw Mark ID data'!O1275))=0, 0, VLOOKUP(VALUE(O1275), Sheet2!B$3:D$987, 3, FALSE)))</f>
        <v>THA</v>
      </c>
      <c r="Q1275" s="82" t="str">
        <f>IF(P1275="THA",VLOOKUP(VALUE(O1275),Sheet2!B$1:C$191,2,FALSE), IF(P1275="SHA",VLOOKUP(VALUE(O1275),Sheet2!B$1:C$191,2,FALSE), 0))</f>
        <v>Neets Bay</v>
      </c>
      <c r="R1275" s="82" t="str">
        <f t="shared" si="39"/>
        <v>T</v>
      </c>
      <c r="S1275" s="70" t="s">
        <v>2509</v>
      </c>
      <c r="T1275" s="71">
        <v>45524</v>
      </c>
      <c r="U1275" s="73"/>
      <c r="V1275" s="69">
        <v>1</v>
      </c>
      <c r="W1275" s="71">
        <v>45524</v>
      </c>
      <c r="X1275" s="69">
        <v>34</v>
      </c>
      <c r="Y1275" s="69">
        <v>9</v>
      </c>
      <c r="Z1275" s="70" t="s">
        <v>2486</v>
      </c>
      <c r="AA1275" s="69">
        <v>1</v>
      </c>
      <c r="AB1275" s="72">
        <v>45532</v>
      </c>
      <c r="AC1275" s="70" t="s">
        <v>63</v>
      </c>
      <c r="AD1275" s="70" t="s">
        <v>189</v>
      </c>
      <c r="AE1275" s="70" t="s">
        <v>21</v>
      </c>
      <c r="AF1275" s="70" t="s">
        <v>12</v>
      </c>
      <c r="AG1275" s="70" t="s">
        <v>65</v>
      </c>
      <c r="AH1275" s="70" t="s">
        <v>11</v>
      </c>
      <c r="AI1275" s="70" t="s">
        <v>9</v>
      </c>
      <c r="AJ1275" s="70" t="s">
        <v>122</v>
      </c>
      <c r="AK1275" s="70" t="s">
        <v>189</v>
      </c>
      <c r="AL1275" s="70" t="s">
        <v>63</v>
      </c>
      <c r="AM1275" s="70" t="s">
        <v>61</v>
      </c>
      <c r="AN1275" s="70" t="s">
        <v>61</v>
      </c>
      <c r="AO1275" s="70" t="s">
        <v>61</v>
      </c>
      <c r="AP1275" s="73"/>
    </row>
    <row r="1276" spans="1:42" ht="15" hidden="1" customHeight="1" x14ac:dyDescent="0.25">
      <c r="A1276" s="69">
        <v>2024</v>
      </c>
      <c r="B1276" s="70" t="s">
        <v>54</v>
      </c>
      <c r="C1276" s="70" t="s">
        <v>1752</v>
      </c>
      <c r="D1276" s="70" t="s">
        <v>1753</v>
      </c>
      <c r="E1276" s="70" t="s">
        <v>2094</v>
      </c>
      <c r="F1276" s="70" t="s">
        <v>1755</v>
      </c>
      <c r="G1276" s="70" t="s">
        <v>2457</v>
      </c>
      <c r="H1276" s="70" t="s">
        <v>164</v>
      </c>
      <c r="I1276" s="70" t="s">
        <v>60</v>
      </c>
      <c r="J1276" s="70" t="s">
        <v>1755</v>
      </c>
      <c r="K1276" s="69" t="b">
        <v>0</v>
      </c>
      <c r="L1276" s="70" t="s">
        <v>1755</v>
      </c>
      <c r="M1276" s="69">
        <v>101</v>
      </c>
      <c r="N1276" s="78" t="s">
        <v>62</v>
      </c>
      <c r="O1276" s="81" t="str">
        <f t="shared" si="38"/>
        <v>10195</v>
      </c>
      <c r="P1276" s="82" t="str">
        <f>IF(L1276="EGG", "THA", IF(COUNTIF(Sheet2!B$3:B$187,VALUE('raw Mark ID data'!O1276))=0, 0, VLOOKUP(VALUE(O1276), Sheet2!B$3:D$987, 3, FALSE)))</f>
        <v>THA</v>
      </c>
      <c r="Q1276" s="82" t="str">
        <f>IF(P1276="THA",VLOOKUP(VALUE(O1276),Sheet2!B$1:C$191,2,FALSE), IF(P1276="SHA",VLOOKUP(VALUE(O1276),Sheet2!B$1:C$191,2,FALSE), 0))</f>
        <v>Neets Bay</v>
      </c>
      <c r="R1276" s="82" t="str">
        <f t="shared" si="39"/>
        <v>T</v>
      </c>
      <c r="S1276" s="70" t="s">
        <v>2510</v>
      </c>
      <c r="T1276" s="71">
        <v>45524</v>
      </c>
      <c r="U1276" s="73"/>
      <c r="V1276" s="69">
        <v>1</v>
      </c>
      <c r="W1276" s="71">
        <v>45524</v>
      </c>
      <c r="X1276" s="69">
        <v>34</v>
      </c>
      <c r="Y1276" s="69">
        <v>9</v>
      </c>
      <c r="Z1276" s="70" t="s">
        <v>2486</v>
      </c>
      <c r="AA1276" s="69">
        <v>1</v>
      </c>
      <c r="AB1276" s="72">
        <v>45532</v>
      </c>
      <c r="AC1276" s="70" t="s">
        <v>63</v>
      </c>
      <c r="AD1276" s="70" t="s">
        <v>947</v>
      </c>
      <c r="AE1276" s="70" t="s">
        <v>14</v>
      </c>
      <c r="AF1276" s="70" t="s">
        <v>12</v>
      </c>
      <c r="AG1276" s="70" t="s">
        <v>65</v>
      </c>
      <c r="AH1276" s="70" t="s">
        <v>11</v>
      </c>
      <c r="AI1276" s="70" t="s">
        <v>9</v>
      </c>
      <c r="AJ1276" s="70" t="s">
        <v>122</v>
      </c>
      <c r="AK1276" s="70" t="s">
        <v>947</v>
      </c>
      <c r="AL1276" s="70" t="s">
        <v>63</v>
      </c>
      <c r="AM1276" s="70" t="s">
        <v>61</v>
      </c>
      <c r="AN1276" s="70" t="s">
        <v>61</v>
      </c>
      <c r="AO1276" s="70" t="s">
        <v>61</v>
      </c>
      <c r="AP1276" s="73"/>
    </row>
    <row r="1277" spans="1:42" ht="15" hidden="1" customHeight="1" x14ac:dyDescent="0.25">
      <c r="A1277" s="69">
        <v>2024</v>
      </c>
      <c r="B1277" s="70" t="s">
        <v>54</v>
      </c>
      <c r="C1277" s="70" t="s">
        <v>1752</v>
      </c>
      <c r="D1277" s="70" t="s">
        <v>1753</v>
      </c>
      <c r="E1277" s="70" t="s">
        <v>2094</v>
      </c>
      <c r="F1277" s="70" t="s">
        <v>1755</v>
      </c>
      <c r="G1277" s="70" t="s">
        <v>2457</v>
      </c>
      <c r="H1277" s="70" t="s">
        <v>165</v>
      </c>
      <c r="I1277" s="70" t="s">
        <v>60</v>
      </c>
      <c r="J1277" s="70" t="s">
        <v>1755</v>
      </c>
      <c r="K1277" s="69" t="b">
        <v>0</v>
      </c>
      <c r="L1277" s="70" t="s">
        <v>1755</v>
      </c>
      <c r="M1277" s="69">
        <v>101</v>
      </c>
      <c r="N1277" s="78" t="s">
        <v>62</v>
      </c>
      <c r="O1277" s="81" t="str">
        <f t="shared" si="38"/>
        <v>10195</v>
      </c>
      <c r="P1277" s="82" t="str">
        <f>IF(L1277="EGG", "THA", IF(COUNTIF(Sheet2!B$3:B$187,VALUE('raw Mark ID data'!O1277))=0, 0, VLOOKUP(VALUE(O1277), Sheet2!B$3:D$987, 3, FALSE)))</f>
        <v>THA</v>
      </c>
      <c r="Q1277" s="82" t="str">
        <f>IF(P1277="THA",VLOOKUP(VALUE(O1277),Sheet2!B$1:C$191,2,FALSE), IF(P1277="SHA",VLOOKUP(VALUE(O1277),Sheet2!B$1:C$191,2,FALSE), 0))</f>
        <v>Neets Bay</v>
      </c>
      <c r="R1277" s="82" t="str">
        <f t="shared" si="39"/>
        <v>T</v>
      </c>
      <c r="S1277" s="70" t="s">
        <v>2511</v>
      </c>
      <c r="T1277" s="71">
        <v>45524</v>
      </c>
      <c r="U1277" s="73"/>
      <c r="V1277" s="69">
        <v>1</v>
      </c>
      <c r="W1277" s="71">
        <v>45524</v>
      </c>
      <c r="X1277" s="69">
        <v>34</v>
      </c>
      <c r="Y1277" s="69">
        <v>9</v>
      </c>
      <c r="Z1277" s="70" t="s">
        <v>2486</v>
      </c>
      <c r="AA1277" s="69">
        <v>1</v>
      </c>
      <c r="AB1277" s="72">
        <v>45532</v>
      </c>
      <c r="AC1277" s="70" t="s">
        <v>63</v>
      </c>
      <c r="AD1277" s="70" t="s">
        <v>139</v>
      </c>
      <c r="AE1277" s="70" t="s">
        <v>13</v>
      </c>
      <c r="AF1277" s="70" t="s">
        <v>12</v>
      </c>
      <c r="AG1277" s="70" t="s">
        <v>65</v>
      </c>
      <c r="AH1277" s="70" t="s">
        <v>11</v>
      </c>
      <c r="AI1277" s="70" t="s">
        <v>9</v>
      </c>
      <c r="AJ1277" s="70" t="s">
        <v>84</v>
      </c>
      <c r="AK1277" s="70" t="s">
        <v>139</v>
      </c>
      <c r="AL1277" s="70" t="s">
        <v>63</v>
      </c>
      <c r="AM1277" s="70" t="s">
        <v>61</v>
      </c>
      <c r="AN1277" s="70" t="s">
        <v>61</v>
      </c>
      <c r="AO1277" s="70" t="s">
        <v>61</v>
      </c>
      <c r="AP1277" s="73"/>
    </row>
    <row r="1278" spans="1:42" ht="15" hidden="1" customHeight="1" x14ac:dyDescent="0.25">
      <c r="A1278" s="69">
        <v>2024</v>
      </c>
      <c r="B1278" s="70" t="s">
        <v>54</v>
      </c>
      <c r="C1278" s="70" t="s">
        <v>1752</v>
      </c>
      <c r="D1278" s="70" t="s">
        <v>1753</v>
      </c>
      <c r="E1278" s="70" t="s">
        <v>2094</v>
      </c>
      <c r="F1278" s="70" t="s">
        <v>1755</v>
      </c>
      <c r="G1278" s="70" t="s">
        <v>2457</v>
      </c>
      <c r="H1278" s="70" t="s">
        <v>168</v>
      </c>
      <c r="I1278" s="70" t="s">
        <v>60</v>
      </c>
      <c r="J1278" s="70" t="s">
        <v>1755</v>
      </c>
      <c r="K1278" s="69" t="b">
        <v>0</v>
      </c>
      <c r="L1278" s="70" t="s">
        <v>1755</v>
      </c>
      <c r="M1278" s="69">
        <v>101</v>
      </c>
      <c r="N1278" s="78" t="s">
        <v>62</v>
      </c>
      <c r="O1278" s="81" t="str">
        <f t="shared" si="38"/>
        <v>10195</v>
      </c>
      <c r="P1278" s="82" t="str">
        <f>IF(L1278="EGG", "THA", IF(COUNTIF(Sheet2!B$3:B$187,VALUE('raw Mark ID data'!O1278))=0, 0, VLOOKUP(VALUE(O1278), Sheet2!B$3:D$987, 3, FALSE)))</f>
        <v>THA</v>
      </c>
      <c r="Q1278" s="82" t="str">
        <f>IF(P1278="THA",VLOOKUP(VALUE(O1278),Sheet2!B$1:C$191,2,FALSE), IF(P1278="SHA",VLOOKUP(VALUE(O1278),Sheet2!B$1:C$191,2,FALSE), 0))</f>
        <v>Neets Bay</v>
      </c>
      <c r="R1278" s="82" t="str">
        <f t="shared" si="39"/>
        <v>T</v>
      </c>
      <c r="S1278" s="70" t="s">
        <v>2512</v>
      </c>
      <c r="T1278" s="71">
        <v>45524</v>
      </c>
      <c r="U1278" s="73"/>
      <c r="V1278" s="69">
        <v>1</v>
      </c>
      <c r="W1278" s="71">
        <v>45524</v>
      </c>
      <c r="X1278" s="69">
        <v>34</v>
      </c>
      <c r="Y1278" s="69">
        <v>9</v>
      </c>
      <c r="Z1278" s="70" t="s">
        <v>2486</v>
      </c>
      <c r="AA1278" s="69">
        <v>1</v>
      </c>
      <c r="AB1278" s="72">
        <v>45532</v>
      </c>
      <c r="AC1278" s="70" t="s">
        <v>63</v>
      </c>
      <c r="AD1278" s="70" t="s">
        <v>947</v>
      </c>
      <c r="AE1278" s="70" t="s">
        <v>14</v>
      </c>
      <c r="AF1278" s="70" t="s">
        <v>12</v>
      </c>
      <c r="AG1278" s="70" t="s">
        <v>65</v>
      </c>
      <c r="AH1278" s="70" t="s">
        <v>11</v>
      </c>
      <c r="AI1278" s="70" t="s">
        <v>9</v>
      </c>
      <c r="AJ1278" s="70" t="s">
        <v>122</v>
      </c>
      <c r="AK1278" s="70" t="s">
        <v>947</v>
      </c>
      <c r="AL1278" s="70" t="s">
        <v>63</v>
      </c>
      <c r="AM1278" s="70" t="s">
        <v>61</v>
      </c>
      <c r="AN1278" s="70" t="s">
        <v>61</v>
      </c>
      <c r="AO1278" s="70" t="s">
        <v>61</v>
      </c>
      <c r="AP1278" s="73"/>
    </row>
    <row r="1279" spans="1:42" ht="15" hidden="1" customHeight="1" x14ac:dyDescent="0.25">
      <c r="A1279" s="69">
        <v>2024</v>
      </c>
      <c r="B1279" s="70" t="s">
        <v>54</v>
      </c>
      <c r="C1279" s="70" t="s">
        <v>1752</v>
      </c>
      <c r="D1279" s="70" t="s">
        <v>1753</v>
      </c>
      <c r="E1279" s="70" t="s">
        <v>2094</v>
      </c>
      <c r="F1279" s="70" t="s">
        <v>1755</v>
      </c>
      <c r="G1279" s="70" t="s">
        <v>2457</v>
      </c>
      <c r="H1279" s="70" t="s">
        <v>169</v>
      </c>
      <c r="I1279" s="70" t="s">
        <v>60</v>
      </c>
      <c r="J1279" s="70" t="s">
        <v>1755</v>
      </c>
      <c r="K1279" s="69" t="b">
        <v>0</v>
      </c>
      <c r="L1279" s="70" t="s">
        <v>1755</v>
      </c>
      <c r="M1279" s="69">
        <v>101</v>
      </c>
      <c r="N1279" s="78" t="s">
        <v>62</v>
      </c>
      <c r="O1279" s="81" t="str">
        <f t="shared" si="38"/>
        <v>10195</v>
      </c>
      <c r="P1279" s="82" t="str">
        <f>IF(L1279="EGG", "THA", IF(COUNTIF(Sheet2!B$3:B$187,VALUE('raw Mark ID data'!O1279))=0, 0, VLOOKUP(VALUE(O1279), Sheet2!B$3:D$987, 3, FALSE)))</f>
        <v>THA</v>
      </c>
      <c r="Q1279" s="82" t="str">
        <f>IF(P1279="THA",VLOOKUP(VALUE(O1279),Sheet2!B$1:C$191,2,FALSE), IF(P1279="SHA",VLOOKUP(VALUE(O1279),Sheet2!B$1:C$191,2,FALSE), 0))</f>
        <v>Neets Bay</v>
      </c>
      <c r="R1279" s="82" t="str">
        <f t="shared" si="39"/>
        <v>T</v>
      </c>
      <c r="S1279" s="70" t="s">
        <v>2513</v>
      </c>
      <c r="T1279" s="71">
        <v>45524</v>
      </c>
      <c r="U1279" s="73"/>
      <c r="V1279" s="69">
        <v>1</v>
      </c>
      <c r="W1279" s="71">
        <v>45524</v>
      </c>
      <c r="X1279" s="69">
        <v>34</v>
      </c>
      <c r="Y1279" s="69">
        <v>9</v>
      </c>
      <c r="Z1279" s="70" t="s">
        <v>2486</v>
      </c>
      <c r="AA1279" s="69">
        <v>1</v>
      </c>
      <c r="AB1279" s="72">
        <v>45532</v>
      </c>
      <c r="AC1279" s="70" t="s">
        <v>63</v>
      </c>
      <c r="AD1279" s="70" t="s">
        <v>139</v>
      </c>
      <c r="AE1279" s="70" t="s">
        <v>13</v>
      </c>
      <c r="AF1279" s="70" t="s">
        <v>12</v>
      </c>
      <c r="AG1279" s="70" t="s">
        <v>65</v>
      </c>
      <c r="AH1279" s="70" t="s">
        <v>11</v>
      </c>
      <c r="AI1279" s="70" t="s">
        <v>9</v>
      </c>
      <c r="AJ1279" s="70" t="s">
        <v>122</v>
      </c>
      <c r="AK1279" s="70" t="s">
        <v>139</v>
      </c>
      <c r="AL1279" s="70" t="s">
        <v>63</v>
      </c>
      <c r="AM1279" s="70" t="s">
        <v>61</v>
      </c>
      <c r="AN1279" s="70" t="s">
        <v>61</v>
      </c>
      <c r="AO1279" s="70" t="s">
        <v>61</v>
      </c>
      <c r="AP1279" s="73"/>
    </row>
    <row r="1280" spans="1:42" ht="15" hidden="1" customHeight="1" x14ac:dyDescent="0.25">
      <c r="A1280" s="69">
        <v>2024</v>
      </c>
      <c r="B1280" s="70" t="s">
        <v>54</v>
      </c>
      <c r="C1280" s="70" t="s">
        <v>1752</v>
      </c>
      <c r="D1280" s="70" t="s">
        <v>1753</v>
      </c>
      <c r="E1280" s="70" t="s">
        <v>2094</v>
      </c>
      <c r="F1280" s="70" t="s">
        <v>1755</v>
      </c>
      <c r="G1280" s="70" t="s">
        <v>2457</v>
      </c>
      <c r="H1280" s="70" t="s">
        <v>174</v>
      </c>
      <c r="I1280" s="70" t="s">
        <v>60</v>
      </c>
      <c r="J1280" s="70" t="s">
        <v>1755</v>
      </c>
      <c r="K1280" s="69" t="b">
        <v>0</v>
      </c>
      <c r="L1280" s="70" t="s">
        <v>1755</v>
      </c>
      <c r="M1280" s="69">
        <v>101</v>
      </c>
      <c r="N1280" s="78" t="s">
        <v>62</v>
      </c>
      <c r="O1280" s="81" t="str">
        <f t="shared" si="38"/>
        <v>10195</v>
      </c>
      <c r="P1280" s="82" t="str">
        <f>IF(L1280="EGG", "THA", IF(COUNTIF(Sheet2!B$3:B$187,VALUE('raw Mark ID data'!O1280))=0, 0, VLOOKUP(VALUE(O1280), Sheet2!B$3:D$987, 3, FALSE)))</f>
        <v>THA</v>
      </c>
      <c r="Q1280" s="82" t="str">
        <f>IF(P1280="THA",VLOOKUP(VALUE(O1280),Sheet2!B$1:C$191,2,FALSE), IF(P1280="SHA",VLOOKUP(VALUE(O1280),Sheet2!B$1:C$191,2,FALSE), 0))</f>
        <v>Neets Bay</v>
      </c>
      <c r="R1280" s="82" t="str">
        <f t="shared" si="39"/>
        <v>T</v>
      </c>
      <c r="S1280" s="70" t="s">
        <v>2514</v>
      </c>
      <c r="T1280" s="71">
        <v>45524</v>
      </c>
      <c r="U1280" s="73"/>
      <c r="V1280" s="69">
        <v>1</v>
      </c>
      <c r="W1280" s="71">
        <v>45524</v>
      </c>
      <c r="X1280" s="69">
        <v>34</v>
      </c>
      <c r="Y1280" s="69">
        <v>9</v>
      </c>
      <c r="Z1280" s="70" t="s">
        <v>2486</v>
      </c>
      <c r="AA1280" s="69">
        <v>1</v>
      </c>
      <c r="AB1280" s="72">
        <v>45532</v>
      </c>
      <c r="AC1280" s="70" t="s">
        <v>63</v>
      </c>
      <c r="AD1280" s="70" t="s">
        <v>947</v>
      </c>
      <c r="AE1280" s="70" t="s">
        <v>14</v>
      </c>
      <c r="AF1280" s="70" t="s">
        <v>12</v>
      </c>
      <c r="AG1280" s="70" t="s">
        <v>65</v>
      </c>
      <c r="AH1280" s="70" t="s">
        <v>11</v>
      </c>
      <c r="AI1280" s="70" t="s">
        <v>9</v>
      </c>
      <c r="AJ1280" s="70" t="s">
        <v>122</v>
      </c>
      <c r="AK1280" s="70" t="s">
        <v>947</v>
      </c>
      <c r="AL1280" s="70" t="s">
        <v>63</v>
      </c>
      <c r="AM1280" s="70" t="s">
        <v>61</v>
      </c>
      <c r="AN1280" s="70" t="s">
        <v>61</v>
      </c>
      <c r="AO1280" s="70" t="s">
        <v>61</v>
      </c>
      <c r="AP1280" s="73"/>
    </row>
    <row r="1281" spans="1:42" ht="15" hidden="1" customHeight="1" x14ac:dyDescent="0.25">
      <c r="A1281" s="69">
        <v>2024</v>
      </c>
      <c r="B1281" s="70" t="s">
        <v>54</v>
      </c>
      <c r="C1281" s="70" t="s">
        <v>1752</v>
      </c>
      <c r="D1281" s="70" t="s">
        <v>1753</v>
      </c>
      <c r="E1281" s="70" t="s">
        <v>2094</v>
      </c>
      <c r="F1281" s="70" t="s">
        <v>1755</v>
      </c>
      <c r="G1281" s="70" t="s">
        <v>2457</v>
      </c>
      <c r="H1281" s="70" t="s">
        <v>183</v>
      </c>
      <c r="I1281" s="70" t="s">
        <v>60</v>
      </c>
      <c r="J1281" s="70" t="s">
        <v>1755</v>
      </c>
      <c r="K1281" s="69" t="b">
        <v>0</v>
      </c>
      <c r="L1281" s="70" t="s">
        <v>1755</v>
      </c>
      <c r="M1281" s="69">
        <v>101</v>
      </c>
      <c r="N1281" s="78" t="s">
        <v>62</v>
      </c>
      <c r="O1281" s="81" t="str">
        <f t="shared" si="38"/>
        <v>10195</v>
      </c>
      <c r="P1281" s="82" t="str">
        <f>IF(L1281="EGG", "THA", IF(COUNTIF(Sheet2!B$3:B$187,VALUE('raw Mark ID data'!O1281))=0, 0, VLOOKUP(VALUE(O1281), Sheet2!B$3:D$987, 3, FALSE)))</f>
        <v>THA</v>
      </c>
      <c r="Q1281" s="82" t="str">
        <f>IF(P1281="THA",VLOOKUP(VALUE(O1281),Sheet2!B$1:C$191,2,FALSE), IF(P1281="SHA",VLOOKUP(VALUE(O1281),Sheet2!B$1:C$191,2,FALSE), 0))</f>
        <v>Neets Bay</v>
      </c>
      <c r="R1281" s="82" t="str">
        <f t="shared" si="39"/>
        <v>T</v>
      </c>
      <c r="S1281" s="70" t="s">
        <v>2515</v>
      </c>
      <c r="T1281" s="71">
        <v>45524</v>
      </c>
      <c r="U1281" s="73"/>
      <c r="V1281" s="69">
        <v>1</v>
      </c>
      <c r="W1281" s="71">
        <v>45524</v>
      </c>
      <c r="X1281" s="69">
        <v>34</v>
      </c>
      <c r="Y1281" s="69">
        <v>9</v>
      </c>
      <c r="Z1281" s="70" t="s">
        <v>2486</v>
      </c>
      <c r="AA1281" s="69">
        <v>1</v>
      </c>
      <c r="AB1281" s="72">
        <v>45532</v>
      </c>
      <c r="AC1281" s="70" t="s">
        <v>63</v>
      </c>
      <c r="AD1281" s="70" t="s">
        <v>163</v>
      </c>
      <c r="AE1281" s="70" t="s">
        <v>10</v>
      </c>
      <c r="AF1281" s="70" t="s">
        <v>12</v>
      </c>
      <c r="AG1281" s="70" t="s">
        <v>65</v>
      </c>
      <c r="AH1281" s="70" t="s">
        <v>11</v>
      </c>
      <c r="AI1281" s="70" t="s">
        <v>9</v>
      </c>
      <c r="AJ1281" s="70" t="s">
        <v>122</v>
      </c>
      <c r="AK1281" s="70" t="s">
        <v>163</v>
      </c>
      <c r="AL1281" s="70" t="s">
        <v>63</v>
      </c>
      <c r="AM1281" s="70" t="s">
        <v>61</v>
      </c>
      <c r="AN1281" s="70" t="s">
        <v>61</v>
      </c>
      <c r="AO1281" s="70" t="s">
        <v>61</v>
      </c>
      <c r="AP1281" s="73"/>
    </row>
    <row r="1282" spans="1:42" ht="15" hidden="1" customHeight="1" x14ac:dyDescent="0.25">
      <c r="A1282" s="69">
        <v>2024</v>
      </c>
      <c r="B1282" s="70" t="s">
        <v>54</v>
      </c>
      <c r="C1282" s="70" t="s">
        <v>1752</v>
      </c>
      <c r="D1282" s="70" t="s">
        <v>1753</v>
      </c>
      <c r="E1282" s="70" t="s">
        <v>2094</v>
      </c>
      <c r="F1282" s="70" t="s">
        <v>1755</v>
      </c>
      <c r="G1282" s="70" t="s">
        <v>2516</v>
      </c>
      <c r="H1282" s="70" t="s">
        <v>67</v>
      </c>
      <c r="I1282" s="70" t="s">
        <v>60</v>
      </c>
      <c r="J1282" s="70" t="s">
        <v>1755</v>
      </c>
      <c r="K1282" s="69" t="b">
        <v>0</v>
      </c>
      <c r="L1282" s="70" t="s">
        <v>1755</v>
      </c>
      <c r="M1282" s="69">
        <v>101</v>
      </c>
      <c r="N1282" s="78" t="s">
        <v>62</v>
      </c>
      <c r="O1282" s="81" t="str">
        <f t="shared" si="38"/>
        <v>10195</v>
      </c>
      <c r="P1282" s="82" t="str">
        <f>IF(L1282="EGG", "THA", IF(COUNTIF(Sheet2!B$3:B$187,VALUE('raw Mark ID data'!O1282))=0, 0, VLOOKUP(VALUE(O1282), Sheet2!B$3:D$987, 3, FALSE)))</f>
        <v>THA</v>
      </c>
      <c r="Q1282" s="82" t="str">
        <f>IF(P1282="THA",VLOOKUP(VALUE(O1282),Sheet2!B$1:C$191,2,FALSE), IF(P1282="SHA",VLOOKUP(VALUE(O1282),Sheet2!B$1:C$191,2,FALSE), 0))</f>
        <v>Neets Bay</v>
      </c>
      <c r="R1282" s="82" t="str">
        <f t="shared" si="39"/>
        <v>T</v>
      </c>
      <c r="S1282" s="70" t="s">
        <v>2517</v>
      </c>
      <c r="T1282" s="71">
        <v>45525</v>
      </c>
      <c r="U1282" s="73"/>
      <c r="V1282" s="69">
        <v>1</v>
      </c>
      <c r="W1282" s="71">
        <v>45525</v>
      </c>
      <c r="X1282" s="69">
        <v>34</v>
      </c>
      <c r="Y1282" s="69">
        <v>9</v>
      </c>
      <c r="Z1282" s="70" t="s">
        <v>2518</v>
      </c>
      <c r="AA1282" s="69">
        <v>1</v>
      </c>
      <c r="AB1282" s="72">
        <v>45532</v>
      </c>
      <c r="AC1282" s="70" t="s">
        <v>57</v>
      </c>
      <c r="AD1282" s="70" t="s">
        <v>163</v>
      </c>
      <c r="AE1282" s="70" t="s">
        <v>10</v>
      </c>
      <c r="AF1282" s="70" t="s">
        <v>12</v>
      </c>
      <c r="AG1282" s="70" t="s">
        <v>65</v>
      </c>
      <c r="AH1282" s="70" t="s">
        <v>11</v>
      </c>
      <c r="AI1282" s="70" t="s">
        <v>9</v>
      </c>
      <c r="AJ1282" s="70" t="s">
        <v>187</v>
      </c>
      <c r="AK1282" s="70" t="s">
        <v>163</v>
      </c>
      <c r="AL1282" s="70" t="s">
        <v>57</v>
      </c>
      <c r="AM1282" s="70" t="s">
        <v>61</v>
      </c>
      <c r="AN1282" s="70" t="s">
        <v>61</v>
      </c>
      <c r="AO1282" s="70" t="s">
        <v>61</v>
      </c>
      <c r="AP1282" s="73"/>
    </row>
    <row r="1283" spans="1:42" ht="15" hidden="1" customHeight="1" x14ac:dyDescent="0.25">
      <c r="A1283" s="69">
        <v>2024</v>
      </c>
      <c r="B1283" s="70" t="s">
        <v>54</v>
      </c>
      <c r="C1283" s="70" t="s">
        <v>1752</v>
      </c>
      <c r="D1283" s="70" t="s">
        <v>1753</v>
      </c>
      <c r="E1283" s="70" t="s">
        <v>2094</v>
      </c>
      <c r="F1283" s="70" t="s">
        <v>1755</v>
      </c>
      <c r="G1283" s="70" t="s">
        <v>2516</v>
      </c>
      <c r="H1283" s="70" t="s">
        <v>68</v>
      </c>
      <c r="I1283" s="70" t="s">
        <v>60</v>
      </c>
      <c r="J1283" s="70" t="s">
        <v>1755</v>
      </c>
      <c r="K1283" s="69" t="b">
        <v>0</v>
      </c>
      <c r="L1283" s="70" t="s">
        <v>1755</v>
      </c>
      <c r="M1283" s="69">
        <v>101</v>
      </c>
      <c r="N1283" s="78" t="s">
        <v>62</v>
      </c>
      <c r="O1283" s="81" t="str">
        <f t="shared" ref="O1283:O1346" si="40">CONCATENATE(M1283,N1283)</f>
        <v>10195</v>
      </c>
      <c r="P1283" s="82" t="str">
        <f>IF(L1283="EGG", "THA", IF(COUNTIF(Sheet2!B$3:B$187,VALUE('raw Mark ID data'!O1283))=0, 0, VLOOKUP(VALUE(O1283), Sheet2!B$3:D$987, 3, FALSE)))</f>
        <v>THA</v>
      </c>
      <c r="Q1283" s="82" t="str">
        <f>IF(P1283="THA",VLOOKUP(VALUE(O1283),Sheet2!B$1:C$191,2,FALSE), IF(P1283="SHA",VLOOKUP(VALUE(O1283),Sheet2!B$1:C$191,2,FALSE), 0))</f>
        <v>Neets Bay</v>
      </c>
      <c r="R1283" s="82" t="str">
        <f t="shared" ref="R1283:R1346" si="41">IF(L1283="EGG",IF(C1283="NB","T","????"),IF(OR(P1283="SHA", P1283="THA")=TRUE, IF(Q1283="Neets Bay", "T", "NT"), "NT"))</f>
        <v>T</v>
      </c>
      <c r="S1283" s="70" t="s">
        <v>2519</v>
      </c>
      <c r="T1283" s="71">
        <v>45525</v>
      </c>
      <c r="U1283" s="73"/>
      <c r="V1283" s="69">
        <v>1</v>
      </c>
      <c r="W1283" s="71">
        <v>45525</v>
      </c>
      <c r="X1283" s="69">
        <v>34</v>
      </c>
      <c r="Y1283" s="69">
        <v>9</v>
      </c>
      <c r="Z1283" s="70" t="s">
        <v>2518</v>
      </c>
      <c r="AA1283" s="69">
        <v>1</v>
      </c>
      <c r="AB1283" s="72">
        <v>45532</v>
      </c>
      <c r="AC1283" s="70" t="s">
        <v>57</v>
      </c>
      <c r="AD1283" s="70" t="s">
        <v>163</v>
      </c>
      <c r="AE1283" s="70" t="s">
        <v>10</v>
      </c>
      <c r="AF1283" s="70" t="s">
        <v>12</v>
      </c>
      <c r="AG1283" s="70" t="s">
        <v>65</v>
      </c>
      <c r="AH1283" s="70" t="s">
        <v>11</v>
      </c>
      <c r="AI1283" s="70" t="s">
        <v>9</v>
      </c>
      <c r="AJ1283" s="70" t="s">
        <v>122</v>
      </c>
      <c r="AK1283" s="70" t="s">
        <v>163</v>
      </c>
      <c r="AL1283" s="70" t="s">
        <v>57</v>
      </c>
      <c r="AM1283" s="70" t="s">
        <v>61</v>
      </c>
      <c r="AN1283" s="70" t="s">
        <v>61</v>
      </c>
      <c r="AO1283" s="70" t="s">
        <v>61</v>
      </c>
      <c r="AP1283" s="73"/>
    </row>
    <row r="1284" spans="1:42" ht="15" hidden="1" customHeight="1" x14ac:dyDescent="0.25">
      <c r="A1284" s="69">
        <v>2024</v>
      </c>
      <c r="B1284" s="70" t="s">
        <v>54</v>
      </c>
      <c r="C1284" s="70" t="s">
        <v>1752</v>
      </c>
      <c r="D1284" s="70" t="s">
        <v>1753</v>
      </c>
      <c r="E1284" s="70" t="s">
        <v>2094</v>
      </c>
      <c r="F1284" s="70" t="s">
        <v>1755</v>
      </c>
      <c r="G1284" s="70" t="s">
        <v>2516</v>
      </c>
      <c r="H1284" s="70" t="s">
        <v>70</v>
      </c>
      <c r="I1284" s="70" t="s">
        <v>60</v>
      </c>
      <c r="J1284" s="70" t="s">
        <v>1755</v>
      </c>
      <c r="K1284" s="69" t="b">
        <v>0</v>
      </c>
      <c r="L1284" s="70" t="s">
        <v>1755</v>
      </c>
      <c r="M1284" s="69">
        <v>101</v>
      </c>
      <c r="N1284" s="78" t="s">
        <v>62</v>
      </c>
      <c r="O1284" s="81" t="str">
        <f t="shared" si="40"/>
        <v>10195</v>
      </c>
      <c r="P1284" s="82" t="str">
        <f>IF(L1284="EGG", "THA", IF(COUNTIF(Sheet2!B$3:B$187,VALUE('raw Mark ID data'!O1284))=0, 0, VLOOKUP(VALUE(O1284), Sheet2!B$3:D$987, 3, FALSE)))</f>
        <v>THA</v>
      </c>
      <c r="Q1284" s="82" t="str">
        <f>IF(P1284="THA",VLOOKUP(VALUE(O1284),Sheet2!B$1:C$191,2,FALSE), IF(P1284="SHA",VLOOKUP(VALUE(O1284),Sheet2!B$1:C$191,2,FALSE), 0))</f>
        <v>Neets Bay</v>
      </c>
      <c r="R1284" s="82" t="str">
        <f t="shared" si="41"/>
        <v>T</v>
      </c>
      <c r="S1284" s="70" t="s">
        <v>2520</v>
      </c>
      <c r="T1284" s="71">
        <v>45525</v>
      </c>
      <c r="U1284" s="73"/>
      <c r="V1284" s="69">
        <v>1</v>
      </c>
      <c r="W1284" s="71">
        <v>45525</v>
      </c>
      <c r="X1284" s="69">
        <v>34</v>
      </c>
      <c r="Y1284" s="69">
        <v>9</v>
      </c>
      <c r="Z1284" s="70" t="s">
        <v>2518</v>
      </c>
      <c r="AA1284" s="69">
        <v>1</v>
      </c>
      <c r="AB1284" s="72">
        <v>45532</v>
      </c>
      <c r="AC1284" s="70" t="s">
        <v>57</v>
      </c>
      <c r="AD1284" s="70" t="s">
        <v>163</v>
      </c>
      <c r="AE1284" s="70" t="s">
        <v>10</v>
      </c>
      <c r="AF1284" s="70" t="s">
        <v>12</v>
      </c>
      <c r="AG1284" s="70" t="s">
        <v>65</v>
      </c>
      <c r="AH1284" s="70" t="s">
        <v>11</v>
      </c>
      <c r="AI1284" s="70" t="s">
        <v>9</v>
      </c>
      <c r="AJ1284" s="70" t="s">
        <v>122</v>
      </c>
      <c r="AK1284" s="70" t="s">
        <v>163</v>
      </c>
      <c r="AL1284" s="70" t="s">
        <v>57</v>
      </c>
      <c r="AM1284" s="70" t="s">
        <v>61</v>
      </c>
      <c r="AN1284" s="70" t="s">
        <v>61</v>
      </c>
      <c r="AO1284" s="70" t="s">
        <v>61</v>
      </c>
      <c r="AP1284" s="73"/>
    </row>
    <row r="1285" spans="1:42" ht="15" hidden="1" customHeight="1" x14ac:dyDescent="0.25">
      <c r="A1285" s="69">
        <v>2024</v>
      </c>
      <c r="B1285" s="70" t="s">
        <v>54</v>
      </c>
      <c r="C1285" s="70" t="s">
        <v>1752</v>
      </c>
      <c r="D1285" s="70" t="s">
        <v>1753</v>
      </c>
      <c r="E1285" s="70" t="s">
        <v>2094</v>
      </c>
      <c r="F1285" s="70" t="s">
        <v>1755</v>
      </c>
      <c r="G1285" s="70" t="s">
        <v>2516</v>
      </c>
      <c r="H1285" s="70" t="s">
        <v>75</v>
      </c>
      <c r="I1285" s="70" t="s">
        <v>60</v>
      </c>
      <c r="J1285" s="70" t="s">
        <v>1755</v>
      </c>
      <c r="K1285" s="69" t="b">
        <v>0</v>
      </c>
      <c r="L1285" s="70" t="s">
        <v>1755</v>
      </c>
      <c r="M1285" s="69">
        <v>101</v>
      </c>
      <c r="N1285" s="78" t="s">
        <v>62</v>
      </c>
      <c r="O1285" s="81" t="str">
        <f t="shared" si="40"/>
        <v>10195</v>
      </c>
      <c r="P1285" s="82" t="str">
        <f>IF(L1285="EGG", "THA", IF(COUNTIF(Sheet2!B$3:B$187,VALUE('raw Mark ID data'!O1285))=0, 0, VLOOKUP(VALUE(O1285), Sheet2!B$3:D$987, 3, FALSE)))</f>
        <v>THA</v>
      </c>
      <c r="Q1285" s="82" t="str">
        <f>IF(P1285="THA",VLOOKUP(VALUE(O1285),Sheet2!B$1:C$191,2,FALSE), IF(P1285="SHA",VLOOKUP(VALUE(O1285),Sheet2!B$1:C$191,2,FALSE), 0))</f>
        <v>Neets Bay</v>
      </c>
      <c r="R1285" s="82" t="str">
        <f t="shared" si="41"/>
        <v>T</v>
      </c>
      <c r="S1285" s="70" t="s">
        <v>2521</v>
      </c>
      <c r="T1285" s="71">
        <v>45525</v>
      </c>
      <c r="U1285" s="73"/>
      <c r="V1285" s="69">
        <v>1</v>
      </c>
      <c r="W1285" s="71">
        <v>45525</v>
      </c>
      <c r="X1285" s="69">
        <v>34</v>
      </c>
      <c r="Y1285" s="69">
        <v>9</v>
      </c>
      <c r="Z1285" s="70" t="s">
        <v>2518</v>
      </c>
      <c r="AA1285" s="69">
        <v>1</v>
      </c>
      <c r="AB1285" s="72">
        <v>45532</v>
      </c>
      <c r="AC1285" s="70" t="s">
        <v>57</v>
      </c>
      <c r="AD1285" s="70" t="s">
        <v>163</v>
      </c>
      <c r="AE1285" s="70" t="s">
        <v>10</v>
      </c>
      <c r="AF1285" s="70" t="s">
        <v>12</v>
      </c>
      <c r="AG1285" s="70" t="s">
        <v>65</v>
      </c>
      <c r="AH1285" s="70" t="s">
        <v>11</v>
      </c>
      <c r="AI1285" s="70" t="s">
        <v>9</v>
      </c>
      <c r="AJ1285" s="70" t="s">
        <v>122</v>
      </c>
      <c r="AK1285" s="70" t="s">
        <v>163</v>
      </c>
      <c r="AL1285" s="70" t="s">
        <v>57</v>
      </c>
      <c r="AM1285" s="70" t="s">
        <v>61</v>
      </c>
      <c r="AN1285" s="70" t="s">
        <v>61</v>
      </c>
      <c r="AO1285" s="70" t="s">
        <v>61</v>
      </c>
      <c r="AP1285" s="73"/>
    </row>
    <row r="1286" spans="1:42" ht="15" hidden="1" customHeight="1" x14ac:dyDescent="0.25">
      <c r="A1286" s="69">
        <v>2024</v>
      </c>
      <c r="B1286" s="70" t="s">
        <v>54</v>
      </c>
      <c r="C1286" s="70" t="s">
        <v>1752</v>
      </c>
      <c r="D1286" s="70" t="s">
        <v>1753</v>
      </c>
      <c r="E1286" s="70" t="s">
        <v>2094</v>
      </c>
      <c r="F1286" s="70" t="s">
        <v>1755</v>
      </c>
      <c r="G1286" s="70" t="s">
        <v>2516</v>
      </c>
      <c r="H1286" s="70" t="s">
        <v>77</v>
      </c>
      <c r="I1286" s="70" t="s">
        <v>60</v>
      </c>
      <c r="J1286" s="70" t="s">
        <v>1755</v>
      </c>
      <c r="K1286" s="69" t="b">
        <v>0</v>
      </c>
      <c r="L1286" s="70" t="s">
        <v>1755</v>
      </c>
      <c r="M1286" s="69">
        <v>101</v>
      </c>
      <c r="N1286" s="78" t="s">
        <v>62</v>
      </c>
      <c r="O1286" s="81" t="str">
        <f t="shared" si="40"/>
        <v>10195</v>
      </c>
      <c r="P1286" s="82" t="str">
        <f>IF(L1286="EGG", "THA", IF(COUNTIF(Sheet2!B$3:B$187,VALUE('raw Mark ID data'!O1286))=0, 0, VLOOKUP(VALUE(O1286), Sheet2!B$3:D$987, 3, FALSE)))</f>
        <v>THA</v>
      </c>
      <c r="Q1286" s="82" t="str">
        <f>IF(P1286="THA",VLOOKUP(VALUE(O1286),Sheet2!B$1:C$191,2,FALSE), IF(P1286="SHA",VLOOKUP(VALUE(O1286),Sheet2!B$1:C$191,2,FALSE), 0))</f>
        <v>Neets Bay</v>
      </c>
      <c r="R1286" s="82" t="str">
        <f t="shared" si="41"/>
        <v>T</v>
      </c>
      <c r="S1286" s="70" t="s">
        <v>2522</v>
      </c>
      <c r="T1286" s="71">
        <v>45525</v>
      </c>
      <c r="U1286" s="73"/>
      <c r="V1286" s="69">
        <v>1</v>
      </c>
      <c r="W1286" s="71">
        <v>45525</v>
      </c>
      <c r="X1286" s="69">
        <v>34</v>
      </c>
      <c r="Y1286" s="69">
        <v>9</v>
      </c>
      <c r="Z1286" s="70" t="s">
        <v>2518</v>
      </c>
      <c r="AA1286" s="69">
        <v>1</v>
      </c>
      <c r="AB1286" s="72">
        <v>45532</v>
      </c>
      <c r="AC1286" s="70" t="s">
        <v>57</v>
      </c>
      <c r="AD1286" s="70" t="s">
        <v>163</v>
      </c>
      <c r="AE1286" s="70" t="s">
        <v>10</v>
      </c>
      <c r="AF1286" s="70" t="s">
        <v>12</v>
      </c>
      <c r="AG1286" s="70" t="s">
        <v>65</v>
      </c>
      <c r="AH1286" s="70" t="s">
        <v>11</v>
      </c>
      <c r="AI1286" s="70" t="s">
        <v>9</v>
      </c>
      <c r="AJ1286" s="70" t="s">
        <v>122</v>
      </c>
      <c r="AK1286" s="70" t="s">
        <v>163</v>
      </c>
      <c r="AL1286" s="70" t="s">
        <v>57</v>
      </c>
      <c r="AM1286" s="70" t="s">
        <v>61</v>
      </c>
      <c r="AN1286" s="70" t="s">
        <v>61</v>
      </c>
      <c r="AO1286" s="70" t="s">
        <v>61</v>
      </c>
      <c r="AP1286" s="73"/>
    </row>
    <row r="1287" spans="1:42" ht="15" hidden="1" customHeight="1" x14ac:dyDescent="0.25">
      <c r="A1287" s="69">
        <v>2024</v>
      </c>
      <c r="B1287" s="70" t="s">
        <v>54</v>
      </c>
      <c r="C1287" s="70" t="s">
        <v>1752</v>
      </c>
      <c r="D1287" s="70" t="s">
        <v>1753</v>
      </c>
      <c r="E1287" s="70" t="s">
        <v>2094</v>
      </c>
      <c r="F1287" s="70" t="s">
        <v>1755</v>
      </c>
      <c r="G1287" s="70" t="s">
        <v>2516</v>
      </c>
      <c r="H1287" s="70" t="s">
        <v>78</v>
      </c>
      <c r="I1287" s="70" t="s">
        <v>60</v>
      </c>
      <c r="J1287" s="70" t="s">
        <v>1755</v>
      </c>
      <c r="K1287" s="69" t="b">
        <v>0</v>
      </c>
      <c r="L1287" s="70" t="s">
        <v>1755</v>
      </c>
      <c r="M1287" s="69">
        <v>101</v>
      </c>
      <c r="N1287" s="78" t="s">
        <v>62</v>
      </c>
      <c r="O1287" s="81" t="str">
        <f t="shared" si="40"/>
        <v>10195</v>
      </c>
      <c r="P1287" s="82" t="str">
        <f>IF(L1287="EGG", "THA", IF(COUNTIF(Sheet2!B$3:B$187,VALUE('raw Mark ID data'!O1287))=0, 0, VLOOKUP(VALUE(O1287), Sheet2!B$3:D$987, 3, FALSE)))</f>
        <v>THA</v>
      </c>
      <c r="Q1287" s="82" t="str">
        <f>IF(P1287="THA",VLOOKUP(VALUE(O1287),Sheet2!B$1:C$191,2,FALSE), IF(P1287="SHA",VLOOKUP(VALUE(O1287),Sheet2!B$1:C$191,2,FALSE), 0))</f>
        <v>Neets Bay</v>
      </c>
      <c r="R1287" s="82" t="str">
        <f t="shared" si="41"/>
        <v>T</v>
      </c>
      <c r="S1287" s="70" t="s">
        <v>2523</v>
      </c>
      <c r="T1287" s="71">
        <v>45525</v>
      </c>
      <c r="U1287" s="73"/>
      <c r="V1287" s="69">
        <v>1</v>
      </c>
      <c r="W1287" s="71">
        <v>45525</v>
      </c>
      <c r="X1287" s="69">
        <v>34</v>
      </c>
      <c r="Y1287" s="69">
        <v>9</v>
      </c>
      <c r="Z1287" s="70" t="s">
        <v>2518</v>
      </c>
      <c r="AA1287" s="69">
        <v>1</v>
      </c>
      <c r="AB1287" s="72">
        <v>45532</v>
      </c>
      <c r="AC1287" s="70" t="s">
        <v>57</v>
      </c>
      <c r="AD1287" s="70" t="s">
        <v>139</v>
      </c>
      <c r="AE1287" s="70" t="s">
        <v>13</v>
      </c>
      <c r="AF1287" s="70" t="s">
        <v>12</v>
      </c>
      <c r="AG1287" s="70" t="s">
        <v>65</v>
      </c>
      <c r="AH1287" s="70" t="s">
        <v>11</v>
      </c>
      <c r="AI1287" s="70" t="s">
        <v>9</v>
      </c>
      <c r="AJ1287" s="70" t="s">
        <v>122</v>
      </c>
      <c r="AK1287" s="70" t="s">
        <v>139</v>
      </c>
      <c r="AL1287" s="70" t="s">
        <v>57</v>
      </c>
      <c r="AM1287" s="70" t="s">
        <v>61</v>
      </c>
      <c r="AN1287" s="70" t="s">
        <v>61</v>
      </c>
      <c r="AO1287" s="70" t="s">
        <v>61</v>
      </c>
      <c r="AP1287" s="73"/>
    </row>
    <row r="1288" spans="1:42" ht="15" hidden="1" customHeight="1" x14ac:dyDescent="0.25">
      <c r="A1288" s="69">
        <v>2024</v>
      </c>
      <c r="B1288" s="70" t="s">
        <v>54</v>
      </c>
      <c r="C1288" s="70" t="s">
        <v>1752</v>
      </c>
      <c r="D1288" s="70" t="s">
        <v>1753</v>
      </c>
      <c r="E1288" s="70" t="s">
        <v>2094</v>
      </c>
      <c r="F1288" s="70" t="s">
        <v>1755</v>
      </c>
      <c r="G1288" s="70" t="s">
        <v>2516</v>
      </c>
      <c r="H1288" s="70" t="s">
        <v>79</v>
      </c>
      <c r="I1288" s="70" t="s">
        <v>60</v>
      </c>
      <c r="J1288" s="70" t="s">
        <v>1755</v>
      </c>
      <c r="K1288" s="69" t="b">
        <v>0</v>
      </c>
      <c r="L1288" s="70" t="s">
        <v>1755</v>
      </c>
      <c r="M1288" s="69">
        <v>101</v>
      </c>
      <c r="N1288" s="78" t="s">
        <v>62</v>
      </c>
      <c r="O1288" s="81" t="str">
        <f t="shared" si="40"/>
        <v>10195</v>
      </c>
      <c r="P1288" s="82" t="str">
        <f>IF(L1288="EGG", "THA", IF(COUNTIF(Sheet2!B$3:B$187,VALUE('raw Mark ID data'!O1288))=0, 0, VLOOKUP(VALUE(O1288), Sheet2!B$3:D$987, 3, FALSE)))</f>
        <v>THA</v>
      </c>
      <c r="Q1288" s="82" t="str">
        <f>IF(P1288="THA",VLOOKUP(VALUE(O1288),Sheet2!B$1:C$191,2,FALSE), IF(P1288="SHA",VLOOKUP(VALUE(O1288),Sheet2!B$1:C$191,2,FALSE), 0))</f>
        <v>Neets Bay</v>
      </c>
      <c r="R1288" s="82" t="str">
        <f t="shared" si="41"/>
        <v>T</v>
      </c>
      <c r="S1288" s="70" t="s">
        <v>2524</v>
      </c>
      <c r="T1288" s="71">
        <v>45525</v>
      </c>
      <c r="U1288" s="73"/>
      <c r="V1288" s="69">
        <v>1</v>
      </c>
      <c r="W1288" s="71">
        <v>45525</v>
      </c>
      <c r="X1288" s="69">
        <v>34</v>
      </c>
      <c r="Y1288" s="69">
        <v>9</v>
      </c>
      <c r="Z1288" s="70" t="s">
        <v>2518</v>
      </c>
      <c r="AA1288" s="69">
        <v>1</v>
      </c>
      <c r="AB1288" s="72">
        <v>45532</v>
      </c>
      <c r="AC1288" s="70" t="s">
        <v>57</v>
      </c>
      <c r="AD1288" s="70" t="s">
        <v>163</v>
      </c>
      <c r="AE1288" s="70" t="s">
        <v>10</v>
      </c>
      <c r="AF1288" s="70" t="s">
        <v>12</v>
      </c>
      <c r="AG1288" s="70" t="s">
        <v>65</v>
      </c>
      <c r="AH1288" s="70" t="s">
        <v>11</v>
      </c>
      <c r="AI1288" s="70" t="s">
        <v>9</v>
      </c>
      <c r="AJ1288" s="70" t="s">
        <v>122</v>
      </c>
      <c r="AK1288" s="70" t="s">
        <v>163</v>
      </c>
      <c r="AL1288" s="70" t="s">
        <v>57</v>
      </c>
      <c r="AM1288" s="70" t="s">
        <v>61</v>
      </c>
      <c r="AN1288" s="70" t="s">
        <v>61</v>
      </c>
      <c r="AO1288" s="70" t="s">
        <v>61</v>
      </c>
      <c r="AP1288" s="73"/>
    </row>
    <row r="1289" spans="1:42" ht="15" hidden="1" customHeight="1" x14ac:dyDescent="0.25">
      <c r="A1289" s="69">
        <v>2024</v>
      </c>
      <c r="B1289" s="70" t="s">
        <v>54</v>
      </c>
      <c r="C1289" s="70" t="s">
        <v>1752</v>
      </c>
      <c r="D1289" s="70" t="s">
        <v>1753</v>
      </c>
      <c r="E1289" s="70" t="s">
        <v>2094</v>
      </c>
      <c r="F1289" s="70" t="s">
        <v>1755</v>
      </c>
      <c r="G1289" s="70" t="s">
        <v>2516</v>
      </c>
      <c r="H1289" s="70" t="s">
        <v>81</v>
      </c>
      <c r="I1289" s="70" t="s">
        <v>60</v>
      </c>
      <c r="J1289" s="70" t="s">
        <v>1755</v>
      </c>
      <c r="K1289" s="69" t="b">
        <v>0</v>
      </c>
      <c r="L1289" s="70" t="s">
        <v>1755</v>
      </c>
      <c r="M1289" s="69">
        <v>101</v>
      </c>
      <c r="N1289" s="78" t="s">
        <v>62</v>
      </c>
      <c r="O1289" s="81" t="str">
        <f t="shared" si="40"/>
        <v>10195</v>
      </c>
      <c r="P1289" s="82" t="str">
        <f>IF(L1289="EGG", "THA", IF(COUNTIF(Sheet2!B$3:B$187,VALUE('raw Mark ID data'!O1289))=0, 0, VLOOKUP(VALUE(O1289), Sheet2!B$3:D$987, 3, FALSE)))</f>
        <v>THA</v>
      </c>
      <c r="Q1289" s="82" t="str">
        <f>IF(P1289="THA",VLOOKUP(VALUE(O1289),Sheet2!B$1:C$191,2,FALSE), IF(P1289="SHA",VLOOKUP(VALUE(O1289),Sheet2!B$1:C$191,2,FALSE), 0))</f>
        <v>Neets Bay</v>
      </c>
      <c r="R1289" s="82" t="str">
        <f t="shared" si="41"/>
        <v>T</v>
      </c>
      <c r="S1289" s="70" t="s">
        <v>2525</v>
      </c>
      <c r="T1289" s="71">
        <v>45525</v>
      </c>
      <c r="U1289" s="73"/>
      <c r="V1289" s="69">
        <v>1</v>
      </c>
      <c r="W1289" s="71">
        <v>45525</v>
      </c>
      <c r="X1289" s="69">
        <v>34</v>
      </c>
      <c r="Y1289" s="69">
        <v>9</v>
      </c>
      <c r="Z1289" s="70" t="s">
        <v>2518</v>
      </c>
      <c r="AA1289" s="69">
        <v>1</v>
      </c>
      <c r="AB1289" s="72">
        <v>45532</v>
      </c>
      <c r="AC1289" s="70" t="s">
        <v>57</v>
      </c>
      <c r="AD1289" s="70" t="s">
        <v>947</v>
      </c>
      <c r="AE1289" s="70" t="s">
        <v>14</v>
      </c>
      <c r="AF1289" s="70" t="s">
        <v>12</v>
      </c>
      <c r="AG1289" s="70" t="s">
        <v>65</v>
      </c>
      <c r="AH1289" s="70" t="s">
        <v>11</v>
      </c>
      <c r="AI1289" s="70" t="s">
        <v>9</v>
      </c>
      <c r="AJ1289" s="70" t="s">
        <v>122</v>
      </c>
      <c r="AK1289" s="70" t="s">
        <v>947</v>
      </c>
      <c r="AL1289" s="70" t="s">
        <v>57</v>
      </c>
      <c r="AM1289" s="70" t="s">
        <v>61</v>
      </c>
      <c r="AN1289" s="70" t="s">
        <v>61</v>
      </c>
      <c r="AO1289" s="70" t="s">
        <v>61</v>
      </c>
      <c r="AP1289" s="73"/>
    </row>
    <row r="1290" spans="1:42" ht="15" hidden="1" customHeight="1" x14ac:dyDescent="0.25">
      <c r="A1290" s="69">
        <v>2024</v>
      </c>
      <c r="B1290" s="70" t="s">
        <v>54</v>
      </c>
      <c r="C1290" s="70" t="s">
        <v>1752</v>
      </c>
      <c r="D1290" s="70" t="s">
        <v>1753</v>
      </c>
      <c r="E1290" s="70" t="s">
        <v>2094</v>
      </c>
      <c r="F1290" s="70" t="s">
        <v>1755</v>
      </c>
      <c r="G1290" s="70" t="s">
        <v>2516</v>
      </c>
      <c r="H1290" s="70" t="s">
        <v>83</v>
      </c>
      <c r="I1290" s="70" t="s">
        <v>60</v>
      </c>
      <c r="J1290" s="70" t="s">
        <v>1755</v>
      </c>
      <c r="K1290" s="69" t="b">
        <v>0</v>
      </c>
      <c r="L1290" s="70" t="s">
        <v>1755</v>
      </c>
      <c r="M1290" s="69">
        <v>101</v>
      </c>
      <c r="N1290" s="78" t="s">
        <v>62</v>
      </c>
      <c r="O1290" s="81" t="str">
        <f t="shared" si="40"/>
        <v>10195</v>
      </c>
      <c r="P1290" s="82" t="str">
        <f>IF(L1290="EGG", "THA", IF(COUNTIF(Sheet2!B$3:B$187,VALUE('raw Mark ID data'!O1290))=0, 0, VLOOKUP(VALUE(O1290), Sheet2!B$3:D$987, 3, FALSE)))</f>
        <v>THA</v>
      </c>
      <c r="Q1290" s="82" t="str">
        <f>IF(P1290="THA",VLOOKUP(VALUE(O1290),Sheet2!B$1:C$191,2,FALSE), IF(P1290="SHA",VLOOKUP(VALUE(O1290),Sheet2!B$1:C$191,2,FALSE), 0))</f>
        <v>Neets Bay</v>
      </c>
      <c r="R1290" s="82" t="str">
        <f t="shared" si="41"/>
        <v>T</v>
      </c>
      <c r="S1290" s="70" t="s">
        <v>2526</v>
      </c>
      <c r="T1290" s="71">
        <v>45525</v>
      </c>
      <c r="U1290" s="73"/>
      <c r="V1290" s="69">
        <v>1</v>
      </c>
      <c r="W1290" s="71">
        <v>45525</v>
      </c>
      <c r="X1290" s="69">
        <v>34</v>
      </c>
      <c r="Y1290" s="69">
        <v>9</v>
      </c>
      <c r="Z1290" s="70" t="s">
        <v>2518</v>
      </c>
      <c r="AA1290" s="69">
        <v>1</v>
      </c>
      <c r="AB1290" s="72">
        <v>45532</v>
      </c>
      <c r="AC1290" s="70" t="s">
        <v>57</v>
      </c>
      <c r="AD1290" s="70" t="s">
        <v>163</v>
      </c>
      <c r="AE1290" s="70" t="s">
        <v>10</v>
      </c>
      <c r="AF1290" s="70" t="s">
        <v>12</v>
      </c>
      <c r="AG1290" s="70" t="s">
        <v>65</v>
      </c>
      <c r="AH1290" s="70" t="s">
        <v>11</v>
      </c>
      <c r="AI1290" s="70" t="s">
        <v>9</v>
      </c>
      <c r="AJ1290" s="70" t="s">
        <v>122</v>
      </c>
      <c r="AK1290" s="70" t="s">
        <v>163</v>
      </c>
      <c r="AL1290" s="70" t="s">
        <v>57</v>
      </c>
      <c r="AM1290" s="70" t="s">
        <v>61</v>
      </c>
      <c r="AN1290" s="70" t="s">
        <v>61</v>
      </c>
      <c r="AO1290" s="70" t="s">
        <v>61</v>
      </c>
      <c r="AP1290" s="73"/>
    </row>
    <row r="1291" spans="1:42" ht="15" hidden="1" customHeight="1" x14ac:dyDescent="0.25">
      <c r="A1291" s="69">
        <v>2024</v>
      </c>
      <c r="B1291" s="70" t="s">
        <v>54</v>
      </c>
      <c r="C1291" s="70" t="s">
        <v>1752</v>
      </c>
      <c r="D1291" s="70" t="s">
        <v>1753</v>
      </c>
      <c r="E1291" s="70" t="s">
        <v>2094</v>
      </c>
      <c r="F1291" s="70" t="s">
        <v>1755</v>
      </c>
      <c r="G1291" s="70" t="s">
        <v>2516</v>
      </c>
      <c r="H1291" s="70" t="s">
        <v>85</v>
      </c>
      <c r="I1291" s="70" t="s">
        <v>60</v>
      </c>
      <c r="J1291" s="70" t="s">
        <v>1755</v>
      </c>
      <c r="K1291" s="69" t="b">
        <v>0</v>
      </c>
      <c r="L1291" s="70" t="s">
        <v>1755</v>
      </c>
      <c r="M1291" s="69">
        <v>101</v>
      </c>
      <c r="N1291" s="78" t="s">
        <v>62</v>
      </c>
      <c r="O1291" s="81" t="str">
        <f t="shared" si="40"/>
        <v>10195</v>
      </c>
      <c r="P1291" s="82" t="str">
        <f>IF(L1291="EGG", "THA", IF(COUNTIF(Sheet2!B$3:B$187,VALUE('raw Mark ID data'!O1291))=0, 0, VLOOKUP(VALUE(O1291), Sheet2!B$3:D$987, 3, FALSE)))</f>
        <v>THA</v>
      </c>
      <c r="Q1291" s="82" t="str">
        <f>IF(P1291="THA",VLOOKUP(VALUE(O1291),Sheet2!B$1:C$191,2,FALSE), IF(P1291="SHA",VLOOKUP(VALUE(O1291),Sheet2!B$1:C$191,2,FALSE), 0))</f>
        <v>Neets Bay</v>
      </c>
      <c r="R1291" s="82" t="str">
        <f t="shared" si="41"/>
        <v>T</v>
      </c>
      <c r="S1291" s="70" t="s">
        <v>2527</v>
      </c>
      <c r="T1291" s="71">
        <v>45525</v>
      </c>
      <c r="U1291" s="73"/>
      <c r="V1291" s="69">
        <v>1</v>
      </c>
      <c r="W1291" s="71">
        <v>45525</v>
      </c>
      <c r="X1291" s="69">
        <v>34</v>
      </c>
      <c r="Y1291" s="69">
        <v>9</v>
      </c>
      <c r="Z1291" s="70" t="s">
        <v>2518</v>
      </c>
      <c r="AA1291" s="69">
        <v>1</v>
      </c>
      <c r="AB1291" s="72">
        <v>45532</v>
      </c>
      <c r="AC1291" s="70" t="s">
        <v>57</v>
      </c>
      <c r="AD1291" s="70" t="s">
        <v>163</v>
      </c>
      <c r="AE1291" s="70" t="s">
        <v>10</v>
      </c>
      <c r="AF1291" s="70" t="s">
        <v>12</v>
      </c>
      <c r="AG1291" s="70" t="s">
        <v>65</v>
      </c>
      <c r="AH1291" s="70" t="s">
        <v>11</v>
      </c>
      <c r="AI1291" s="70" t="s">
        <v>9</v>
      </c>
      <c r="AJ1291" s="70" t="s">
        <v>122</v>
      </c>
      <c r="AK1291" s="70" t="s">
        <v>163</v>
      </c>
      <c r="AL1291" s="70" t="s">
        <v>57</v>
      </c>
      <c r="AM1291" s="70" t="s">
        <v>61</v>
      </c>
      <c r="AN1291" s="70" t="s">
        <v>61</v>
      </c>
      <c r="AO1291" s="70" t="s">
        <v>61</v>
      </c>
      <c r="AP1291" s="73"/>
    </row>
    <row r="1292" spans="1:42" ht="15" hidden="1" customHeight="1" x14ac:dyDescent="0.25">
      <c r="A1292" s="69">
        <v>2024</v>
      </c>
      <c r="B1292" s="70" t="s">
        <v>54</v>
      </c>
      <c r="C1292" s="70" t="s">
        <v>1752</v>
      </c>
      <c r="D1292" s="70" t="s">
        <v>1753</v>
      </c>
      <c r="E1292" s="70" t="s">
        <v>2094</v>
      </c>
      <c r="F1292" s="70" t="s">
        <v>1755</v>
      </c>
      <c r="G1292" s="70" t="s">
        <v>2516</v>
      </c>
      <c r="H1292" s="70" t="s">
        <v>88</v>
      </c>
      <c r="I1292" s="70" t="s">
        <v>60</v>
      </c>
      <c r="J1292" s="70" t="s">
        <v>1755</v>
      </c>
      <c r="K1292" s="69" t="b">
        <v>0</v>
      </c>
      <c r="L1292" s="70" t="s">
        <v>1755</v>
      </c>
      <c r="M1292" s="69">
        <v>101</v>
      </c>
      <c r="N1292" s="78" t="s">
        <v>62</v>
      </c>
      <c r="O1292" s="81" t="str">
        <f t="shared" si="40"/>
        <v>10195</v>
      </c>
      <c r="P1292" s="82" t="str">
        <f>IF(L1292="EGG", "THA", IF(COUNTIF(Sheet2!B$3:B$187,VALUE('raw Mark ID data'!O1292))=0, 0, VLOOKUP(VALUE(O1292), Sheet2!B$3:D$987, 3, FALSE)))</f>
        <v>THA</v>
      </c>
      <c r="Q1292" s="82" t="str">
        <f>IF(P1292="THA",VLOOKUP(VALUE(O1292),Sheet2!B$1:C$191,2,FALSE), IF(P1292="SHA",VLOOKUP(VALUE(O1292),Sheet2!B$1:C$191,2,FALSE), 0))</f>
        <v>Neets Bay</v>
      </c>
      <c r="R1292" s="82" t="str">
        <f t="shared" si="41"/>
        <v>T</v>
      </c>
      <c r="S1292" s="70" t="s">
        <v>2528</v>
      </c>
      <c r="T1292" s="71">
        <v>45525</v>
      </c>
      <c r="U1292" s="73"/>
      <c r="V1292" s="69">
        <v>1</v>
      </c>
      <c r="W1292" s="71">
        <v>45525</v>
      </c>
      <c r="X1292" s="69">
        <v>34</v>
      </c>
      <c r="Y1292" s="69">
        <v>9</v>
      </c>
      <c r="Z1292" s="70" t="s">
        <v>2518</v>
      </c>
      <c r="AA1292" s="69">
        <v>1</v>
      </c>
      <c r="AB1292" s="72">
        <v>45532</v>
      </c>
      <c r="AC1292" s="70" t="s">
        <v>57</v>
      </c>
      <c r="AD1292" s="70" t="s">
        <v>163</v>
      </c>
      <c r="AE1292" s="70" t="s">
        <v>10</v>
      </c>
      <c r="AF1292" s="70" t="s">
        <v>12</v>
      </c>
      <c r="AG1292" s="70" t="s">
        <v>65</v>
      </c>
      <c r="AH1292" s="70" t="s">
        <v>11</v>
      </c>
      <c r="AI1292" s="70" t="s">
        <v>9</v>
      </c>
      <c r="AJ1292" s="70" t="s">
        <v>122</v>
      </c>
      <c r="AK1292" s="70" t="s">
        <v>163</v>
      </c>
      <c r="AL1292" s="70" t="s">
        <v>57</v>
      </c>
      <c r="AM1292" s="70" t="s">
        <v>61</v>
      </c>
      <c r="AN1292" s="70" t="s">
        <v>61</v>
      </c>
      <c r="AO1292" s="70" t="s">
        <v>61</v>
      </c>
      <c r="AP1292" s="73"/>
    </row>
    <row r="1293" spans="1:42" ht="15" hidden="1" customHeight="1" x14ac:dyDescent="0.25">
      <c r="A1293" s="69">
        <v>2024</v>
      </c>
      <c r="B1293" s="70" t="s">
        <v>54</v>
      </c>
      <c r="C1293" s="70" t="s">
        <v>1752</v>
      </c>
      <c r="D1293" s="70" t="s">
        <v>1753</v>
      </c>
      <c r="E1293" s="70" t="s">
        <v>2094</v>
      </c>
      <c r="F1293" s="70" t="s">
        <v>1755</v>
      </c>
      <c r="G1293" s="70" t="s">
        <v>2516</v>
      </c>
      <c r="H1293" s="70" t="s">
        <v>89</v>
      </c>
      <c r="I1293" s="70" t="s">
        <v>60</v>
      </c>
      <c r="J1293" s="70" t="s">
        <v>1755</v>
      </c>
      <c r="K1293" s="69" t="b">
        <v>0</v>
      </c>
      <c r="L1293" s="70" t="s">
        <v>1755</v>
      </c>
      <c r="M1293" s="69">
        <v>101</v>
      </c>
      <c r="N1293" s="78" t="s">
        <v>62</v>
      </c>
      <c r="O1293" s="81" t="str">
        <f t="shared" si="40"/>
        <v>10195</v>
      </c>
      <c r="P1293" s="82" t="str">
        <f>IF(L1293="EGG", "THA", IF(COUNTIF(Sheet2!B$3:B$187,VALUE('raw Mark ID data'!O1293))=0, 0, VLOOKUP(VALUE(O1293), Sheet2!B$3:D$987, 3, FALSE)))</f>
        <v>THA</v>
      </c>
      <c r="Q1293" s="82" t="str">
        <f>IF(P1293="THA",VLOOKUP(VALUE(O1293),Sheet2!B$1:C$191,2,FALSE), IF(P1293="SHA",VLOOKUP(VALUE(O1293),Sheet2!B$1:C$191,2,FALSE), 0))</f>
        <v>Neets Bay</v>
      </c>
      <c r="R1293" s="82" t="str">
        <f t="shared" si="41"/>
        <v>T</v>
      </c>
      <c r="S1293" s="70" t="s">
        <v>2529</v>
      </c>
      <c r="T1293" s="71">
        <v>45525</v>
      </c>
      <c r="U1293" s="73"/>
      <c r="V1293" s="69">
        <v>1</v>
      </c>
      <c r="W1293" s="71">
        <v>45525</v>
      </c>
      <c r="X1293" s="69">
        <v>34</v>
      </c>
      <c r="Y1293" s="69">
        <v>9</v>
      </c>
      <c r="Z1293" s="70" t="s">
        <v>2518</v>
      </c>
      <c r="AA1293" s="69">
        <v>1</v>
      </c>
      <c r="AB1293" s="72">
        <v>45532</v>
      </c>
      <c r="AC1293" s="70" t="s">
        <v>57</v>
      </c>
      <c r="AD1293" s="70" t="s">
        <v>189</v>
      </c>
      <c r="AE1293" s="70" t="s">
        <v>21</v>
      </c>
      <c r="AF1293" s="70" t="s">
        <v>12</v>
      </c>
      <c r="AG1293" s="70" t="s">
        <v>65</v>
      </c>
      <c r="AH1293" s="70" t="s">
        <v>11</v>
      </c>
      <c r="AI1293" s="70" t="s">
        <v>9</v>
      </c>
      <c r="AJ1293" s="70" t="s">
        <v>187</v>
      </c>
      <c r="AK1293" s="70" t="s">
        <v>189</v>
      </c>
      <c r="AL1293" s="70" t="s">
        <v>57</v>
      </c>
      <c r="AM1293" s="70" t="s">
        <v>61</v>
      </c>
      <c r="AN1293" s="70" t="s">
        <v>61</v>
      </c>
      <c r="AO1293" s="70" t="s">
        <v>61</v>
      </c>
      <c r="AP1293" s="73"/>
    </row>
    <row r="1294" spans="1:42" ht="15" hidden="1" customHeight="1" x14ac:dyDescent="0.25">
      <c r="A1294" s="69">
        <v>2024</v>
      </c>
      <c r="B1294" s="70" t="s">
        <v>54</v>
      </c>
      <c r="C1294" s="70" t="s">
        <v>1752</v>
      </c>
      <c r="D1294" s="70" t="s">
        <v>1753</v>
      </c>
      <c r="E1294" s="70" t="s">
        <v>2094</v>
      </c>
      <c r="F1294" s="70" t="s">
        <v>1755</v>
      </c>
      <c r="G1294" s="70" t="s">
        <v>2516</v>
      </c>
      <c r="H1294" s="70" t="s">
        <v>90</v>
      </c>
      <c r="I1294" s="70" t="s">
        <v>60</v>
      </c>
      <c r="J1294" s="70" t="s">
        <v>1755</v>
      </c>
      <c r="K1294" s="69" t="b">
        <v>0</v>
      </c>
      <c r="L1294" s="70" t="s">
        <v>1755</v>
      </c>
      <c r="M1294" s="69">
        <v>101</v>
      </c>
      <c r="N1294" s="78" t="s">
        <v>62</v>
      </c>
      <c r="O1294" s="81" t="str">
        <f t="shared" si="40"/>
        <v>10195</v>
      </c>
      <c r="P1294" s="82" t="str">
        <f>IF(L1294="EGG", "THA", IF(COUNTIF(Sheet2!B$3:B$187,VALUE('raw Mark ID data'!O1294))=0, 0, VLOOKUP(VALUE(O1294), Sheet2!B$3:D$987, 3, FALSE)))</f>
        <v>THA</v>
      </c>
      <c r="Q1294" s="82" t="str">
        <f>IF(P1294="THA",VLOOKUP(VALUE(O1294),Sheet2!B$1:C$191,2,FALSE), IF(P1294="SHA",VLOOKUP(VALUE(O1294),Sheet2!B$1:C$191,2,FALSE), 0))</f>
        <v>Neets Bay</v>
      </c>
      <c r="R1294" s="82" t="str">
        <f t="shared" si="41"/>
        <v>T</v>
      </c>
      <c r="S1294" s="70" t="s">
        <v>2530</v>
      </c>
      <c r="T1294" s="71">
        <v>45525</v>
      </c>
      <c r="U1294" s="73"/>
      <c r="V1294" s="69">
        <v>1</v>
      </c>
      <c r="W1294" s="71">
        <v>45525</v>
      </c>
      <c r="X1294" s="69">
        <v>34</v>
      </c>
      <c r="Y1294" s="69">
        <v>9</v>
      </c>
      <c r="Z1294" s="70" t="s">
        <v>2518</v>
      </c>
      <c r="AA1294" s="69">
        <v>1</v>
      </c>
      <c r="AB1294" s="72">
        <v>45532</v>
      </c>
      <c r="AC1294" s="70" t="s">
        <v>57</v>
      </c>
      <c r="AD1294" s="70" t="s">
        <v>163</v>
      </c>
      <c r="AE1294" s="70" t="s">
        <v>10</v>
      </c>
      <c r="AF1294" s="70" t="s">
        <v>12</v>
      </c>
      <c r="AG1294" s="70" t="s">
        <v>65</v>
      </c>
      <c r="AH1294" s="70" t="s">
        <v>11</v>
      </c>
      <c r="AI1294" s="70" t="s">
        <v>9</v>
      </c>
      <c r="AJ1294" s="70" t="s">
        <v>122</v>
      </c>
      <c r="AK1294" s="70" t="s">
        <v>163</v>
      </c>
      <c r="AL1294" s="70" t="s">
        <v>57</v>
      </c>
      <c r="AM1294" s="70" t="s">
        <v>61</v>
      </c>
      <c r="AN1294" s="70" t="s">
        <v>61</v>
      </c>
      <c r="AO1294" s="70" t="s">
        <v>61</v>
      </c>
      <c r="AP1294" s="73"/>
    </row>
    <row r="1295" spans="1:42" ht="15" hidden="1" customHeight="1" x14ac:dyDescent="0.25">
      <c r="A1295" s="69">
        <v>2024</v>
      </c>
      <c r="B1295" s="70" t="s">
        <v>54</v>
      </c>
      <c r="C1295" s="70" t="s">
        <v>1752</v>
      </c>
      <c r="D1295" s="70" t="s">
        <v>1753</v>
      </c>
      <c r="E1295" s="70" t="s">
        <v>2094</v>
      </c>
      <c r="F1295" s="70" t="s">
        <v>1755</v>
      </c>
      <c r="G1295" s="70" t="s">
        <v>2516</v>
      </c>
      <c r="H1295" s="70" t="s">
        <v>92</v>
      </c>
      <c r="I1295" s="70" t="s">
        <v>60</v>
      </c>
      <c r="J1295" s="70" t="s">
        <v>1755</v>
      </c>
      <c r="K1295" s="69" t="b">
        <v>0</v>
      </c>
      <c r="L1295" s="70" t="s">
        <v>1755</v>
      </c>
      <c r="M1295" s="69">
        <v>101</v>
      </c>
      <c r="N1295" s="78" t="s">
        <v>62</v>
      </c>
      <c r="O1295" s="81" t="str">
        <f t="shared" si="40"/>
        <v>10195</v>
      </c>
      <c r="P1295" s="82" t="str">
        <f>IF(L1295="EGG", "THA", IF(COUNTIF(Sheet2!B$3:B$187,VALUE('raw Mark ID data'!O1295))=0, 0, VLOOKUP(VALUE(O1295), Sheet2!B$3:D$987, 3, FALSE)))</f>
        <v>THA</v>
      </c>
      <c r="Q1295" s="82" t="str">
        <f>IF(P1295="THA",VLOOKUP(VALUE(O1295),Sheet2!B$1:C$191,2,FALSE), IF(P1295="SHA",VLOOKUP(VALUE(O1295),Sheet2!B$1:C$191,2,FALSE), 0))</f>
        <v>Neets Bay</v>
      </c>
      <c r="R1295" s="82" t="str">
        <f t="shared" si="41"/>
        <v>T</v>
      </c>
      <c r="S1295" s="70" t="s">
        <v>2531</v>
      </c>
      <c r="T1295" s="71">
        <v>45525</v>
      </c>
      <c r="U1295" s="73"/>
      <c r="V1295" s="69">
        <v>1</v>
      </c>
      <c r="W1295" s="71">
        <v>45525</v>
      </c>
      <c r="X1295" s="69">
        <v>34</v>
      </c>
      <c r="Y1295" s="69">
        <v>9</v>
      </c>
      <c r="Z1295" s="70" t="s">
        <v>2518</v>
      </c>
      <c r="AA1295" s="69">
        <v>1</v>
      </c>
      <c r="AB1295" s="72">
        <v>45532</v>
      </c>
      <c r="AC1295" s="70" t="s">
        <v>57</v>
      </c>
      <c r="AD1295" s="70" t="s">
        <v>139</v>
      </c>
      <c r="AE1295" s="70" t="s">
        <v>13</v>
      </c>
      <c r="AF1295" s="70" t="s">
        <v>12</v>
      </c>
      <c r="AG1295" s="70" t="s">
        <v>65</v>
      </c>
      <c r="AH1295" s="70" t="s">
        <v>11</v>
      </c>
      <c r="AI1295" s="70" t="s">
        <v>9</v>
      </c>
      <c r="AJ1295" s="70" t="s">
        <v>122</v>
      </c>
      <c r="AK1295" s="70" t="s">
        <v>139</v>
      </c>
      <c r="AL1295" s="70" t="s">
        <v>57</v>
      </c>
      <c r="AM1295" s="70" t="s">
        <v>61</v>
      </c>
      <c r="AN1295" s="70" t="s">
        <v>61</v>
      </c>
      <c r="AO1295" s="70" t="s">
        <v>61</v>
      </c>
      <c r="AP1295" s="73"/>
    </row>
    <row r="1296" spans="1:42" ht="15" hidden="1" customHeight="1" x14ac:dyDescent="0.25">
      <c r="A1296" s="69">
        <v>2024</v>
      </c>
      <c r="B1296" s="70" t="s">
        <v>54</v>
      </c>
      <c r="C1296" s="70" t="s">
        <v>1752</v>
      </c>
      <c r="D1296" s="70" t="s">
        <v>1753</v>
      </c>
      <c r="E1296" s="70" t="s">
        <v>2094</v>
      </c>
      <c r="F1296" s="70" t="s">
        <v>1755</v>
      </c>
      <c r="G1296" s="70" t="s">
        <v>2516</v>
      </c>
      <c r="H1296" s="70" t="s">
        <v>94</v>
      </c>
      <c r="I1296" s="70" t="s">
        <v>60</v>
      </c>
      <c r="J1296" s="70" t="s">
        <v>1755</v>
      </c>
      <c r="K1296" s="69" t="b">
        <v>0</v>
      </c>
      <c r="L1296" s="70" t="s">
        <v>1755</v>
      </c>
      <c r="M1296" s="69">
        <v>101</v>
      </c>
      <c r="N1296" s="78" t="s">
        <v>62</v>
      </c>
      <c r="O1296" s="81" t="str">
        <f t="shared" si="40"/>
        <v>10195</v>
      </c>
      <c r="P1296" s="82" t="str">
        <f>IF(L1296="EGG", "THA", IF(COUNTIF(Sheet2!B$3:B$187,VALUE('raw Mark ID data'!O1296))=0, 0, VLOOKUP(VALUE(O1296), Sheet2!B$3:D$987, 3, FALSE)))</f>
        <v>THA</v>
      </c>
      <c r="Q1296" s="82" t="str">
        <f>IF(P1296="THA",VLOOKUP(VALUE(O1296),Sheet2!B$1:C$191,2,FALSE), IF(P1296="SHA",VLOOKUP(VALUE(O1296),Sheet2!B$1:C$191,2,FALSE), 0))</f>
        <v>Neets Bay</v>
      </c>
      <c r="R1296" s="82" t="str">
        <f t="shared" si="41"/>
        <v>T</v>
      </c>
      <c r="S1296" s="70" t="s">
        <v>2532</v>
      </c>
      <c r="T1296" s="71">
        <v>45525</v>
      </c>
      <c r="U1296" s="73"/>
      <c r="V1296" s="69">
        <v>1</v>
      </c>
      <c r="W1296" s="71">
        <v>45525</v>
      </c>
      <c r="X1296" s="69">
        <v>34</v>
      </c>
      <c r="Y1296" s="69">
        <v>9</v>
      </c>
      <c r="Z1296" s="70" t="s">
        <v>2518</v>
      </c>
      <c r="AA1296" s="69">
        <v>1</v>
      </c>
      <c r="AB1296" s="72">
        <v>45532</v>
      </c>
      <c r="AC1296" s="70" t="s">
        <v>57</v>
      </c>
      <c r="AD1296" s="70" t="s">
        <v>139</v>
      </c>
      <c r="AE1296" s="70" t="s">
        <v>13</v>
      </c>
      <c r="AF1296" s="70" t="s">
        <v>12</v>
      </c>
      <c r="AG1296" s="70" t="s">
        <v>65</v>
      </c>
      <c r="AH1296" s="70" t="s">
        <v>11</v>
      </c>
      <c r="AI1296" s="70" t="s">
        <v>9</v>
      </c>
      <c r="AJ1296" s="70" t="s">
        <v>122</v>
      </c>
      <c r="AK1296" s="70" t="s">
        <v>139</v>
      </c>
      <c r="AL1296" s="70" t="s">
        <v>57</v>
      </c>
      <c r="AM1296" s="70" t="s">
        <v>61</v>
      </c>
      <c r="AN1296" s="70" t="s">
        <v>61</v>
      </c>
      <c r="AO1296" s="70" t="s">
        <v>61</v>
      </c>
      <c r="AP1296" s="73"/>
    </row>
    <row r="1297" spans="1:42" ht="15" hidden="1" customHeight="1" x14ac:dyDescent="0.25">
      <c r="A1297" s="69">
        <v>2024</v>
      </c>
      <c r="B1297" s="70" t="s">
        <v>54</v>
      </c>
      <c r="C1297" s="70" t="s">
        <v>1752</v>
      </c>
      <c r="D1297" s="70" t="s">
        <v>1753</v>
      </c>
      <c r="E1297" s="70" t="s">
        <v>2094</v>
      </c>
      <c r="F1297" s="70" t="s">
        <v>1755</v>
      </c>
      <c r="G1297" s="70" t="s">
        <v>2516</v>
      </c>
      <c r="H1297" s="70" t="s">
        <v>95</v>
      </c>
      <c r="I1297" s="70" t="s">
        <v>60</v>
      </c>
      <c r="J1297" s="70" t="s">
        <v>1755</v>
      </c>
      <c r="K1297" s="69" t="b">
        <v>0</v>
      </c>
      <c r="L1297" s="70" t="s">
        <v>1755</v>
      </c>
      <c r="M1297" s="69">
        <v>101</v>
      </c>
      <c r="N1297" s="78" t="s">
        <v>62</v>
      </c>
      <c r="O1297" s="81" t="str">
        <f t="shared" si="40"/>
        <v>10195</v>
      </c>
      <c r="P1297" s="82" t="str">
        <f>IF(L1297="EGG", "THA", IF(COUNTIF(Sheet2!B$3:B$187,VALUE('raw Mark ID data'!O1297))=0, 0, VLOOKUP(VALUE(O1297), Sheet2!B$3:D$987, 3, FALSE)))</f>
        <v>THA</v>
      </c>
      <c r="Q1297" s="82" t="str">
        <f>IF(P1297="THA",VLOOKUP(VALUE(O1297),Sheet2!B$1:C$191,2,FALSE), IF(P1297="SHA",VLOOKUP(VALUE(O1297),Sheet2!B$1:C$191,2,FALSE), 0))</f>
        <v>Neets Bay</v>
      </c>
      <c r="R1297" s="82" t="str">
        <f t="shared" si="41"/>
        <v>T</v>
      </c>
      <c r="S1297" s="70" t="s">
        <v>2533</v>
      </c>
      <c r="T1297" s="71">
        <v>45525</v>
      </c>
      <c r="U1297" s="73"/>
      <c r="V1297" s="69">
        <v>1</v>
      </c>
      <c r="W1297" s="71">
        <v>45525</v>
      </c>
      <c r="X1297" s="69">
        <v>34</v>
      </c>
      <c r="Y1297" s="69">
        <v>9</v>
      </c>
      <c r="Z1297" s="70" t="s">
        <v>2518</v>
      </c>
      <c r="AA1297" s="69">
        <v>1</v>
      </c>
      <c r="AB1297" s="72">
        <v>45532</v>
      </c>
      <c r="AC1297" s="70" t="s">
        <v>57</v>
      </c>
      <c r="AD1297" s="70" t="s">
        <v>139</v>
      </c>
      <c r="AE1297" s="70" t="s">
        <v>13</v>
      </c>
      <c r="AF1297" s="70" t="s">
        <v>12</v>
      </c>
      <c r="AG1297" s="70" t="s">
        <v>65</v>
      </c>
      <c r="AH1297" s="70" t="s">
        <v>11</v>
      </c>
      <c r="AI1297" s="70" t="s">
        <v>9</v>
      </c>
      <c r="AJ1297" s="70" t="s">
        <v>122</v>
      </c>
      <c r="AK1297" s="70" t="s">
        <v>139</v>
      </c>
      <c r="AL1297" s="70" t="s">
        <v>57</v>
      </c>
      <c r="AM1297" s="70" t="s">
        <v>61</v>
      </c>
      <c r="AN1297" s="70" t="s">
        <v>61</v>
      </c>
      <c r="AO1297" s="70" t="s">
        <v>61</v>
      </c>
      <c r="AP1297" s="73"/>
    </row>
    <row r="1298" spans="1:42" ht="15" hidden="1" customHeight="1" x14ac:dyDescent="0.25">
      <c r="A1298" s="69">
        <v>2024</v>
      </c>
      <c r="B1298" s="70" t="s">
        <v>54</v>
      </c>
      <c r="C1298" s="70" t="s">
        <v>1752</v>
      </c>
      <c r="D1298" s="70" t="s">
        <v>1753</v>
      </c>
      <c r="E1298" s="70" t="s">
        <v>2094</v>
      </c>
      <c r="F1298" s="70" t="s">
        <v>1755</v>
      </c>
      <c r="G1298" s="70" t="s">
        <v>2516</v>
      </c>
      <c r="H1298" s="70" t="s">
        <v>96</v>
      </c>
      <c r="I1298" s="70" t="s">
        <v>60</v>
      </c>
      <c r="J1298" s="70" t="s">
        <v>1755</v>
      </c>
      <c r="K1298" s="69" t="b">
        <v>0</v>
      </c>
      <c r="L1298" s="70" t="s">
        <v>1755</v>
      </c>
      <c r="M1298" s="69">
        <v>101</v>
      </c>
      <c r="N1298" s="78" t="s">
        <v>62</v>
      </c>
      <c r="O1298" s="81" t="str">
        <f t="shared" si="40"/>
        <v>10195</v>
      </c>
      <c r="P1298" s="82" t="str">
        <f>IF(L1298="EGG", "THA", IF(COUNTIF(Sheet2!B$3:B$187,VALUE('raw Mark ID data'!O1298))=0, 0, VLOOKUP(VALUE(O1298), Sheet2!B$3:D$987, 3, FALSE)))</f>
        <v>THA</v>
      </c>
      <c r="Q1298" s="82" t="str">
        <f>IF(P1298="THA",VLOOKUP(VALUE(O1298),Sheet2!B$1:C$191,2,FALSE), IF(P1298="SHA",VLOOKUP(VALUE(O1298),Sheet2!B$1:C$191,2,FALSE), 0))</f>
        <v>Neets Bay</v>
      </c>
      <c r="R1298" s="82" t="str">
        <f t="shared" si="41"/>
        <v>T</v>
      </c>
      <c r="S1298" s="70" t="s">
        <v>2534</v>
      </c>
      <c r="T1298" s="71">
        <v>45525</v>
      </c>
      <c r="U1298" s="73"/>
      <c r="V1298" s="69">
        <v>1</v>
      </c>
      <c r="W1298" s="71">
        <v>45525</v>
      </c>
      <c r="X1298" s="69">
        <v>34</v>
      </c>
      <c r="Y1298" s="69">
        <v>9</v>
      </c>
      <c r="Z1298" s="70" t="s">
        <v>2518</v>
      </c>
      <c r="AA1298" s="69">
        <v>1</v>
      </c>
      <c r="AB1298" s="72">
        <v>45532</v>
      </c>
      <c r="AC1298" s="70" t="s">
        <v>57</v>
      </c>
      <c r="AD1298" s="70" t="s">
        <v>163</v>
      </c>
      <c r="AE1298" s="70" t="s">
        <v>10</v>
      </c>
      <c r="AF1298" s="70" t="s">
        <v>12</v>
      </c>
      <c r="AG1298" s="70" t="s">
        <v>65</v>
      </c>
      <c r="AH1298" s="70" t="s">
        <v>11</v>
      </c>
      <c r="AI1298" s="70" t="s">
        <v>9</v>
      </c>
      <c r="AJ1298" s="70" t="s">
        <v>122</v>
      </c>
      <c r="AK1298" s="70" t="s">
        <v>163</v>
      </c>
      <c r="AL1298" s="70" t="s">
        <v>57</v>
      </c>
      <c r="AM1298" s="70" t="s">
        <v>61</v>
      </c>
      <c r="AN1298" s="70" t="s">
        <v>61</v>
      </c>
      <c r="AO1298" s="70" t="s">
        <v>61</v>
      </c>
      <c r="AP1298" s="73"/>
    </row>
    <row r="1299" spans="1:42" ht="15" hidden="1" customHeight="1" x14ac:dyDescent="0.25">
      <c r="A1299" s="69">
        <v>2024</v>
      </c>
      <c r="B1299" s="70" t="s">
        <v>54</v>
      </c>
      <c r="C1299" s="70" t="s">
        <v>1752</v>
      </c>
      <c r="D1299" s="70" t="s">
        <v>1753</v>
      </c>
      <c r="E1299" s="70" t="s">
        <v>2094</v>
      </c>
      <c r="F1299" s="70" t="s">
        <v>1755</v>
      </c>
      <c r="G1299" s="70" t="s">
        <v>2516</v>
      </c>
      <c r="H1299" s="70" t="s">
        <v>97</v>
      </c>
      <c r="I1299" s="70" t="s">
        <v>60</v>
      </c>
      <c r="J1299" s="70" t="s">
        <v>1755</v>
      </c>
      <c r="K1299" s="69" t="b">
        <v>0</v>
      </c>
      <c r="L1299" s="70" t="s">
        <v>1755</v>
      </c>
      <c r="M1299" s="69">
        <v>101</v>
      </c>
      <c r="N1299" s="78" t="s">
        <v>62</v>
      </c>
      <c r="O1299" s="81" t="str">
        <f t="shared" si="40"/>
        <v>10195</v>
      </c>
      <c r="P1299" s="82" t="str">
        <f>IF(L1299="EGG", "THA", IF(COUNTIF(Sheet2!B$3:B$187,VALUE('raw Mark ID data'!O1299))=0, 0, VLOOKUP(VALUE(O1299), Sheet2!B$3:D$987, 3, FALSE)))</f>
        <v>THA</v>
      </c>
      <c r="Q1299" s="82" t="str">
        <f>IF(P1299="THA",VLOOKUP(VALUE(O1299),Sheet2!B$1:C$191,2,FALSE), IF(P1299="SHA",VLOOKUP(VALUE(O1299),Sheet2!B$1:C$191,2,FALSE), 0))</f>
        <v>Neets Bay</v>
      </c>
      <c r="R1299" s="82" t="str">
        <f t="shared" si="41"/>
        <v>T</v>
      </c>
      <c r="S1299" s="70" t="s">
        <v>2535</v>
      </c>
      <c r="T1299" s="71">
        <v>45525</v>
      </c>
      <c r="U1299" s="73"/>
      <c r="V1299" s="69">
        <v>1</v>
      </c>
      <c r="W1299" s="71">
        <v>45525</v>
      </c>
      <c r="X1299" s="69">
        <v>34</v>
      </c>
      <c r="Y1299" s="69">
        <v>9</v>
      </c>
      <c r="Z1299" s="70" t="s">
        <v>2518</v>
      </c>
      <c r="AA1299" s="69">
        <v>1</v>
      </c>
      <c r="AB1299" s="72">
        <v>45532</v>
      </c>
      <c r="AC1299" s="70" t="s">
        <v>57</v>
      </c>
      <c r="AD1299" s="70" t="s">
        <v>189</v>
      </c>
      <c r="AE1299" s="70" t="s">
        <v>21</v>
      </c>
      <c r="AF1299" s="70" t="s">
        <v>12</v>
      </c>
      <c r="AG1299" s="70" t="s">
        <v>65</v>
      </c>
      <c r="AH1299" s="70" t="s">
        <v>11</v>
      </c>
      <c r="AI1299" s="70" t="s">
        <v>9</v>
      </c>
      <c r="AJ1299" s="70" t="s">
        <v>122</v>
      </c>
      <c r="AK1299" s="70" t="s">
        <v>189</v>
      </c>
      <c r="AL1299" s="70" t="s">
        <v>57</v>
      </c>
      <c r="AM1299" s="70" t="s">
        <v>61</v>
      </c>
      <c r="AN1299" s="70" t="s">
        <v>61</v>
      </c>
      <c r="AO1299" s="70" t="s">
        <v>61</v>
      </c>
      <c r="AP1299" s="73"/>
    </row>
    <row r="1300" spans="1:42" ht="15" hidden="1" customHeight="1" x14ac:dyDescent="0.25">
      <c r="A1300" s="69">
        <v>2024</v>
      </c>
      <c r="B1300" s="70" t="s">
        <v>54</v>
      </c>
      <c r="C1300" s="70" t="s">
        <v>1752</v>
      </c>
      <c r="D1300" s="70" t="s">
        <v>1753</v>
      </c>
      <c r="E1300" s="70" t="s">
        <v>2094</v>
      </c>
      <c r="F1300" s="70" t="s">
        <v>1755</v>
      </c>
      <c r="G1300" s="70" t="s">
        <v>2516</v>
      </c>
      <c r="H1300" s="70" t="s">
        <v>98</v>
      </c>
      <c r="I1300" s="70" t="s">
        <v>60</v>
      </c>
      <c r="J1300" s="70" t="s">
        <v>1755</v>
      </c>
      <c r="K1300" s="69" t="b">
        <v>0</v>
      </c>
      <c r="L1300" s="70" t="s">
        <v>1755</v>
      </c>
      <c r="M1300" s="69">
        <v>101</v>
      </c>
      <c r="N1300" s="78" t="s">
        <v>62</v>
      </c>
      <c r="O1300" s="81" t="str">
        <f t="shared" si="40"/>
        <v>10195</v>
      </c>
      <c r="P1300" s="82" t="str">
        <f>IF(L1300="EGG", "THA", IF(COUNTIF(Sheet2!B$3:B$187,VALUE('raw Mark ID data'!O1300))=0, 0, VLOOKUP(VALUE(O1300), Sheet2!B$3:D$987, 3, FALSE)))</f>
        <v>THA</v>
      </c>
      <c r="Q1300" s="82" t="str">
        <f>IF(P1300="THA",VLOOKUP(VALUE(O1300),Sheet2!B$1:C$191,2,FALSE), IF(P1300="SHA",VLOOKUP(VALUE(O1300),Sheet2!B$1:C$191,2,FALSE), 0))</f>
        <v>Neets Bay</v>
      </c>
      <c r="R1300" s="82" t="str">
        <f t="shared" si="41"/>
        <v>T</v>
      </c>
      <c r="S1300" s="70" t="s">
        <v>2536</v>
      </c>
      <c r="T1300" s="71">
        <v>45525</v>
      </c>
      <c r="U1300" s="73"/>
      <c r="V1300" s="69">
        <v>1</v>
      </c>
      <c r="W1300" s="71">
        <v>45525</v>
      </c>
      <c r="X1300" s="69">
        <v>34</v>
      </c>
      <c r="Y1300" s="69">
        <v>9</v>
      </c>
      <c r="Z1300" s="70" t="s">
        <v>2518</v>
      </c>
      <c r="AA1300" s="69">
        <v>1</v>
      </c>
      <c r="AB1300" s="72">
        <v>45532</v>
      </c>
      <c r="AC1300" s="70" t="s">
        <v>57</v>
      </c>
      <c r="AD1300" s="70" t="s">
        <v>189</v>
      </c>
      <c r="AE1300" s="70" t="s">
        <v>21</v>
      </c>
      <c r="AF1300" s="70" t="s">
        <v>12</v>
      </c>
      <c r="AG1300" s="70" t="s">
        <v>65</v>
      </c>
      <c r="AH1300" s="70" t="s">
        <v>11</v>
      </c>
      <c r="AI1300" s="70" t="s">
        <v>9</v>
      </c>
      <c r="AJ1300" s="70" t="s">
        <v>122</v>
      </c>
      <c r="AK1300" s="70" t="s">
        <v>189</v>
      </c>
      <c r="AL1300" s="70" t="s">
        <v>57</v>
      </c>
      <c r="AM1300" s="70" t="s">
        <v>61</v>
      </c>
      <c r="AN1300" s="70" t="s">
        <v>61</v>
      </c>
      <c r="AO1300" s="70" t="s">
        <v>61</v>
      </c>
      <c r="AP1300" s="73"/>
    </row>
    <row r="1301" spans="1:42" ht="15" hidden="1" customHeight="1" x14ac:dyDescent="0.25">
      <c r="A1301" s="69">
        <v>2024</v>
      </c>
      <c r="B1301" s="70" t="s">
        <v>54</v>
      </c>
      <c r="C1301" s="70" t="s">
        <v>1752</v>
      </c>
      <c r="D1301" s="70" t="s">
        <v>1753</v>
      </c>
      <c r="E1301" s="70" t="s">
        <v>2094</v>
      </c>
      <c r="F1301" s="70" t="s">
        <v>1755</v>
      </c>
      <c r="G1301" s="70" t="s">
        <v>2516</v>
      </c>
      <c r="H1301" s="70" t="s">
        <v>99</v>
      </c>
      <c r="I1301" s="70" t="s">
        <v>60</v>
      </c>
      <c r="J1301" s="70" t="s">
        <v>1755</v>
      </c>
      <c r="K1301" s="69" t="b">
        <v>0</v>
      </c>
      <c r="L1301" s="70" t="s">
        <v>1755</v>
      </c>
      <c r="M1301" s="69">
        <v>101</v>
      </c>
      <c r="N1301" s="78" t="s">
        <v>62</v>
      </c>
      <c r="O1301" s="81" t="str">
        <f t="shared" si="40"/>
        <v>10195</v>
      </c>
      <c r="P1301" s="82" t="str">
        <f>IF(L1301="EGG", "THA", IF(COUNTIF(Sheet2!B$3:B$187,VALUE('raw Mark ID data'!O1301))=0, 0, VLOOKUP(VALUE(O1301), Sheet2!B$3:D$987, 3, FALSE)))</f>
        <v>THA</v>
      </c>
      <c r="Q1301" s="82" t="str">
        <f>IF(P1301="THA",VLOOKUP(VALUE(O1301),Sheet2!B$1:C$191,2,FALSE), IF(P1301="SHA",VLOOKUP(VALUE(O1301),Sheet2!B$1:C$191,2,FALSE), 0))</f>
        <v>Neets Bay</v>
      </c>
      <c r="R1301" s="82" t="str">
        <f t="shared" si="41"/>
        <v>T</v>
      </c>
      <c r="S1301" s="70" t="s">
        <v>2537</v>
      </c>
      <c r="T1301" s="71">
        <v>45525</v>
      </c>
      <c r="U1301" s="73"/>
      <c r="V1301" s="69">
        <v>1</v>
      </c>
      <c r="W1301" s="71">
        <v>45525</v>
      </c>
      <c r="X1301" s="69">
        <v>34</v>
      </c>
      <c r="Y1301" s="69">
        <v>9</v>
      </c>
      <c r="Z1301" s="70" t="s">
        <v>2518</v>
      </c>
      <c r="AA1301" s="69">
        <v>1</v>
      </c>
      <c r="AB1301" s="72">
        <v>45532</v>
      </c>
      <c r="AC1301" s="70" t="s">
        <v>57</v>
      </c>
      <c r="AD1301" s="70" t="s">
        <v>163</v>
      </c>
      <c r="AE1301" s="70" t="s">
        <v>10</v>
      </c>
      <c r="AF1301" s="70" t="s">
        <v>12</v>
      </c>
      <c r="AG1301" s="70" t="s">
        <v>65</v>
      </c>
      <c r="AH1301" s="70" t="s">
        <v>11</v>
      </c>
      <c r="AI1301" s="70" t="s">
        <v>9</v>
      </c>
      <c r="AJ1301" s="70" t="s">
        <v>187</v>
      </c>
      <c r="AK1301" s="70" t="s">
        <v>163</v>
      </c>
      <c r="AL1301" s="70" t="s">
        <v>57</v>
      </c>
      <c r="AM1301" s="70" t="s">
        <v>61</v>
      </c>
      <c r="AN1301" s="70" t="s">
        <v>61</v>
      </c>
      <c r="AO1301" s="70" t="s">
        <v>61</v>
      </c>
      <c r="AP1301" s="73"/>
    </row>
    <row r="1302" spans="1:42" ht="15" hidden="1" customHeight="1" x14ac:dyDescent="0.25">
      <c r="A1302" s="69">
        <v>2024</v>
      </c>
      <c r="B1302" s="70" t="s">
        <v>54</v>
      </c>
      <c r="C1302" s="70" t="s">
        <v>1752</v>
      </c>
      <c r="D1302" s="70" t="s">
        <v>1753</v>
      </c>
      <c r="E1302" s="70" t="s">
        <v>2094</v>
      </c>
      <c r="F1302" s="70" t="s">
        <v>1755</v>
      </c>
      <c r="G1302" s="70" t="s">
        <v>2516</v>
      </c>
      <c r="H1302" s="70" t="s">
        <v>100</v>
      </c>
      <c r="I1302" s="70" t="s">
        <v>60</v>
      </c>
      <c r="J1302" s="70" t="s">
        <v>1755</v>
      </c>
      <c r="K1302" s="69" t="b">
        <v>0</v>
      </c>
      <c r="L1302" s="70" t="s">
        <v>1755</v>
      </c>
      <c r="M1302" s="69">
        <v>101</v>
      </c>
      <c r="N1302" s="78" t="s">
        <v>62</v>
      </c>
      <c r="O1302" s="81" t="str">
        <f t="shared" si="40"/>
        <v>10195</v>
      </c>
      <c r="P1302" s="82" t="str">
        <f>IF(L1302="EGG", "THA", IF(COUNTIF(Sheet2!B$3:B$187,VALUE('raw Mark ID data'!O1302))=0, 0, VLOOKUP(VALUE(O1302), Sheet2!B$3:D$987, 3, FALSE)))</f>
        <v>THA</v>
      </c>
      <c r="Q1302" s="82" t="str">
        <f>IF(P1302="THA",VLOOKUP(VALUE(O1302),Sheet2!B$1:C$191,2,FALSE), IF(P1302="SHA",VLOOKUP(VALUE(O1302),Sheet2!B$1:C$191,2,FALSE), 0))</f>
        <v>Neets Bay</v>
      </c>
      <c r="R1302" s="82" t="str">
        <f t="shared" si="41"/>
        <v>T</v>
      </c>
      <c r="S1302" s="70" t="s">
        <v>2538</v>
      </c>
      <c r="T1302" s="71">
        <v>45525</v>
      </c>
      <c r="U1302" s="73"/>
      <c r="V1302" s="69">
        <v>1</v>
      </c>
      <c r="W1302" s="71">
        <v>45525</v>
      </c>
      <c r="X1302" s="69">
        <v>34</v>
      </c>
      <c r="Y1302" s="69">
        <v>9</v>
      </c>
      <c r="Z1302" s="70" t="s">
        <v>2518</v>
      </c>
      <c r="AA1302" s="69">
        <v>1</v>
      </c>
      <c r="AB1302" s="72">
        <v>45532</v>
      </c>
      <c r="AC1302" s="70" t="s">
        <v>57</v>
      </c>
      <c r="AD1302" s="70" t="s">
        <v>139</v>
      </c>
      <c r="AE1302" s="70" t="s">
        <v>13</v>
      </c>
      <c r="AF1302" s="70" t="s">
        <v>12</v>
      </c>
      <c r="AG1302" s="70" t="s">
        <v>65</v>
      </c>
      <c r="AH1302" s="70" t="s">
        <v>11</v>
      </c>
      <c r="AI1302" s="70" t="s">
        <v>9</v>
      </c>
      <c r="AJ1302" s="70" t="s">
        <v>122</v>
      </c>
      <c r="AK1302" s="70" t="s">
        <v>139</v>
      </c>
      <c r="AL1302" s="70" t="s">
        <v>57</v>
      </c>
      <c r="AM1302" s="70" t="s">
        <v>61</v>
      </c>
      <c r="AN1302" s="70" t="s">
        <v>61</v>
      </c>
      <c r="AO1302" s="70" t="s">
        <v>61</v>
      </c>
      <c r="AP1302" s="73"/>
    </row>
    <row r="1303" spans="1:42" ht="15" hidden="1" customHeight="1" x14ac:dyDescent="0.25">
      <c r="A1303" s="69">
        <v>2024</v>
      </c>
      <c r="B1303" s="70" t="s">
        <v>54</v>
      </c>
      <c r="C1303" s="70" t="s">
        <v>1752</v>
      </c>
      <c r="D1303" s="70" t="s">
        <v>1753</v>
      </c>
      <c r="E1303" s="70" t="s">
        <v>2094</v>
      </c>
      <c r="F1303" s="70" t="s">
        <v>1755</v>
      </c>
      <c r="G1303" s="70" t="s">
        <v>2516</v>
      </c>
      <c r="H1303" s="70" t="s">
        <v>101</v>
      </c>
      <c r="I1303" s="70" t="s">
        <v>60</v>
      </c>
      <c r="J1303" s="70" t="s">
        <v>1755</v>
      </c>
      <c r="K1303" s="69" t="b">
        <v>0</v>
      </c>
      <c r="L1303" s="70" t="s">
        <v>1755</v>
      </c>
      <c r="M1303" s="69">
        <v>101</v>
      </c>
      <c r="N1303" s="78" t="s">
        <v>62</v>
      </c>
      <c r="O1303" s="81" t="str">
        <f t="shared" si="40"/>
        <v>10195</v>
      </c>
      <c r="P1303" s="82" t="str">
        <f>IF(L1303="EGG", "THA", IF(COUNTIF(Sheet2!B$3:B$187,VALUE('raw Mark ID data'!O1303))=0, 0, VLOOKUP(VALUE(O1303), Sheet2!B$3:D$987, 3, FALSE)))</f>
        <v>THA</v>
      </c>
      <c r="Q1303" s="82" t="str">
        <f>IF(P1303="THA",VLOOKUP(VALUE(O1303),Sheet2!B$1:C$191,2,FALSE), IF(P1303="SHA",VLOOKUP(VALUE(O1303),Sheet2!B$1:C$191,2,FALSE), 0))</f>
        <v>Neets Bay</v>
      </c>
      <c r="R1303" s="82" t="str">
        <f t="shared" si="41"/>
        <v>T</v>
      </c>
      <c r="S1303" s="70" t="s">
        <v>2539</v>
      </c>
      <c r="T1303" s="71">
        <v>45525</v>
      </c>
      <c r="U1303" s="73"/>
      <c r="V1303" s="69">
        <v>1</v>
      </c>
      <c r="W1303" s="71">
        <v>45525</v>
      </c>
      <c r="X1303" s="69">
        <v>34</v>
      </c>
      <c r="Y1303" s="69">
        <v>9</v>
      </c>
      <c r="Z1303" s="70" t="s">
        <v>2518</v>
      </c>
      <c r="AA1303" s="69">
        <v>1</v>
      </c>
      <c r="AB1303" s="72">
        <v>45532</v>
      </c>
      <c r="AC1303" s="70" t="s">
        <v>57</v>
      </c>
      <c r="AD1303" s="70" t="s">
        <v>947</v>
      </c>
      <c r="AE1303" s="70" t="s">
        <v>14</v>
      </c>
      <c r="AF1303" s="70" t="s">
        <v>12</v>
      </c>
      <c r="AG1303" s="70" t="s">
        <v>65</v>
      </c>
      <c r="AH1303" s="70" t="s">
        <v>11</v>
      </c>
      <c r="AI1303" s="70" t="s">
        <v>9</v>
      </c>
      <c r="AJ1303" s="70" t="s">
        <v>187</v>
      </c>
      <c r="AK1303" s="70" t="s">
        <v>947</v>
      </c>
      <c r="AL1303" s="70" t="s">
        <v>57</v>
      </c>
      <c r="AM1303" s="70" t="s">
        <v>61</v>
      </c>
      <c r="AN1303" s="70" t="s">
        <v>61</v>
      </c>
      <c r="AO1303" s="70" t="s">
        <v>61</v>
      </c>
      <c r="AP1303" s="73"/>
    </row>
    <row r="1304" spans="1:42" ht="15" hidden="1" customHeight="1" x14ac:dyDescent="0.25">
      <c r="A1304" s="69">
        <v>2024</v>
      </c>
      <c r="B1304" s="70" t="s">
        <v>54</v>
      </c>
      <c r="C1304" s="70" t="s">
        <v>1752</v>
      </c>
      <c r="D1304" s="70" t="s">
        <v>1753</v>
      </c>
      <c r="E1304" s="70" t="s">
        <v>2094</v>
      </c>
      <c r="F1304" s="70" t="s">
        <v>1755</v>
      </c>
      <c r="G1304" s="70" t="s">
        <v>2516</v>
      </c>
      <c r="H1304" s="70" t="s">
        <v>102</v>
      </c>
      <c r="I1304" s="70" t="s">
        <v>60</v>
      </c>
      <c r="J1304" s="70" t="s">
        <v>1755</v>
      </c>
      <c r="K1304" s="69" t="b">
        <v>0</v>
      </c>
      <c r="L1304" s="70" t="s">
        <v>1755</v>
      </c>
      <c r="M1304" s="69">
        <v>101</v>
      </c>
      <c r="N1304" s="78" t="s">
        <v>62</v>
      </c>
      <c r="O1304" s="81" t="str">
        <f t="shared" si="40"/>
        <v>10195</v>
      </c>
      <c r="P1304" s="82" t="str">
        <f>IF(L1304="EGG", "THA", IF(COUNTIF(Sheet2!B$3:B$187,VALUE('raw Mark ID data'!O1304))=0, 0, VLOOKUP(VALUE(O1304), Sheet2!B$3:D$987, 3, FALSE)))</f>
        <v>THA</v>
      </c>
      <c r="Q1304" s="82" t="str">
        <f>IF(P1304="THA",VLOOKUP(VALUE(O1304),Sheet2!B$1:C$191,2,FALSE), IF(P1304="SHA",VLOOKUP(VALUE(O1304),Sheet2!B$1:C$191,2,FALSE), 0))</f>
        <v>Neets Bay</v>
      </c>
      <c r="R1304" s="82" t="str">
        <f t="shared" si="41"/>
        <v>T</v>
      </c>
      <c r="S1304" s="70" t="s">
        <v>2540</v>
      </c>
      <c r="T1304" s="71">
        <v>45525</v>
      </c>
      <c r="U1304" s="73"/>
      <c r="V1304" s="69">
        <v>1</v>
      </c>
      <c r="W1304" s="71">
        <v>45525</v>
      </c>
      <c r="X1304" s="69">
        <v>34</v>
      </c>
      <c r="Y1304" s="69">
        <v>9</v>
      </c>
      <c r="Z1304" s="70" t="s">
        <v>2518</v>
      </c>
      <c r="AA1304" s="69">
        <v>1</v>
      </c>
      <c r="AB1304" s="72">
        <v>45532</v>
      </c>
      <c r="AC1304" s="70" t="s">
        <v>57</v>
      </c>
      <c r="AD1304" s="70" t="s">
        <v>189</v>
      </c>
      <c r="AE1304" s="70" t="s">
        <v>21</v>
      </c>
      <c r="AF1304" s="70" t="s">
        <v>12</v>
      </c>
      <c r="AG1304" s="70" t="s">
        <v>65</v>
      </c>
      <c r="AH1304" s="70" t="s">
        <v>11</v>
      </c>
      <c r="AI1304" s="70" t="s">
        <v>9</v>
      </c>
      <c r="AJ1304" s="70" t="s">
        <v>122</v>
      </c>
      <c r="AK1304" s="70" t="s">
        <v>189</v>
      </c>
      <c r="AL1304" s="70" t="s">
        <v>57</v>
      </c>
      <c r="AM1304" s="70" t="s">
        <v>61</v>
      </c>
      <c r="AN1304" s="70" t="s">
        <v>61</v>
      </c>
      <c r="AO1304" s="70" t="s">
        <v>61</v>
      </c>
      <c r="AP1304" s="73"/>
    </row>
    <row r="1305" spans="1:42" ht="15" hidden="1" customHeight="1" x14ac:dyDescent="0.25">
      <c r="A1305" s="69">
        <v>2024</v>
      </c>
      <c r="B1305" s="70" t="s">
        <v>54</v>
      </c>
      <c r="C1305" s="70" t="s">
        <v>1752</v>
      </c>
      <c r="D1305" s="70" t="s">
        <v>1753</v>
      </c>
      <c r="E1305" s="70" t="s">
        <v>2094</v>
      </c>
      <c r="F1305" s="70" t="s">
        <v>1755</v>
      </c>
      <c r="G1305" s="70" t="s">
        <v>2516</v>
      </c>
      <c r="H1305" s="70" t="s">
        <v>103</v>
      </c>
      <c r="I1305" s="70" t="s">
        <v>60</v>
      </c>
      <c r="J1305" s="70" t="s">
        <v>1755</v>
      </c>
      <c r="K1305" s="69" t="b">
        <v>0</v>
      </c>
      <c r="L1305" s="70" t="s">
        <v>1755</v>
      </c>
      <c r="M1305" s="69">
        <v>101</v>
      </c>
      <c r="N1305" s="78" t="s">
        <v>62</v>
      </c>
      <c r="O1305" s="81" t="str">
        <f t="shared" si="40"/>
        <v>10195</v>
      </c>
      <c r="P1305" s="82" t="str">
        <f>IF(L1305="EGG", "THA", IF(COUNTIF(Sheet2!B$3:B$187,VALUE('raw Mark ID data'!O1305))=0, 0, VLOOKUP(VALUE(O1305), Sheet2!B$3:D$987, 3, FALSE)))</f>
        <v>THA</v>
      </c>
      <c r="Q1305" s="82" t="str">
        <f>IF(P1305="THA",VLOOKUP(VALUE(O1305),Sheet2!B$1:C$191,2,FALSE), IF(P1305="SHA",VLOOKUP(VALUE(O1305),Sheet2!B$1:C$191,2,FALSE), 0))</f>
        <v>Neets Bay</v>
      </c>
      <c r="R1305" s="82" t="str">
        <f t="shared" si="41"/>
        <v>T</v>
      </c>
      <c r="S1305" s="70" t="s">
        <v>2541</v>
      </c>
      <c r="T1305" s="71">
        <v>45525</v>
      </c>
      <c r="U1305" s="73"/>
      <c r="V1305" s="69">
        <v>1</v>
      </c>
      <c r="W1305" s="71">
        <v>45525</v>
      </c>
      <c r="X1305" s="69">
        <v>34</v>
      </c>
      <c r="Y1305" s="69">
        <v>9</v>
      </c>
      <c r="Z1305" s="70" t="s">
        <v>2518</v>
      </c>
      <c r="AA1305" s="69">
        <v>1</v>
      </c>
      <c r="AB1305" s="72">
        <v>45532</v>
      </c>
      <c r="AC1305" s="70" t="s">
        <v>57</v>
      </c>
      <c r="AD1305" s="70" t="s">
        <v>189</v>
      </c>
      <c r="AE1305" s="70" t="s">
        <v>21</v>
      </c>
      <c r="AF1305" s="70" t="s">
        <v>12</v>
      </c>
      <c r="AG1305" s="70" t="s">
        <v>65</v>
      </c>
      <c r="AH1305" s="70" t="s">
        <v>11</v>
      </c>
      <c r="AI1305" s="70" t="s">
        <v>9</v>
      </c>
      <c r="AJ1305" s="70" t="s">
        <v>122</v>
      </c>
      <c r="AK1305" s="70" t="s">
        <v>189</v>
      </c>
      <c r="AL1305" s="70" t="s">
        <v>57</v>
      </c>
      <c r="AM1305" s="70" t="s">
        <v>61</v>
      </c>
      <c r="AN1305" s="70" t="s">
        <v>61</v>
      </c>
      <c r="AO1305" s="70" t="s">
        <v>61</v>
      </c>
      <c r="AP1305" s="73"/>
    </row>
    <row r="1306" spans="1:42" ht="15" hidden="1" customHeight="1" x14ac:dyDescent="0.25">
      <c r="A1306" s="69">
        <v>2024</v>
      </c>
      <c r="B1306" s="70" t="s">
        <v>54</v>
      </c>
      <c r="C1306" s="70" t="s">
        <v>1752</v>
      </c>
      <c r="D1306" s="70" t="s">
        <v>1753</v>
      </c>
      <c r="E1306" s="70" t="s">
        <v>2094</v>
      </c>
      <c r="F1306" s="70" t="s">
        <v>1755</v>
      </c>
      <c r="G1306" s="70" t="s">
        <v>2516</v>
      </c>
      <c r="H1306" s="70" t="s">
        <v>105</v>
      </c>
      <c r="I1306" s="70" t="s">
        <v>60</v>
      </c>
      <c r="J1306" s="70" t="s">
        <v>1755</v>
      </c>
      <c r="K1306" s="69" t="b">
        <v>0</v>
      </c>
      <c r="L1306" s="70" t="s">
        <v>1755</v>
      </c>
      <c r="M1306" s="69">
        <v>101</v>
      </c>
      <c r="N1306" s="78" t="s">
        <v>62</v>
      </c>
      <c r="O1306" s="81" t="str">
        <f t="shared" si="40"/>
        <v>10195</v>
      </c>
      <c r="P1306" s="82" t="str">
        <f>IF(L1306="EGG", "THA", IF(COUNTIF(Sheet2!B$3:B$187,VALUE('raw Mark ID data'!O1306))=0, 0, VLOOKUP(VALUE(O1306), Sheet2!B$3:D$987, 3, FALSE)))</f>
        <v>THA</v>
      </c>
      <c r="Q1306" s="82" t="str">
        <f>IF(P1306="THA",VLOOKUP(VALUE(O1306),Sheet2!B$1:C$191,2,FALSE), IF(P1306="SHA",VLOOKUP(VALUE(O1306),Sheet2!B$1:C$191,2,FALSE), 0))</f>
        <v>Neets Bay</v>
      </c>
      <c r="R1306" s="82" t="str">
        <f t="shared" si="41"/>
        <v>T</v>
      </c>
      <c r="S1306" s="70" t="s">
        <v>2542</v>
      </c>
      <c r="T1306" s="71">
        <v>45525</v>
      </c>
      <c r="U1306" s="73"/>
      <c r="V1306" s="69">
        <v>1</v>
      </c>
      <c r="W1306" s="71">
        <v>45525</v>
      </c>
      <c r="X1306" s="69">
        <v>34</v>
      </c>
      <c r="Y1306" s="69">
        <v>9</v>
      </c>
      <c r="Z1306" s="70" t="s">
        <v>2518</v>
      </c>
      <c r="AA1306" s="69">
        <v>1</v>
      </c>
      <c r="AB1306" s="72">
        <v>45532</v>
      </c>
      <c r="AC1306" s="70" t="s">
        <v>57</v>
      </c>
      <c r="AD1306" s="70" t="s">
        <v>163</v>
      </c>
      <c r="AE1306" s="70" t="s">
        <v>10</v>
      </c>
      <c r="AF1306" s="70" t="s">
        <v>12</v>
      </c>
      <c r="AG1306" s="70" t="s">
        <v>65</v>
      </c>
      <c r="AH1306" s="70" t="s">
        <v>11</v>
      </c>
      <c r="AI1306" s="70" t="s">
        <v>9</v>
      </c>
      <c r="AJ1306" s="70" t="s">
        <v>122</v>
      </c>
      <c r="AK1306" s="70" t="s">
        <v>163</v>
      </c>
      <c r="AL1306" s="70" t="s">
        <v>57</v>
      </c>
      <c r="AM1306" s="70" t="s">
        <v>61</v>
      </c>
      <c r="AN1306" s="70" t="s">
        <v>61</v>
      </c>
      <c r="AO1306" s="70" t="s">
        <v>61</v>
      </c>
      <c r="AP1306" s="73"/>
    </row>
    <row r="1307" spans="1:42" ht="15" hidden="1" customHeight="1" x14ac:dyDescent="0.25">
      <c r="A1307" s="69">
        <v>2024</v>
      </c>
      <c r="B1307" s="70" t="s">
        <v>54</v>
      </c>
      <c r="C1307" s="70" t="s">
        <v>1752</v>
      </c>
      <c r="D1307" s="70" t="s">
        <v>1753</v>
      </c>
      <c r="E1307" s="70" t="s">
        <v>2094</v>
      </c>
      <c r="F1307" s="70" t="s">
        <v>1755</v>
      </c>
      <c r="G1307" s="70" t="s">
        <v>2516</v>
      </c>
      <c r="H1307" s="70" t="s">
        <v>106</v>
      </c>
      <c r="I1307" s="70" t="s">
        <v>60</v>
      </c>
      <c r="J1307" s="70" t="s">
        <v>1755</v>
      </c>
      <c r="K1307" s="69" t="b">
        <v>0</v>
      </c>
      <c r="L1307" s="70" t="s">
        <v>1755</v>
      </c>
      <c r="M1307" s="69">
        <v>101</v>
      </c>
      <c r="N1307" s="78" t="s">
        <v>62</v>
      </c>
      <c r="O1307" s="81" t="str">
        <f t="shared" si="40"/>
        <v>10195</v>
      </c>
      <c r="P1307" s="82" t="str">
        <f>IF(L1307="EGG", "THA", IF(COUNTIF(Sheet2!B$3:B$187,VALUE('raw Mark ID data'!O1307))=0, 0, VLOOKUP(VALUE(O1307), Sheet2!B$3:D$987, 3, FALSE)))</f>
        <v>THA</v>
      </c>
      <c r="Q1307" s="82" t="str">
        <f>IF(P1307="THA",VLOOKUP(VALUE(O1307),Sheet2!B$1:C$191,2,FALSE), IF(P1307="SHA",VLOOKUP(VALUE(O1307),Sheet2!B$1:C$191,2,FALSE), 0))</f>
        <v>Neets Bay</v>
      </c>
      <c r="R1307" s="82" t="str">
        <f t="shared" si="41"/>
        <v>T</v>
      </c>
      <c r="S1307" s="70" t="s">
        <v>2543</v>
      </c>
      <c r="T1307" s="71">
        <v>45525</v>
      </c>
      <c r="U1307" s="73"/>
      <c r="V1307" s="69">
        <v>1</v>
      </c>
      <c r="W1307" s="71">
        <v>45525</v>
      </c>
      <c r="X1307" s="69">
        <v>34</v>
      </c>
      <c r="Y1307" s="69">
        <v>9</v>
      </c>
      <c r="Z1307" s="70" t="s">
        <v>2518</v>
      </c>
      <c r="AA1307" s="69">
        <v>1</v>
      </c>
      <c r="AB1307" s="72">
        <v>45532</v>
      </c>
      <c r="AC1307" s="70" t="s">
        <v>57</v>
      </c>
      <c r="AD1307" s="70" t="s">
        <v>163</v>
      </c>
      <c r="AE1307" s="70" t="s">
        <v>10</v>
      </c>
      <c r="AF1307" s="70" t="s">
        <v>12</v>
      </c>
      <c r="AG1307" s="70" t="s">
        <v>65</v>
      </c>
      <c r="AH1307" s="70" t="s">
        <v>11</v>
      </c>
      <c r="AI1307" s="70" t="s">
        <v>9</v>
      </c>
      <c r="AJ1307" s="70" t="s">
        <v>122</v>
      </c>
      <c r="AK1307" s="70" t="s">
        <v>163</v>
      </c>
      <c r="AL1307" s="70" t="s">
        <v>57</v>
      </c>
      <c r="AM1307" s="70" t="s">
        <v>61</v>
      </c>
      <c r="AN1307" s="70" t="s">
        <v>61</v>
      </c>
      <c r="AO1307" s="70" t="s">
        <v>61</v>
      </c>
      <c r="AP1307" s="73"/>
    </row>
    <row r="1308" spans="1:42" ht="15" hidden="1" customHeight="1" x14ac:dyDescent="0.25">
      <c r="A1308" s="69">
        <v>2024</v>
      </c>
      <c r="B1308" s="70" t="s">
        <v>54</v>
      </c>
      <c r="C1308" s="70" t="s">
        <v>1752</v>
      </c>
      <c r="D1308" s="70" t="s">
        <v>1753</v>
      </c>
      <c r="E1308" s="70" t="s">
        <v>2094</v>
      </c>
      <c r="F1308" s="70" t="s">
        <v>1755</v>
      </c>
      <c r="G1308" s="70" t="s">
        <v>2516</v>
      </c>
      <c r="H1308" s="70" t="s">
        <v>107</v>
      </c>
      <c r="I1308" s="70" t="s">
        <v>60</v>
      </c>
      <c r="J1308" s="70" t="s">
        <v>1755</v>
      </c>
      <c r="K1308" s="69" t="b">
        <v>0</v>
      </c>
      <c r="L1308" s="70" t="s">
        <v>1755</v>
      </c>
      <c r="M1308" s="69">
        <v>101</v>
      </c>
      <c r="N1308" s="78" t="s">
        <v>62</v>
      </c>
      <c r="O1308" s="81" t="str">
        <f t="shared" si="40"/>
        <v>10195</v>
      </c>
      <c r="P1308" s="82" t="str">
        <f>IF(L1308="EGG", "THA", IF(COUNTIF(Sheet2!B$3:B$187,VALUE('raw Mark ID data'!O1308))=0, 0, VLOOKUP(VALUE(O1308), Sheet2!B$3:D$987, 3, FALSE)))</f>
        <v>THA</v>
      </c>
      <c r="Q1308" s="82" t="str">
        <f>IF(P1308="THA",VLOOKUP(VALUE(O1308),Sheet2!B$1:C$191,2,FALSE), IF(P1308="SHA",VLOOKUP(VALUE(O1308),Sheet2!B$1:C$191,2,FALSE), 0))</f>
        <v>Neets Bay</v>
      </c>
      <c r="R1308" s="82" t="str">
        <f t="shared" si="41"/>
        <v>T</v>
      </c>
      <c r="S1308" s="70" t="s">
        <v>2544</v>
      </c>
      <c r="T1308" s="71">
        <v>45525</v>
      </c>
      <c r="U1308" s="73"/>
      <c r="V1308" s="69">
        <v>1</v>
      </c>
      <c r="W1308" s="71">
        <v>45525</v>
      </c>
      <c r="X1308" s="69">
        <v>34</v>
      </c>
      <c r="Y1308" s="69">
        <v>9</v>
      </c>
      <c r="Z1308" s="70" t="s">
        <v>2518</v>
      </c>
      <c r="AA1308" s="69">
        <v>1</v>
      </c>
      <c r="AB1308" s="72">
        <v>45532</v>
      </c>
      <c r="AC1308" s="70" t="s">
        <v>57</v>
      </c>
      <c r="AD1308" s="70" t="s">
        <v>139</v>
      </c>
      <c r="AE1308" s="70" t="s">
        <v>13</v>
      </c>
      <c r="AF1308" s="70" t="s">
        <v>12</v>
      </c>
      <c r="AG1308" s="70" t="s">
        <v>65</v>
      </c>
      <c r="AH1308" s="70" t="s">
        <v>11</v>
      </c>
      <c r="AI1308" s="70" t="s">
        <v>9</v>
      </c>
      <c r="AJ1308" s="70" t="s">
        <v>122</v>
      </c>
      <c r="AK1308" s="70" t="s">
        <v>139</v>
      </c>
      <c r="AL1308" s="70" t="s">
        <v>57</v>
      </c>
      <c r="AM1308" s="70" t="s">
        <v>61</v>
      </c>
      <c r="AN1308" s="70" t="s">
        <v>61</v>
      </c>
      <c r="AO1308" s="70" t="s">
        <v>61</v>
      </c>
      <c r="AP1308" s="73"/>
    </row>
    <row r="1309" spans="1:42" ht="15" hidden="1" customHeight="1" x14ac:dyDescent="0.25">
      <c r="A1309" s="69">
        <v>2024</v>
      </c>
      <c r="B1309" s="70" t="s">
        <v>54</v>
      </c>
      <c r="C1309" s="70" t="s">
        <v>1752</v>
      </c>
      <c r="D1309" s="70" t="s">
        <v>1753</v>
      </c>
      <c r="E1309" s="70" t="s">
        <v>2094</v>
      </c>
      <c r="F1309" s="70" t="s">
        <v>1755</v>
      </c>
      <c r="G1309" s="70" t="s">
        <v>2516</v>
      </c>
      <c r="H1309" s="70" t="s">
        <v>108</v>
      </c>
      <c r="I1309" s="70" t="s">
        <v>60</v>
      </c>
      <c r="J1309" s="70" t="s">
        <v>1755</v>
      </c>
      <c r="K1309" s="69" t="b">
        <v>0</v>
      </c>
      <c r="L1309" s="70" t="s">
        <v>1755</v>
      </c>
      <c r="M1309" s="69">
        <v>101</v>
      </c>
      <c r="N1309" s="78" t="s">
        <v>62</v>
      </c>
      <c r="O1309" s="81" t="str">
        <f t="shared" si="40"/>
        <v>10195</v>
      </c>
      <c r="P1309" s="82" t="str">
        <f>IF(L1309="EGG", "THA", IF(COUNTIF(Sheet2!B$3:B$187,VALUE('raw Mark ID data'!O1309))=0, 0, VLOOKUP(VALUE(O1309), Sheet2!B$3:D$987, 3, FALSE)))</f>
        <v>THA</v>
      </c>
      <c r="Q1309" s="82" t="str">
        <f>IF(P1309="THA",VLOOKUP(VALUE(O1309),Sheet2!B$1:C$191,2,FALSE), IF(P1309="SHA",VLOOKUP(VALUE(O1309),Sheet2!B$1:C$191,2,FALSE), 0))</f>
        <v>Neets Bay</v>
      </c>
      <c r="R1309" s="82" t="str">
        <f t="shared" si="41"/>
        <v>T</v>
      </c>
      <c r="S1309" s="70" t="s">
        <v>2545</v>
      </c>
      <c r="T1309" s="71">
        <v>45525</v>
      </c>
      <c r="U1309" s="73"/>
      <c r="V1309" s="69">
        <v>1</v>
      </c>
      <c r="W1309" s="71">
        <v>45525</v>
      </c>
      <c r="X1309" s="69">
        <v>34</v>
      </c>
      <c r="Y1309" s="69">
        <v>9</v>
      </c>
      <c r="Z1309" s="70" t="s">
        <v>2518</v>
      </c>
      <c r="AA1309" s="69">
        <v>1</v>
      </c>
      <c r="AB1309" s="72">
        <v>45532</v>
      </c>
      <c r="AC1309" s="70" t="s">
        <v>57</v>
      </c>
      <c r="AD1309" s="70" t="s">
        <v>189</v>
      </c>
      <c r="AE1309" s="70" t="s">
        <v>21</v>
      </c>
      <c r="AF1309" s="70" t="s">
        <v>12</v>
      </c>
      <c r="AG1309" s="70" t="s">
        <v>65</v>
      </c>
      <c r="AH1309" s="70" t="s">
        <v>11</v>
      </c>
      <c r="AI1309" s="70" t="s">
        <v>9</v>
      </c>
      <c r="AJ1309" s="70" t="s">
        <v>187</v>
      </c>
      <c r="AK1309" s="70" t="s">
        <v>189</v>
      </c>
      <c r="AL1309" s="70" t="s">
        <v>57</v>
      </c>
      <c r="AM1309" s="70" t="s">
        <v>61</v>
      </c>
      <c r="AN1309" s="70" t="s">
        <v>61</v>
      </c>
      <c r="AO1309" s="70" t="s">
        <v>61</v>
      </c>
      <c r="AP1309" s="73"/>
    </row>
    <row r="1310" spans="1:42" ht="15" hidden="1" customHeight="1" x14ac:dyDescent="0.25">
      <c r="A1310" s="69">
        <v>2024</v>
      </c>
      <c r="B1310" s="70" t="s">
        <v>54</v>
      </c>
      <c r="C1310" s="70" t="s">
        <v>1752</v>
      </c>
      <c r="D1310" s="70" t="s">
        <v>1753</v>
      </c>
      <c r="E1310" s="70" t="s">
        <v>2094</v>
      </c>
      <c r="F1310" s="70" t="s">
        <v>1755</v>
      </c>
      <c r="G1310" s="70" t="s">
        <v>2516</v>
      </c>
      <c r="H1310" s="70" t="s">
        <v>109</v>
      </c>
      <c r="I1310" s="70" t="s">
        <v>60</v>
      </c>
      <c r="J1310" s="70" t="s">
        <v>1755</v>
      </c>
      <c r="K1310" s="69" t="b">
        <v>0</v>
      </c>
      <c r="L1310" s="70" t="s">
        <v>1755</v>
      </c>
      <c r="M1310" s="69">
        <v>101</v>
      </c>
      <c r="N1310" s="78" t="s">
        <v>62</v>
      </c>
      <c r="O1310" s="81" t="str">
        <f t="shared" si="40"/>
        <v>10195</v>
      </c>
      <c r="P1310" s="82" t="str">
        <f>IF(L1310="EGG", "THA", IF(COUNTIF(Sheet2!B$3:B$187,VALUE('raw Mark ID data'!O1310))=0, 0, VLOOKUP(VALUE(O1310), Sheet2!B$3:D$987, 3, FALSE)))</f>
        <v>THA</v>
      </c>
      <c r="Q1310" s="82" t="str">
        <f>IF(P1310="THA",VLOOKUP(VALUE(O1310),Sheet2!B$1:C$191,2,FALSE), IF(P1310="SHA",VLOOKUP(VALUE(O1310),Sheet2!B$1:C$191,2,FALSE), 0))</f>
        <v>Neets Bay</v>
      </c>
      <c r="R1310" s="82" t="str">
        <f t="shared" si="41"/>
        <v>T</v>
      </c>
      <c r="S1310" s="70" t="s">
        <v>2546</v>
      </c>
      <c r="T1310" s="71">
        <v>45525</v>
      </c>
      <c r="U1310" s="73"/>
      <c r="V1310" s="69">
        <v>1</v>
      </c>
      <c r="W1310" s="71">
        <v>45525</v>
      </c>
      <c r="X1310" s="69">
        <v>34</v>
      </c>
      <c r="Y1310" s="69">
        <v>9</v>
      </c>
      <c r="Z1310" s="70" t="s">
        <v>2518</v>
      </c>
      <c r="AA1310" s="69">
        <v>1</v>
      </c>
      <c r="AB1310" s="72">
        <v>45532</v>
      </c>
      <c r="AC1310" s="70" t="s">
        <v>57</v>
      </c>
      <c r="AD1310" s="70" t="s">
        <v>139</v>
      </c>
      <c r="AE1310" s="70" t="s">
        <v>13</v>
      </c>
      <c r="AF1310" s="70" t="s">
        <v>12</v>
      </c>
      <c r="AG1310" s="70" t="s">
        <v>65</v>
      </c>
      <c r="AH1310" s="70" t="s">
        <v>11</v>
      </c>
      <c r="AI1310" s="70" t="s">
        <v>9</v>
      </c>
      <c r="AJ1310" s="70" t="s">
        <v>122</v>
      </c>
      <c r="AK1310" s="70" t="s">
        <v>139</v>
      </c>
      <c r="AL1310" s="70" t="s">
        <v>57</v>
      </c>
      <c r="AM1310" s="70" t="s">
        <v>61</v>
      </c>
      <c r="AN1310" s="70" t="s">
        <v>61</v>
      </c>
      <c r="AO1310" s="70" t="s">
        <v>61</v>
      </c>
      <c r="AP1310" s="73"/>
    </row>
    <row r="1311" spans="1:42" ht="15" hidden="1" customHeight="1" x14ac:dyDescent="0.25">
      <c r="A1311" s="69">
        <v>2024</v>
      </c>
      <c r="B1311" s="70" t="s">
        <v>54</v>
      </c>
      <c r="C1311" s="70" t="s">
        <v>1752</v>
      </c>
      <c r="D1311" s="70" t="s">
        <v>1753</v>
      </c>
      <c r="E1311" s="70" t="s">
        <v>2094</v>
      </c>
      <c r="F1311" s="70" t="s">
        <v>1755</v>
      </c>
      <c r="G1311" s="70" t="s">
        <v>2516</v>
      </c>
      <c r="H1311" s="70" t="s">
        <v>110</v>
      </c>
      <c r="I1311" s="70" t="s">
        <v>60</v>
      </c>
      <c r="J1311" s="70" t="s">
        <v>1755</v>
      </c>
      <c r="K1311" s="69" t="b">
        <v>0</v>
      </c>
      <c r="L1311" s="70" t="s">
        <v>1755</v>
      </c>
      <c r="M1311" s="69">
        <v>101</v>
      </c>
      <c r="N1311" s="78" t="s">
        <v>62</v>
      </c>
      <c r="O1311" s="81" t="str">
        <f t="shared" si="40"/>
        <v>10195</v>
      </c>
      <c r="P1311" s="82" t="str">
        <f>IF(L1311="EGG", "THA", IF(COUNTIF(Sheet2!B$3:B$187,VALUE('raw Mark ID data'!O1311))=0, 0, VLOOKUP(VALUE(O1311), Sheet2!B$3:D$987, 3, FALSE)))</f>
        <v>THA</v>
      </c>
      <c r="Q1311" s="82" t="str">
        <f>IF(P1311="THA",VLOOKUP(VALUE(O1311),Sheet2!B$1:C$191,2,FALSE), IF(P1311="SHA",VLOOKUP(VALUE(O1311),Sheet2!B$1:C$191,2,FALSE), 0))</f>
        <v>Neets Bay</v>
      </c>
      <c r="R1311" s="82" t="str">
        <f t="shared" si="41"/>
        <v>T</v>
      </c>
      <c r="S1311" s="70" t="s">
        <v>2547</v>
      </c>
      <c r="T1311" s="71">
        <v>45525</v>
      </c>
      <c r="U1311" s="73"/>
      <c r="V1311" s="69">
        <v>1</v>
      </c>
      <c r="W1311" s="71">
        <v>45525</v>
      </c>
      <c r="X1311" s="69">
        <v>34</v>
      </c>
      <c r="Y1311" s="69">
        <v>9</v>
      </c>
      <c r="Z1311" s="70" t="s">
        <v>2518</v>
      </c>
      <c r="AA1311" s="69">
        <v>1</v>
      </c>
      <c r="AB1311" s="72">
        <v>45532</v>
      </c>
      <c r="AC1311" s="70" t="s">
        <v>57</v>
      </c>
      <c r="AD1311" s="70" t="s">
        <v>163</v>
      </c>
      <c r="AE1311" s="70" t="s">
        <v>10</v>
      </c>
      <c r="AF1311" s="70" t="s">
        <v>12</v>
      </c>
      <c r="AG1311" s="70" t="s">
        <v>65</v>
      </c>
      <c r="AH1311" s="70" t="s">
        <v>11</v>
      </c>
      <c r="AI1311" s="70" t="s">
        <v>9</v>
      </c>
      <c r="AJ1311" s="70" t="s">
        <v>187</v>
      </c>
      <c r="AK1311" s="70" t="s">
        <v>163</v>
      </c>
      <c r="AL1311" s="70" t="s">
        <v>57</v>
      </c>
      <c r="AM1311" s="70" t="s">
        <v>61</v>
      </c>
      <c r="AN1311" s="70" t="s">
        <v>61</v>
      </c>
      <c r="AO1311" s="70" t="s">
        <v>61</v>
      </c>
      <c r="AP1311" s="73"/>
    </row>
    <row r="1312" spans="1:42" ht="15" hidden="1" customHeight="1" x14ac:dyDescent="0.25">
      <c r="A1312" s="69">
        <v>2024</v>
      </c>
      <c r="B1312" s="70" t="s">
        <v>54</v>
      </c>
      <c r="C1312" s="70" t="s">
        <v>1752</v>
      </c>
      <c r="D1312" s="70" t="s">
        <v>1753</v>
      </c>
      <c r="E1312" s="70" t="s">
        <v>2094</v>
      </c>
      <c r="F1312" s="70" t="s">
        <v>1755</v>
      </c>
      <c r="G1312" s="70" t="s">
        <v>2516</v>
      </c>
      <c r="H1312" s="70" t="s">
        <v>111</v>
      </c>
      <c r="I1312" s="70" t="s">
        <v>60</v>
      </c>
      <c r="J1312" s="70" t="s">
        <v>1755</v>
      </c>
      <c r="K1312" s="69" t="b">
        <v>0</v>
      </c>
      <c r="L1312" s="70" t="s">
        <v>1755</v>
      </c>
      <c r="M1312" s="69">
        <v>101</v>
      </c>
      <c r="N1312" s="78" t="s">
        <v>62</v>
      </c>
      <c r="O1312" s="81" t="str">
        <f t="shared" si="40"/>
        <v>10195</v>
      </c>
      <c r="P1312" s="82" t="str">
        <f>IF(L1312="EGG", "THA", IF(COUNTIF(Sheet2!B$3:B$187,VALUE('raw Mark ID data'!O1312))=0, 0, VLOOKUP(VALUE(O1312), Sheet2!B$3:D$987, 3, FALSE)))</f>
        <v>THA</v>
      </c>
      <c r="Q1312" s="82" t="str">
        <f>IF(P1312="THA",VLOOKUP(VALUE(O1312),Sheet2!B$1:C$191,2,FALSE), IF(P1312="SHA",VLOOKUP(VALUE(O1312),Sheet2!B$1:C$191,2,FALSE), 0))</f>
        <v>Neets Bay</v>
      </c>
      <c r="R1312" s="82" t="str">
        <f t="shared" si="41"/>
        <v>T</v>
      </c>
      <c r="S1312" s="70" t="s">
        <v>2548</v>
      </c>
      <c r="T1312" s="71">
        <v>45525</v>
      </c>
      <c r="U1312" s="73"/>
      <c r="V1312" s="69">
        <v>1</v>
      </c>
      <c r="W1312" s="71">
        <v>45525</v>
      </c>
      <c r="X1312" s="69">
        <v>34</v>
      </c>
      <c r="Y1312" s="69">
        <v>9</v>
      </c>
      <c r="Z1312" s="70" t="s">
        <v>2518</v>
      </c>
      <c r="AA1312" s="69">
        <v>1</v>
      </c>
      <c r="AB1312" s="72">
        <v>45532</v>
      </c>
      <c r="AC1312" s="70" t="s">
        <v>57</v>
      </c>
      <c r="AD1312" s="70" t="s">
        <v>139</v>
      </c>
      <c r="AE1312" s="70" t="s">
        <v>13</v>
      </c>
      <c r="AF1312" s="70" t="s">
        <v>12</v>
      </c>
      <c r="AG1312" s="70" t="s">
        <v>65</v>
      </c>
      <c r="AH1312" s="70" t="s">
        <v>11</v>
      </c>
      <c r="AI1312" s="70" t="s">
        <v>9</v>
      </c>
      <c r="AJ1312" s="70" t="s">
        <v>122</v>
      </c>
      <c r="AK1312" s="70" t="s">
        <v>139</v>
      </c>
      <c r="AL1312" s="70" t="s">
        <v>57</v>
      </c>
      <c r="AM1312" s="70" t="s">
        <v>61</v>
      </c>
      <c r="AN1312" s="70" t="s">
        <v>61</v>
      </c>
      <c r="AO1312" s="70" t="s">
        <v>61</v>
      </c>
      <c r="AP1312" s="73"/>
    </row>
    <row r="1313" spans="1:42" ht="15" hidden="1" customHeight="1" x14ac:dyDescent="0.25">
      <c r="A1313" s="69">
        <v>2024</v>
      </c>
      <c r="B1313" s="70" t="s">
        <v>54</v>
      </c>
      <c r="C1313" s="70" t="s">
        <v>1752</v>
      </c>
      <c r="D1313" s="70" t="s">
        <v>1753</v>
      </c>
      <c r="E1313" s="70" t="s">
        <v>2094</v>
      </c>
      <c r="F1313" s="70" t="s">
        <v>1755</v>
      </c>
      <c r="G1313" s="70" t="s">
        <v>2516</v>
      </c>
      <c r="H1313" s="70" t="s">
        <v>112</v>
      </c>
      <c r="I1313" s="70" t="s">
        <v>60</v>
      </c>
      <c r="J1313" s="70" t="s">
        <v>1755</v>
      </c>
      <c r="K1313" s="69" t="b">
        <v>0</v>
      </c>
      <c r="L1313" s="70" t="s">
        <v>1755</v>
      </c>
      <c r="M1313" s="69">
        <v>101</v>
      </c>
      <c r="N1313" s="78" t="s">
        <v>62</v>
      </c>
      <c r="O1313" s="81" t="str">
        <f t="shared" si="40"/>
        <v>10195</v>
      </c>
      <c r="P1313" s="82" t="str">
        <f>IF(L1313="EGG", "THA", IF(COUNTIF(Sheet2!B$3:B$187,VALUE('raw Mark ID data'!O1313))=0, 0, VLOOKUP(VALUE(O1313), Sheet2!B$3:D$987, 3, FALSE)))</f>
        <v>THA</v>
      </c>
      <c r="Q1313" s="82" t="str">
        <f>IF(P1313="THA",VLOOKUP(VALUE(O1313),Sheet2!B$1:C$191,2,FALSE), IF(P1313="SHA",VLOOKUP(VALUE(O1313),Sheet2!B$1:C$191,2,FALSE), 0))</f>
        <v>Neets Bay</v>
      </c>
      <c r="R1313" s="82" t="str">
        <f t="shared" si="41"/>
        <v>T</v>
      </c>
      <c r="S1313" s="70" t="s">
        <v>2549</v>
      </c>
      <c r="T1313" s="71">
        <v>45525</v>
      </c>
      <c r="U1313" s="73"/>
      <c r="V1313" s="69">
        <v>1</v>
      </c>
      <c r="W1313" s="71">
        <v>45525</v>
      </c>
      <c r="X1313" s="69">
        <v>34</v>
      </c>
      <c r="Y1313" s="69">
        <v>9</v>
      </c>
      <c r="Z1313" s="70" t="s">
        <v>2518</v>
      </c>
      <c r="AA1313" s="69">
        <v>1</v>
      </c>
      <c r="AB1313" s="72">
        <v>45532</v>
      </c>
      <c r="AC1313" s="70" t="s">
        <v>57</v>
      </c>
      <c r="AD1313" s="70" t="s">
        <v>163</v>
      </c>
      <c r="AE1313" s="70" t="s">
        <v>10</v>
      </c>
      <c r="AF1313" s="70" t="s">
        <v>12</v>
      </c>
      <c r="AG1313" s="70" t="s">
        <v>65</v>
      </c>
      <c r="AH1313" s="70" t="s">
        <v>11</v>
      </c>
      <c r="AI1313" s="70" t="s">
        <v>9</v>
      </c>
      <c r="AJ1313" s="70" t="s">
        <v>122</v>
      </c>
      <c r="AK1313" s="70" t="s">
        <v>163</v>
      </c>
      <c r="AL1313" s="70" t="s">
        <v>57</v>
      </c>
      <c r="AM1313" s="70" t="s">
        <v>61</v>
      </c>
      <c r="AN1313" s="70" t="s">
        <v>61</v>
      </c>
      <c r="AO1313" s="70" t="s">
        <v>61</v>
      </c>
      <c r="AP1313" s="73"/>
    </row>
    <row r="1314" spans="1:42" ht="15" hidden="1" customHeight="1" x14ac:dyDescent="0.25">
      <c r="A1314" s="69">
        <v>2024</v>
      </c>
      <c r="B1314" s="70" t="s">
        <v>54</v>
      </c>
      <c r="C1314" s="70" t="s">
        <v>1752</v>
      </c>
      <c r="D1314" s="70" t="s">
        <v>1753</v>
      </c>
      <c r="E1314" s="70" t="s">
        <v>2094</v>
      </c>
      <c r="F1314" s="70" t="s">
        <v>1755</v>
      </c>
      <c r="G1314" s="70" t="s">
        <v>2516</v>
      </c>
      <c r="H1314" s="70" t="s">
        <v>115</v>
      </c>
      <c r="I1314" s="70" t="s">
        <v>60</v>
      </c>
      <c r="J1314" s="70" t="s">
        <v>1755</v>
      </c>
      <c r="K1314" s="69" t="b">
        <v>0</v>
      </c>
      <c r="L1314" s="70" t="s">
        <v>1755</v>
      </c>
      <c r="M1314" s="69">
        <v>101</v>
      </c>
      <c r="N1314" s="78" t="s">
        <v>62</v>
      </c>
      <c r="O1314" s="81" t="str">
        <f t="shared" si="40"/>
        <v>10195</v>
      </c>
      <c r="P1314" s="82" t="str">
        <f>IF(L1314="EGG", "THA", IF(COUNTIF(Sheet2!B$3:B$187,VALUE('raw Mark ID data'!O1314))=0, 0, VLOOKUP(VALUE(O1314), Sheet2!B$3:D$987, 3, FALSE)))</f>
        <v>THA</v>
      </c>
      <c r="Q1314" s="82" t="str">
        <f>IF(P1314="THA",VLOOKUP(VALUE(O1314),Sheet2!B$1:C$191,2,FALSE), IF(P1314="SHA",VLOOKUP(VALUE(O1314),Sheet2!B$1:C$191,2,FALSE), 0))</f>
        <v>Neets Bay</v>
      </c>
      <c r="R1314" s="82" t="str">
        <f t="shared" si="41"/>
        <v>T</v>
      </c>
      <c r="S1314" s="70" t="s">
        <v>2550</v>
      </c>
      <c r="T1314" s="71">
        <v>45525</v>
      </c>
      <c r="U1314" s="73"/>
      <c r="V1314" s="69">
        <v>1</v>
      </c>
      <c r="W1314" s="71">
        <v>45525</v>
      </c>
      <c r="X1314" s="69">
        <v>34</v>
      </c>
      <c r="Y1314" s="69">
        <v>9</v>
      </c>
      <c r="Z1314" s="70" t="s">
        <v>2518</v>
      </c>
      <c r="AA1314" s="69">
        <v>1</v>
      </c>
      <c r="AB1314" s="72">
        <v>45532</v>
      </c>
      <c r="AC1314" s="70" t="s">
        <v>57</v>
      </c>
      <c r="AD1314" s="70" t="s">
        <v>163</v>
      </c>
      <c r="AE1314" s="70" t="s">
        <v>10</v>
      </c>
      <c r="AF1314" s="70" t="s">
        <v>12</v>
      </c>
      <c r="AG1314" s="70" t="s">
        <v>65</v>
      </c>
      <c r="AH1314" s="70" t="s">
        <v>11</v>
      </c>
      <c r="AI1314" s="70" t="s">
        <v>9</v>
      </c>
      <c r="AJ1314" s="70" t="s">
        <v>187</v>
      </c>
      <c r="AK1314" s="70" t="s">
        <v>163</v>
      </c>
      <c r="AL1314" s="70" t="s">
        <v>57</v>
      </c>
      <c r="AM1314" s="70" t="s">
        <v>61</v>
      </c>
      <c r="AN1314" s="70" t="s">
        <v>61</v>
      </c>
      <c r="AO1314" s="70" t="s">
        <v>61</v>
      </c>
      <c r="AP1314" s="73"/>
    </row>
    <row r="1315" spans="1:42" ht="15" hidden="1" customHeight="1" x14ac:dyDescent="0.25">
      <c r="A1315" s="69">
        <v>2024</v>
      </c>
      <c r="B1315" s="70" t="s">
        <v>54</v>
      </c>
      <c r="C1315" s="70" t="s">
        <v>1752</v>
      </c>
      <c r="D1315" s="70" t="s">
        <v>1753</v>
      </c>
      <c r="E1315" s="70" t="s">
        <v>2094</v>
      </c>
      <c r="F1315" s="70" t="s">
        <v>1755</v>
      </c>
      <c r="G1315" s="70" t="s">
        <v>2516</v>
      </c>
      <c r="H1315" s="70" t="s">
        <v>117</v>
      </c>
      <c r="I1315" s="70" t="s">
        <v>60</v>
      </c>
      <c r="J1315" s="70" t="s">
        <v>1755</v>
      </c>
      <c r="K1315" s="69" t="b">
        <v>0</v>
      </c>
      <c r="L1315" s="70" t="s">
        <v>1755</v>
      </c>
      <c r="M1315" s="69">
        <v>101</v>
      </c>
      <c r="N1315" s="78" t="s">
        <v>62</v>
      </c>
      <c r="O1315" s="81" t="str">
        <f t="shared" si="40"/>
        <v>10195</v>
      </c>
      <c r="P1315" s="82" t="str">
        <f>IF(L1315="EGG", "THA", IF(COUNTIF(Sheet2!B$3:B$187,VALUE('raw Mark ID data'!O1315))=0, 0, VLOOKUP(VALUE(O1315), Sheet2!B$3:D$987, 3, FALSE)))</f>
        <v>THA</v>
      </c>
      <c r="Q1315" s="82" t="str">
        <f>IF(P1315="THA",VLOOKUP(VALUE(O1315),Sheet2!B$1:C$191,2,FALSE), IF(P1315="SHA",VLOOKUP(VALUE(O1315),Sheet2!B$1:C$191,2,FALSE), 0))</f>
        <v>Neets Bay</v>
      </c>
      <c r="R1315" s="82" t="str">
        <f t="shared" si="41"/>
        <v>T</v>
      </c>
      <c r="S1315" s="70" t="s">
        <v>2551</v>
      </c>
      <c r="T1315" s="71">
        <v>45525</v>
      </c>
      <c r="U1315" s="73"/>
      <c r="V1315" s="69">
        <v>1</v>
      </c>
      <c r="W1315" s="71">
        <v>45525</v>
      </c>
      <c r="X1315" s="69">
        <v>34</v>
      </c>
      <c r="Y1315" s="69">
        <v>9</v>
      </c>
      <c r="Z1315" s="70" t="s">
        <v>2518</v>
      </c>
      <c r="AA1315" s="69">
        <v>1</v>
      </c>
      <c r="AB1315" s="72">
        <v>45532</v>
      </c>
      <c r="AC1315" s="70" t="s">
        <v>57</v>
      </c>
      <c r="AD1315" s="70" t="s">
        <v>163</v>
      </c>
      <c r="AE1315" s="70" t="s">
        <v>10</v>
      </c>
      <c r="AF1315" s="70" t="s">
        <v>12</v>
      </c>
      <c r="AG1315" s="70" t="s">
        <v>65</v>
      </c>
      <c r="AH1315" s="70" t="s">
        <v>11</v>
      </c>
      <c r="AI1315" s="70" t="s">
        <v>9</v>
      </c>
      <c r="AJ1315" s="70" t="s">
        <v>122</v>
      </c>
      <c r="AK1315" s="70" t="s">
        <v>163</v>
      </c>
      <c r="AL1315" s="70" t="s">
        <v>57</v>
      </c>
      <c r="AM1315" s="70" t="s">
        <v>61</v>
      </c>
      <c r="AN1315" s="70" t="s">
        <v>61</v>
      </c>
      <c r="AO1315" s="70" t="s">
        <v>61</v>
      </c>
      <c r="AP1315" s="73"/>
    </row>
    <row r="1316" spans="1:42" ht="15" hidden="1" customHeight="1" x14ac:dyDescent="0.25">
      <c r="A1316" s="69">
        <v>2024</v>
      </c>
      <c r="B1316" s="70" t="s">
        <v>54</v>
      </c>
      <c r="C1316" s="70" t="s">
        <v>1752</v>
      </c>
      <c r="D1316" s="70" t="s">
        <v>1753</v>
      </c>
      <c r="E1316" s="70" t="s">
        <v>2094</v>
      </c>
      <c r="F1316" s="70" t="s">
        <v>1755</v>
      </c>
      <c r="G1316" s="70" t="s">
        <v>2516</v>
      </c>
      <c r="H1316" s="70" t="s">
        <v>118</v>
      </c>
      <c r="I1316" s="70" t="s">
        <v>60</v>
      </c>
      <c r="J1316" s="70" t="s">
        <v>1755</v>
      </c>
      <c r="K1316" s="69" t="b">
        <v>0</v>
      </c>
      <c r="L1316" s="70" t="s">
        <v>1755</v>
      </c>
      <c r="M1316" s="69">
        <v>101</v>
      </c>
      <c r="N1316" s="78" t="s">
        <v>62</v>
      </c>
      <c r="O1316" s="81" t="str">
        <f t="shared" si="40"/>
        <v>10195</v>
      </c>
      <c r="P1316" s="82" t="str">
        <f>IF(L1316="EGG", "THA", IF(COUNTIF(Sheet2!B$3:B$187,VALUE('raw Mark ID data'!O1316))=0, 0, VLOOKUP(VALUE(O1316), Sheet2!B$3:D$987, 3, FALSE)))</f>
        <v>THA</v>
      </c>
      <c r="Q1316" s="82" t="str">
        <f>IF(P1316="THA",VLOOKUP(VALUE(O1316),Sheet2!B$1:C$191,2,FALSE), IF(P1316="SHA",VLOOKUP(VALUE(O1316),Sheet2!B$1:C$191,2,FALSE), 0))</f>
        <v>Neets Bay</v>
      </c>
      <c r="R1316" s="82" t="str">
        <f t="shared" si="41"/>
        <v>T</v>
      </c>
      <c r="S1316" s="70" t="s">
        <v>2552</v>
      </c>
      <c r="T1316" s="71">
        <v>45525</v>
      </c>
      <c r="U1316" s="73"/>
      <c r="V1316" s="69">
        <v>1</v>
      </c>
      <c r="W1316" s="71">
        <v>45525</v>
      </c>
      <c r="X1316" s="69">
        <v>34</v>
      </c>
      <c r="Y1316" s="69">
        <v>9</v>
      </c>
      <c r="Z1316" s="70" t="s">
        <v>2518</v>
      </c>
      <c r="AA1316" s="69">
        <v>1</v>
      </c>
      <c r="AB1316" s="72">
        <v>45532</v>
      </c>
      <c r="AC1316" s="70" t="s">
        <v>57</v>
      </c>
      <c r="AD1316" s="70" t="s">
        <v>163</v>
      </c>
      <c r="AE1316" s="70" t="s">
        <v>10</v>
      </c>
      <c r="AF1316" s="70" t="s">
        <v>12</v>
      </c>
      <c r="AG1316" s="70" t="s">
        <v>65</v>
      </c>
      <c r="AH1316" s="70" t="s">
        <v>11</v>
      </c>
      <c r="AI1316" s="70" t="s">
        <v>9</v>
      </c>
      <c r="AJ1316" s="70" t="s">
        <v>122</v>
      </c>
      <c r="AK1316" s="70" t="s">
        <v>163</v>
      </c>
      <c r="AL1316" s="70" t="s">
        <v>57</v>
      </c>
      <c r="AM1316" s="70" t="s">
        <v>61</v>
      </c>
      <c r="AN1316" s="70" t="s">
        <v>61</v>
      </c>
      <c r="AO1316" s="70" t="s">
        <v>61</v>
      </c>
      <c r="AP1316" s="73"/>
    </row>
    <row r="1317" spans="1:42" ht="15" hidden="1" customHeight="1" x14ac:dyDescent="0.25">
      <c r="A1317" s="69">
        <v>2024</v>
      </c>
      <c r="B1317" s="70" t="s">
        <v>54</v>
      </c>
      <c r="C1317" s="70" t="s">
        <v>1752</v>
      </c>
      <c r="D1317" s="70" t="s">
        <v>1753</v>
      </c>
      <c r="E1317" s="70" t="s">
        <v>2094</v>
      </c>
      <c r="F1317" s="70" t="s">
        <v>1755</v>
      </c>
      <c r="G1317" s="70" t="s">
        <v>2516</v>
      </c>
      <c r="H1317" s="70" t="s">
        <v>120</v>
      </c>
      <c r="I1317" s="70" t="s">
        <v>60</v>
      </c>
      <c r="J1317" s="70" t="s">
        <v>1755</v>
      </c>
      <c r="K1317" s="69" t="b">
        <v>0</v>
      </c>
      <c r="L1317" s="70" t="s">
        <v>1755</v>
      </c>
      <c r="M1317" s="69">
        <v>101</v>
      </c>
      <c r="N1317" s="78" t="s">
        <v>62</v>
      </c>
      <c r="O1317" s="81" t="str">
        <f t="shared" si="40"/>
        <v>10195</v>
      </c>
      <c r="P1317" s="82" t="str">
        <f>IF(L1317="EGG", "THA", IF(COUNTIF(Sheet2!B$3:B$187,VALUE('raw Mark ID data'!O1317))=0, 0, VLOOKUP(VALUE(O1317), Sheet2!B$3:D$987, 3, FALSE)))</f>
        <v>THA</v>
      </c>
      <c r="Q1317" s="82" t="str">
        <f>IF(P1317="THA",VLOOKUP(VALUE(O1317),Sheet2!B$1:C$191,2,FALSE), IF(P1317="SHA",VLOOKUP(VALUE(O1317),Sheet2!B$1:C$191,2,FALSE), 0))</f>
        <v>Neets Bay</v>
      </c>
      <c r="R1317" s="82" t="str">
        <f t="shared" si="41"/>
        <v>T</v>
      </c>
      <c r="S1317" s="70" t="s">
        <v>2553</v>
      </c>
      <c r="T1317" s="71">
        <v>45525</v>
      </c>
      <c r="U1317" s="73"/>
      <c r="V1317" s="69">
        <v>1</v>
      </c>
      <c r="W1317" s="71">
        <v>45525</v>
      </c>
      <c r="X1317" s="69">
        <v>34</v>
      </c>
      <c r="Y1317" s="69">
        <v>9</v>
      </c>
      <c r="Z1317" s="70" t="s">
        <v>2518</v>
      </c>
      <c r="AA1317" s="69">
        <v>1</v>
      </c>
      <c r="AB1317" s="72">
        <v>45532</v>
      </c>
      <c r="AC1317" s="70" t="s">
        <v>57</v>
      </c>
      <c r="AD1317" s="70" t="s">
        <v>139</v>
      </c>
      <c r="AE1317" s="70" t="s">
        <v>13</v>
      </c>
      <c r="AF1317" s="70" t="s">
        <v>12</v>
      </c>
      <c r="AG1317" s="70" t="s">
        <v>65</v>
      </c>
      <c r="AH1317" s="70" t="s">
        <v>11</v>
      </c>
      <c r="AI1317" s="70" t="s">
        <v>9</v>
      </c>
      <c r="AJ1317" s="70" t="s">
        <v>122</v>
      </c>
      <c r="AK1317" s="70" t="s">
        <v>139</v>
      </c>
      <c r="AL1317" s="70" t="s">
        <v>57</v>
      </c>
      <c r="AM1317" s="70" t="s">
        <v>61</v>
      </c>
      <c r="AN1317" s="70" t="s">
        <v>61</v>
      </c>
      <c r="AO1317" s="70" t="s">
        <v>61</v>
      </c>
      <c r="AP1317" s="73"/>
    </row>
    <row r="1318" spans="1:42" ht="15" hidden="1" customHeight="1" x14ac:dyDescent="0.25">
      <c r="A1318" s="69">
        <v>2024</v>
      </c>
      <c r="B1318" s="70" t="s">
        <v>54</v>
      </c>
      <c r="C1318" s="70" t="s">
        <v>1752</v>
      </c>
      <c r="D1318" s="70" t="s">
        <v>1753</v>
      </c>
      <c r="E1318" s="70" t="s">
        <v>2094</v>
      </c>
      <c r="F1318" s="70" t="s">
        <v>1755</v>
      </c>
      <c r="G1318" s="70" t="s">
        <v>2516</v>
      </c>
      <c r="H1318" s="70" t="s">
        <v>121</v>
      </c>
      <c r="I1318" s="70" t="s">
        <v>60</v>
      </c>
      <c r="J1318" s="70" t="s">
        <v>1755</v>
      </c>
      <c r="K1318" s="69" t="b">
        <v>0</v>
      </c>
      <c r="L1318" s="70" t="s">
        <v>1755</v>
      </c>
      <c r="M1318" s="69">
        <v>101</v>
      </c>
      <c r="N1318" s="78" t="s">
        <v>62</v>
      </c>
      <c r="O1318" s="81" t="str">
        <f t="shared" si="40"/>
        <v>10195</v>
      </c>
      <c r="P1318" s="82" t="str">
        <f>IF(L1318="EGG", "THA", IF(COUNTIF(Sheet2!B$3:B$187,VALUE('raw Mark ID data'!O1318))=0, 0, VLOOKUP(VALUE(O1318), Sheet2!B$3:D$987, 3, FALSE)))</f>
        <v>THA</v>
      </c>
      <c r="Q1318" s="82" t="str">
        <f>IF(P1318="THA",VLOOKUP(VALUE(O1318),Sheet2!B$1:C$191,2,FALSE), IF(P1318="SHA",VLOOKUP(VALUE(O1318),Sheet2!B$1:C$191,2,FALSE), 0))</f>
        <v>Neets Bay</v>
      </c>
      <c r="R1318" s="82" t="str">
        <f t="shared" si="41"/>
        <v>T</v>
      </c>
      <c r="S1318" s="70" t="s">
        <v>2554</v>
      </c>
      <c r="T1318" s="71">
        <v>45526</v>
      </c>
      <c r="U1318" s="73"/>
      <c r="V1318" s="69">
        <v>1</v>
      </c>
      <c r="W1318" s="71">
        <v>45526</v>
      </c>
      <c r="X1318" s="69">
        <v>34</v>
      </c>
      <c r="Y1318" s="69">
        <v>9</v>
      </c>
      <c r="Z1318" s="70" t="s">
        <v>2555</v>
      </c>
      <c r="AA1318" s="69">
        <v>1</v>
      </c>
      <c r="AB1318" s="72">
        <v>45532</v>
      </c>
      <c r="AC1318" s="70" t="s">
        <v>57</v>
      </c>
      <c r="AD1318" s="70" t="s">
        <v>189</v>
      </c>
      <c r="AE1318" s="70" t="s">
        <v>21</v>
      </c>
      <c r="AF1318" s="70" t="s">
        <v>12</v>
      </c>
      <c r="AG1318" s="70" t="s">
        <v>65</v>
      </c>
      <c r="AH1318" s="70" t="s">
        <v>11</v>
      </c>
      <c r="AI1318" s="70" t="s">
        <v>9</v>
      </c>
      <c r="AJ1318" s="70" t="s">
        <v>66</v>
      </c>
      <c r="AK1318" s="70" t="s">
        <v>189</v>
      </c>
      <c r="AL1318" s="70" t="s">
        <v>57</v>
      </c>
      <c r="AM1318" s="70" t="s">
        <v>61</v>
      </c>
      <c r="AN1318" s="70" t="s">
        <v>61</v>
      </c>
      <c r="AO1318" s="70" t="s">
        <v>61</v>
      </c>
      <c r="AP1318" s="73"/>
    </row>
    <row r="1319" spans="1:42" ht="15" hidden="1" customHeight="1" x14ac:dyDescent="0.25">
      <c r="A1319" s="69">
        <v>2024</v>
      </c>
      <c r="B1319" s="70" t="s">
        <v>54</v>
      </c>
      <c r="C1319" s="70" t="s">
        <v>1752</v>
      </c>
      <c r="D1319" s="70" t="s">
        <v>1753</v>
      </c>
      <c r="E1319" s="70" t="s">
        <v>2094</v>
      </c>
      <c r="F1319" s="70" t="s">
        <v>1755</v>
      </c>
      <c r="G1319" s="70" t="s">
        <v>2516</v>
      </c>
      <c r="H1319" s="70" t="s">
        <v>124</v>
      </c>
      <c r="I1319" s="70" t="s">
        <v>60</v>
      </c>
      <c r="J1319" s="70" t="s">
        <v>1755</v>
      </c>
      <c r="K1319" s="69" t="b">
        <v>0</v>
      </c>
      <c r="L1319" s="70" t="s">
        <v>1755</v>
      </c>
      <c r="M1319" s="69">
        <v>101</v>
      </c>
      <c r="N1319" s="78" t="s">
        <v>62</v>
      </c>
      <c r="O1319" s="81" t="str">
        <f t="shared" si="40"/>
        <v>10195</v>
      </c>
      <c r="P1319" s="82" t="str">
        <f>IF(L1319="EGG", "THA", IF(COUNTIF(Sheet2!B$3:B$187,VALUE('raw Mark ID data'!O1319))=0, 0, VLOOKUP(VALUE(O1319), Sheet2!B$3:D$987, 3, FALSE)))</f>
        <v>THA</v>
      </c>
      <c r="Q1319" s="82" t="str">
        <f>IF(P1319="THA",VLOOKUP(VALUE(O1319),Sheet2!B$1:C$191,2,FALSE), IF(P1319="SHA",VLOOKUP(VALUE(O1319),Sheet2!B$1:C$191,2,FALSE), 0))</f>
        <v>Neets Bay</v>
      </c>
      <c r="R1319" s="82" t="str">
        <f t="shared" si="41"/>
        <v>T</v>
      </c>
      <c r="S1319" s="70" t="s">
        <v>2556</v>
      </c>
      <c r="T1319" s="71">
        <v>45526</v>
      </c>
      <c r="U1319" s="73"/>
      <c r="V1319" s="69">
        <v>1</v>
      </c>
      <c r="W1319" s="71">
        <v>45526</v>
      </c>
      <c r="X1319" s="69">
        <v>34</v>
      </c>
      <c r="Y1319" s="69">
        <v>9</v>
      </c>
      <c r="Z1319" s="70" t="s">
        <v>2555</v>
      </c>
      <c r="AA1319" s="69">
        <v>1</v>
      </c>
      <c r="AB1319" s="72">
        <v>45532</v>
      </c>
      <c r="AC1319" s="70" t="s">
        <v>57</v>
      </c>
      <c r="AD1319" s="70" t="s">
        <v>189</v>
      </c>
      <c r="AE1319" s="70" t="s">
        <v>21</v>
      </c>
      <c r="AF1319" s="70" t="s">
        <v>12</v>
      </c>
      <c r="AG1319" s="70" t="s">
        <v>65</v>
      </c>
      <c r="AH1319" s="70" t="s">
        <v>11</v>
      </c>
      <c r="AI1319" s="70" t="s">
        <v>9</v>
      </c>
      <c r="AJ1319" s="70" t="s">
        <v>187</v>
      </c>
      <c r="AK1319" s="70" t="s">
        <v>189</v>
      </c>
      <c r="AL1319" s="70" t="s">
        <v>57</v>
      </c>
      <c r="AM1319" s="70" t="s">
        <v>61</v>
      </c>
      <c r="AN1319" s="70" t="s">
        <v>61</v>
      </c>
      <c r="AO1319" s="70" t="s">
        <v>61</v>
      </c>
      <c r="AP1319" s="73"/>
    </row>
    <row r="1320" spans="1:42" ht="15" hidden="1" customHeight="1" x14ac:dyDescent="0.25">
      <c r="A1320" s="69">
        <v>2024</v>
      </c>
      <c r="B1320" s="70" t="s">
        <v>54</v>
      </c>
      <c r="C1320" s="70" t="s">
        <v>1752</v>
      </c>
      <c r="D1320" s="70" t="s">
        <v>1753</v>
      </c>
      <c r="E1320" s="70" t="s">
        <v>2094</v>
      </c>
      <c r="F1320" s="70" t="s">
        <v>1755</v>
      </c>
      <c r="G1320" s="70" t="s">
        <v>2516</v>
      </c>
      <c r="H1320" s="70" t="s">
        <v>126</v>
      </c>
      <c r="I1320" s="70" t="s">
        <v>60</v>
      </c>
      <c r="J1320" s="70" t="s">
        <v>1755</v>
      </c>
      <c r="K1320" s="69" t="b">
        <v>0</v>
      </c>
      <c r="L1320" s="70" t="s">
        <v>1755</v>
      </c>
      <c r="M1320" s="69">
        <v>101</v>
      </c>
      <c r="N1320" s="78" t="s">
        <v>62</v>
      </c>
      <c r="O1320" s="81" t="str">
        <f t="shared" si="40"/>
        <v>10195</v>
      </c>
      <c r="P1320" s="82" t="str">
        <f>IF(L1320="EGG", "THA", IF(COUNTIF(Sheet2!B$3:B$187,VALUE('raw Mark ID data'!O1320))=0, 0, VLOOKUP(VALUE(O1320), Sheet2!B$3:D$987, 3, FALSE)))</f>
        <v>THA</v>
      </c>
      <c r="Q1320" s="82" t="str">
        <f>IF(P1320="THA",VLOOKUP(VALUE(O1320),Sheet2!B$1:C$191,2,FALSE), IF(P1320="SHA",VLOOKUP(VALUE(O1320),Sheet2!B$1:C$191,2,FALSE), 0))</f>
        <v>Neets Bay</v>
      </c>
      <c r="R1320" s="82" t="str">
        <f t="shared" si="41"/>
        <v>T</v>
      </c>
      <c r="S1320" s="70" t="s">
        <v>2557</v>
      </c>
      <c r="T1320" s="71">
        <v>45526</v>
      </c>
      <c r="U1320" s="73"/>
      <c r="V1320" s="69">
        <v>1</v>
      </c>
      <c r="W1320" s="71">
        <v>45526</v>
      </c>
      <c r="X1320" s="69">
        <v>34</v>
      </c>
      <c r="Y1320" s="69">
        <v>9</v>
      </c>
      <c r="Z1320" s="70" t="s">
        <v>2555</v>
      </c>
      <c r="AA1320" s="69">
        <v>1</v>
      </c>
      <c r="AB1320" s="72">
        <v>45532</v>
      </c>
      <c r="AC1320" s="70" t="s">
        <v>57</v>
      </c>
      <c r="AD1320" s="70" t="s">
        <v>947</v>
      </c>
      <c r="AE1320" s="70" t="s">
        <v>14</v>
      </c>
      <c r="AF1320" s="70" t="s">
        <v>12</v>
      </c>
      <c r="AG1320" s="70" t="s">
        <v>65</v>
      </c>
      <c r="AH1320" s="70" t="s">
        <v>11</v>
      </c>
      <c r="AI1320" s="70" t="s">
        <v>9</v>
      </c>
      <c r="AJ1320" s="70" t="s">
        <v>122</v>
      </c>
      <c r="AK1320" s="70" t="s">
        <v>947</v>
      </c>
      <c r="AL1320" s="70" t="s">
        <v>57</v>
      </c>
      <c r="AM1320" s="70" t="s">
        <v>61</v>
      </c>
      <c r="AN1320" s="70" t="s">
        <v>61</v>
      </c>
      <c r="AO1320" s="70" t="s">
        <v>61</v>
      </c>
      <c r="AP1320" s="73"/>
    </row>
    <row r="1321" spans="1:42" ht="15" hidden="1" customHeight="1" x14ac:dyDescent="0.25">
      <c r="A1321" s="69">
        <v>2024</v>
      </c>
      <c r="B1321" s="70" t="s">
        <v>54</v>
      </c>
      <c r="C1321" s="70" t="s">
        <v>1752</v>
      </c>
      <c r="D1321" s="70" t="s">
        <v>1753</v>
      </c>
      <c r="E1321" s="70" t="s">
        <v>2094</v>
      </c>
      <c r="F1321" s="70" t="s">
        <v>1755</v>
      </c>
      <c r="G1321" s="70" t="s">
        <v>2516</v>
      </c>
      <c r="H1321" s="70" t="s">
        <v>129</v>
      </c>
      <c r="I1321" s="70" t="s">
        <v>60</v>
      </c>
      <c r="J1321" s="70" t="s">
        <v>1755</v>
      </c>
      <c r="K1321" s="69" t="b">
        <v>0</v>
      </c>
      <c r="L1321" s="70" t="s">
        <v>1755</v>
      </c>
      <c r="M1321" s="69">
        <v>101</v>
      </c>
      <c r="N1321" s="78" t="s">
        <v>62</v>
      </c>
      <c r="O1321" s="81" t="str">
        <f t="shared" si="40"/>
        <v>10195</v>
      </c>
      <c r="P1321" s="82" t="str">
        <f>IF(L1321="EGG", "THA", IF(COUNTIF(Sheet2!B$3:B$187,VALUE('raw Mark ID data'!O1321))=0, 0, VLOOKUP(VALUE(O1321), Sheet2!B$3:D$987, 3, FALSE)))</f>
        <v>THA</v>
      </c>
      <c r="Q1321" s="82" t="str">
        <f>IF(P1321="THA",VLOOKUP(VALUE(O1321),Sheet2!B$1:C$191,2,FALSE), IF(P1321="SHA",VLOOKUP(VALUE(O1321),Sheet2!B$1:C$191,2,FALSE), 0))</f>
        <v>Neets Bay</v>
      </c>
      <c r="R1321" s="82" t="str">
        <f t="shared" si="41"/>
        <v>T</v>
      </c>
      <c r="S1321" s="70" t="s">
        <v>2558</v>
      </c>
      <c r="T1321" s="71">
        <v>45526</v>
      </c>
      <c r="U1321" s="73"/>
      <c r="V1321" s="69">
        <v>1</v>
      </c>
      <c r="W1321" s="71">
        <v>45526</v>
      </c>
      <c r="X1321" s="69">
        <v>34</v>
      </c>
      <c r="Y1321" s="69">
        <v>9</v>
      </c>
      <c r="Z1321" s="70" t="s">
        <v>2555</v>
      </c>
      <c r="AA1321" s="69">
        <v>1</v>
      </c>
      <c r="AB1321" s="72">
        <v>45532</v>
      </c>
      <c r="AC1321" s="70" t="s">
        <v>57</v>
      </c>
      <c r="AD1321" s="70" t="s">
        <v>163</v>
      </c>
      <c r="AE1321" s="70" t="s">
        <v>10</v>
      </c>
      <c r="AF1321" s="70" t="s">
        <v>12</v>
      </c>
      <c r="AG1321" s="70" t="s">
        <v>65</v>
      </c>
      <c r="AH1321" s="70" t="s">
        <v>11</v>
      </c>
      <c r="AI1321" s="70" t="s">
        <v>9</v>
      </c>
      <c r="AJ1321" s="70" t="s">
        <v>122</v>
      </c>
      <c r="AK1321" s="70" t="s">
        <v>163</v>
      </c>
      <c r="AL1321" s="70" t="s">
        <v>57</v>
      </c>
      <c r="AM1321" s="70" t="s">
        <v>61</v>
      </c>
      <c r="AN1321" s="70" t="s">
        <v>61</v>
      </c>
      <c r="AO1321" s="70" t="s">
        <v>61</v>
      </c>
      <c r="AP1321" s="73"/>
    </row>
    <row r="1322" spans="1:42" ht="15" hidden="1" customHeight="1" x14ac:dyDescent="0.25">
      <c r="A1322" s="69">
        <v>2024</v>
      </c>
      <c r="B1322" s="70" t="s">
        <v>54</v>
      </c>
      <c r="C1322" s="70" t="s">
        <v>1752</v>
      </c>
      <c r="D1322" s="70" t="s">
        <v>1753</v>
      </c>
      <c r="E1322" s="70" t="s">
        <v>2094</v>
      </c>
      <c r="F1322" s="70" t="s">
        <v>1755</v>
      </c>
      <c r="G1322" s="70" t="s">
        <v>2516</v>
      </c>
      <c r="H1322" s="70" t="s">
        <v>134</v>
      </c>
      <c r="I1322" s="70" t="s">
        <v>60</v>
      </c>
      <c r="J1322" s="70" t="s">
        <v>1755</v>
      </c>
      <c r="K1322" s="69" t="b">
        <v>0</v>
      </c>
      <c r="L1322" s="70" t="s">
        <v>1755</v>
      </c>
      <c r="M1322" s="69">
        <v>101</v>
      </c>
      <c r="N1322" s="78" t="s">
        <v>62</v>
      </c>
      <c r="O1322" s="81" t="str">
        <f t="shared" si="40"/>
        <v>10195</v>
      </c>
      <c r="P1322" s="82" t="str">
        <f>IF(L1322="EGG", "THA", IF(COUNTIF(Sheet2!B$3:B$187,VALUE('raw Mark ID data'!O1322))=0, 0, VLOOKUP(VALUE(O1322), Sheet2!B$3:D$987, 3, FALSE)))</f>
        <v>THA</v>
      </c>
      <c r="Q1322" s="82" t="str">
        <f>IF(P1322="THA",VLOOKUP(VALUE(O1322),Sheet2!B$1:C$191,2,FALSE), IF(P1322="SHA",VLOOKUP(VALUE(O1322),Sheet2!B$1:C$191,2,FALSE), 0))</f>
        <v>Neets Bay</v>
      </c>
      <c r="R1322" s="82" t="str">
        <f t="shared" si="41"/>
        <v>T</v>
      </c>
      <c r="S1322" s="70" t="s">
        <v>2559</v>
      </c>
      <c r="T1322" s="71">
        <v>45526</v>
      </c>
      <c r="U1322" s="73"/>
      <c r="V1322" s="69">
        <v>1</v>
      </c>
      <c r="W1322" s="71">
        <v>45526</v>
      </c>
      <c r="X1322" s="69">
        <v>34</v>
      </c>
      <c r="Y1322" s="69">
        <v>9</v>
      </c>
      <c r="Z1322" s="70" t="s">
        <v>2555</v>
      </c>
      <c r="AA1322" s="69">
        <v>1</v>
      </c>
      <c r="AB1322" s="72">
        <v>45532</v>
      </c>
      <c r="AC1322" s="70" t="s">
        <v>57</v>
      </c>
      <c r="AD1322" s="70" t="s">
        <v>189</v>
      </c>
      <c r="AE1322" s="70" t="s">
        <v>21</v>
      </c>
      <c r="AF1322" s="70" t="s">
        <v>12</v>
      </c>
      <c r="AG1322" s="70" t="s">
        <v>65</v>
      </c>
      <c r="AH1322" s="70" t="s">
        <v>11</v>
      </c>
      <c r="AI1322" s="70" t="s">
        <v>9</v>
      </c>
      <c r="AJ1322" s="70" t="s">
        <v>122</v>
      </c>
      <c r="AK1322" s="70" t="s">
        <v>189</v>
      </c>
      <c r="AL1322" s="70" t="s">
        <v>57</v>
      </c>
      <c r="AM1322" s="70" t="s">
        <v>61</v>
      </c>
      <c r="AN1322" s="70" t="s">
        <v>61</v>
      </c>
      <c r="AO1322" s="70" t="s">
        <v>61</v>
      </c>
      <c r="AP1322" s="73"/>
    </row>
    <row r="1323" spans="1:42" ht="15" hidden="1" customHeight="1" x14ac:dyDescent="0.25">
      <c r="A1323" s="69">
        <v>2024</v>
      </c>
      <c r="B1323" s="70" t="s">
        <v>54</v>
      </c>
      <c r="C1323" s="70" t="s">
        <v>1752</v>
      </c>
      <c r="D1323" s="70" t="s">
        <v>1753</v>
      </c>
      <c r="E1323" s="70" t="s">
        <v>2094</v>
      </c>
      <c r="F1323" s="70" t="s">
        <v>1755</v>
      </c>
      <c r="G1323" s="70" t="s">
        <v>2516</v>
      </c>
      <c r="H1323" s="70" t="s">
        <v>135</v>
      </c>
      <c r="I1323" s="70" t="s">
        <v>60</v>
      </c>
      <c r="J1323" s="70" t="s">
        <v>1755</v>
      </c>
      <c r="K1323" s="69" t="b">
        <v>0</v>
      </c>
      <c r="L1323" s="70" t="s">
        <v>1755</v>
      </c>
      <c r="M1323" s="69">
        <v>101</v>
      </c>
      <c r="N1323" s="78" t="s">
        <v>62</v>
      </c>
      <c r="O1323" s="81" t="str">
        <f t="shared" si="40"/>
        <v>10195</v>
      </c>
      <c r="P1323" s="82" t="str">
        <f>IF(L1323="EGG", "THA", IF(COUNTIF(Sheet2!B$3:B$187,VALUE('raw Mark ID data'!O1323))=0, 0, VLOOKUP(VALUE(O1323), Sheet2!B$3:D$987, 3, FALSE)))</f>
        <v>THA</v>
      </c>
      <c r="Q1323" s="82" t="str">
        <f>IF(P1323="THA",VLOOKUP(VALUE(O1323),Sheet2!B$1:C$191,2,FALSE), IF(P1323="SHA",VLOOKUP(VALUE(O1323),Sheet2!B$1:C$191,2,FALSE), 0))</f>
        <v>Neets Bay</v>
      </c>
      <c r="R1323" s="82" t="str">
        <f t="shared" si="41"/>
        <v>T</v>
      </c>
      <c r="S1323" s="70" t="s">
        <v>2560</v>
      </c>
      <c r="T1323" s="71">
        <v>45526</v>
      </c>
      <c r="U1323" s="73"/>
      <c r="V1323" s="69">
        <v>1</v>
      </c>
      <c r="W1323" s="71">
        <v>45526</v>
      </c>
      <c r="X1323" s="69">
        <v>34</v>
      </c>
      <c r="Y1323" s="69">
        <v>9</v>
      </c>
      <c r="Z1323" s="70" t="s">
        <v>2555</v>
      </c>
      <c r="AA1323" s="69">
        <v>1</v>
      </c>
      <c r="AB1323" s="72">
        <v>45532</v>
      </c>
      <c r="AC1323" s="70" t="s">
        <v>57</v>
      </c>
      <c r="AD1323" s="70" t="s">
        <v>947</v>
      </c>
      <c r="AE1323" s="70" t="s">
        <v>14</v>
      </c>
      <c r="AF1323" s="70" t="s">
        <v>12</v>
      </c>
      <c r="AG1323" s="70" t="s">
        <v>65</v>
      </c>
      <c r="AH1323" s="70" t="s">
        <v>11</v>
      </c>
      <c r="AI1323" s="70" t="s">
        <v>9</v>
      </c>
      <c r="AJ1323" s="70" t="s">
        <v>122</v>
      </c>
      <c r="AK1323" s="70" t="s">
        <v>947</v>
      </c>
      <c r="AL1323" s="70" t="s">
        <v>57</v>
      </c>
      <c r="AM1323" s="70" t="s">
        <v>61</v>
      </c>
      <c r="AN1323" s="70" t="s">
        <v>61</v>
      </c>
      <c r="AO1323" s="70" t="s">
        <v>61</v>
      </c>
      <c r="AP1323" s="73"/>
    </row>
    <row r="1324" spans="1:42" ht="15" hidden="1" customHeight="1" x14ac:dyDescent="0.25">
      <c r="A1324" s="69">
        <v>2024</v>
      </c>
      <c r="B1324" s="70" t="s">
        <v>54</v>
      </c>
      <c r="C1324" s="70" t="s">
        <v>1752</v>
      </c>
      <c r="D1324" s="70" t="s">
        <v>1753</v>
      </c>
      <c r="E1324" s="70" t="s">
        <v>2094</v>
      </c>
      <c r="F1324" s="70" t="s">
        <v>1755</v>
      </c>
      <c r="G1324" s="70" t="s">
        <v>2516</v>
      </c>
      <c r="H1324" s="70" t="s">
        <v>136</v>
      </c>
      <c r="I1324" s="70" t="s">
        <v>60</v>
      </c>
      <c r="J1324" s="70" t="s">
        <v>1755</v>
      </c>
      <c r="K1324" s="69" t="b">
        <v>0</v>
      </c>
      <c r="L1324" s="70" t="s">
        <v>1755</v>
      </c>
      <c r="M1324" s="69">
        <v>101</v>
      </c>
      <c r="N1324" s="78" t="s">
        <v>62</v>
      </c>
      <c r="O1324" s="81" t="str">
        <f t="shared" si="40"/>
        <v>10195</v>
      </c>
      <c r="P1324" s="82" t="str">
        <f>IF(L1324="EGG", "THA", IF(COUNTIF(Sheet2!B$3:B$187,VALUE('raw Mark ID data'!O1324))=0, 0, VLOOKUP(VALUE(O1324), Sheet2!B$3:D$987, 3, FALSE)))</f>
        <v>THA</v>
      </c>
      <c r="Q1324" s="82" t="str">
        <f>IF(P1324="THA",VLOOKUP(VALUE(O1324),Sheet2!B$1:C$191,2,FALSE), IF(P1324="SHA",VLOOKUP(VALUE(O1324),Sheet2!B$1:C$191,2,FALSE), 0))</f>
        <v>Neets Bay</v>
      </c>
      <c r="R1324" s="82" t="str">
        <f t="shared" si="41"/>
        <v>T</v>
      </c>
      <c r="S1324" s="70" t="s">
        <v>2561</v>
      </c>
      <c r="T1324" s="71">
        <v>45526</v>
      </c>
      <c r="U1324" s="73"/>
      <c r="V1324" s="69">
        <v>1</v>
      </c>
      <c r="W1324" s="71">
        <v>45526</v>
      </c>
      <c r="X1324" s="69">
        <v>34</v>
      </c>
      <c r="Y1324" s="69">
        <v>9</v>
      </c>
      <c r="Z1324" s="70" t="s">
        <v>2555</v>
      </c>
      <c r="AA1324" s="69">
        <v>1</v>
      </c>
      <c r="AB1324" s="72">
        <v>45532</v>
      </c>
      <c r="AC1324" s="70" t="s">
        <v>57</v>
      </c>
      <c r="AD1324" s="70" t="s">
        <v>189</v>
      </c>
      <c r="AE1324" s="70" t="s">
        <v>21</v>
      </c>
      <c r="AF1324" s="70" t="s">
        <v>12</v>
      </c>
      <c r="AG1324" s="70" t="s">
        <v>65</v>
      </c>
      <c r="AH1324" s="70" t="s">
        <v>11</v>
      </c>
      <c r="AI1324" s="70" t="s">
        <v>9</v>
      </c>
      <c r="AJ1324" s="70" t="s">
        <v>122</v>
      </c>
      <c r="AK1324" s="70" t="s">
        <v>189</v>
      </c>
      <c r="AL1324" s="70" t="s">
        <v>57</v>
      </c>
      <c r="AM1324" s="70" t="s">
        <v>61</v>
      </c>
      <c r="AN1324" s="70" t="s">
        <v>61</v>
      </c>
      <c r="AO1324" s="70" t="s">
        <v>61</v>
      </c>
      <c r="AP1324" s="73"/>
    </row>
    <row r="1325" spans="1:42" ht="15" hidden="1" customHeight="1" x14ac:dyDescent="0.25">
      <c r="A1325" s="69">
        <v>2024</v>
      </c>
      <c r="B1325" s="70" t="s">
        <v>54</v>
      </c>
      <c r="C1325" s="70" t="s">
        <v>1752</v>
      </c>
      <c r="D1325" s="70" t="s">
        <v>1753</v>
      </c>
      <c r="E1325" s="70" t="s">
        <v>2094</v>
      </c>
      <c r="F1325" s="70" t="s">
        <v>1755</v>
      </c>
      <c r="G1325" s="70" t="s">
        <v>2516</v>
      </c>
      <c r="H1325" s="70" t="s">
        <v>137</v>
      </c>
      <c r="I1325" s="70" t="s">
        <v>60</v>
      </c>
      <c r="J1325" s="70" t="s">
        <v>1755</v>
      </c>
      <c r="K1325" s="69" t="b">
        <v>0</v>
      </c>
      <c r="L1325" s="70" t="s">
        <v>1755</v>
      </c>
      <c r="M1325" s="69">
        <v>101</v>
      </c>
      <c r="N1325" s="78" t="s">
        <v>62</v>
      </c>
      <c r="O1325" s="81" t="str">
        <f t="shared" si="40"/>
        <v>10195</v>
      </c>
      <c r="P1325" s="82" t="str">
        <f>IF(L1325="EGG", "THA", IF(COUNTIF(Sheet2!B$3:B$187,VALUE('raw Mark ID data'!O1325))=0, 0, VLOOKUP(VALUE(O1325), Sheet2!B$3:D$987, 3, FALSE)))</f>
        <v>THA</v>
      </c>
      <c r="Q1325" s="82" t="str">
        <f>IF(P1325="THA",VLOOKUP(VALUE(O1325),Sheet2!B$1:C$191,2,FALSE), IF(P1325="SHA",VLOOKUP(VALUE(O1325),Sheet2!B$1:C$191,2,FALSE), 0))</f>
        <v>Neets Bay</v>
      </c>
      <c r="R1325" s="82" t="str">
        <f t="shared" si="41"/>
        <v>T</v>
      </c>
      <c r="S1325" s="70" t="s">
        <v>2562</v>
      </c>
      <c r="T1325" s="71">
        <v>45526</v>
      </c>
      <c r="U1325" s="73"/>
      <c r="V1325" s="69">
        <v>1</v>
      </c>
      <c r="W1325" s="71">
        <v>45526</v>
      </c>
      <c r="X1325" s="69">
        <v>34</v>
      </c>
      <c r="Y1325" s="69">
        <v>9</v>
      </c>
      <c r="Z1325" s="70" t="s">
        <v>2555</v>
      </c>
      <c r="AA1325" s="69">
        <v>1</v>
      </c>
      <c r="AB1325" s="72">
        <v>45532</v>
      </c>
      <c r="AC1325" s="70" t="s">
        <v>57</v>
      </c>
      <c r="AD1325" s="70" t="s">
        <v>163</v>
      </c>
      <c r="AE1325" s="70" t="s">
        <v>10</v>
      </c>
      <c r="AF1325" s="70" t="s">
        <v>12</v>
      </c>
      <c r="AG1325" s="70" t="s">
        <v>65</v>
      </c>
      <c r="AH1325" s="70" t="s">
        <v>11</v>
      </c>
      <c r="AI1325" s="70" t="s">
        <v>9</v>
      </c>
      <c r="AJ1325" s="70" t="s">
        <v>122</v>
      </c>
      <c r="AK1325" s="70" t="s">
        <v>163</v>
      </c>
      <c r="AL1325" s="70" t="s">
        <v>57</v>
      </c>
      <c r="AM1325" s="70" t="s">
        <v>61</v>
      </c>
      <c r="AN1325" s="70" t="s">
        <v>61</v>
      </c>
      <c r="AO1325" s="70" t="s">
        <v>61</v>
      </c>
      <c r="AP1325" s="73"/>
    </row>
    <row r="1326" spans="1:42" ht="15" hidden="1" customHeight="1" x14ac:dyDescent="0.25">
      <c r="A1326" s="69">
        <v>2024</v>
      </c>
      <c r="B1326" s="70" t="s">
        <v>54</v>
      </c>
      <c r="C1326" s="70" t="s">
        <v>1752</v>
      </c>
      <c r="D1326" s="70" t="s">
        <v>1753</v>
      </c>
      <c r="E1326" s="70" t="s">
        <v>2094</v>
      </c>
      <c r="F1326" s="70" t="s">
        <v>1755</v>
      </c>
      <c r="G1326" s="70" t="s">
        <v>2516</v>
      </c>
      <c r="H1326" s="70" t="s">
        <v>140</v>
      </c>
      <c r="I1326" s="70" t="s">
        <v>60</v>
      </c>
      <c r="J1326" s="70" t="s">
        <v>1755</v>
      </c>
      <c r="K1326" s="69" t="b">
        <v>0</v>
      </c>
      <c r="L1326" s="70" t="s">
        <v>1755</v>
      </c>
      <c r="M1326" s="69">
        <v>101</v>
      </c>
      <c r="N1326" s="78" t="s">
        <v>62</v>
      </c>
      <c r="O1326" s="81" t="str">
        <f t="shared" si="40"/>
        <v>10195</v>
      </c>
      <c r="P1326" s="82" t="str">
        <f>IF(L1326="EGG", "THA", IF(COUNTIF(Sheet2!B$3:B$187,VALUE('raw Mark ID data'!O1326))=0, 0, VLOOKUP(VALUE(O1326), Sheet2!B$3:D$987, 3, FALSE)))</f>
        <v>THA</v>
      </c>
      <c r="Q1326" s="82" t="str">
        <f>IF(P1326="THA",VLOOKUP(VALUE(O1326),Sheet2!B$1:C$191,2,FALSE), IF(P1326="SHA",VLOOKUP(VALUE(O1326),Sheet2!B$1:C$191,2,FALSE), 0))</f>
        <v>Neets Bay</v>
      </c>
      <c r="R1326" s="82" t="str">
        <f t="shared" si="41"/>
        <v>T</v>
      </c>
      <c r="S1326" s="70" t="s">
        <v>2563</v>
      </c>
      <c r="T1326" s="71">
        <v>45526</v>
      </c>
      <c r="U1326" s="73"/>
      <c r="V1326" s="69">
        <v>1</v>
      </c>
      <c r="W1326" s="71">
        <v>45526</v>
      </c>
      <c r="X1326" s="69">
        <v>34</v>
      </c>
      <c r="Y1326" s="69">
        <v>9</v>
      </c>
      <c r="Z1326" s="70" t="s">
        <v>2555</v>
      </c>
      <c r="AA1326" s="69">
        <v>1</v>
      </c>
      <c r="AB1326" s="72">
        <v>45532</v>
      </c>
      <c r="AC1326" s="70" t="s">
        <v>57</v>
      </c>
      <c r="AD1326" s="70" t="s">
        <v>139</v>
      </c>
      <c r="AE1326" s="70" t="s">
        <v>13</v>
      </c>
      <c r="AF1326" s="70" t="s">
        <v>12</v>
      </c>
      <c r="AG1326" s="70" t="s">
        <v>65</v>
      </c>
      <c r="AH1326" s="70" t="s">
        <v>11</v>
      </c>
      <c r="AI1326" s="70" t="s">
        <v>9</v>
      </c>
      <c r="AJ1326" s="70" t="s">
        <v>122</v>
      </c>
      <c r="AK1326" s="70" t="s">
        <v>139</v>
      </c>
      <c r="AL1326" s="70" t="s">
        <v>57</v>
      </c>
      <c r="AM1326" s="70" t="s">
        <v>61</v>
      </c>
      <c r="AN1326" s="70" t="s">
        <v>61</v>
      </c>
      <c r="AO1326" s="70" t="s">
        <v>61</v>
      </c>
      <c r="AP1326" s="73"/>
    </row>
    <row r="1327" spans="1:42" ht="15" hidden="1" customHeight="1" x14ac:dyDescent="0.25">
      <c r="A1327" s="69">
        <v>2024</v>
      </c>
      <c r="B1327" s="70" t="s">
        <v>54</v>
      </c>
      <c r="C1327" s="70" t="s">
        <v>1752</v>
      </c>
      <c r="D1327" s="70" t="s">
        <v>1753</v>
      </c>
      <c r="E1327" s="70" t="s">
        <v>2094</v>
      </c>
      <c r="F1327" s="70" t="s">
        <v>1755</v>
      </c>
      <c r="G1327" s="70" t="s">
        <v>2516</v>
      </c>
      <c r="H1327" s="70" t="s">
        <v>142</v>
      </c>
      <c r="I1327" s="70" t="s">
        <v>60</v>
      </c>
      <c r="J1327" s="70" t="s">
        <v>1755</v>
      </c>
      <c r="K1327" s="69" t="b">
        <v>0</v>
      </c>
      <c r="L1327" s="70" t="s">
        <v>1755</v>
      </c>
      <c r="M1327" s="69">
        <v>101</v>
      </c>
      <c r="N1327" s="78" t="s">
        <v>62</v>
      </c>
      <c r="O1327" s="81" t="str">
        <f t="shared" si="40"/>
        <v>10195</v>
      </c>
      <c r="P1327" s="82" t="str">
        <f>IF(L1327="EGG", "THA", IF(COUNTIF(Sheet2!B$3:B$187,VALUE('raw Mark ID data'!O1327))=0, 0, VLOOKUP(VALUE(O1327), Sheet2!B$3:D$987, 3, FALSE)))</f>
        <v>THA</v>
      </c>
      <c r="Q1327" s="82" t="str">
        <f>IF(P1327="THA",VLOOKUP(VALUE(O1327),Sheet2!B$1:C$191,2,FALSE), IF(P1327="SHA",VLOOKUP(VALUE(O1327),Sheet2!B$1:C$191,2,FALSE), 0))</f>
        <v>Neets Bay</v>
      </c>
      <c r="R1327" s="82" t="str">
        <f t="shared" si="41"/>
        <v>T</v>
      </c>
      <c r="S1327" s="70" t="s">
        <v>2564</v>
      </c>
      <c r="T1327" s="71">
        <v>45526</v>
      </c>
      <c r="U1327" s="73"/>
      <c r="V1327" s="69">
        <v>1</v>
      </c>
      <c r="W1327" s="71">
        <v>45526</v>
      </c>
      <c r="X1327" s="69">
        <v>34</v>
      </c>
      <c r="Y1327" s="69">
        <v>9</v>
      </c>
      <c r="Z1327" s="70" t="s">
        <v>2555</v>
      </c>
      <c r="AA1327" s="69">
        <v>1</v>
      </c>
      <c r="AB1327" s="72">
        <v>45532</v>
      </c>
      <c r="AC1327" s="70" t="s">
        <v>57</v>
      </c>
      <c r="AD1327" s="70" t="s">
        <v>189</v>
      </c>
      <c r="AE1327" s="70" t="s">
        <v>21</v>
      </c>
      <c r="AF1327" s="70" t="s">
        <v>12</v>
      </c>
      <c r="AG1327" s="70" t="s">
        <v>65</v>
      </c>
      <c r="AH1327" s="70" t="s">
        <v>11</v>
      </c>
      <c r="AI1327" s="70" t="s">
        <v>9</v>
      </c>
      <c r="AJ1327" s="70" t="s">
        <v>122</v>
      </c>
      <c r="AK1327" s="70" t="s">
        <v>189</v>
      </c>
      <c r="AL1327" s="70" t="s">
        <v>57</v>
      </c>
      <c r="AM1327" s="70" t="s">
        <v>61</v>
      </c>
      <c r="AN1327" s="70" t="s">
        <v>61</v>
      </c>
      <c r="AO1327" s="70" t="s">
        <v>61</v>
      </c>
      <c r="AP1327" s="73"/>
    </row>
    <row r="1328" spans="1:42" ht="15" hidden="1" customHeight="1" x14ac:dyDescent="0.25">
      <c r="A1328" s="69">
        <v>2024</v>
      </c>
      <c r="B1328" s="70" t="s">
        <v>54</v>
      </c>
      <c r="C1328" s="70" t="s">
        <v>1752</v>
      </c>
      <c r="D1328" s="70" t="s">
        <v>1753</v>
      </c>
      <c r="E1328" s="70" t="s">
        <v>2094</v>
      </c>
      <c r="F1328" s="70" t="s">
        <v>1755</v>
      </c>
      <c r="G1328" s="70" t="s">
        <v>2516</v>
      </c>
      <c r="H1328" s="70" t="s">
        <v>143</v>
      </c>
      <c r="I1328" s="70" t="s">
        <v>60</v>
      </c>
      <c r="J1328" s="70" t="s">
        <v>1755</v>
      </c>
      <c r="K1328" s="69" t="b">
        <v>0</v>
      </c>
      <c r="L1328" s="70" t="s">
        <v>1755</v>
      </c>
      <c r="M1328" s="69">
        <v>101</v>
      </c>
      <c r="N1328" s="78" t="s">
        <v>62</v>
      </c>
      <c r="O1328" s="81" t="str">
        <f t="shared" si="40"/>
        <v>10195</v>
      </c>
      <c r="P1328" s="82" t="str">
        <f>IF(L1328="EGG", "THA", IF(COUNTIF(Sheet2!B$3:B$187,VALUE('raw Mark ID data'!O1328))=0, 0, VLOOKUP(VALUE(O1328), Sheet2!B$3:D$987, 3, FALSE)))</f>
        <v>THA</v>
      </c>
      <c r="Q1328" s="82" t="str">
        <f>IF(P1328="THA",VLOOKUP(VALUE(O1328),Sheet2!B$1:C$191,2,FALSE), IF(P1328="SHA",VLOOKUP(VALUE(O1328),Sheet2!B$1:C$191,2,FALSE), 0))</f>
        <v>Neets Bay</v>
      </c>
      <c r="R1328" s="82" t="str">
        <f t="shared" si="41"/>
        <v>T</v>
      </c>
      <c r="S1328" s="70" t="s">
        <v>2565</v>
      </c>
      <c r="T1328" s="71">
        <v>45526</v>
      </c>
      <c r="U1328" s="73"/>
      <c r="V1328" s="69">
        <v>1</v>
      </c>
      <c r="W1328" s="71">
        <v>45526</v>
      </c>
      <c r="X1328" s="69">
        <v>34</v>
      </c>
      <c r="Y1328" s="69">
        <v>9</v>
      </c>
      <c r="Z1328" s="70" t="s">
        <v>2555</v>
      </c>
      <c r="AA1328" s="69">
        <v>1</v>
      </c>
      <c r="AB1328" s="72">
        <v>45532</v>
      </c>
      <c r="AC1328" s="70" t="s">
        <v>57</v>
      </c>
      <c r="AD1328" s="70" t="s">
        <v>163</v>
      </c>
      <c r="AE1328" s="70" t="s">
        <v>10</v>
      </c>
      <c r="AF1328" s="70" t="s">
        <v>12</v>
      </c>
      <c r="AG1328" s="70" t="s">
        <v>65</v>
      </c>
      <c r="AH1328" s="70" t="s">
        <v>11</v>
      </c>
      <c r="AI1328" s="70" t="s">
        <v>9</v>
      </c>
      <c r="AJ1328" s="70" t="s">
        <v>122</v>
      </c>
      <c r="AK1328" s="70" t="s">
        <v>163</v>
      </c>
      <c r="AL1328" s="70" t="s">
        <v>57</v>
      </c>
      <c r="AM1328" s="70" t="s">
        <v>61</v>
      </c>
      <c r="AN1328" s="70" t="s">
        <v>61</v>
      </c>
      <c r="AO1328" s="70" t="s">
        <v>61</v>
      </c>
      <c r="AP1328" s="73"/>
    </row>
    <row r="1329" spans="1:42" ht="15" hidden="1" customHeight="1" x14ac:dyDescent="0.25">
      <c r="A1329" s="69">
        <v>2024</v>
      </c>
      <c r="B1329" s="70" t="s">
        <v>54</v>
      </c>
      <c r="C1329" s="70" t="s">
        <v>1752</v>
      </c>
      <c r="D1329" s="70" t="s">
        <v>1753</v>
      </c>
      <c r="E1329" s="70" t="s">
        <v>2094</v>
      </c>
      <c r="F1329" s="70" t="s">
        <v>1755</v>
      </c>
      <c r="G1329" s="70" t="s">
        <v>2516</v>
      </c>
      <c r="H1329" s="70" t="s">
        <v>144</v>
      </c>
      <c r="I1329" s="70" t="s">
        <v>60</v>
      </c>
      <c r="J1329" s="70" t="s">
        <v>1755</v>
      </c>
      <c r="K1329" s="69" t="b">
        <v>0</v>
      </c>
      <c r="L1329" s="70" t="s">
        <v>1755</v>
      </c>
      <c r="M1329" s="69">
        <v>101</v>
      </c>
      <c r="N1329" s="78" t="s">
        <v>62</v>
      </c>
      <c r="O1329" s="81" t="str">
        <f t="shared" si="40"/>
        <v>10195</v>
      </c>
      <c r="P1329" s="82" t="str">
        <f>IF(L1329="EGG", "THA", IF(COUNTIF(Sheet2!B$3:B$187,VALUE('raw Mark ID data'!O1329))=0, 0, VLOOKUP(VALUE(O1329), Sheet2!B$3:D$987, 3, FALSE)))</f>
        <v>THA</v>
      </c>
      <c r="Q1329" s="82" t="str">
        <f>IF(P1329="THA",VLOOKUP(VALUE(O1329),Sheet2!B$1:C$191,2,FALSE), IF(P1329="SHA",VLOOKUP(VALUE(O1329),Sheet2!B$1:C$191,2,FALSE), 0))</f>
        <v>Neets Bay</v>
      </c>
      <c r="R1329" s="82" t="str">
        <f t="shared" si="41"/>
        <v>T</v>
      </c>
      <c r="S1329" s="70" t="s">
        <v>2566</v>
      </c>
      <c r="T1329" s="71">
        <v>45526</v>
      </c>
      <c r="U1329" s="73"/>
      <c r="V1329" s="69">
        <v>1</v>
      </c>
      <c r="W1329" s="71">
        <v>45526</v>
      </c>
      <c r="X1329" s="69">
        <v>34</v>
      </c>
      <c r="Y1329" s="69">
        <v>9</v>
      </c>
      <c r="Z1329" s="70" t="s">
        <v>2555</v>
      </c>
      <c r="AA1329" s="69">
        <v>1</v>
      </c>
      <c r="AB1329" s="72">
        <v>45532</v>
      </c>
      <c r="AC1329" s="70" t="s">
        <v>57</v>
      </c>
      <c r="AD1329" s="70" t="s">
        <v>189</v>
      </c>
      <c r="AE1329" s="70" t="s">
        <v>21</v>
      </c>
      <c r="AF1329" s="70" t="s">
        <v>12</v>
      </c>
      <c r="AG1329" s="70" t="s">
        <v>65</v>
      </c>
      <c r="AH1329" s="70" t="s">
        <v>11</v>
      </c>
      <c r="AI1329" s="70" t="s">
        <v>9</v>
      </c>
      <c r="AJ1329" s="70" t="s">
        <v>122</v>
      </c>
      <c r="AK1329" s="70" t="s">
        <v>189</v>
      </c>
      <c r="AL1329" s="70" t="s">
        <v>57</v>
      </c>
      <c r="AM1329" s="70" t="s">
        <v>61</v>
      </c>
      <c r="AN1329" s="70" t="s">
        <v>61</v>
      </c>
      <c r="AO1329" s="70" t="s">
        <v>61</v>
      </c>
      <c r="AP1329" s="73"/>
    </row>
    <row r="1330" spans="1:42" ht="15" hidden="1" customHeight="1" x14ac:dyDescent="0.25">
      <c r="A1330" s="69">
        <v>2024</v>
      </c>
      <c r="B1330" s="70" t="s">
        <v>54</v>
      </c>
      <c r="C1330" s="70" t="s">
        <v>1752</v>
      </c>
      <c r="D1330" s="70" t="s">
        <v>1753</v>
      </c>
      <c r="E1330" s="70" t="s">
        <v>2094</v>
      </c>
      <c r="F1330" s="70" t="s">
        <v>1755</v>
      </c>
      <c r="G1330" s="70" t="s">
        <v>2516</v>
      </c>
      <c r="H1330" s="70" t="s">
        <v>146</v>
      </c>
      <c r="I1330" s="70" t="s">
        <v>60</v>
      </c>
      <c r="J1330" s="70" t="s">
        <v>1755</v>
      </c>
      <c r="K1330" s="69" t="b">
        <v>0</v>
      </c>
      <c r="L1330" s="70" t="s">
        <v>1755</v>
      </c>
      <c r="M1330" s="69">
        <v>101</v>
      </c>
      <c r="N1330" s="78" t="s">
        <v>62</v>
      </c>
      <c r="O1330" s="81" t="str">
        <f t="shared" si="40"/>
        <v>10195</v>
      </c>
      <c r="P1330" s="82" t="str">
        <f>IF(L1330="EGG", "THA", IF(COUNTIF(Sheet2!B$3:B$187,VALUE('raw Mark ID data'!O1330))=0, 0, VLOOKUP(VALUE(O1330), Sheet2!B$3:D$987, 3, FALSE)))</f>
        <v>THA</v>
      </c>
      <c r="Q1330" s="82" t="str">
        <f>IF(P1330="THA",VLOOKUP(VALUE(O1330),Sheet2!B$1:C$191,2,FALSE), IF(P1330="SHA",VLOOKUP(VALUE(O1330),Sheet2!B$1:C$191,2,FALSE), 0))</f>
        <v>Neets Bay</v>
      </c>
      <c r="R1330" s="82" t="str">
        <f t="shared" si="41"/>
        <v>T</v>
      </c>
      <c r="S1330" s="70" t="s">
        <v>2567</v>
      </c>
      <c r="T1330" s="71">
        <v>45526</v>
      </c>
      <c r="U1330" s="73"/>
      <c r="V1330" s="69">
        <v>1</v>
      </c>
      <c r="W1330" s="71">
        <v>45526</v>
      </c>
      <c r="X1330" s="69">
        <v>34</v>
      </c>
      <c r="Y1330" s="69">
        <v>9</v>
      </c>
      <c r="Z1330" s="70" t="s">
        <v>2555</v>
      </c>
      <c r="AA1330" s="69">
        <v>1</v>
      </c>
      <c r="AB1330" s="72">
        <v>45532</v>
      </c>
      <c r="AC1330" s="70" t="s">
        <v>57</v>
      </c>
      <c r="AD1330" s="70" t="s">
        <v>163</v>
      </c>
      <c r="AE1330" s="70" t="s">
        <v>10</v>
      </c>
      <c r="AF1330" s="70" t="s">
        <v>12</v>
      </c>
      <c r="AG1330" s="70" t="s">
        <v>65</v>
      </c>
      <c r="AH1330" s="70" t="s">
        <v>11</v>
      </c>
      <c r="AI1330" s="70" t="s">
        <v>9</v>
      </c>
      <c r="AJ1330" s="70" t="s">
        <v>122</v>
      </c>
      <c r="AK1330" s="70" t="s">
        <v>163</v>
      </c>
      <c r="AL1330" s="70" t="s">
        <v>57</v>
      </c>
      <c r="AM1330" s="70" t="s">
        <v>61</v>
      </c>
      <c r="AN1330" s="70" t="s">
        <v>61</v>
      </c>
      <c r="AO1330" s="70" t="s">
        <v>61</v>
      </c>
      <c r="AP1330" s="73"/>
    </row>
    <row r="1331" spans="1:42" ht="15" hidden="1" customHeight="1" x14ac:dyDescent="0.25">
      <c r="A1331" s="69">
        <v>2024</v>
      </c>
      <c r="B1331" s="70" t="s">
        <v>54</v>
      </c>
      <c r="C1331" s="70" t="s">
        <v>1752</v>
      </c>
      <c r="D1331" s="70" t="s">
        <v>1753</v>
      </c>
      <c r="E1331" s="70" t="s">
        <v>2094</v>
      </c>
      <c r="F1331" s="70" t="s">
        <v>1755</v>
      </c>
      <c r="G1331" s="70" t="s">
        <v>2516</v>
      </c>
      <c r="H1331" s="70" t="s">
        <v>147</v>
      </c>
      <c r="I1331" s="70" t="s">
        <v>60</v>
      </c>
      <c r="J1331" s="70" t="s">
        <v>1755</v>
      </c>
      <c r="K1331" s="69" t="b">
        <v>0</v>
      </c>
      <c r="L1331" s="70" t="s">
        <v>1755</v>
      </c>
      <c r="M1331" s="69">
        <v>101</v>
      </c>
      <c r="N1331" s="78" t="s">
        <v>62</v>
      </c>
      <c r="O1331" s="81" t="str">
        <f t="shared" si="40"/>
        <v>10195</v>
      </c>
      <c r="P1331" s="82" t="str">
        <f>IF(L1331="EGG", "THA", IF(COUNTIF(Sheet2!B$3:B$187,VALUE('raw Mark ID data'!O1331))=0, 0, VLOOKUP(VALUE(O1331), Sheet2!B$3:D$987, 3, FALSE)))</f>
        <v>THA</v>
      </c>
      <c r="Q1331" s="82" t="str">
        <f>IF(P1331="THA",VLOOKUP(VALUE(O1331),Sheet2!B$1:C$191,2,FALSE), IF(P1331="SHA",VLOOKUP(VALUE(O1331),Sheet2!B$1:C$191,2,FALSE), 0))</f>
        <v>Neets Bay</v>
      </c>
      <c r="R1331" s="82" t="str">
        <f t="shared" si="41"/>
        <v>T</v>
      </c>
      <c r="S1331" s="70" t="s">
        <v>2568</v>
      </c>
      <c r="T1331" s="71">
        <v>45526</v>
      </c>
      <c r="U1331" s="73"/>
      <c r="V1331" s="69">
        <v>1</v>
      </c>
      <c r="W1331" s="71">
        <v>45526</v>
      </c>
      <c r="X1331" s="69">
        <v>34</v>
      </c>
      <c r="Y1331" s="69">
        <v>9</v>
      </c>
      <c r="Z1331" s="70" t="s">
        <v>2555</v>
      </c>
      <c r="AA1331" s="69">
        <v>1</v>
      </c>
      <c r="AB1331" s="72">
        <v>45532</v>
      </c>
      <c r="AC1331" s="70" t="s">
        <v>57</v>
      </c>
      <c r="AD1331" s="70" t="s">
        <v>947</v>
      </c>
      <c r="AE1331" s="70" t="s">
        <v>14</v>
      </c>
      <c r="AF1331" s="70" t="s">
        <v>12</v>
      </c>
      <c r="AG1331" s="70" t="s">
        <v>65</v>
      </c>
      <c r="AH1331" s="70" t="s">
        <v>11</v>
      </c>
      <c r="AI1331" s="70" t="s">
        <v>9</v>
      </c>
      <c r="AJ1331" s="70" t="s">
        <v>122</v>
      </c>
      <c r="AK1331" s="70" t="s">
        <v>947</v>
      </c>
      <c r="AL1331" s="70" t="s">
        <v>57</v>
      </c>
      <c r="AM1331" s="70" t="s">
        <v>61</v>
      </c>
      <c r="AN1331" s="70" t="s">
        <v>61</v>
      </c>
      <c r="AO1331" s="70" t="s">
        <v>61</v>
      </c>
      <c r="AP1331" s="73"/>
    </row>
    <row r="1332" spans="1:42" ht="15" hidden="1" customHeight="1" x14ac:dyDescent="0.25">
      <c r="A1332" s="69">
        <v>2024</v>
      </c>
      <c r="B1332" s="70" t="s">
        <v>54</v>
      </c>
      <c r="C1332" s="70" t="s">
        <v>1752</v>
      </c>
      <c r="D1332" s="70" t="s">
        <v>1753</v>
      </c>
      <c r="E1332" s="70" t="s">
        <v>2094</v>
      </c>
      <c r="F1332" s="70" t="s">
        <v>1755</v>
      </c>
      <c r="G1332" s="70" t="s">
        <v>2516</v>
      </c>
      <c r="H1332" s="70" t="s">
        <v>148</v>
      </c>
      <c r="I1332" s="70" t="s">
        <v>60</v>
      </c>
      <c r="J1332" s="70" t="s">
        <v>1755</v>
      </c>
      <c r="K1332" s="69" t="b">
        <v>0</v>
      </c>
      <c r="L1332" s="70" t="s">
        <v>1755</v>
      </c>
      <c r="M1332" s="69">
        <v>101</v>
      </c>
      <c r="N1332" s="78" t="s">
        <v>62</v>
      </c>
      <c r="O1332" s="81" t="str">
        <f t="shared" si="40"/>
        <v>10195</v>
      </c>
      <c r="P1332" s="82" t="str">
        <f>IF(L1332="EGG", "THA", IF(COUNTIF(Sheet2!B$3:B$187,VALUE('raw Mark ID data'!O1332))=0, 0, VLOOKUP(VALUE(O1332), Sheet2!B$3:D$987, 3, FALSE)))</f>
        <v>THA</v>
      </c>
      <c r="Q1332" s="82" t="str">
        <f>IF(P1332="THA",VLOOKUP(VALUE(O1332),Sheet2!B$1:C$191,2,FALSE), IF(P1332="SHA",VLOOKUP(VALUE(O1332),Sheet2!B$1:C$191,2,FALSE), 0))</f>
        <v>Neets Bay</v>
      </c>
      <c r="R1332" s="82" t="str">
        <f t="shared" si="41"/>
        <v>T</v>
      </c>
      <c r="S1332" s="70" t="s">
        <v>2569</v>
      </c>
      <c r="T1332" s="71">
        <v>45526</v>
      </c>
      <c r="U1332" s="73"/>
      <c r="V1332" s="69">
        <v>1</v>
      </c>
      <c r="W1332" s="71">
        <v>45526</v>
      </c>
      <c r="X1332" s="69">
        <v>34</v>
      </c>
      <c r="Y1332" s="69">
        <v>9</v>
      </c>
      <c r="Z1332" s="70" t="s">
        <v>2555</v>
      </c>
      <c r="AA1332" s="69">
        <v>1</v>
      </c>
      <c r="AB1332" s="72">
        <v>45532</v>
      </c>
      <c r="AC1332" s="70" t="s">
        <v>57</v>
      </c>
      <c r="AD1332" s="70" t="s">
        <v>139</v>
      </c>
      <c r="AE1332" s="70" t="s">
        <v>13</v>
      </c>
      <c r="AF1332" s="70" t="s">
        <v>12</v>
      </c>
      <c r="AG1332" s="70" t="s">
        <v>65</v>
      </c>
      <c r="AH1332" s="70" t="s">
        <v>11</v>
      </c>
      <c r="AI1332" s="70" t="s">
        <v>9</v>
      </c>
      <c r="AJ1332" s="70" t="s">
        <v>122</v>
      </c>
      <c r="AK1332" s="70" t="s">
        <v>139</v>
      </c>
      <c r="AL1332" s="70" t="s">
        <v>57</v>
      </c>
      <c r="AM1332" s="70" t="s">
        <v>61</v>
      </c>
      <c r="AN1332" s="70" t="s">
        <v>61</v>
      </c>
      <c r="AO1332" s="70" t="s">
        <v>61</v>
      </c>
      <c r="AP1332" s="73"/>
    </row>
    <row r="1333" spans="1:42" ht="15" hidden="1" customHeight="1" x14ac:dyDescent="0.25">
      <c r="A1333" s="69">
        <v>2024</v>
      </c>
      <c r="B1333" s="70" t="s">
        <v>54</v>
      </c>
      <c r="C1333" s="70" t="s">
        <v>1752</v>
      </c>
      <c r="D1333" s="70" t="s">
        <v>1753</v>
      </c>
      <c r="E1333" s="70" t="s">
        <v>2094</v>
      </c>
      <c r="F1333" s="70" t="s">
        <v>1755</v>
      </c>
      <c r="G1333" s="70" t="s">
        <v>2516</v>
      </c>
      <c r="H1333" s="70" t="s">
        <v>150</v>
      </c>
      <c r="I1333" s="70" t="s">
        <v>60</v>
      </c>
      <c r="J1333" s="70" t="s">
        <v>1755</v>
      </c>
      <c r="K1333" s="69" t="b">
        <v>0</v>
      </c>
      <c r="L1333" s="70" t="s">
        <v>1755</v>
      </c>
      <c r="M1333" s="69">
        <v>101</v>
      </c>
      <c r="N1333" s="78" t="s">
        <v>62</v>
      </c>
      <c r="O1333" s="81" t="str">
        <f t="shared" si="40"/>
        <v>10195</v>
      </c>
      <c r="P1333" s="82" t="str">
        <f>IF(L1333="EGG", "THA", IF(COUNTIF(Sheet2!B$3:B$187,VALUE('raw Mark ID data'!O1333))=0, 0, VLOOKUP(VALUE(O1333), Sheet2!B$3:D$987, 3, FALSE)))</f>
        <v>THA</v>
      </c>
      <c r="Q1333" s="82" t="str">
        <f>IF(P1333="THA",VLOOKUP(VALUE(O1333),Sheet2!B$1:C$191,2,FALSE), IF(P1333="SHA",VLOOKUP(VALUE(O1333),Sheet2!B$1:C$191,2,FALSE), 0))</f>
        <v>Neets Bay</v>
      </c>
      <c r="R1333" s="82" t="str">
        <f t="shared" si="41"/>
        <v>T</v>
      </c>
      <c r="S1333" s="70" t="s">
        <v>2570</v>
      </c>
      <c r="T1333" s="71">
        <v>45526</v>
      </c>
      <c r="U1333" s="73"/>
      <c r="V1333" s="69">
        <v>1</v>
      </c>
      <c r="W1333" s="71">
        <v>45526</v>
      </c>
      <c r="X1333" s="69">
        <v>34</v>
      </c>
      <c r="Y1333" s="69">
        <v>9</v>
      </c>
      <c r="Z1333" s="70" t="s">
        <v>2555</v>
      </c>
      <c r="AA1333" s="69">
        <v>1</v>
      </c>
      <c r="AB1333" s="72">
        <v>45532</v>
      </c>
      <c r="AC1333" s="70" t="s">
        <v>57</v>
      </c>
      <c r="AD1333" s="70" t="s">
        <v>947</v>
      </c>
      <c r="AE1333" s="70" t="s">
        <v>14</v>
      </c>
      <c r="AF1333" s="70" t="s">
        <v>12</v>
      </c>
      <c r="AG1333" s="70" t="s">
        <v>65</v>
      </c>
      <c r="AH1333" s="70" t="s">
        <v>11</v>
      </c>
      <c r="AI1333" s="70" t="s">
        <v>9</v>
      </c>
      <c r="AJ1333" s="70" t="s">
        <v>122</v>
      </c>
      <c r="AK1333" s="70" t="s">
        <v>947</v>
      </c>
      <c r="AL1333" s="70" t="s">
        <v>57</v>
      </c>
      <c r="AM1333" s="70" t="s">
        <v>61</v>
      </c>
      <c r="AN1333" s="70" t="s">
        <v>61</v>
      </c>
      <c r="AO1333" s="70" t="s">
        <v>61</v>
      </c>
      <c r="AP1333" s="73"/>
    </row>
    <row r="1334" spans="1:42" ht="15" hidden="1" customHeight="1" x14ac:dyDescent="0.25">
      <c r="A1334" s="69">
        <v>2024</v>
      </c>
      <c r="B1334" s="70" t="s">
        <v>54</v>
      </c>
      <c r="C1334" s="70" t="s">
        <v>1752</v>
      </c>
      <c r="D1334" s="70" t="s">
        <v>1753</v>
      </c>
      <c r="E1334" s="70" t="s">
        <v>2094</v>
      </c>
      <c r="F1334" s="70" t="s">
        <v>1755</v>
      </c>
      <c r="G1334" s="70" t="s">
        <v>2516</v>
      </c>
      <c r="H1334" s="70" t="s">
        <v>151</v>
      </c>
      <c r="I1334" s="70" t="s">
        <v>60</v>
      </c>
      <c r="J1334" s="70" t="s">
        <v>1755</v>
      </c>
      <c r="K1334" s="69" t="b">
        <v>0</v>
      </c>
      <c r="L1334" s="70" t="s">
        <v>1755</v>
      </c>
      <c r="M1334" s="69">
        <v>101</v>
      </c>
      <c r="N1334" s="78" t="s">
        <v>62</v>
      </c>
      <c r="O1334" s="81" t="str">
        <f t="shared" si="40"/>
        <v>10195</v>
      </c>
      <c r="P1334" s="82" t="str">
        <f>IF(L1334="EGG", "THA", IF(COUNTIF(Sheet2!B$3:B$187,VALUE('raw Mark ID data'!O1334))=0, 0, VLOOKUP(VALUE(O1334), Sheet2!B$3:D$987, 3, FALSE)))</f>
        <v>THA</v>
      </c>
      <c r="Q1334" s="82" t="str">
        <f>IF(P1334="THA",VLOOKUP(VALUE(O1334),Sheet2!B$1:C$191,2,FALSE), IF(P1334="SHA",VLOOKUP(VALUE(O1334),Sheet2!B$1:C$191,2,FALSE), 0))</f>
        <v>Neets Bay</v>
      </c>
      <c r="R1334" s="82" t="str">
        <f t="shared" si="41"/>
        <v>T</v>
      </c>
      <c r="S1334" s="70" t="s">
        <v>2571</v>
      </c>
      <c r="T1334" s="71">
        <v>45526</v>
      </c>
      <c r="U1334" s="73"/>
      <c r="V1334" s="69">
        <v>1</v>
      </c>
      <c r="W1334" s="71">
        <v>45526</v>
      </c>
      <c r="X1334" s="69">
        <v>34</v>
      </c>
      <c r="Y1334" s="69">
        <v>9</v>
      </c>
      <c r="Z1334" s="70" t="s">
        <v>2555</v>
      </c>
      <c r="AA1334" s="69">
        <v>1</v>
      </c>
      <c r="AB1334" s="72">
        <v>45532</v>
      </c>
      <c r="AC1334" s="70" t="s">
        <v>57</v>
      </c>
      <c r="AD1334" s="70" t="s">
        <v>139</v>
      </c>
      <c r="AE1334" s="70" t="s">
        <v>13</v>
      </c>
      <c r="AF1334" s="70" t="s">
        <v>12</v>
      </c>
      <c r="AG1334" s="70" t="s">
        <v>65</v>
      </c>
      <c r="AH1334" s="70" t="s">
        <v>11</v>
      </c>
      <c r="AI1334" s="70" t="s">
        <v>9</v>
      </c>
      <c r="AJ1334" s="70" t="s">
        <v>122</v>
      </c>
      <c r="AK1334" s="70" t="s">
        <v>139</v>
      </c>
      <c r="AL1334" s="70" t="s">
        <v>57</v>
      </c>
      <c r="AM1334" s="70" t="s">
        <v>61</v>
      </c>
      <c r="AN1334" s="70" t="s">
        <v>61</v>
      </c>
      <c r="AO1334" s="70" t="s">
        <v>61</v>
      </c>
      <c r="AP1334" s="73"/>
    </row>
    <row r="1335" spans="1:42" ht="15" hidden="1" customHeight="1" x14ac:dyDescent="0.25">
      <c r="A1335" s="69">
        <v>2024</v>
      </c>
      <c r="B1335" s="70" t="s">
        <v>54</v>
      </c>
      <c r="C1335" s="70" t="s">
        <v>1752</v>
      </c>
      <c r="D1335" s="70" t="s">
        <v>1753</v>
      </c>
      <c r="E1335" s="70" t="s">
        <v>2094</v>
      </c>
      <c r="F1335" s="70" t="s">
        <v>1755</v>
      </c>
      <c r="G1335" s="70" t="s">
        <v>2516</v>
      </c>
      <c r="H1335" s="70" t="s">
        <v>152</v>
      </c>
      <c r="I1335" s="70" t="s">
        <v>60</v>
      </c>
      <c r="J1335" s="70" t="s">
        <v>1755</v>
      </c>
      <c r="K1335" s="69" t="b">
        <v>0</v>
      </c>
      <c r="L1335" s="70" t="s">
        <v>1755</v>
      </c>
      <c r="M1335" s="69">
        <v>101</v>
      </c>
      <c r="N1335" s="78" t="s">
        <v>62</v>
      </c>
      <c r="O1335" s="81" t="str">
        <f t="shared" si="40"/>
        <v>10195</v>
      </c>
      <c r="P1335" s="82" t="str">
        <f>IF(L1335="EGG", "THA", IF(COUNTIF(Sheet2!B$3:B$187,VALUE('raw Mark ID data'!O1335))=0, 0, VLOOKUP(VALUE(O1335), Sheet2!B$3:D$987, 3, FALSE)))</f>
        <v>THA</v>
      </c>
      <c r="Q1335" s="82" t="str">
        <f>IF(P1335="THA",VLOOKUP(VALUE(O1335),Sheet2!B$1:C$191,2,FALSE), IF(P1335="SHA",VLOOKUP(VALUE(O1335),Sheet2!B$1:C$191,2,FALSE), 0))</f>
        <v>Neets Bay</v>
      </c>
      <c r="R1335" s="82" t="str">
        <f t="shared" si="41"/>
        <v>T</v>
      </c>
      <c r="S1335" s="70" t="s">
        <v>2572</v>
      </c>
      <c r="T1335" s="71">
        <v>45526</v>
      </c>
      <c r="U1335" s="73"/>
      <c r="V1335" s="69">
        <v>1</v>
      </c>
      <c r="W1335" s="71">
        <v>45526</v>
      </c>
      <c r="X1335" s="69">
        <v>34</v>
      </c>
      <c r="Y1335" s="69">
        <v>9</v>
      </c>
      <c r="Z1335" s="70" t="s">
        <v>2555</v>
      </c>
      <c r="AA1335" s="69">
        <v>1</v>
      </c>
      <c r="AB1335" s="72">
        <v>45532</v>
      </c>
      <c r="AC1335" s="70" t="s">
        <v>57</v>
      </c>
      <c r="AD1335" s="70" t="s">
        <v>139</v>
      </c>
      <c r="AE1335" s="70" t="s">
        <v>13</v>
      </c>
      <c r="AF1335" s="70" t="s">
        <v>12</v>
      </c>
      <c r="AG1335" s="70" t="s">
        <v>65</v>
      </c>
      <c r="AH1335" s="70" t="s">
        <v>11</v>
      </c>
      <c r="AI1335" s="70" t="s">
        <v>9</v>
      </c>
      <c r="AJ1335" s="70" t="s">
        <v>122</v>
      </c>
      <c r="AK1335" s="70" t="s">
        <v>139</v>
      </c>
      <c r="AL1335" s="70" t="s">
        <v>57</v>
      </c>
      <c r="AM1335" s="70" t="s">
        <v>61</v>
      </c>
      <c r="AN1335" s="70" t="s">
        <v>61</v>
      </c>
      <c r="AO1335" s="70" t="s">
        <v>61</v>
      </c>
      <c r="AP1335" s="73"/>
    </row>
    <row r="1336" spans="1:42" ht="15" hidden="1" customHeight="1" x14ac:dyDescent="0.25">
      <c r="A1336" s="69">
        <v>2024</v>
      </c>
      <c r="B1336" s="70" t="s">
        <v>54</v>
      </c>
      <c r="C1336" s="70" t="s">
        <v>1752</v>
      </c>
      <c r="D1336" s="70" t="s">
        <v>1753</v>
      </c>
      <c r="E1336" s="70" t="s">
        <v>2094</v>
      </c>
      <c r="F1336" s="70" t="s">
        <v>1755</v>
      </c>
      <c r="G1336" s="70" t="s">
        <v>2516</v>
      </c>
      <c r="H1336" s="70" t="s">
        <v>153</v>
      </c>
      <c r="I1336" s="70" t="s">
        <v>60</v>
      </c>
      <c r="J1336" s="70" t="s">
        <v>1755</v>
      </c>
      <c r="K1336" s="69" t="b">
        <v>0</v>
      </c>
      <c r="L1336" s="70" t="s">
        <v>1755</v>
      </c>
      <c r="M1336" s="69">
        <v>101</v>
      </c>
      <c r="N1336" s="78" t="s">
        <v>62</v>
      </c>
      <c r="O1336" s="81" t="str">
        <f t="shared" si="40"/>
        <v>10195</v>
      </c>
      <c r="P1336" s="82" t="str">
        <f>IF(L1336="EGG", "THA", IF(COUNTIF(Sheet2!B$3:B$187,VALUE('raw Mark ID data'!O1336))=0, 0, VLOOKUP(VALUE(O1336), Sheet2!B$3:D$987, 3, FALSE)))</f>
        <v>THA</v>
      </c>
      <c r="Q1336" s="82" t="str">
        <f>IF(P1336="THA",VLOOKUP(VALUE(O1336),Sheet2!B$1:C$191,2,FALSE), IF(P1336="SHA",VLOOKUP(VALUE(O1336),Sheet2!B$1:C$191,2,FALSE), 0))</f>
        <v>Neets Bay</v>
      </c>
      <c r="R1336" s="82" t="str">
        <f t="shared" si="41"/>
        <v>T</v>
      </c>
      <c r="S1336" s="70" t="s">
        <v>2573</v>
      </c>
      <c r="T1336" s="71">
        <v>45526</v>
      </c>
      <c r="U1336" s="73"/>
      <c r="V1336" s="69">
        <v>1</v>
      </c>
      <c r="W1336" s="71">
        <v>45526</v>
      </c>
      <c r="X1336" s="69">
        <v>34</v>
      </c>
      <c r="Y1336" s="69">
        <v>9</v>
      </c>
      <c r="Z1336" s="70" t="s">
        <v>2555</v>
      </c>
      <c r="AA1336" s="69">
        <v>1</v>
      </c>
      <c r="AB1336" s="72">
        <v>45532</v>
      </c>
      <c r="AC1336" s="70" t="s">
        <v>57</v>
      </c>
      <c r="AD1336" s="70" t="s">
        <v>163</v>
      </c>
      <c r="AE1336" s="70" t="s">
        <v>10</v>
      </c>
      <c r="AF1336" s="70" t="s">
        <v>12</v>
      </c>
      <c r="AG1336" s="70" t="s">
        <v>65</v>
      </c>
      <c r="AH1336" s="70" t="s">
        <v>11</v>
      </c>
      <c r="AI1336" s="70" t="s">
        <v>9</v>
      </c>
      <c r="AJ1336" s="70" t="s">
        <v>122</v>
      </c>
      <c r="AK1336" s="70" t="s">
        <v>163</v>
      </c>
      <c r="AL1336" s="70" t="s">
        <v>57</v>
      </c>
      <c r="AM1336" s="70" t="s">
        <v>61</v>
      </c>
      <c r="AN1336" s="70" t="s">
        <v>61</v>
      </c>
      <c r="AO1336" s="70" t="s">
        <v>61</v>
      </c>
      <c r="AP1336" s="73"/>
    </row>
    <row r="1337" spans="1:42" ht="15" hidden="1" customHeight="1" x14ac:dyDescent="0.25">
      <c r="A1337" s="69">
        <v>2024</v>
      </c>
      <c r="B1337" s="70" t="s">
        <v>54</v>
      </c>
      <c r="C1337" s="70" t="s">
        <v>1752</v>
      </c>
      <c r="D1337" s="70" t="s">
        <v>1753</v>
      </c>
      <c r="E1337" s="70" t="s">
        <v>2094</v>
      </c>
      <c r="F1337" s="70" t="s">
        <v>1755</v>
      </c>
      <c r="G1337" s="70" t="s">
        <v>2516</v>
      </c>
      <c r="H1337" s="70" t="s">
        <v>154</v>
      </c>
      <c r="I1337" s="70" t="s">
        <v>60</v>
      </c>
      <c r="J1337" s="70" t="s">
        <v>1755</v>
      </c>
      <c r="K1337" s="69" t="b">
        <v>0</v>
      </c>
      <c r="L1337" s="70" t="s">
        <v>1755</v>
      </c>
      <c r="M1337" s="69">
        <v>101</v>
      </c>
      <c r="N1337" s="78" t="s">
        <v>62</v>
      </c>
      <c r="O1337" s="81" t="str">
        <f t="shared" si="40"/>
        <v>10195</v>
      </c>
      <c r="P1337" s="82" t="str">
        <f>IF(L1337="EGG", "THA", IF(COUNTIF(Sheet2!B$3:B$187,VALUE('raw Mark ID data'!O1337))=0, 0, VLOOKUP(VALUE(O1337), Sheet2!B$3:D$987, 3, FALSE)))</f>
        <v>THA</v>
      </c>
      <c r="Q1337" s="82" t="str">
        <f>IF(P1337="THA",VLOOKUP(VALUE(O1337),Sheet2!B$1:C$191,2,FALSE), IF(P1337="SHA",VLOOKUP(VALUE(O1337),Sheet2!B$1:C$191,2,FALSE), 0))</f>
        <v>Neets Bay</v>
      </c>
      <c r="R1337" s="82" t="str">
        <f t="shared" si="41"/>
        <v>T</v>
      </c>
      <c r="S1337" s="70" t="s">
        <v>2574</v>
      </c>
      <c r="T1337" s="71">
        <v>45526</v>
      </c>
      <c r="U1337" s="73"/>
      <c r="V1337" s="69">
        <v>1</v>
      </c>
      <c r="W1337" s="71">
        <v>45526</v>
      </c>
      <c r="X1337" s="69">
        <v>34</v>
      </c>
      <c r="Y1337" s="69">
        <v>9</v>
      </c>
      <c r="Z1337" s="70" t="s">
        <v>2555</v>
      </c>
      <c r="AA1337" s="69">
        <v>1</v>
      </c>
      <c r="AB1337" s="72">
        <v>45532</v>
      </c>
      <c r="AC1337" s="70" t="s">
        <v>57</v>
      </c>
      <c r="AD1337" s="70" t="s">
        <v>947</v>
      </c>
      <c r="AE1337" s="70" t="s">
        <v>14</v>
      </c>
      <c r="AF1337" s="70" t="s">
        <v>12</v>
      </c>
      <c r="AG1337" s="70" t="s">
        <v>65</v>
      </c>
      <c r="AH1337" s="70" t="s">
        <v>11</v>
      </c>
      <c r="AI1337" s="70" t="s">
        <v>9</v>
      </c>
      <c r="AJ1337" s="70" t="s">
        <v>122</v>
      </c>
      <c r="AK1337" s="70" t="s">
        <v>947</v>
      </c>
      <c r="AL1337" s="70" t="s">
        <v>57</v>
      </c>
      <c r="AM1337" s="70" t="s">
        <v>61</v>
      </c>
      <c r="AN1337" s="70" t="s">
        <v>61</v>
      </c>
      <c r="AO1337" s="70" t="s">
        <v>61</v>
      </c>
      <c r="AP1337" s="73"/>
    </row>
    <row r="1338" spans="1:42" ht="15" hidden="1" customHeight="1" x14ac:dyDescent="0.25">
      <c r="A1338" s="69">
        <v>2024</v>
      </c>
      <c r="B1338" s="70" t="s">
        <v>54</v>
      </c>
      <c r="C1338" s="70" t="s">
        <v>1752</v>
      </c>
      <c r="D1338" s="70" t="s">
        <v>1753</v>
      </c>
      <c r="E1338" s="70" t="s">
        <v>2094</v>
      </c>
      <c r="F1338" s="70" t="s">
        <v>1755</v>
      </c>
      <c r="G1338" s="70" t="s">
        <v>2516</v>
      </c>
      <c r="H1338" s="70" t="s">
        <v>157</v>
      </c>
      <c r="I1338" s="70" t="s">
        <v>60</v>
      </c>
      <c r="J1338" s="70" t="s">
        <v>1755</v>
      </c>
      <c r="K1338" s="69" t="b">
        <v>0</v>
      </c>
      <c r="L1338" s="70" t="s">
        <v>1755</v>
      </c>
      <c r="M1338" s="69">
        <v>101</v>
      </c>
      <c r="N1338" s="78" t="s">
        <v>62</v>
      </c>
      <c r="O1338" s="81" t="str">
        <f t="shared" si="40"/>
        <v>10195</v>
      </c>
      <c r="P1338" s="82" t="str">
        <f>IF(L1338="EGG", "THA", IF(COUNTIF(Sheet2!B$3:B$187,VALUE('raw Mark ID data'!O1338))=0, 0, VLOOKUP(VALUE(O1338), Sheet2!B$3:D$987, 3, FALSE)))</f>
        <v>THA</v>
      </c>
      <c r="Q1338" s="82" t="str">
        <f>IF(P1338="THA",VLOOKUP(VALUE(O1338),Sheet2!B$1:C$191,2,FALSE), IF(P1338="SHA",VLOOKUP(VALUE(O1338),Sheet2!B$1:C$191,2,FALSE), 0))</f>
        <v>Neets Bay</v>
      </c>
      <c r="R1338" s="82" t="str">
        <f t="shared" si="41"/>
        <v>T</v>
      </c>
      <c r="S1338" s="70" t="s">
        <v>2575</v>
      </c>
      <c r="T1338" s="71">
        <v>45526</v>
      </c>
      <c r="U1338" s="73"/>
      <c r="V1338" s="69">
        <v>1</v>
      </c>
      <c r="W1338" s="71">
        <v>45526</v>
      </c>
      <c r="X1338" s="69">
        <v>34</v>
      </c>
      <c r="Y1338" s="69">
        <v>9</v>
      </c>
      <c r="Z1338" s="70" t="s">
        <v>2555</v>
      </c>
      <c r="AA1338" s="69">
        <v>1</v>
      </c>
      <c r="AB1338" s="72">
        <v>45532</v>
      </c>
      <c r="AC1338" s="70" t="s">
        <v>57</v>
      </c>
      <c r="AD1338" s="70" t="s">
        <v>163</v>
      </c>
      <c r="AE1338" s="70" t="s">
        <v>10</v>
      </c>
      <c r="AF1338" s="70" t="s">
        <v>12</v>
      </c>
      <c r="AG1338" s="70" t="s">
        <v>65</v>
      </c>
      <c r="AH1338" s="70" t="s">
        <v>11</v>
      </c>
      <c r="AI1338" s="70" t="s">
        <v>9</v>
      </c>
      <c r="AJ1338" s="70" t="s">
        <v>187</v>
      </c>
      <c r="AK1338" s="70" t="s">
        <v>163</v>
      </c>
      <c r="AL1338" s="70" t="s">
        <v>57</v>
      </c>
      <c r="AM1338" s="70" t="s">
        <v>61</v>
      </c>
      <c r="AN1338" s="70" t="s">
        <v>61</v>
      </c>
      <c r="AO1338" s="70" t="s">
        <v>61</v>
      </c>
      <c r="AP1338" s="73"/>
    </row>
    <row r="1339" spans="1:42" ht="15" hidden="1" customHeight="1" x14ac:dyDescent="0.25">
      <c r="A1339" s="69">
        <v>2024</v>
      </c>
      <c r="B1339" s="70" t="s">
        <v>54</v>
      </c>
      <c r="C1339" s="70" t="s">
        <v>1752</v>
      </c>
      <c r="D1339" s="70" t="s">
        <v>1753</v>
      </c>
      <c r="E1339" s="70" t="s">
        <v>2094</v>
      </c>
      <c r="F1339" s="70" t="s">
        <v>1755</v>
      </c>
      <c r="G1339" s="70" t="s">
        <v>2516</v>
      </c>
      <c r="H1339" s="70" t="s">
        <v>160</v>
      </c>
      <c r="I1339" s="70" t="s">
        <v>60</v>
      </c>
      <c r="J1339" s="70" t="s">
        <v>1755</v>
      </c>
      <c r="K1339" s="69" t="b">
        <v>0</v>
      </c>
      <c r="L1339" s="70" t="s">
        <v>1755</v>
      </c>
      <c r="M1339" s="69">
        <v>101</v>
      </c>
      <c r="N1339" s="78" t="s">
        <v>62</v>
      </c>
      <c r="O1339" s="81" t="str">
        <f t="shared" si="40"/>
        <v>10195</v>
      </c>
      <c r="P1339" s="82" t="str">
        <f>IF(L1339="EGG", "THA", IF(COUNTIF(Sheet2!B$3:B$187,VALUE('raw Mark ID data'!O1339))=0, 0, VLOOKUP(VALUE(O1339), Sheet2!B$3:D$987, 3, FALSE)))</f>
        <v>THA</v>
      </c>
      <c r="Q1339" s="82" t="str">
        <f>IF(P1339="THA",VLOOKUP(VALUE(O1339),Sheet2!B$1:C$191,2,FALSE), IF(P1339="SHA",VLOOKUP(VALUE(O1339),Sheet2!B$1:C$191,2,FALSE), 0))</f>
        <v>Neets Bay</v>
      </c>
      <c r="R1339" s="82" t="str">
        <f t="shared" si="41"/>
        <v>T</v>
      </c>
      <c r="S1339" s="70" t="s">
        <v>2576</v>
      </c>
      <c r="T1339" s="71">
        <v>45526</v>
      </c>
      <c r="U1339" s="73"/>
      <c r="V1339" s="69">
        <v>1</v>
      </c>
      <c r="W1339" s="71">
        <v>45526</v>
      </c>
      <c r="X1339" s="69">
        <v>34</v>
      </c>
      <c r="Y1339" s="69">
        <v>9</v>
      </c>
      <c r="Z1339" s="70" t="s">
        <v>2555</v>
      </c>
      <c r="AA1339" s="69">
        <v>1</v>
      </c>
      <c r="AB1339" s="72">
        <v>45532</v>
      </c>
      <c r="AC1339" s="70" t="s">
        <v>57</v>
      </c>
      <c r="AD1339" s="70" t="s">
        <v>189</v>
      </c>
      <c r="AE1339" s="70" t="s">
        <v>21</v>
      </c>
      <c r="AF1339" s="70" t="s">
        <v>12</v>
      </c>
      <c r="AG1339" s="70" t="s">
        <v>65</v>
      </c>
      <c r="AH1339" s="70" t="s">
        <v>11</v>
      </c>
      <c r="AI1339" s="70" t="s">
        <v>9</v>
      </c>
      <c r="AJ1339" s="70" t="s">
        <v>122</v>
      </c>
      <c r="AK1339" s="70" t="s">
        <v>189</v>
      </c>
      <c r="AL1339" s="70" t="s">
        <v>57</v>
      </c>
      <c r="AM1339" s="70" t="s">
        <v>61</v>
      </c>
      <c r="AN1339" s="70" t="s">
        <v>61</v>
      </c>
      <c r="AO1339" s="70" t="s">
        <v>61</v>
      </c>
      <c r="AP1339" s="73"/>
    </row>
    <row r="1340" spans="1:42" ht="15" hidden="1" customHeight="1" x14ac:dyDescent="0.25">
      <c r="A1340" s="69">
        <v>2024</v>
      </c>
      <c r="B1340" s="70" t="s">
        <v>54</v>
      </c>
      <c r="C1340" s="70" t="s">
        <v>1752</v>
      </c>
      <c r="D1340" s="70" t="s">
        <v>1753</v>
      </c>
      <c r="E1340" s="70" t="s">
        <v>2094</v>
      </c>
      <c r="F1340" s="70" t="s">
        <v>1755</v>
      </c>
      <c r="G1340" s="70" t="s">
        <v>2516</v>
      </c>
      <c r="H1340" s="70" t="s">
        <v>162</v>
      </c>
      <c r="I1340" s="70" t="s">
        <v>60</v>
      </c>
      <c r="J1340" s="70" t="s">
        <v>1755</v>
      </c>
      <c r="K1340" s="69" t="b">
        <v>0</v>
      </c>
      <c r="L1340" s="70" t="s">
        <v>1755</v>
      </c>
      <c r="M1340" s="69">
        <v>101</v>
      </c>
      <c r="N1340" s="78" t="s">
        <v>62</v>
      </c>
      <c r="O1340" s="81" t="str">
        <f t="shared" si="40"/>
        <v>10195</v>
      </c>
      <c r="P1340" s="82" t="str">
        <f>IF(L1340="EGG", "THA", IF(COUNTIF(Sheet2!B$3:B$187,VALUE('raw Mark ID data'!O1340))=0, 0, VLOOKUP(VALUE(O1340), Sheet2!B$3:D$987, 3, FALSE)))</f>
        <v>THA</v>
      </c>
      <c r="Q1340" s="82" t="str">
        <f>IF(P1340="THA",VLOOKUP(VALUE(O1340),Sheet2!B$1:C$191,2,FALSE), IF(P1340="SHA",VLOOKUP(VALUE(O1340),Sheet2!B$1:C$191,2,FALSE), 0))</f>
        <v>Neets Bay</v>
      </c>
      <c r="R1340" s="82" t="str">
        <f t="shared" si="41"/>
        <v>T</v>
      </c>
      <c r="S1340" s="70" t="s">
        <v>2577</v>
      </c>
      <c r="T1340" s="71">
        <v>45526</v>
      </c>
      <c r="U1340" s="73"/>
      <c r="V1340" s="69">
        <v>1</v>
      </c>
      <c r="W1340" s="71">
        <v>45526</v>
      </c>
      <c r="X1340" s="69">
        <v>34</v>
      </c>
      <c r="Y1340" s="69">
        <v>9</v>
      </c>
      <c r="Z1340" s="70" t="s">
        <v>2555</v>
      </c>
      <c r="AA1340" s="69">
        <v>1</v>
      </c>
      <c r="AB1340" s="72">
        <v>45532</v>
      </c>
      <c r="AC1340" s="70" t="s">
        <v>57</v>
      </c>
      <c r="AD1340" s="70" t="s">
        <v>163</v>
      </c>
      <c r="AE1340" s="70" t="s">
        <v>10</v>
      </c>
      <c r="AF1340" s="70" t="s">
        <v>12</v>
      </c>
      <c r="AG1340" s="70" t="s">
        <v>65</v>
      </c>
      <c r="AH1340" s="70" t="s">
        <v>11</v>
      </c>
      <c r="AI1340" s="70" t="s">
        <v>9</v>
      </c>
      <c r="AJ1340" s="70" t="s">
        <v>122</v>
      </c>
      <c r="AK1340" s="70" t="s">
        <v>163</v>
      </c>
      <c r="AL1340" s="70" t="s">
        <v>57</v>
      </c>
      <c r="AM1340" s="70" t="s">
        <v>61</v>
      </c>
      <c r="AN1340" s="70" t="s">
        <v>61</v>
      </c>
      <c r="AO1340" s="70" t="s">
        <v>61</v>
      </c>
      <c r="AP1340" s="73"/>
    </row>
    <row r="1341" spans="1:42" ht="15" hidden="1" customHeight="1" x14ac:dyDescent="0.25">
      <c r="A1341" s="69">
        <v>2024</v>
      </c>
      <c r="B1341" s="70" t="s">
        <v>54</v>
      </c>
      <c r="C1341" s="70" t="s">
        <v>1752</v>
      </c>
      <c r="D1341" s="70" t="s">
        <v>1753</v>
      </c>
      <c r="E1341" s="70" t="s">
        <v>2094</v>
      </c>
      <c r="F1341" s="70" t="s">
        <v>1755</v>
      </c>
      <c r="G1341" s="70" t="s">
        <v>2516</v>
      </c>
      <c r="H1341" s="70" t="s">
        <v>164</v>
      </c>
      <c r="I1341" s="70" t="s">
        <v>60</v>
      </c>
      <c r="J1341" s="70" t="s">
        <v>1755</v>
      </c>
      <c r="K1341" s="69" t="b">
        <v>0</v>
      </c>
      <c r="L1341" s="70" t="s">
        <v>1755</v>
      </c>
      <c r="M1341" s="69">
        <v>101</v>
      </c>
      <c r="N1341" s="78" t="s">
        <v>62</v>
      </c>
      <c r="O1341" s="81" t="str">
        <f t="shared" si="40"/>
        <v>10195</v>
      </c>
      <c r="P1341" s="82" t="str">
        <f>IF(L1341="EGG", "THA", IF(COUNTIF(Sheet2!B$3:B$187,VALUE('raw Mark ID data'!O1341))=0, 0, VLOOKUP(VALUE(O1341), Sheet2!B$3:D$987, 3, FALSE)))</f>
        <v>THA</v>
      </c>
      <c r="Q1341" s="82" t="str">
        <f>IF(P1341="THA",VLOOKUP(VALUE(O1341),Sheet2!B$1:C$191,2,FALSE), IF(P1341="SHA",VLOOKUP(VALUE(O1341),Sheet2!B$1:C$191,2,FALSE), 0))</f>
        <v>Neets Bay</v>
      </c>
      <c r="R1341" s="82" t="str">
        <f t="shared" si="41"/>
        <v>T</v>
      </c>
      <c r="S1341" s="70" t="s">
        <v>2578</v>
      </c>
      <c r="T1341" s="71">
        <v>45526</v>
      </c>
      <c r="U1341" s="73"/>
      <c r="V1341" s="69">
        <v>1</v>
      </c>
      <c r="W1341" s="71">
        <v>45526</v>
      </c>
      <c r="X1341" s="69">
        <v>34</v>
      </c>
      <c r="Y1341" s="69">
        <v>9</v>
      </c>
      <c r="Z1341" s="70" t="s">
        <v>2555</v>
      </c>
      <c r="AA1341" s="69">
        <v>1</v>
      </c>
      <c r="AB1341" s="72">
        <v>45533</v>
      </c>
      <c r="AC1341" s="70" t="s">
        <v>992</v>
      </c>
      <c r="AD1341" s="70" t="s">
        <v>947</v>
      </c>
      <c r="AE1341" s="70" t="s">
        <v>14</v>
      </c>
      <c r="AF1341" s="70" t="s">
        <v>12</v>
      </c>
      <c r="AG1341" s="70" t="s">
        <v>65</v>
      </c>
      <c r="AH1341" s="70" t="s">
        <v>11</v>
      </c>
      <c r="AI1341" s="70" t="s">
        <v>9</v>
      </c>
      <c r="AJ1341" s="70" t="s">
        <v>122</v>
      </c>
      <c r="AK1341" s="70" t="s">
        <v>947</v>
      </c>
      <c r="AL1341" s="70" t="s">
        <v>992</v>
      </c>
      <c r="AM1341" s="70" t="s">
        <v>61</v>
      </c>
      <c r="AN1341" s="70" t="s">
        <v>61</v>
      </c>
      <c r="AO1341" s="70" t="s">
        <v>61</v>
      </c>
      <c r="AP1341" s="73"/>
    </row>
    <row r="1342" spans="1:42" ht="15" hidden="1" customHeight="1" x14ac:dyDescent="0.25">
      <c r="A1342" s="69">
        <v>2024</v>
      </c>
      <c r="B1342" s="70" t="s">
        <v>54</v>
      </c>
      <c r="C1342" s="70" t="s">
        <v>1752</v>
      </c>
      <c r="D1342" s="70" t="s">
        <v>1753</v>
      </c>
      <c r="E1342" s="70" t="s">
        <v>2094</v>
      </c>
      <c r="F1342" s="70" t="s">
        <v>1755</v>
      </c>
      <c r="G1342" s="70" t="s">
        <v>2516</v>
      </c>
      <c r="H1342" s="70" t="s">
        <v>165</v>
      </c>
      <c r="I1342" s="70" t="s">
        <v>60</v>
      </c>
      <c r="J1342" s="70" t="s">
        <v>1755</v>
      </c>
      <c r="K1342" s="69" t="b">
        <v>0</v>
      </c>
      <c r="L1342" s="70" t="s">
        <v>1755</v>
      </c>
      <c r="M1342" s="69">
        <v>101</v>
      </c>
      <c r="N1342" s="78" t="s">
        <v>62</v>
      </c>
      <c r="O1342" s="81" t="str">
        <f t="shared" si="40"/>
        <v>10195</v>
      </c>
      <c r="P1342" s="82" t="str">
        <f>IF(L1342="EGG", "THA", IF(COUNTIF(Sheet2!B$3:B$187,VALUE('raw Mark ID data'!O1342))=0, 0, VLOOKUP(VALUE(O1342), Sheet2!B$3:D$987, 3, FALSE)))</f>
        <v>THA</v>
      </c>
      <c r="Q1342" s="82" t="str">
        <f>IF(P1342="THA",VLOOKUP(VALUE(O1342),Sheet2!B$1:C$191,2,FALSE), IF(P1342="SHA",VLOOKUP(VALUE(O1342),Sheet2!B$1:C$191,2,FALSE), 0))</f>
        <v>Neets Bay</v>
      </c>
      <c r="R1342" s="82" t="str">
        <f t="shared" si="41"/>
        <v>T</v>
      </c>
      <c r="S1342" s="70" t="s">
        <v>2579</v>
      </c>
      <c r="T1342" s="71">
        <v>45526</v>
      </c>
      <c r="U1342" s="73"/>
      <c r="V1342" s="69">
        <v>1</v>
      </c>
      <c r="W1342" s="71">
        <v>45526</v>
      </c>
      <c r="X1342" s="69">
        <v>34</v>
      </c>
      <c r="Y1342" s="69">
        <v>9</v>
      </c>
      <c r="Z1342" s="70" t="s">
        <v>2555</v>
      </c>
      <c r="AA1342" s="69">
        <v>1</v>
      </c>
      <c r="AB1342" s="72">
        <v>45533</v>
      </c>
      <c r="AC1342" s="70" t="s">
        <v>992</v>
      </c>
      <c r="AD1342" s="70" t="s">
        <v>163</v>
      </c>
      <c r="AE1342" s="70" t="s">
        <v>10</v>
      </c>
      <c r="AF1342" s="70" t="s">
        <v>12</v>
      </c>
      <c r="AG1342" s="70" t="s">
        <v>65</v>
      </c>
      <c r="AH1342" s="70" t="s">
        <v>11</v>
      </c>
      <c r="AI1342" s="70" t="s">
        <v>9</v>
      </c>
      <c r="AJ1342" s="70" t="s">
        <v>122</v>
      </c>
      <c r="AK1342" s="70" t="s">
        <v>163</v>
      </c>
      <c r="AL1342" s="70" t="s">
        <v>992</v>
      </c>
      <c r="AM1342" s="70" t="s">
        <v>61</v>
      </c>
      <c r="AN1342" s="70" t="s">
        <v>61</v>
      </c>
      <c r="AO1342" s="70" t="s">
        <v>61</v>
      </c>
      <c r="AP1342" s="73"/>
    </row>
    <row r="1343" spans="1:42" ht="15" hidden="1" customHeight="1" x14ac:dyDescent="0.25">
      <c r="A1343" s="69">
        <v>2024</v>
      </c>
      <c r="B1343" s="70" t="s">
        <v>54</v>
      </c>
      <c r="C1343" s="70" t="s">
        <v>1752</v>
      </c>
      <c r="D1343" s="70" t="s">
        <v>1753</v>
      </c>
      <c r="E1343" s="70" t="s">
        <v>2094</v>
      </c>
      <c r="F1343" s="70" t="s">
        <v>1755</v>
      </c>
      <c r="G1343" s="70" t="s">
        <v>2516</v>
      </c>
      <c r="H1343" s="70" t="s">
        <v>166</v>
      </c>
      <c r="I1343" s="70" t="s">
        <v>60</v>
      </c>
      <c r="J1343" s="70" t="s">
        <v>1755</v>
      </c>
      <c r="K1343" s="69" t="b">
        <v>0</v>
      </c>
      <c r="L1343" s="70" t="s">
        <v>1755</v>
      </c>
      <c r="M1343" s="69">
        <v>101</v>
      </c>
      <c r="N1343" s="78" t="s">
        <v>62</v>
      </c>
      <c r="O1343" s="81" t="str">
        <f t="shared" si="40"/>
        <v>10195</v>
      </c>
      <c r="P1343" s="82" t="str">
        <f>IF(L1343="EGG", "THA", IF(COUNTIF(Sheet2!B$3:B$187,VALUE('raw Mark ID data'!O1343))=0, 0, VLOOKUP(VALUE(O1343), Sheet2!B$3:D$987, 3, FALSE)))</f>
        <v>THA</v>
      </c>
      <c r="Q1343" s="82" t="str">
        <f>IF(P1343="THA",VLOOKUP(VALUE(O1343),Sheet2!B$1:C$191,2,FALSE), IF(P1343="SHA",VLOOKUP(VALUE(O1343),Sheet2!B$1:C$191,2,FALSE), 0))</f>
        <v>Neets Bay</v>
      </c>
      <c r="R1343" s="82" t="str">
        <f t="shared" si="41"/>
        <v>T</v>
      </c>
      <c r="S1343" s="70" t="s">
        <v>2580</v>
      </c>
      <c r="T1343" s="71">
        <v>45526</v>
      </c>
      <c r="U1343" s="73"/>
      <c r="V1343" s="69">
        <v>1</v>
      </c>
      <c r="W1343" s="71">
        <v>45526</v>
      </c>
      <c r="X1343" s="69">
        <v>34</v>
      </c>
      <c r="Y1343" s="69">
        <v>9</v>
      </c>
      <c r="Z1343" s="70" t="s">
        <v>2555</v>
      </c>
      <c r="AA1343" s="69">
        <v>1</v>
      </c>
      <c r="AB1343" s="72">
        <v>45533</v>
      </c>
      <c r="AC1343" s="70" t="s">
        <v>992</v>
      </c>
      <c r="AD1343" s="70" t="s">
        <v>163</v>
      </c>
      <c r="AE1343" s="70" t="s">
        <v>10</v>
      </c>
      <c r="AF1343" s="70" t="s">
        <v>12</v>
      </c>
      <c r="AG1343" s="70" t="s">
        <v>65</v>
      </c>
      <c r="AH1343" s="70" t="s">
        <v>11</v>
      </c>
      <c r="AI1343" s="70" t="s">
        <v>9</v>
      </c>
      <c r="AJ1343" s="70" t="s">
        <v>122</v>
      </c>
      <c r="AK1343" s="70" t="s">
        <v>163</v>
      </c>
      <c r="AL1343" s="70" t="s">
        <v>992</v>
      </c>
      <c r="AM1343" s="70" t="s">
        <v>61</v>
      </c>
      <c r="AN1343" s="70" t="s">
        <v>61</v>
      </c>
      <c r="AO1343" s="70" t="s">
        <v>61</v>
      </c>
      <c r="AP1343" s="73"/>
    </row>
    <row r="1344" spans="1:42" ht="15" hidden="1" customHeight="1" x14ac:dyDescent="0.25">
      <c r="A1344" s="69">
        <v>2024</v>
      </c>
      <c r="B1344" s="70" t="s">
        <v>54</v>
      </c>
      <c r="C1344" s="70" t="s">
        <v>1752</v>
      </c>
      <c r="D1344" s="70" t="s">
        <v>1753</v>
      </c>
      <c r="E1344" s="70" t="s">
        <v>2094</v>
      </c>
      <c r="F1344" s="70" t="s">
        <v>1755</v>
      </c>
      <c r="G1344" s="70" t="s">
        <v>2516</v>
      </c>
      <c r="H1344" s="70" t="s">
        <v>167</v>
      </c>
      <c r="I1344" s="70" t="s">
        <v>60</v>
      </c>
      <c r="J1344" s="70" t="s">
        <v>1755</v>
      </c>
      <c r="K1344" s="69" t="b">
        <v>0</v>
      </c>
      <c r="L1344" s="70" t="s">
        <v>1755</v>
      </c>
      <c r="M1344" s="69">
        <v>101</v>
      </c>
      <c r="N1344" s="78" t="s">
        <v>62</v>
      </c>
      <c r="O1344" s="81" t="str">
        <f t="shared" si="40"/>
        <v>10195</v>
      </c>
      <c r="P1344" s="82" t="str">
        <f>IF(L1344="EGG", "THA", IF(COUNTIF(Sheet2!B$3:B$187,VALUE('raw Mark ID data'!O1344))=0, 0, VLOOKUP(VALUE(O1344), Sheet2!B$3:D$987, 3, FALSE)))</f>
        <v>THA</v>
      </c>
      <c r="Q1344" s="82" t="str">
        <f>IF(P1344="THA",VLOOKUP(VALUE(O1344),Sheet2!B$1:C$191,2,FALSE), IF(P1344="SHA",VLOOKUP(VALUE(O1344),Sheet2!B$1:C$191,2,FALSE), 0))</f>
        <v>Neets Bay</v>
      </c>
      <c r="R1344" s="82" t="str">
        <f t="shared" si="41"/>
        <v>T</v>
      </c>
      <c r="S1344" s="70" t="s">
        <v>2581</v>
      </c>
      <c r="T1344" s="71">
        <v>45526</v>
      </c>
      <c r="U1344" s="73"/>
      <c r="V1344" s="69">
        <v>1</v>
      </c>
      <c r="W1344" s="71">
        <v>45526</v>
      </c>
      <c r="X1344" s="69">
        <v>34</v>
      </c>
      <c r="Y1344" s="69">
        <v>9</v>
      </c>
      <c r="Z1344" s="70" t="s">
        <v>2555</v>
      </c>
      <c r="AA1344" s="69">
        <v>1</v>
      </c>
      <c r="AB1344" s="72">
        <v>45533</v>
      </c>
      <c r="AC1344" s="70" t="s">
        <v>992</v>
      </c>
      <c r="AD1344" s="70" t="s">
        <v>163</v>
      </c>
      <c r="AE1344" s="70" t="s">
        <v>10</v>
      </c>
      <c r="AF1344" s="70" t="s">
        <v>12</v>
      </c>
      <c r="AG1344" s="70" t="s">
        <v>65</v>
      </c>
      <c r="AH1344" s="70" t="s">
        <v>11</v>
      </c>
      <c r="AI1344" s="70" t="s">
        <v>9</v>
      </c>
      <c r="AJ1344" s="70" t="s">
        <v>122</v>
      </c>
      <c r="AK1344" s="70" t="s">
        <v>163</v>
      </c>
      <c r="AL1344" s="70" t="s">
        <v>992</v>
      </c>
      <c r="AM1344" s="70" t="s">
        <v>61</v>
      </c>
      <c r="AN1344" s="70" t="s">
        <v>61</v>
      </c>
      <c r="AO1344" s="70" t="s">
        <v>61</v>
      </c>
      <c r="AP1344" s="73"/>
    </row>
    <row r="1345" spans="1:42" ht="15" hidden="1" customHeight="1" x14ac:dyDescent="0.25">
      <c r="A1345" s="69">
        <v>2024</v>
      </c>
      <c r="B1345" s="70" t="s">
        <v>54</v>
      </c>
      <c r="C1345" s="70" t="s">
        <v>1752</v>
      </c>
      <c r="D1345" s="70" t="s">
        <v>1753</v>
      </c>
      <c r="E1345" s="70" t="s">
        <v>2094</v>
      </c>
      <c r="F1345" s="70" t="s">
        <v>1755</v>
      </c>
      <c r="G1345" s="70" t="s">
        <v>2516</v>
      </c>
      <c r="H1345" s="70" t="s">
        <v>170</v>
      </c>
      <c r="I1345" s="70" t="s">
        <v>60</v>
      </c>
      <c r="J1345" s="70" t="s">
        <v>1755</v>
      </c>
      <c r="K1345" s="69" t="b">
        <v>0</v>
      </c>
      <c r="L1345" s="70" t="s">
        <v>1755</v>
      </c>
      <c r="M1345" s="69">
        <v>101</v>
      </c>
      <c r="N1345" s="78" t="s">
        <v>62</v>
      </c>
      <c r="O1345" s="81" t="str">
        <f t="shared" si="40"/>
        <v>10195</v>
      </c>
      <c r="P1345" s="82" t="str">
        <f>IF(L1345="EGG", "THA", IF(COUNTIF(Sheet2!B$3:B$187,VALUE('raw Mark ID data'!O1345))=0, 0, VLOOKUP(VALUE(O1345), Sheet2!B$3:D$987, 3, FALSE)))</f>
        <v>THA</v>
      </c>
      <c r="Q1345" s="82" t="str">
        <f>IF(P1345="THA",VLOOKUP(VALUE(O1345),Sheet2!B$1:C$191,2,FALSE), IF(P1345="SHA",VLOOKUP(VALUE(O1345),Sheet2!B$1:C$191,2,FALSE), 0))</f>
        <v>Neets Bay</v>
      </c>
      <c r="R1345" s="82" t="str">
        <f t="shared" si="41"/>
        <v>T</v>
      </c>
      <c r="S1345" s="70" t="s">
        <v>2582</v>
      </c>
      <c r="T1345" s="71">
        <v>45526</v>
      </c>
      <c r="U1345" s="73"/>
      <c r="V1345" s="69">
        <v>1</v>
      </c>
      <c r="W1345" s="71">
        <v>45526</v>
      </c>
      <c r="X1345" s="69">
        <v>34</v>
      </c>
      <c r="Y1345" s="69">
        <v>9</v>
      </c>
      <c r="Z1345" s="70" t="s">
        <v>2555</v>
      </c>
      <c r="AA1345" s="69">
        <v>1</v>
      </c>
      <c r="AB1345" s="72">
        <v>45533</v>
      </c>
      <c r="AC1345" s="70" t="s">
        <v>992</v>
      </c>
      <c r="AD1345" s="70" t="s">
        <v>947</v>
      </c>
      <c r="AE1345" s="70" t="s">
        <v>14</v>
      </c>
      <c r="AF1345" s="70" t="s">
        <v>12</v>
      </c>
      <c r="AG1345" s="70" t="s">
        <v>65</v>
      </c>
      <c r="AH1345" s="70" t="s">
        <v>11</v>
      </c>
      <c r="AI1345" s="70" t="s">
        <v>9</v>
      </c>
      <c r="AJ1345" s="70" t="s">
        <v>122</v>
      </c>
      <c r="AK1345" s="70" t="s">
        <v>947</v>
      </c>
      <c r="AL1345" s="70" t="s">
        <v>992</v>
      </c>
      <c r="AM1345" s="70" t="s">
        <v>61</v>
      </c>
      <c r="AN1345" s="70" t="s">
        <v>61</v>
      </c>
      <c r="AO1345" s="70" t="s">
        <v>61</v>
      </c>
      <c r="AP1345" s="73"/>
    </row>
    <row r="1346" spans="1:42" ht="15" hidden="1" customHeight="1" x14ac:dyDescent="0.25">
      <c r="A1346" s="69">
        <v>2024</v>
      </c>
      <c r="B1346" s="70" t="s">
        <v>54</v>
      </c>
      <c r="C1346" s="70" t="s">
        <v>1752</v>
      </c>
      <c r="D1346" s="70" t="s">
        <v>1753</v>
      </c>
      <c r="E1346" s="70" t="s">
        <v>2094</v>
      </c>
      <c r="F1346" s="70" t="s">
        <v>1755</v>
      </c>
      <c r="G1346" s="70" t="s">
        <v>2516</v>
      </c>
      <c r="H1346" s="70" t="s">
        <v>183</v>
      </c>
      <c r="I1346" s="70" t="s">
        <v>60</v>
      </c>
      <c r="J1346" s="70" t="s">
        <v>1755</v>
      </c>
      <c r="K1346" s="69" t="b">
        <v>0</v>
      </c>
      <c r="L1346" s="70" t="s">
        <v>1755</v>
      </c>
      <c r="M1346" s="69">
        <v>101</v>
      </c>
      <c r="N1346" s="78" t="s">
        <v>62</v>
      </c>
      <c r="O1346" s="81" t="str">
        <f t="shared" si="40"/>
        <v>10195</v>
      </c>
      <c r="P1346" s="82" t="str">
        <f>IF(L1346="EGG", "THA", IF(COUNTIF(Sheet2!B$3:B$187,VALUE('raw Mark ID data'!O1346))=0, 0, VLOOKUP(VALUE(O1346), Sheet2!B$3:D$987, 3, FALSE)))</f>
        <v>THA</v>
      </c>
      <c r="Q1346" s="82" t="str">
        <f>IF(P1346="THA",VLOOKUP(VALUE(O1346),Sheet2!B$1:C$191,2,FALSE), IF(P1346="SHA",VLOOKUP(VALUE(O1346),Sheet2!B$1:C$191,2,FALSE), 0))</f>
        <v>Neets Bay</v>
      </c>
      <c r="R1346" s="82" t="str">
        <f t="shared" si="41"/>
        <v>T</v>
      </c>
      <c r="S1346" s="70" t="s">
        <v>2583</v>
      </c>
      <c r="T1346" s="71">
        <v>45526</v>
      </c>
      <c r="U1346" s="73"/>
      <c r="V1346" s="69">
        <v>1</v>
      </c>
      <c r="W1346" s="71">
        <v>45526</v>
      </c>
      <c r="X1346" s="69">
        <v>34</v>
      </c>
      <c r="Y1346" s="69">
        <v>9</v>
      </c>
      <c r="Z1346" s="70" t="s">
        <v>2555</v>
      </c>
      <c r="AA1346" s="69">
        <v>1</v>
      </c>
      <c r="AB1346" s="72">
        <v>45533</v>
      </c>
      <c r="AC1346" s="70" t="s">
        <v>992</v>
      </c>
      <c r="AD1346" s="70" t="s">
        <v>947</v>
      </c>
      <c r="AE1346" s="70" t="s">
        <v>14</v>
      </c>
      <c r="AF1346" s="70" t="s">
        <v>12</v>
      </c>
      <c r="AG1346" s="70" t="s">
        <v>65</v>
      </c>
      <c r="AH1346" s="70" t="s">
        <v>11</v>
      </c>
      <c r="AI1346" s="70" t="s">
        <v>9</v>
      </c>
      <c r="AJ1346" s="70" t="s">
        <v>122</v>
      </c>
      <c r="AK1346" s="70" t="s">
        <v>947</v>
      </c>
      <c r="AL1346" s="70" t="s">
        <v>992</v>
      </c>
      <c r="AM1346" s="70" t="s">
        <v>61</v>
      </c>
      <c r="AN1346" s="70" t="s">
        <v>61</v>
      </c>
      <c r="AO1346" s="70" t="s">
        <v>61</v>
      </c>
      <c r="AP1346" s="73"/>
    </row>
    <row r="1347" spans="1:42" ht="15" hidden="1" customHeight="1" x14ac:dyDescent="0.25">
      <c r="A1347" s="69">
        <v>2024</v>
      </c>
      <c r="B1347" s="70" t="s">
        <v>54</v>
      </c>
      <c r="C1347" s="70" t="s">
        <v>1752</v>
      </c>
      <c r="D1347" s="70" t="s">
        <v>1753</v>
      </c>
      <c r="E1347" s="70" t="s">
        <v>2094</v>
      </c>
      <c r="F1347" s="70" t="s">
        <v>1755</v>
      </c>
      <c r="G1347" s="70" t="s">
        <v>2516</v>
      </c>
      <c r="H1347" s="70" t="s">
        <v>184</v>
      </c>
      <c r="I1347" s="70" t="s">
        <v>60</v>
      </c>
      <c r="J1347" s="70" t="s">
        <v>1755</v>
      </c>
      <c r="K1347" s="69" t="b">
        <v>0</v>
      </c>
      <c r="L1347" s="70" t="s">
        <v>1755</v>
      </c>
      <c r="M1347" s="69">
        <v>101</v>
      </c>
      <c r="N1347" s="78" t="s">
        <v>62</v>
      </c>
      <c r="O1347" s="81" t="str">
        <f t="shared" ref="O1347:O1410" si="42">CONCATENATE(M1347,N1347)</f>
        <v>10195</v>
      </c>
      <c r="P1347" s="82" t="str">
        <f>IF(L1347="EGG", "THA", IF(COUNTIF(Sheet2!B$3:B$187,VALUE('raw Mark ID data'!O1347))=0, 0, VLOOKUP(VALUE(O1347), Sheet2!B$3:D$987, 3, FALSE)))</f>
        <v>THA</v>
      </c>
      <c r="Q1347" s="82" t="str">
        <f>IF(P1347="THA",VLOOKUP(VALUE(O1347),Sheet2!B$1:C$191,2,FALSE), IF(P1347="SHA",VLOOKUP(VALUE(O1347),Sheet2!B$1:C$191,2,FALSE), 0))</f>
        <v>Neets Bay</v>
      </c>
      <c r="R1347" s="82" t="str">
        <f t="shared" ref="R1347:R1410" si="43">IF(L1347="EGG",IF(C1347="NB","T","????"),IF(OR(P1347="SHA", P1347="THA")=TRUE, IF(Q1347="Neets Bay", "T", "NT"), "NT"))</f>
        <v>T</v>
      </c>
      <c r="S1347" s="70" t="s">
        <v>2584</v>
      </c>
      <c r="T1347" s="71">
        <v>45526</v>
      </c>
      <c r="U1347" s="73"/>
      <c r="V1347" s="69">
        <v>1</v>
      </c>
      <c r="W1347" s="71">
        <v>45526</v>
      </c>
      <c r="X1347" s="69">
        <v>34</v>
      </c>
      <c r="Y1347" s="69">
        <v>9</v>
      </c>
      <c r="Z1347" s="70" t="s">
        <v>2555</v>
      </c>
      <c r="AA1347" s="69">
        <v>1</v>
      </c>
      <c r="AB1347" s="72">
        <v>45533</v>
      </c>
      <c r="AC1347" s="70" t="s">
        <v>992</v>
      </c>
      <c r="AD1347" s="70" t="s">
        <v>947</v>
      </c>
      <c r="AE1347" s="70" t="s">
        <v>14</v>
      </c>
      <c r="AF1347" s="70" t="s">
        <v>12</v>
      </c>
      <c r="AG1347" s="70" t="s">
        <v>65</v>
      </c>
      <c r="AH1347" s="70" t="s">
        <v>11</v>
      </c>
      <c r="AI1347" s="70" t="s">
        <v>9</v>
      </c>
      <c r="AJ1347" s="70" t="s">
        <v>122</v>
      </c>
      <c r="AK1347" s="70" t="s">
        <v>947</v>
      </c>
      <c r="AL1347" s="70" t="s">
        <v>992</v>
      </c>
      <c r="AM1347" s="70" t="s">
        <v>61</v>
      </c>
      <c r="AN1347" s="70" t="s">
        <v>61</v>
      </c>
      <c r="AO1347" s="70" t="s">
        <v>61</v>
      </c>
      <c r="AP1347" s="73"/>
    </row>
    <row r="1348" spans="1:42" ht="15" hidden="1" customHeight="1" x14ac:dyDescent="0.25">
      <c r="A1348" s="69">
        <v>2024</v>
      </c>
      <c r="B1348" s="70" t="s">
        <v>54</v>
      </c>
      <c r="C1348" s="70" t="s">
        <v>1752</v>
      </c>
      <c r="D1348" s="70" t="s">
        <v>1753</v>
      </c>
      <c r="E1348" s="70" t="s">
        <v>2094</v>
      </c>
      <c r="F1348" s="70" t="s">
        <v>1755</v>
      </c>
      <c r="G1348" s="70" t="s">
        <v>2516</v>
      </c>
      <c r="H1348" s="70" t="s">
        <v>185</v>
      </c>
      <c r="I1348" s="70" t="s">
        <v>60</v>
      </c>
      <c r="J1348" s="70" t="s">
        <v>1755</v>
      </c>
      <c r="K1348" s="69" t="b">
        <v>0</v>
      </c>
      <c r="L1348" s="70" t="s">
        <v>1755</v>
      </c>
      <c r="M1348" s="69">
        <v>101</v>
      </c>
      <c r="N1348" s="78" t="s">
        <v>62</v>
      </c>
      <c r="O1348" s="81" t="str">
        <f t="shared" si="42"/>
        <v>10195</v>
      </c>
      <c r="P1348" s="82" t="str">
        <f>IF(L1348="EGG", "THA", IF(COUNTIF(Sheet2!B$3:B$187,VALUE('raw Mark ID data'!O1348))=0, 0, VLOOKUP(VALUE(O1348), Sheet2!B$3:D$987, 3, FALSE)))</f>
        <v>THA</v>
      </c>
      <c r="Q1348" s="82" t="str">
        <f>IF(P1348="THA",VLOOKUP(VALUE(O1348),Sheet2!B$1:C$191,2,FALSE), IF(P1348="SHA",VLOOKUP(VALUE(O1348),Sheet2!B$1:C$191,2,FALSE), 0))</f>
        <v>Neets Bay</v>
      </c>
      <c r="R1348" s="82" t="str">
        <f t="shared" si="43"/>
        <v>T</v>
      </c>
      <c r="S1348" s="70" t="s">
        <v>2585</v>
      </c>
      <c r="T1348" s="71">
        <v>45526</v>
      </c>
      <c r="U1348" s="73"/>
      <c r="V1348" s="69">
        <v>1</v>
      </c>
      <c r="W1348" s="71">
        <v>45526</v>
      </c>
      <c r="X1348" s="69">
        <v>34</v>
      </c>
      <c r="Y1348" s="69">
        <v>9</v>
      </c>
      <c r="Z1348" s="70" t="s">
        <v>2555</v>
      </c>
      <c r="AA1348" s="69">
        <v>1</v>
      </c>
      <c r="AB1348" s="72">
        <v>45533</v>
      </c>
      <c r="AC1348" s="70" t="s">
        <v>992</v>
      </c>
      <c r="AD1348" s="70" t="s">
        <v>189</v>
      </c>
      <c r="AE1348" s="70" t="s">
        <v>21</v>
      </c>
      <c r="AF1348" s="70" t="s">
        <v>12</v>
      </c>
      <c r="AG1348" s="70" t="s">
        <v>65</v>
      </c>
      <c r="AH1348" s="70" t="s">
        <v>11</v>
      </c>
      <c r="AI1348" s="70" t="s">
        <v>9</v>
      </c>
      <c r="AJ1348" s="70" t="s">
        <v>122</v>
      </c>
      <c r="AK1348" s="70" t="s">
        <v>189</v>
      </c>
      <c r="AL1348" s="70" t="s">
        <v>992</v>
      </c>
      <c r="AM1348" s="70" t="s">
        <v>61</v>
      </c>
      <c r="AN1348" s="70" t="s">
        <v>61</v>
      </c>
      <c r="AO1348" s="70" t="s">
        <v>61</v>
      </c>
      <c r="AP1348" s="73"/>
    </row>
    <row r="1349" spans="1:42" ht="15" hidden="1" customHeight="1" x14ac:dyDescent="0.25">
      <c r="A1349" s="69">
        <v>2024</v>
      </c>
      <c r="B1349" s="70" t="s">
        <v>54</v>
      </c>
      <c r="C1349" s="70" t="s">
        <v>1752</v>
      </c>
      <c r="D1349" s="70" t="s">
        <v>1753</v>
      </c>
      <c r="E1349" s="70" t="s">
        <v>2094</v>
      </c>
      <c r="F1349" s="70" t="s">
        <v>1755</v>
      </c>
      <c r="G1349" s="70" t="s">
        <v>2516</v>
      </c>
      <c r="H1349" s="70" t="s">
        <v>186</v>
      </c>
      <c r="I1349" s="70" t="s">
        <v>60</v>
      </c>
      <c r="J1349" s="70" t="s">
        <v>1755</v>
      </c>
      <c r="K1349" s="69" t="b">
        <v>0</v>
      </c>
      <c r="L1349" s="70" t="s">
        <v>1755</v>
      </c>
      <c r="M1349" s="69">
        <v>101</v>
      </c>
      <c r="N1349" s="78" t="s">
        <v>62</v>
      </c>
      <c r="O1349" s="81" t="str">
        <f t="shared" si="42"/>
        <v>10195</v>
      </c>
      <c r="P1349" s="82" t="str">
        <f>IF(L1349="EGG", "THA", IF(COUNTIF(Sheet2!B$3:B$187,VALUE('raw Mark ID data'!O1349))=0, 0, VLOOKUP(VALUE(O1349), Sheet2!B$3:D$987, 3, FALSE)))</f>
        <v>THA</v>
      </c>
      <c r="Q1349" s="82" t="str">
        <f>IF(P1349="THA",VLOOKUP(VALUE(O1349),Sheet2!B$1:C$191,2,FALSE), IF(P1349="SHA",VLOOKUP(VALUE(O1349),Sheet2!B$1:C$191,2,FALSE), 0))</f>
        <v>Neets Bay</v>
      </c>
      <c r="R1349" s="82" t="str">
        <f t="shared" si="43"/>
        <v>T</v>
      </c>
      <c r="S1349" s="70" t="s">
        <v>2586</v>
      </c>
      <c r="T1349" s="71">
        <v>45526</v>
      </c>
      <c r="U1349" s="73"/>
      <c r="V1349" s="69">
        <v>1</v>
      </c>
      <c r="W1349" s="71">
        <v>45526</v>
      </c>
      <c r="X1349" s="69">
        <v>34</v>
      </c>
      <c r="Y1349" s="69">
        <v>9</v>
      </c>
      <c r="Z1349" s="70" t="s">
        <v>2555</v>
      </c>
      <c r="AA1349" s="69">
        <v>1</v>
      </c>
      <c r="AB1349" s="72">
        <v>45533</v>
      </c>
      <c r="AC1349" s="70" t="s">
        <v>992</v>
      </c>
      <c r="AD1349" s="70" t="s">
        <v>163</v>
      </c>
      <c r="AE1349" s="70" t="s">
        <v>10</v>
      </c>
      <c r="AF1349" s="70" t="s">
        <v>12</v>
      </c>
      <c r="AG1349" s="70" t="s">
        <v>65</v>
      </c>
      <c r="AH1349" s="70" t="s">
        <v>11</v>
      </c>
      <c r="AI1349" s="70" t="s">
        <v>9</v>
      </c>
      <c r="AJ1349" s="70" t="s">
        <v>122</v>
      </c>
      <c r="AK1349" s="70" t="s">
        <v>163</v>
      </c>
      <c r="AL1349" s="70" t="s">
        <v>992</v>
      </c>
      <c r="AM1349" s="70" t="s">
        <v>61</v>
      </c>
      <c r="AN1349" s="70" t="s">
        <v>61</v>
      </c>
      <c r="AO1349" s="70" t="s">
        <v>61</v>
      </c>
      <c r="AP1349" s="73"/>
    </row>
    <row r="1350" spans="1:42" ht="15" hidden="1" customHeight="1" x14ac:dyDescent="0.25">
      <c r="A1350" s="69">
        <v>2024</v>
      </c>
      <c r="B1350" s="70" t="s">
        <v>54</v>
      </c>
      <c r="C1350" s="70" t="s">
        <v>1752</v>
      </c>
      <c r="D1350" s="70" t="s">
        <v>1753</v>
      </c>
      <c r="E1350" s="70" t="s">
        <v>2094</v>
      </c>
      <c r="F1350" s="70" t="s">
        <v>1755</v>
      </c>
      <c r="G1350" s="70" t="s">
        <v>2587</v>
      </c>
      <c r="H1350" s="70" t="s">
        <v>59</v>
      </c>
      <c r="I1350" s="70" t="s">
        <v>60</v>
      </c>
      <c r="J1350" s="70" t="s">
        <v>1755</v>
      </c>
      <c r="K1350" s="69" t="b">
        <v>0</v>
      </c>
      <c r="L1350" s="70" t="s">
        <v>1755</v>
      </c>
      <c r="M1350" s="69">
        <v>101</v>
      </c>
      <c r="N1350" s="78" t="s">
        <v>62</v>
      </c>
      <c r="O1350" s="81" t="str">
        <f t="shared" si="42"/>
        <v>10195</v>
      </c>
      <c r="P1350" s="82" t="str">
        <f>IF(L1350="EGG", "THA", IF(COUNTIF(Sheet2!B$3:B$187,VALUE('raw Mark ID data'!O1350))=0, 0, VLOOKUP(VALUE(O1350), Sheet2!B$3:D$987, 3, FALSE)))</f>
        <v>THA</v>
      </c>
      <c r="Q1350" s="82" t="str">
        <f>IF(P1350="THA",VLOOKUP(VALUE(O1350),Sheet2!B$1:C$191,2,FALSE), IF(P1350="SHA",VLOOKUP(VALUE(O1350),Sheet2!B$1:C$191,2,FALSE), 0))</f>
        <v>Neets Bay</v>
      </c>
      <c r="R1350" s="82" t="str">
        <f t="shared" si="43"/>
        <v>T</v>
      </c>
      <c r="S1350" s="70" t="s">
        <v>2588</v>
      </c>
      <c r="T1350" s="71">
        <v>45527</v>
      </c>
      <c r="U1350" s="73"/>
      <c r="V1350" s="69">
        <v>1</v>
      </c>
      <c r="W1350" s="71">
        <v>45527</v>
      </c>
      <c r="X1350" s="69">
        <v>34</v>
      </c>
      <c r="Y1350" s="69">
        <v>9</v>
      </c>
      <c r="Z1350" s="70" t="s">
        <v>2589</v>
      </c>
      <c r="AA1350" s="69">
        <v>1</v>
      </c>
      <c r="AB1350" s="72">
        <v>45532</v>
      </c>
      <c r="AC1350" s="70" t="s">
        <v>57</v>
      </c>
      <c r="AD1350" s="70" t="s">
        <v>163</v>
      </c>
      <c r="AE1350" s="70" t="s">
        <v>10</v>
      </c>
      <c r="AF1350" s="70" t="s">
        <v>12</v>
      </c>
      <c r="AG1350" s="70" t="s">
        <v>65</v>
      </c>
      <c r="AH1350" s="70" t="s">
        <v>11</v>
      </c>
      <c r="AI1350" s="70" t="s">
        <v>9</v>
      </c>
      <c r="AJ1350" s="70" t="s">
        <v>122</v>
      </c>
      <c r="AK1350" s="70" t="s">
        <v>163</v>
      </c>
      <c r="AL1350" s="70" t="s">
        <v>57</v>
      </c>
      <c r="AM1350" s="70" t="s">
        <v>61</v>
      </c>
      <c r="AN1350" s="70" t="s">
        <v>61</v>
      </c>
      <c r="AO1350" s="70" t="s">
        <v>61</v>
      </c>
      <c r="AP1350" s="73"/>
    </row>
    <row r="1351" spans="1:42" ht="15" hidden="1" customHeight="1" x14ac:dyDescent="0.25">
      <c r="A1351" s="69">
        <v>2024</v>
      </c>
      <c r="B1351" s="70" t="s">
        <v>54</v>
      </c>
      <c r="C1351" s="70" t="s">
        <v>1752</v>
      </c>
      <c r="D1351" s="70" t="s">
        <v>1753</v>
      </c>
      <c r="E1351" s="70" t="s">
        <v>2094</v>
      </c>
      <c r="F1351" s="70" t="s">
        <v>1755</v>
      </c>
      <c r="G1351" s="70" t="s">
        <v>2587</v>
      </c>
      <c r="H1351" s="70" t="s">
        <v>68</v>
      </c>
      <c r="I1351" s="70" t="s">
        <v>60</v>
      </c>
      <c r="J1351" s="70" t="s">
        <v>1755</v>
      </c>
      <c r="K1351" s="69" t="b">
        <v>0</v>
      </c>
      <c r="L1351" s="70" t="s">
        <v>1755</v>
      </c>
      <c r="M1351" s="69">
        <v>101</v>
      </c>
      <c r="N1351" s="78" t="s">
        <v>62</v>
      </c>
      <c r="O1351" s="81" t="str">
        <f t="shared" si="42"/>
        <v>10195</v>
      </c>
      <c r="P1351" s="82" t="str">
        <f>IF(L1351="EGG", "THA", IF(COUNTIF(Sheet2!B$3:B$187,VALUE('raw Mark ID data'!O1351))=0, 0, VLOOKUP(VALUE(O1351), Sheet2!B$3:D$987, 3, FALSE)))</f>
        <v>THA</v>
      </c>
      <c r="Q1351" s="82" t="str">
        <f>IF(P1351="THA",VLOOKUP(VALUE(O1351),Sheet2!B$1:C$191,2,FALSE), IF(P1351="SHA",VLOOKUP(VALUE(O1351),Sheet2!B$1:C$191,2,FALSE), 0))</f>
        <v>Neets Bay</v>
      </c>
      <c r="R1351" s="82" t="str">
        <f t="shared" si="43"/>
        <v>T</v>
      </c>
      <c r="S1351" s="70" t="s">
        <v>2590</v>
      </c>
      <c r="T1351" s="71">
        <v>45527</v>
      </c>
      <c r="U1351" s="73"/>
      <c r="V1351" s="69">
        <v>1</v>
      </c>
      <c r="W1351" s="71">
        <v>45527</v>
      </c>
      <c r="X1351" s="69">
        <v>34</v>
      </c>
      <c r="Y1351" s="69">
        <v>9</v>
      </c>
      <c r="Z1351" s="70" t="s">
        <v>2589</v>
      </c>
      <c r="AA1351" s="69">
        <v>1</v>
      </c>
      <c r="AB1351" s="72">
        <v>45532</v>
      </c>
      <c r="AC1351" s="70" t="s">
        <v>57</v>
      </c>
      <c r="AD1351" s="70" t="s">
        <v>189</v>
      </c>
      <c r="AE1351" s="70" t="s">
        <v>21</v>
      </c>
      <c r="AF1351" s="70" t="s">
        <v>12</v>
      </c>
      <c r="AG1351" s="70" t="s">
        <v>65</v>
      </c>
      <c r="AH1351" s="70" t="s">
        <v>11</v>
      </c>
      <c r="AI1351" s="70" t="s">
        <v>9</v>
      </c>
      <c r="AJ1351" s="70" t="s">
        <v>122</v>
      </c>
      <c r="AK1351" s="70" t="s">
        <v>189</v>
      </c>
      <c r="AL1351" s="70" t="s">
        <v>57</v>
      </c>
      <c r="AM1351" s="70" t="s">
        <v>61</v>
      </c>
      <c r="AN1351" s="70" t="s">
        <v>61</v>
      </c>
      <c r="AO1351" s="70" t="s">
        <v>61</v>
      </c>
      <c r="AP1351" s="73"/>
    </row>
    <row r="1352" spans="1:42" ht="15" hidden="1" customHeight="1" x14ac:dyDescent="0.25">
      <c r="A1352" s="69">
        <v>2024</v>
      </c>
      <c r="B1352" s="70" t="s">
        <v>54</v>
      </c>
      <c r="C1352" s="70" t="s">
        <v>1752</v>
      </c>
      <c r="D1352" s="70" t="s">
        <v>1753</v>
      </c>
      <c r="E1352" s="70" t="s">
        <v>2094</v>
      </c>
      <c r="F1352" s="70" t="s">
        <v>1755</v>
      </c>
      <c r="G1352" s="70" t="s">
        <v>2587</v>
      </c>
      <c r="H1352" s="70" t="s">
        <v>78</v>
      </c>
      <c r="I1352" s="70" t="s">
        <v>60</v>
      </c>
      <c r="J1352" s="70" t="s">
        <v>1755</v>
      </c>
      <c r="K1352" s="69" t="b">
        <v>0</v>
      </c>
      <c r="L1352" s="70" t="s">
        <v>1755</v>
      </c>
      <c r="M1352" s="69">
        <v>101</v>
      </c>
      <c r="N1352" s="78" t="s">
        <v>62</v>
      </c>
      <c r="O1352" s="81" t="str">
        <f t="shared" si="42"/>
        <v>10195</v>
      </c>
      <c r="P1352" s="82" t="str">
        <f>IF(L1352="EGG", "THA", IF(COUNTIF(Sheet2!B$3:B$187,VALUE('raw Mark ID data'!O1352))=0, 0, VLOOKUP(VALUE(O1352), Sheet2!B$3:D$987, 3, FALSE)))</f>
        <v>THA</v>
      </c>
      <c r="Q1352" s="82" t="str">
        <f>IF(P1352="THA",VLOOKUP(VALUE(O1352),Sheet2!B$1:C$191,2,FALSE), IF(P1352="SHA",VLOOKUP(VALUE(O1352),Sheet2!B$1:C$191,2,FALSE), 0))</f>
        <v>Neets Bay</v>
      </c>
      <c r="R1352" s="82" t="str">
        <f t="shared" si="43"/>
        <v>T</v>
      </c>
      <c r="S1352" s="70" t="s">
        <v>2591</v>
      </c>
      <c r="T1352" s="71">
        <v>45527</v>
      </c>
      <c r="U1352" s="73"/>
      <c r="V1352" s="69">
        <v>1</v>
      </c>
      <c r="W1352" s="71">
        <v>45527</v>
      </c>
      <c r="X1352" s="69">
        <v>34</v>
      </c>
      <c r="Y1352" s="69">
        <v>9</v>
      </c>
      <c r="Z1352" s="70" t="s">
        <v>2589</v>
      </c>
      <c r="AA1352" s="69">
        <v>1</v>
      </c>
      <c r="AB1352" s="72">
        <v>45532</v>
      </c>
      <c r="AC1352" s="70" t="s">
        <v>57</v>
      </c>
      <c r="AD1352" s="70" t="s">
        <v>139</v>
      </c>
      <c r="AE1352" s="70" t="s">
        <v>13</v>
      </c>
      <c r="AF1352" s="70" t="s">
        <v>12</v>
      </c>
      <c r="AG1352" s="70" t="s">
        <v>65</v>
      </c>
      <c r="AH1352" s="70" t="s">
        <v>11</v>
      </c>
      <c r="AI1352" s="70" t="s">
        <v>9</v>
      </c>
      <c r="AJ1352" s="70" t="s">
        <v>122</v>
      </c>
      <c r="AK1352" s="70" t="s">
        <v>139</v>
      </c>
      <c r="AL1352" s="70" t="s">
        <v>57</v>
      </c>
      <c r="AM1352" s="70" t="s">
        <v>61</v>
      </c>
      <c r="AN1352" s="70" t="s">
        <v>61</v>
      </c>
      <c r="AO1352" s="70" t="s">
        <v>61</v>
      </c>
      <c r="AP1352" s="73"/>
    </row>
    <row r="1353" spans="1:42" ht="15" hidden="1" customHeight="1" x14ac:dyDescent="0.25">
      <c r="A1353" s="69">
        <v>2024</v>
      </c>
      <c r="B1353" s="70" t="s">
        <v>54</v>
      </c>
      <c r="C1353" s="70" t="s">
        <v>1752</v>
      </c>
      <c r="D1353" s="70" t="s">
        <v>1753</v>
      </c>
      <c r="E1353" s="70" t="s">
        <v>2094</v>
      </c>
      <c r="F1353" s="70" t="s">
        <v>1755</v>
      </c>
      <c r="G1353" s="70" t="s">
        <v>2587</v>
      </c>
      <c r="H1353" s="70" t="s">
        <v>79</v>
      </c>
      <c r="I1353" s="70" t="s">
        <v>60</v>
      </c>
      <c r="J1353" s="70" t="s">
        <v>1755</v>
      </c>
      <c r="K1353" s="69" t="b">
        <v>0</v>
      </c>
      <c r="L1353" s="70" t="s">
        <v>1755</v>
      </c>
      <c r="M1353" s="69">
        <v>101</v>
      </c>
      <c r="N1353" s="78" t="s">
        <v>62</v>
      </c>
      <c r="O1353" s="81" t="str">
        <f t="shared" si="42"/>
        <v>10195</v>
      </c>
      <c r="P1353" s="82" t="str">
        <f>IF(L1353="EGG", "THA", IF(COUNTIF(Sheet2!B$3:B$187,VALUE('raw Mark ID data'!O1353))=0, 0, VLOOKUP(VALUE(O1353), Sheet2!B$3:D$987, 3, FALSE)))</f>
        <v>THA</v>
      </c>
      <c r="Q1353" s="82" t="str">
        <f>IF(P1353="THA",VLOOKUP(VALUE(O1353),Sheet2!B$1:C$191,2,FALSE), IF(P1353="SHA",VLOOKUP(VALUE(O1353),Sheet2!B$1:C$191,2,FALSE), 0))</f>
        <v>Neets Bay</v>
      </c>
      <c r="R1353" s="82" t="str">
        <f t="shared" si="43"/>
        <v>T</v>
      </c>
      <c r="S1353" s="70" t="s">
        <v>2592</v>
      </c>
      <c r="T1353" s="71">
        <v>45527</v>
      </c>
      <c r="U1353" s="73"/>
      <c r="V1353" s="69">
        <v>1</v>
      </c>
      <c r="W1353" s="71">
        <v>45527</v>
      </c>
      <c r="X1353" s="69">
        <v>34</v>
      </c>
      <c r="Y1353" s="69">
        <v>9</v>
      </c>
      <c r="Z1353" s="70" t="s">
        <v>2589</v>
      </c>
      <c r="AA1353" s="69">
        <v>1</v>
      </c>
      <c r="AB1353" s="72">
        <v>45532</v>
      </c>
      <c r="AC1353" s="70" t="s">
        <v>57</v>
      </c>
      <c r="AD1353" s="70" t="s">
        <v>139</v>
      </c>
      <c r="AE1353" s="70" t="s">
        <v>13</v>
      </c>
      <c r="AF1353" s="70" t="s">
        <v>12</v>
      </c>
      <c r="AG1353" s="70" t="s">
        <v>65</v>
      </c>
      <c r="AH1353" s="70" t="s">
        <v>11</v>
      </c>
      <c r="AI1353" s="70" t="s">
        <v>9</v>
      </c>
      <c r="AJ1353" s="70" t="s">
        <v>122</v>
      </c>
      <c r="AK1353" s="70" t="s">
        <v>139</v>
      </c>
      <c r="AL1353" s="70" t="s">
        <v>57</v>
      </c>
      <c r="AM1353" s="70" t="s">
        <v>61</v>
      </c>
      <c r="AN1353" s="70" t="s">
        <v>61</v>
      </c>
      <c r="AO1353" s="70" t="s">
        <v>61</v>
      </c>
      <c r="AP1353" s="73"/>
    </row>
    <row r="1354" spans="1:42" ht="15" hidden="1" customHeight="1" x14ac:dyDescent="0.25">
      <c r="A1354" s="69">
        <v>2024</v>
      </c>
      <c r="B1354" s="70" t="s">
        <v>54</v>
      </c>
      <c r="C1354" s="70" t="s">
        <v>1752</v>
      </c>
      <c r="D1354" s="70" t="s">
        <v>1753</v>
      </c>
      <c r="E1354" s="70" t="s">
        <v>2094</v>
      </c>
      <c r="F1354" s="70" t="s">
        <v>1755</v>
      </c>
      <c r="G1354" s="70" t="s">
        <v>2587</v>
      </c>
      <c r="H1354" s="70" t="s">
        <v>82</v>
      </c>
      <c r="I1354" s="70" t="s">
        <v>60</v>
      </c>
      <c r="J1354" s="70" t="s">
        <v>1755</v>
      </c>
      <c r="K1354" s="69" t="b">
        <v>0</v>
      </c>
      <c r="L1354" s="70" t="s">
        <v>1755</v>
      </c>
      <c r="M1354" s="69">
        <v>101</v>
      </c>
      <c r="N1354" s="78" t="s">
        <v>62</v>
      </c>
      <c r="O1354" s="81" t="str">
        <f t="shared" si="42"/>
        <v>10195</v>
      </c>
      <c r="P1354" s="82" t="str">
        <f>IF(L1354="EGG", "THA", IF(COUNTIF(Sheet2!B$3:B$187,VALUE('raw Mark ID data'!O1354))=0, 0, VLOOKUP(VALUE(O1354), Sheet2!B$3:D$987, 3, FALSE)))</f>
        <v>THA</v>
      </c>
      <c r="Q1354" s="82" t="str">
        <f>IF(P1354="THA",VLOOKUP(VALUE(O1354),Sheet2!B$1:C$191,2,FALSE), IF(P1354="SHA",VLOOKUP(VALUE(O1354),Sheet2!B$1:C$191,2,FALSE), 0))</f>
        <v>Neets Bay</v>
      </c>
      <c r="R1354" s="82" t="str">
        <f t="shared" si="43"/>
        <v>T</v>
      </c>
      <c r="S1354" s="70" t="s">
        <v>2593</v>
      </c>
      <c r="T1354" s="71">
        <v>45527</v>
      </c>
      <c r="U1354" s="73"/>
      <c r="V1354" s="69">
        <v>1</v>
      </c>
      <c r="W1354" s="71">
        <v>45527</v>
      </c>
      <c r="X1354" s="69">
        <v>34</v>
      </c>
      <c r="Y1354" s="69">
        <v>9</v>
      </c>
      <c r="Z1354" s="70" t="s">
        <v>2589</v>
      </c>
      <c r="AA1354" s="69">
        <v>1</v>
      </c>
      <c r="AB1354" s="72">
        <v>45532</v>
      </c>
      <c r="AC1354" s="70" t="s">
        <v>57</v>
      </c>
      <c r="AD1354" s="70" t="s">
        <v>163</v>
      </c>
      <c r="AE1354" s="70" t="s">
        <v>10</v>
      </c>
      <c r="AF1354" s="70" t="s">
        <v>12</v>
      </c>
      <c r="AG1354" s="70" t="s">
        <v>65</v>
      </c>
      <c r="AH1354" s="70" t="s">
        <v>11</v>
      </c>
      <c r="AI1354" s="70" t="s">
        <v>9</v>
      </c>
      <c r="AJ1354" s="70" t="s">
        <v>187</v>
      </c>
      <c r="AK1354" s="70" t="s">
        <v>163</v>
      </c>
      <c r="AL1354" s="70" t="s">
        <v>57</v>
      </c>
      <c r="AM1354" s="70" t="s">
        <v>61</v>
      </c>
      <c r="AN1354" s="70" t="s">
        <v>61</v>
      </c>
      <c r="AO1354" s="70" t="s">
        <v>61</v>
      </c>
      <c r="AP1354" s="73"/>
    </row>
    <row r="1355" spans="1:42" ht="15" hidden="1" customHeight="1" x14ac:dyDescent="0.25">
      <c r="A1355" s="69">
        <v>2024</v>
      </c>
      <c r="B1355" s="70" t="s">
        <v>54</v>
      </c>
      <c r="C1355" s="70" t="s">
        <v>1752</v>
      </c>
      <c r="D1355" s="70" t="s">
        <v>1753</v>
      </c>
      <c r="E1355" s="70" t="s">
        <v>2094</v>
      </c>
      <c r="F1355" s="70" t="s">
        <v>1755</v>
      </c>
      <c r="G1355" s="70" t="s">
        <v>2587</v>
      </c>
      <c r="H1355" s="70" t="s">
        <v>83</v>
      </c>
      <c r="I1355" s="70" t="s">
        <v>60</v>
      </c>
      <c r="J1355" s="70" t="s">
        <v>1755</v>
      </c>
      <c r="K1355" s="69" t="b">
        <v>0</v>
      </c>
      <c r="L1355" s="70" t="s">
        <v>1755</v>
      </c>
      <c r="M1355" s="69">
        <v>101</v>
      </c>
      <c r="N1355" s="78" t="s">
        <v>62</v>
      </c>
      <c r="O1355" s="81" t="str">
        <f t="shared" si="42"/>
        <v>10195</v>
      </c>
      <c r="P1355" s="82" t="str">
        <f>IF(L1355="EGG", "THA", IF(COUNTIF(Sheet2!B$3:B$187,VALUE('raw Mark ID data'!O1355))=0, 0, VLOOKUP(VALUE(O1355), Sheet2!B$3:D$987, 3, FALSE)))</f>
        <v>THA</v>
      </c>
      <c r="Q1355" s="82" t="str">
        <f>IF(P1355="THA",VLOOKUP(VALUE(O1355),Sheet2!B$1:C$191,2,FALSE), IF(P1355="SHA",VLOOKUP(VALUE(O1355),Sheet2!B$1:C$191,2,FALSE), 0))</f>
        <v>Neets Bay</v>
      </c>
      <c r="R1355" s="82" t="str">
        <f t="shared" si="43"/>
        <v>T</v>
      </c>
      <c r="S1355" s="70" t="s">
        <v>2594</v>
      </c>
      <c r="T1355" s="71">
        <v>45527</v>
      </c>
      <c r="U1355" s="73"/>
      <c r="V1355" s="69">
        <v>1</v>
      </c>
      <c r="W1355" s="71">
        <v>45527</v>
      </c>
      <c r="X1355" s="69">
        <v>34</v>
      </c>
      <c r="Y1355" s="69">
        <v>9</v>
      </c>
      <c r="Z1355" s="70" t="s">
        <v>2589</v>
      </c>
      <c r="AA1355" s="69">
        <v>1</v>
      </c>
      <c r="AB1355" s="72">
        <v>45532</v>
      </c>
      <c r="AC1355" s="70" t="s">
        <v>57</v>
      </c>
      <c r="AD1355" s="70" t="s">
        <v>189</v>
      </c>
      <c r="AE1355" s="70" t="s">
        <v>21</v>
      </c>
      <c r="AF1355" s="70" t="s">
        <v>12</v>
      </c>
      <c r="AG1355" s="70" t="s">
        <v>65</v>
      </c>
      <c r="AH1355" s="70" t="s">
        <v>11</v>
      </c>
      <c r="AI1355" s="70" t="s">
        <v>9</v>
      </c>
      <c r="AJ1355" s="70" t="s">
        <v>122</v>
      </c>
      <c r="AK1355" s="70" t="s">
        <v>189</v>
      </c>
      <c r="AL1355" s="70" t="s">
        <v>57</v>
      </c>
      <c r="AM1355" s="70" t="s">
        <v>61</v>
      </c>
      <c r="AN1355" s="70" t="s">
        <v>61</v>
      </c>
      <c r="AO1355" s="70" t="s">
        <v>61</v>
      </c>
      <c r="AP1355" s="73"/>
    </row>
    <row r="1356" spans="1:42" ht="15" hidden="1" customHeight="1" x14ac:dyDescent="0.25">
      <c r="A1356" s="69">
        <v>2024</v>
      </c>
      <c r="B1356" s="70" t="s">
        <v>54</v>
      </c>
      <c r="C1356" s="70" t="s">
        <v>1752</v>
      </c>
      <c r="D1356" s="70" t="s">
        <v>1753</v>
      </c>
      <c r="E1356" s="70" t="s">
        <v>2094</v>
      </c>
      <c r="F1356" s="70" t="s">
        <v>1755</v>
      </c>
      <c r="G1356" s="70" t="s">
        <v>2587</v>
      </c>
      <c r="H1356" s="70" t="s">
        <v>85</v>
      </c>
      <c r="I1356" s="70" t="s">
        <v>60</v>
      </c>
      <c r="J1356" s="70" t="s">
        <v>1755</v>
      </c>
      <c r="K1356" s="69" t="b">
        <v>0</v>
      </c>
      <c r="L1356" s="70" t="s">
        <v>1755</v>
      </c>
      <c r="M1356" s="69">
        <v>101</v>
      </c>
      <c r="N1356" s="78" t="s">
        <v>62</v>
      </c>
      <c r="O1356" s="81" t="str">
        <f t="shared" si="42"/>
        <v>10195</v>
      </c>
      <c r="P1356" s="82" t="str">
        <f>IF(L1356="EGG", "THA", IF(COUNTIF(Sheet2!B$3:B$187,VALUE('raw Mark ID data'!O1356))=0, 0, VLOOKUP(VALUE(O1356), Sheet2!B$3:D$987, 3, FALSE)))</f>
        <v>THA</v>
      </c>
      <c r="Q1356" s="82" t="str">
        <f>IF(P1356="THA",VLOOKUP(VALUE(O1356),Sheet2!B$1:C$191,2,FALSE), IF(P1356="SHA",VLOOKUP(VALUE(O1356),Sheet2!B$1:C$191,2,FALSE), 0))</f>
        <v>Neets Bay</v>
      </c>
      <c r="R1356" s="82" t="str">
        <f t="shared" si="43"/>
        <v>T</v>
      </c>
      <c r="S1356" s="70" t="s">
        <v>2595</v>
      </c>
      <c r="T1356" s="71">
        <v>45527</v>
      </c>
      <c r="U1356" s="73"/>
      <c r="V1356" s="69">
        <v>1</v>
      </c>
      <c r="W1356" s="71">
        <v>45527</v>
      </c>
      <c r="X1356" s="69">
        <v>34</v>
      </c>
      <c r="Y1356" s="69">
        <v>9</v>
      </c>
      <c r="Z1356" s="70" t="s">
        <v>2589</v>
      </c>
      <c r="AA1356" s="69">
        <v>1</v>
      </c>
      <c r="AB1356" s="72">
        <v>45532</v>
      </c>
      <c r="AC1356" s="70" t="s">
        <v>57</v>
      </c>
      <c r="AD1356" s="70" t="s">
        <v>139</v>
      </c>
      <c r="AE1356" s="70" t="s">
        <v>13</v>
      </c>
      <c r="AF1356" s="70" t="s">
        <v>12</v>
      </c>
      <c r="AG1356" s="70" t="s">
        <v>65</v>
      </c>
      <c r="AH1356" s="70" t="s">
        <v>11</v>
      </c>
      <c r="AI1356" s="70" t="s">
        <v>9</v>
      </c>
      <c r="AJ1356" s="70" t="s">
        <v>122</v>
      </c>
      <c r="AK1356" s="70" t="s">
        <v>139</v>
      </c>
      <c r="AL1356" s="70" t="s">
        <v>57</v>
      </c>
      <c r="AM1356" s="70" t="s">
        <v>61</v>
      </c>
      <c r="AN1356" s="70" t="s">
        <v>61</v>
      </c>
      <c r="AO1356" s="70" t="s">
        <v>61</v>
      </c>
      <c r="AP1356" s="73"/>
    </row>
    <row r="1357" spans="1:42" ht="15" hidden="1" customHeight="1" x14ac:dyDescent="0.25">
      <c r="A1357" s="69">
        <v>2024</v>
      </c>
      <c r="B1357" s="70" t="s">
        <v>54</v>
      </c>
      <c r="C1357" s="70" t="s">
        <v>1752</v>
      </c>
      <c r="D1357" s="70" t="s">
        <v>1753</v>
      </c>
      <c r="E1357" s="70" t="s">
        <v>2094</v>
      </c>
      <c r="F1357" s="70" t="s">
        <v>1755</v>
      </c>
      <c r="G1357" s="70" t="s">
        <v>2587</v>
      </c>
      <c r="H1357" s="70" t="s">
        <v>86</v>
      </c>
      <c r="I1357" s="70" t="s">
        <v>60</v>
      </c>
      <c r="J1357" s="70" t="s">
        <v>1755</v>
      </c>
      <c r="K1357" s="69" t="b">
        <v>0</v>
      </c>
      <c r="L1357" s="70" t="s">
        <v>1755</v>
      </c>
      <c r="M1357" s="69">
        <v>101</v>
      </c>
      <c r="N1357" s="78" t="s">
        <v>62</v>
      </c>
      <c r="O1357" s="81" t="str">
        <f t="shared" si="42"/>
        <v>10195</v>
      </c>
      <c r="P1357" s="82" t="str">
        <f>IF(L1357="EGG", "THA", IF(COUNTIF(Sheet2!B$3:B$187,VALUE('raw Mark ID data'!O1357))=0, 0, VLOOKUP(VALUE(O1357), Sheet2!B$3:D$987, 3, FALSE)))</f>
        <v>THA</v>
      </c>
      <c r="Q1357" s="82" t="str">
        <f>IF(P1357="THA",VLOOKUP(VALUE(O1357),Sheet2!B$1:C$191,2,FALSE), IF(P1357="SHA",VLOOKUP(VALUE(O1357),Sheet2!B$1:C$191,2,FALSE), 0))</f>
        <v>Neets Bay</v>
      </c>
      <c r="R1357" s="82" t="str">
        <f t="shared" si="43"/>
        <v>T</v>
      </c>
      <c r="S1357" s="70" t="s">
        <v>2596</v>
      </c>
      <c r="T1357" s="71">
        <v>45527</v>
      </c>
      <c r="U1357" s="73"/>
      <c r="V1357" s="69">
        <v>1</v>
      </c>
      <c r="W1357" s="71">
        <v>45527</v>
      </c>
      <c r="X1357" s="69">
        <v>34</v>
      </c>
      <c r="Y1357" s="69">
        <v>9</v>
      </c>
      <c r="Z1357" s="70" t="s">
        <v>2589</v>
      </c>
      <c r="AA1357" s="69">
        <v>1</v>
      </c>
      <c r="AB1357" s="72">
        <v>45532</v>
      </c>
      <c r="AC1357" s="70" t="s">
        <v>57</v>
      </c>
      <c r="AD1357" s="70" t="s">
        <v>139</v>
      </c>
      <c r="AE1357" s="70" t="s">
        <v>13</v>
      </c>
      <c r="AF1357" s="70" t="s">
        <v>12</v>
      </c>
      <c r="AG1357" s="70" t="s">
        <v>65</v>
      </c>
      <c r="AH1357" s="70" t="s">
        <v>11</v>
      </c>
      <c r="AI1357" s="70" t="s">
        <v>9</v>
      </c>
      <c r="AJ1357" s="70" t="s">
        <v>122</v>
      </c>
      <c r="AK1357" s="70" t="s">
        <v>139</v>
      </c>
      <c r="AL1357" s="70" t="s">
        <v>57</v>
      </c>
      <c r="AM1357" s="70" t="s">
        <v>61</v>
      </c>
      <c r="AN1357" s="70" t="s">
        <v>61</v>
      </c>
      <c r="AO1357" s="70" t="s">
        <v>61</v>
      </c>
      <c r="AP1357" s="73"/>
    </row>
    <row r="1358" spans="1:42" ht="15" hidden="1" customHeight="1" x14ac:dyDescent="0.25">
      <c r="A1358" s="69">
        <v>2024</v>
      </c>
      <c r="B1358" s="70" t="s">
        <v>54</v>
      </c>
      <c r="C1358" s="70" t="s">
        <v>1752</v>
      </c>
      <c r="D1358" s="70" t="s">
        <v>1753</v>
      </c>
      <c r="E1358" s="70" t="s">
        <v>2094</v>
      </c>
      <c r="F1358" s="70" t="s">
        <v>1755</v>
      </c>
      <c r="G1358" s="70" t="s">
        <v>2587</v>
      </c>
      <c r="H1358" s="70" t="s">
        <v>87</v>
      </c>
      <c r="I1358" s="70" t="s">
        <v>60</v>
      </c>
      <c r="J1358" s="70" t="s">
        <v>1755</v>
      </c>
      <c r="K1358" s="69" t="b">
        <v>0</v>
      </c>
      <c r="L1358" s="70" t="s">
        <v>1755</v>
      </c>
      <c r="M1358" s="69">
        <v>101</v>
      </c>
      <c r="N1358" s="78" t="s">
        <v>62</v>
      </c>
      <c r="O1358" s="81" t="str">
        <f t="shared" si="42"/>
        <v>10195</v>
      </c>
      <c r="P1358" s="82" t="str">
        <f>IF(L1358="EGG", "THA", IF(COUNTIF(Sheet2!B$3:B$187,VALUE('raw Mark ID data'!O1358))=0, 0, VLOOKUP(VALUE(O1358), Sheet2!B$3:D$987, 3, FALSE)))</f>
        <v>THA</v>
      </c>
      <c r="Q1358" s="82" t="str">
        <f>IF(P1358="THA",VLOOKUP(VALUE(O1358),Sheet2!B$1:C$191,2,FALSE), IF(P1358="SHA",VLOOKUP(VALUE(O1358),Sheet2!B$1:C$191,2,FALSE), 0))</f>
        <v>Neets Bay</v>
      </c>
      <c r="R1358" s="82" t="str">
        <f t="shared" si="43"/>
        <v>T</v>
      </c>
      <c r="S1358" s="70" t="s">
        <v>2597</v>
      </c>
      <c r="T1358" s="71">
        <v>45527</v>
      </c>
      <c r="U1358" s="73"/>
      <c r="V1358" s="69">
        <v>1</v>
      </c>
      <c r="W1358" s="71">
        <v>45527</v>
      </c>
      <c r="X1358" s="69">
        <v>34</v>
      </c>
      <c r="Y1358" s="69">
        <v>9</v>
      </c>
      <c r="Z1358" s="70" t="s">
        <v>2589</v>
      </c>
      <c r="AA1358" s="69">
        <v>1</v>
      </c>
      <c r="AB1358" s="72">
        <v>45532</v>
      </c>
      <c r="AC1358" s="70" t="s">
        <v>57</v>
      </c>
      <c r="AD1358" s="70" t="s">
        <v>139</v>
      </c>
      <c r="AE1358" s="70" t="s">
        <v>13</v>
      </c>
      <c r="AF1358" s="70" t="s">
        <v>12</v>
      </c>
      <c r="AG1358" s="70" t="s">
        <v>65</v>
      </c>
      <c r="AH1358" s="70" t="s">
        <v>11</v>
      </c>
      <c r="AI1358" s="70" t="s">
        <v>9</v>
      </c>
      <c r="AJ1358" s="70" t="s">
        <v>122</v>
      </c>
      <c r="AK1358" s="70" t="s">
        <v>139</v>
      </c>
      <c r="AL1358" s="70" t="s">
        <v>57</v>
      </c>
      <c r="AM1358" s="70" t="s">
        <v>61</v>
      </c>
      <c r="AN1358" s="70" t="s">
        <v>61</v>
      </c>
      <c r="AO1358" s="70" t="s">
        <v>61</v>
      </c>
      <c r="AP1358" s="73"/>
    </row>
    <row r="1359" spans="1:42" ht="15" hidden="1" customHeight="1" x14ac:dyDescent="0.25">
      <c r="A1359" s="69">
        <v>2024</v>
      </c>
      <c r="B1359" s="70" t="s">
        <v>54</v>
      </c>
      <c r="C1359" s="70" t="s">
        <v>1752</v>
      </c>
      <c r="D1359" s="70" t="s">
        <v>1753</v>
      </c>
      <c r="E1359" s="70" t="s">
        <v>2094</v>
      </c>
      <c r="F1359" s="70" t="s">
        <v>1755</v>
      </c>
      <c r="G1359" s="70" t="s">
        <v>2587</v>
      </c>
      <c r="H1359" s="70" t="s">
        <v>88</v>
      </c>
      <c r="I1359" s="70" t="s">
        <v>60</v>
      </c>
      <c r="J1359" s="70" t="s">
        <v>1755</v>
      </c>
      <c r="K1359" s="69" t="b">
        <v>0</v>
      </c>
      <c r="L1359" s="70" t="s">
        <v>1755</v>
      </c>
      <c r="M1359" s="69">
        <v>101</v>
      </c>
      <c r="N1359" s="78" t="s">
        <v>62</v>
      </c>
      <c r="O1359" s="81" t="str">
        <f t="shared" si="42"/>
        <v>10195</v>
      </c>
      <c r="P1359" s="82" t="str">
        <f>IF(L1359="EGG", "THA", IF(COUNTIF(Sheet2!B$3:B$187,VALUE('raw Mark ID data'!O1359))=0, 0, VLOOKUP(VALUE(O1359), Sheet2!B$3:D$987, 3, FALSE)))</f>
        <v>THA</v>
      </c>
      <c r="Q1359" s="82" t="str">
        <f>IF(P1359="THA",VLOOKUP(VALUE(O1359),Sheet2!B$1:C$191,2,FALSE), IF(P1359="SHA",VLOOKUP(VALUE(O1359),Sheet2!B$1:C$191,2,FALSE), 0))</f>
        <v>Neets Bay</v>
      </c>
      <c r="R1359" s="82" t="str">
        <f t="shared" si="43"/>
        <v>T</v>
      </c>
      <c r="S1359" s="70" t="s">
        <v>2598</v>
      </c>
      <c r="T1359" s="71">
        <v>45527</v>
      </c>
      <c r="U1359" s="73"/>
      <c r="V1359" s="69">
        <v>1</v>
      </c>
      <c r="W1359" s="71">
        <v>45527</v>
      </c>
      <c r="X1359" s="69">
        <v>34</v>
      </c>
      <c r="Y1359" s="69">
        <v>9</v>
      </c>
      <c r="Z1359" s="70" t="s">
        <v>2589</v>
      </c>
      <c r="AA1359" s="69">
        <v>1</v>
      </c>
      <c r="AB1359" s="72">
        <v>45532</v>
      </c>
      <c r="AC1359" s="70" t="s">
        <v>57</v>
      </c>
      <c r="AD1359" s="70" t="s">
        <v>163</v>
      </c>
      <c r="AE1359" s="70" t="s">
        <v>10</v>
      </c>
      <c r="AF1359" s="70" t="s">
        <v>12</v>
      </c>
      <c r="AG1359" s="70" t="s">
        <v>65</v>
      </c>
      <c r="AH1359" s="70" t="s">
        <v>11</v>
      </c>
      <c r="AI1359" s="70" t="s">
        <v>9</v>
      </c>
      <c r="AJ1359" s="70" t="s">
        <v>122</v>
      </c>
      <c r="AK1359" s="70" t="s">
        <v>163</v>
      </c>
      <c r="AL1359" s="70" t="s">
        <v>57</v>
      </c>
      <c r="AM1359" s="70" t="s">
        <v>61</v>
      </c>
      <c r="AN1359" s="70" t="s">
        <v>61</v>
      </c>
      <c r="AO1359" s="70" t="s">
        <v>61</v>
      </c>
      <c r="AP1359" s="73"/>
    </row>
    <row r="1360" spans="1:42" ht="15" hidden="1" customHeight="1" x14ac:dyDescent="0.25">
      <c r="A1360" s="69">
        <v>2024</v>
      </c>
      <c r="B1360" s="70" t="s">
        <v>54</v>
      </c>
      <c r="C1360" s="70" t="s">
        <v>1752</v>
      </c>
      <c r="D1360" s="70" t="s">
        <v>1753</v>
      </c>
      <c r="E1360" s="70" t="s">
        <v>2094</v>
      </c>
      <c r="F1360" s="70" t="s">
        <v>1755</v>
      </c>
      <c r="G1360" s="70" t="s">
        <v>2587</v>
      </c>
      <c r="H1360" s="70" t="s">
        <v>89</v>
      </c>
      <c r="I1360" s="70" t="s">
        <v>60</v>
      </c>
      <c r="J1360" s="70" t="s">
        <v>1755</v>
      </c>
      <c r="K1360" s="69" t="b">
        <v>0</v>
      </c>
      <c r="L1360" s="70" t="s">
        <v>1755</v>
      </c>
      <c r="M1360" s="69">
        <v>101</v>
      </c>
      <c r="N1360" s="78" t="s">
        <v>62</v>
      </c>
      <c r="O1360" s="81" t="str">
        <f t="shared" si="42"/>
        <v>10195</v>
      </c>
      <c r="P1360" s="82" t="str">
        <f>IF(L1360="EGG", "THA", IF(COUNTIF(Sheet2!B$3:B$187,VALUE('raw Mark ID data'!O1360))=0, 0, VLOOKUP(VALUE(O1360), Sheet2!B$3:D$987, 3, FALSE)))</f>
        <v>THA</v>
      </c>
      <c r="Q1360" s="82" t="str">
        <f>IF(P1360="THA",VLOOKUP(VALUE(O1360),Sheet2!B$1:C$191,2,FALSE), IF(P1360="SHA",VLOOKUP(VALUE(O1360),Sheet2!B$1:C$191,2,FALSE), 0))</f>
        <v>Neets Bay</v>
      </c>
      <c r="R1360" s="82" t="str">
        <f t="shared" si="43"/>
        <v>T</v>
      </c>
      <c r="S1360" s="70" t="s">
        <v>2599</v>
      </c>
      <c r="T1360" s="71">
        <v>45527</v>
      </c>
      <c r="U1360" s="73"/>
      <c r="V1360" s="69">
        <v>1</v>
      </c>
      <c r="W1360" s="71">
        <v>45527</v>
      </c>
      <c r="X1360" s="69">
        <v>34</v>
      </c>
      <c r="Y1360" s="69">
        <v>9</v>
      </c>
      <c r="Z1360" s="70" t="s">
        <v>2589</v>
      </c>
      <c r="AA1360" s="69">
        <v>1</v>
      </c>
      <c r="AB1360" s="72">
        <v>45532</v>
      </c>
      <c r="AC1360" s="70" t="s">
        <v>57</v>
      </c>
      <c r="AD1360" s="70" t="s">
        <v>947</v>
      </c>
      <c r="AE1360" s="70" t="s">
        <v>14</v>
      </c>
      <c r="AF1360" s="70" t="s">
        <v>12</v>
      </c>
      <c r="AG1360" s="70" t="s">
        <v>65</v>
      </c>
      <c r="AH1360" s="70" t="s">
        <v>11</v>
      </c>
      <c r="AI1360" s="70" t="s">
        <v>9</v>
      </c>
      <c r="AJ1360" s="70" t="s">
        <v>122</v>
      </c>
      <c r="AK1360" s="70" t="s">
        <v>947</v>
      </c>
      <c r="AL1360" s="70" t="s">
        <v>57</v>
      </c>
      <c r="AM1360" s="70" t="s">
        <v>61</v>
      </c>
      <c r="AN1360" s="70" t="s">
        <v>61</v>
      </c>
      <c r="AO1360" s="70" t="s">
        <v>61</v>
      </c>
      <c r="AP1360" s="73"/>
    </row>
    <row r="1361" spans="1:42" ht="15" hidden="1" customHeight="1" x14ac:dyDescent="0.25">
      <c r="A1361" s="69">
        <v>2024</v>
      </c>
      <c r="B1361" s="70" t="s">
        <v>54</v>
      </c>
      <c r="C1361" s="70" t="s">
        <v>1752</v>
      </c>
      <c r="D1361" s="70" t="s">
        <v>1753</v>
      </c>
      <c r="E1361" s="70" t="s">
        <v>2094</v>
      </c>
      <c r="F1361" s="70" t="s">
        <v>1755</v>
      </c>
      <c r="G1361" s="70" t="s">
        <v>2587</v>
      </c>
      <c r="H1361" s="70" t="s">
        <v>90</v>
      </c>
      <c r="I1361" s="70" t="s">
        <v>60</v>
      </c>
      <c r="J1361" s="70" t="s">
        <v>1755</v>
      </c>
      <c r="K1361" s="69" t="b">
        <v>0</v>
      </c>
      <c r="L1361" s="70" t="s">
        <v>1755</v>
      </c>
      <c r="M1361" s="69">
        <v>101</v>
      </c>
      <c r="N1361" s="78" t="s">
        <v>62</v>
      </c>
      <c r="O1361" s="81" t="str">
        <f t="shared" si="42"/>
        <v>10195</v>
      </c>
      <c r="P1361" s="82" t="str">
        <f>IF(L1361="EGG", "THA", IF(COUNTIF(Sheet2!B$3:B$187,VALUE('raw Mark ID data'!O1361))=0, 0, VLOOKUP(VALUE(O1361), Sheet2!B$3:D$987, 3, FALSE)))</f>
        <v>THA</v>
      </c>
      <c r="Q1361" s="82" t="str">
        <f>IF(P1361="THA",VLOOKUP(VALUE(O1361),Sheet2!B$1:C$191,2,FALSE), IF(P1361="SHA",VLOOKUP(VALUE(O1361),Sheet2!B$1:C$191,2,FALSE), 0))</f>
        <v>Neets Bay</v>
      </c>
      <c r="R1361" s="82" t="str">
        <f t="shared" si="43"/>
        <v>T</v>
      </c>
      <c r="S1361" s="70" t="s">
        <v>2600</v>
      </c>
      <c r="T1361" s="71">
        <v>45527</v>
      </c>
      <c r="U1361" s="73"/>
      <c r="V1361" s="69">
        <v>1</v>
      </c>
      <c r="W1361" s="71">
        <v>45527</v>
      </c>
      <c r="X1361" s="69">
        <v>34</v>
      </c>
      <c r="Y1361" s="69">
        <v>9</v>
      </c>
      <c r="Z1361" s="70" t="s">
        <v>2589</v>
      </c>
      <c r="AA1361" s="69">
        <v>1</v>
      </c>
      <c r="AB1361" s="72">
        <v>45532</v>
      </c>
      <c r="AC1361" s="70" t="s">
        <v>57</v>
      </c>
      <c r="AD1361" s="70" t="s">
        <v>163</v>
      </c>
      <c r="AE1361" s="70" t="s">
        <v>10</v>
      </c>
      <c r="AF1361" s="70" t="s">
        <v>12</v>
      </c>
      <c r="AG1361" s="70" t="s">
        <v>65</v>
      </c>
      <c r="AH1361" s="70" t="s">
        <v>11</v>
      </c>
      <c r="AI1361" s="70" t="s">
        <v>9</v>
      </c>
      <c r="AJ1361" s="70" t="s">
        <v>122</v>
      </c>
      <c r="AK1361" s="70" t="s">
        <v>163</v>
      </c>
      <c r="AL1361" s="70" t="s">
        <v>57</v>
      </c>
      <c r="AM1361" s="70" t="s">
        <v>61</v>
      </c>
      <c r="AN1361" s="70" t="s">
        <v>61</v>
      </c>
      <c r="AO1361" s="70" t="s">
        <v>61</v>
      </c>
      <c r="AP1361" s="73"/>
    </row>
    <row r="1362" spans="1:42" ht="15" hidden="1" customHeight="1" x14ac:dyDescent="0.25">
      <c r="A1362" s="69">
        <v>2024</v>
      </c>
      <c r="B1362" s="70" t="s">
        <v>54</v>
      </c>
      <c r="C1362" s="70" t="s">
        <v>1752</v>
      </c>
      <c r="D1362" s="70" t="s">
        <v>1753</v>
      </c>
      <c r="E1362" s="70" t="s">
        <v>2094</v>
      </c>
      <c r="F1362" s="70" t="s">
        <v>1755</v>
      </c>
      <c r="G1362" s="70" t="s">
        <v>2587</v>
      </c>
      <c r="H1362" s="70" t="s">
        <v>93</v>
      </c>
      <c r="I1362" s="70" t="s">
        <v>60</v>
      </c>
      <c r="J1362" s="70" t="s">
        <v>1755</v>
      </c>
      <c r="K1362" s="69" t="b">
        <v>0</v>
      </c>
      <c r="L1362" s="70" t="s">
        <v>1755</v>
      </c>
      <c r="M1362" s="69">
        <v>101</v>
      </c>
      <c r="N1362" s="78" t="s">
        <v>62</v>
      </c>
      <c r="O1362" s="81" t="str">
        <f t="shared" si="42"/>
        <v>10195</v>
      </c>
      <c r="P1362" s="82" t="str">
        <f>IF(L1362="EGG", "THA", IF(COUNTIF(Sheet2!B$3:B$187,VALUE('raw Mark ID data'!O1362))=0, 0, VLOOKUP(VALUE(O1362), Sheet2!B$3:D$987, 3, FALSE)))</f>
        <v>THA</v>
      </c>
      <c r="Q1362" s="82" t="str">
        <f>IF(P1362="THA",VLOOKUP(VALUE(O1362),Sheet2!B$1:C$191,2,FALSE), IF(P1362="SHA",VLOOKUP(VALUE(O1362),Sheet2!B$1:C$191,2,FALSE), 0))</f>
        <v>Neets Bay</v>
      </c>
      <c r="R1362" s="82" t="str">
        <f t="shared" si="43"/>
        <v>T</v>
      </c>
      <c r="S1362" s="70" t="s">
        <v>2601</v>
      </c>
      <c r="T1362" s="71">
        <v>45527</v>
      </c>
      <c r="U1362" s="73"/>
      <c r="V1362" s="69">
        <v>1</v>
      </c>
      <c r="W1362" s="71">
        <v>45527</v>
      </c>
      <c r="X1362" s="69">
        <v>34</v>
      </c>
      <c r="Y1362" s="69">
        <v>9</v>
      </c>
      <c r="Z1362" s="70" t="s">
        <v>2589</v>
      </c>
      <c r="AA1362" s="69">
        <v>1</v>
      </c>
      <c r="AB1362" s="72">
        <v>45532</v>
      </c>
      <c r="AC1362" s="70" t="s">
        <v>57</v>
      </c>
      <c r="AD1362" s="70" t="s">
        <v>163</v>
      </c>
      <c r="AE1362" s="70" t="s">
        <v>10</v>
      </c>
      <c r="AF1362" s="70" t="s">
        <v>12</v>
      </c>
      <c r="AG1362" s="70" t="s">
        <v>65</v>
      </c>
      <c r="AH1362" s="70" t="s">
        <v>11</v>
      </c>
      <c r="AI1362" s="70" t="s">
        <v>9</v>
      </c>
      <c r="AJ1362" s="70" t="s">
        <v>122</v>
      </c>
      <c r="AK1362" s="70" t="s">
        <v>163</v>
      </c>
      <c r="AL1362" s="70" t="s">
        <v>57</v>
      </c>
      <c r="AM1362" s="70" t="s">
        <v>61</v>
      </c>
      <c r="AN1362" s="70" t="s">
        <v>61</v>
      </c>
      <c r="AO1362" s="70" t="s">
        <v>61</v>
      </c>
      <c r="AP1362" s="73"/>
    </row>
    <row r="1363" spans="1:42" ht="15" hidden="1" customHeight="1" x14ac:dyDescent="0.25">
      <c r="A1363" s="69">
        <v>2024</v>
      </c>
      <c r="B1363" s="70" t="s">
        <v>54</v>
      </c>
      <c r="C1363" s="70" t="s">
        <v>1752</v>
      </c>
      <c r="D1363" s="70" t="s">
        <v>1753</v>
      </c>
      <c r="E1363" s="70" t="s">
        <v>2094</v>
      </c>
      <c r="F1363" s="70" t="s">
        <v>1755</v>
      </c>
      <c r="G1363" s="70" t="s">
        <v>2587</v>
      </c>
      <c r="H1363" s="70" t="s">
        <v>99</v>
      </c>
      <c r="I1363" s="70" t="s">
        <v>60</v>
      </c>
      <c r="J1363" s="70" t="s">
        <v>1755</v>
      </c>
      <c r="K1363" s="69" t="b">
        <v>0</v>
      </c>
      <c r="L1363" s="70" t="s">
        <v>1755</v>
      </c>
      <c r="M1363" s="69">
        <v>101</v>
      </c>
      <c r="N1363" s="78" t="s">
        <v>62</v>
      </c>
      <c r="O1363" s="81" t="str">
        <f t="shared" si="42"/>
        <v>10195</v>
      </c>
      <c r="P1363" s="82" t="str">
        <f>IF(L1363="EGG", "THA", IF(COUNTIF(Sheet2!B$3:B$187,VALUE('raw Mark ID data'!O1363))=0, 0, VLOOKUP(VALUE(O1363), Sheet2!B$3:D$987, 3, FALSE)))</f>
        <v>THA</v>
      </c>
      <c r="Q1363" s="82" t="str">
        <f>IF(P1363="THA",VLOOKUP(VALUE(O1363),Sheet2!B$1:C$191,2,FALSE), IF(P1363="SHA",VLOOKUP(VALUE(O1363),Sheet2!B$1:C$191,2,FALSE), 0))</f>
        <v>Neets Bay</v>
      </c>
      <c r="R1363" s="82" t="str">
        <f t="shared" si="43"/>
        <v>T</v>
      </c>
      <c r="S1363" s="70" t="s">
        <v>2602</v>
      </c>
      <c r="T1363" s="71">
        <v>45527</v>
      </c>
      <c r="U1363" s="73"/>
      <c r="V1363" s="69">
        <v>1</v>
      </c>
      <c r="W1363" s="71">
        <v>45527</v>
      </c>
      <c r="X1363" s="69">
        <v>34</v>
      </c>
      <c r="Y1363" s="69">
        <v>9</v>
      </c>
      <c r="Z1363" s="70" t="s">
        <v>2589</v>
      </c>
      <c r="AA1363" s="69">
        <v>1</v>
      </c>
      <c r="AB1363" s="72">
        <v>45532</v>
      </c>
      <c r="AC1363" s="70" t="s">
        <v>57</v>
      </c>
      <c r="AD1363" s="70" t="s">
        <v>139</v>
      </c>
      <c r="AE1363" s="70" t="s">
        <v>13</v>
      </c>
      <c r="AF1363" s="70" t="s">
        <v>12</v>
      </c>
      <c r="AG1363" s="70" t="s">
        <v>65</v>
      </c>
      <c r="AH1363" s="70" t="s">
        <v>11</v>
      </c>
      <c r="AI1363" s="70" t="s">
        <v>9</v>
      </c>
      <c r="AJ1363" s="70" t="s">
        <v>122</v>
      </c>
      <c r="AK1363" s="70" t="s">
        <v>139</v>
      </c>
      <c r="AL1363" s="70" t="s">
        <v>57</v>
      </c>
      <c r="AM1363" s="70" t="s">
        <v>61</v>
      </c>
      <c r="AN1363" s="70" t="s">
        <v>61</v>
      </c>
      <c r="AO1363" s="70" t="s">
        <v>61</v>
      </c>
      <c r="AP1363" s="73"/>
    </row>
    <row r="1364" spans="1:42" ht="15" hidden="1" customHeight="1" x14ac:dyDescent="0.25">
      <c r="A1364" s="69">
        <v>2024</v>
      </c>
      <c r="B1364" s="70" t="s">
        <v>54</v>
      </c>
      <c r="C1364" s="70" t="s">
        <v>1752</v>
      </c>
      <c r="D1364" s="70" t="s">
        <v>1753</v>
      </c>
      <c r="E1364" s="70" t="s">
        <v>2094</v>
      </c>
      <c r="F1364" s="70" t="s">
        <v>1755</v>
      </c>
      <c r="G1364" s="70" t="s">
        <v>2587</v>
      </c>
      <c r="H1364" s="70" t="s">
        <v>101</v>
      </c>
      <c r="I1364" s="70" t="s">
        <v>60</v>
      </c>
      <c r="J1364" s="70" t="s">
        <v>1755</v>
      </c>
      <c r="K1364" s="69" t="b">
        <v>0</v>
      </c>
      <c r="L1364" s="70" t="s">
        <v>1755</v>
      </c>
      <c r="M1364" s="69">
        <v>101</v>
      </c>
      <c r="N1364" s="78" t="s">
        <v>62</v>
      </c>
      <c r="O1364" s="81" t="str">
        <f t="shared" si="42"/>
        <v>10195</v>
      </c>
      <c r="P1364" s="82" t="str">
        <f>IF(L1364="EGG", "THA", IF(COUNTIF(Sheet2!B$3:B$187,VALUE('raw Mark ID data'!O1364))=0, 0, VLOOKUP(VALUE(O1364), Sheet2!B$3:D$987, 3, FALSE)))</f>
        <v>THA</v>
      </c>
      <c r="Q1364" s="82" t="str">
        <f>IF(P1364="THA",VLOOKUP(VALUE(O1364),Sheet2!B$1:C$191,2,FALSE), IF(P1364="SHA",VLOOKUP(VALUE(O1364),Sheet2!B$1:C$191,2,FALSE), 0))</f>
        <v>Neets Bay</v>
      </c>
      <c r="R1364" s="82" t="str">
        <f t="shared" si="43"/>
        <v>T</v>
      </c>
      <c r="S1364" s="70" t="s">
        <v>2603</v>
      </c>
      <c r="T1364" s="71">
        <v>45527</v>
      </c>
      <c r="U1364" s="73"/>
      <c r="V1364" s="69">
        <v>1</v>
      </c>
      <c r="W1364" s="71">
        <v>45527</v>
      </c>
      <c r="X1364" s="69">
        <v>34</v>
      </c>
      <c r="Y1364" s="69">
        <v>9</v>
      </c>
      <c r="Z1364" s="70" t="s">
        <v>2589</v>
      </c>
      <c r="AA1364" s="69">
        <v>1</v>
      </c>
      <c r="AB1364" s="72">
        <v>45532</v>
      </c>
      <c r="AC1364" s="70" t="s">
        <v>57</v>
      </c>
      <c r="AD1364" s="70" t="s">
        <v>139</v>
      </c>
      <c r="AE1364" s="70" t="s">
        <v>13</v>
      </c>
      <c r="AF1364" s="70" t="s">
        <v>12</v>
      </c>
      <c r="AG1364" s="70" t="s">
        <v>65</v>
      </c>
      <c r="AH1364" s="70" t="s">
        <v>11</v>
      </c>
      <c r="AI1364" s="70" t="s">
        <v>9</v>
      </c>
      <c r="AJ1364" s="70" t="s">
        <v>187</v>
      </c>
      <c r="AK1364" s="70" t="s">
        <v>139</v>
      </c>
      <c r="AL1364" s="70" t="s">
        <v>57</v>
      </c>
      <c r="AM1364" s="70" t="s">
        <v>61</v>
      </c>
      <c r="AN1364" s="70" t="s">
        <v>61</v>
      </c>
      <c r="AO1364" s="70" t="s">
        <v>61</v>
      </c>
      <c r="AP1364" s="73"/>
    </row>
    <row r="1365" spans="1:42" ht="15" hidden="1" customHeight="1" x14ac:dyDescent="0.25">
      <c r="A1365" s="69">
        <v>2024</v>
      </c>
      <c r="B1365" s="70" t="s">
        <v>54</v>
      </c>
      <c r="C1365" s="70" t="s">
        <v>1752</v>
      </c>
      <c r="D1365" s="70" t="s">
        <v>1753</v>
      </c>
      <c r="E1365" s="70" t="s">
        <v>2094</v>
      </c>
      <c r="F1365" s="70" t="s">
        <v>1755</v>
      </c>
      <c r="G1365" s="70" t="s">
        <v>2587</v>
      </c>
      <c r="H1365" s="70" t="s">
        <v>102</v>
      </c>
      <c r="I1365" s="70" t="s">
        <v>60</v>
      </c>
      <c r="J1365" s="70" t="s">
        <v>1755</v>
      </c>
      <c r="K1365" s="69" t="b">
        <v>0</v>
      </c>
      <c r="L1365" s="70" t="s">
        <v>1755</v>
      </c>
      <c r="M1365" s="69">
        <v>101</v>
      </c>
      <c r="N1365" s="78" t="s">
        <v>62</v>
      </c>
      <c r="O1365" s="81" t="str">
        <f t="shared" si="42"/>
        <v>10195</v>
      </c>
      <c r="P1365" s="82" t="str">
        <f>IF(L1365="EGG", "THA", IF(COUNTIF(Sheet2!B$3:B$187,VALUE('raw Mark ID data'!O1365))=0, 0, VLOOKUP(VALUE(O1365), Sheet2!B$3:D$987, 3, FALSE)))</f>
        <v>THA</v>
      </c>
      <c r="Q1365" s="82" t="str">
        <f>IF(P1365="THA",VLOOKUP(VALUE(O1365),Sheet2!B$1:C$191,2,FALSE), IF(P1365="SHA",VLOOKUP(VALUE(O1365),Sheet2!B$1:C$191,2,FALSE), 0))</f>
        <v>Neets Bay</v>
      </c>
      <c r="R1365" s="82" t="str">
        <f t="shared" si="43"/>
        <v>T</v>
      </c>
      <c r="S1365" s="70" t="s">
        <v>2604</v>
      </c>
      <c r="T1365" s="71">
        <v>45527</v>
      </c>
      <c r="U1365" s="73"/>
      <c r="V1365" s="69">
        <v>1</v>
      </c>
      <c r="W1365" s="71">
        <v>45527</v>
      </c>
      <c r="X1365" s="69">
        <v>34</v>
      </c>
      <c r="Y1365" s="69">
        <v>9</v>
      </c>
      <c r="Z1365" s="70" t="s">
        <v>2589</v>
      </c>
      <c r="AA1365" s="69">
        <v>1</v>
      </c>
      <c r="AB1365" s="72">
        <v>45532</v>
      </c>
      <c r="AC1365" s="70" t="s">
        <v>57</v>
      </c>
      <c r="AD1365" s="70" t="s">
        <v>139</v>
      </c>
      <c r="AE1365" s="70" t="s">
        <v>13</v>
      </c>
      <c r="AF1365" s="70" t="s">
        <v>12</v>
      </c>
      <c r="AG1365" s="70" t="s">
        <v>65</v>
      </c>
      <c r="AH1365" s="70" t="s">
        <v>11</v>
      </c>
      <c r="AI1365" s="70" t="s">
        <v>9</v>
      </c>
      <c r="AJ1365" s="70" t="s">
        <v>122</v>
      </c>
      <c r="AK1365" s="70" t="s">
        <v>139</v>
      </c>
      <c r="AL1365" s="70" t="s">
        <v>57</v>
      </c>
      <c r="AM1365" s="70" t="s">
        <v>61</v>
      </c>
      <c r="AN1365" s="70" t="s">
        <v>61</v>
      </c>
      <c r="AO1365" s="70" t="s">
        <v>61</v>
      </c>
      <c r="AP1365" s="73"/>
    </row>
    <row r="1366" spans="1:42" ht="15" hidden="1" customHeight="1" x14ac:dyDescent="0.25">
      <c r="A1366" s="69">
        <v>2024</v>
      </c>
      <c r="B1366" s="70" t="s">
        <v>54</v>
      </c>
      <c r="C1366" s="70" t="s">
        <v>1752</v>
      </c>
      <c r="D1366" s="70" t="s">
        <v>1753</v>
      </c>
      <c r="E1366" s="70" t="s">
        <v>2094</v>
      </c>
      <c r="F1366" s="70" t="s">
        <v>1755</v>
      </c>
      <c r="G1366" s="70" t="s">
        <v>2587</v>
      </c>
      <c r="H1366" s="70" t="s">
        <v>103</v>
      </c>
      <c r="I1366" s="70" t="s">
        <v>60</v>
      </c>
      <c r="J1366" s="70" t="s">
        <v>1755</v>
      </c>
      <c r="K1366" s="69" t="b">
        <v>0</v>
      </c>
      <c r="L1366" s="70" t="s">
        <v>1755</v>
      </c>
      <c r="M1366" s="69">
        <v>101</v>
      </c>
      <c r="N1366" s="78" t="s">
        <v>62</v>
      </c>
      <c r="O1366" s="81" t="str">
        <f t="shared" si="42"/>
        <v>10195</v>
      </c>
      <c r="P1366" s="82" t="str">
        <f>IF(L1366="EGG", "THA", IF(COUNTIF(Sheet2!B$3:B$187,VALUE('raw Mark ID data'!O1366))=0, 0, VLOOKUP(VALUE(O1366), Sheet2!B$3:D$987, 3, FALSE)))</f>
        <v>THA</v>
      </c>
      <c r="Q1366" s="82" t="str">
        <f>IF(P1366="THA",VLOOKUP(VALUE(O1366),Sheet2!B$1:C$191,2,FALSE), IF(P1366="SHA",VLOOKUP(VALUE(O1366),Sheet2!B$1:C$191,2,FALSE), 0))</f>
        <v>Neets Bay</v>
      </c>
      <c r="R1366" s="82" t="str">
        <f t="shared" si="43"/>
        <v>T</v>
      </c>
      <c r="S1366" s="70" t="s">
        <v>2605</v>
      </c>
      <c r="T1366" s="71">
        <v>45527</v>
      </c>
      <c r="U1366" s="73"/>
      <c r="V1366" s="69">
        <v>1</v>
      </c>
      <c r="W1366" s="71">
        <v>45527</v>
      </c>
      <c r="X1366" s="69">
        <v>34</v>
      </c>
      <c r="Y1366" s="69">
        <v>9</v>
      </c>
      <c r="Z1366" s="70" t="s">
        <v>2589</v>
      </c>
      <c r="AA1366" s="69">
        <v>1</v>
      </c>
      <c r="AB1366" s="72">
        <v>45532</v>
      </c>
      <c r="AC1366" s="70" t="s">
        <v>57</v>
      </c>
      <c r="AD1366" s="70" t="s">
        <v>163</v>
      </c>
      <c r="AE1366" s="70" t="s">
        <v>10</v>
      </c>
      <c r="AF1366" s="70" t="s">
        <v>12</v>
      </c>
      <c r="AG1366" s="70" t="s">
        <v>65</v>
      </c>
      <c r="AH1366" s="70" t="s">
        <v>11</v>
      </c>
      <c r="AI1366" s="70" t="s">
        <v>9</v>
      </c>
      <c r="AJ1366" s="70" t="s">
        <v>187</v>
      </c>
      <c r="AK1366" s="70" t="s">
        <v>163</v>
      </c>
      <c r="AL1366" s="70" t="s">
        <v>57</v>
      </c>
      <c r="AM1366" s="70" t="s">
        <v>61</v>
      </c>
      <c r="AN1366" s="70" t="s">
        <v>61</v>
      </c>
      <c r="AO1366" s="70" t="s">
        <v>61</v>
      </c>
      <c r="AP1366" s="73"/>
    </row>
    <row r="1367" spans="1:42" ht="15" hidden="1" customHeight="1" x14ac:dyDescent="0.25">
      <c r="A1367" s="69">
        <v>2024</v>
      </c>
      <c r="B1367" s="70" t="s">
        <v>54</v>
      </c>
      <c r="C1367" s="70" t="s">
        <v>1752</v>
      </c>
      <c r="D1367" s="70" t="s">
        <v>1753</v>
      </c>
      <c r="E1367" s="70" t="s">
        <v>2094</v>
      </c>
      <c r="F1367" s="70" t="s">
        <v>1755</v>
      </c>
      <c r="G1367" s="70" t="s">
        <v>2587</v>
      </c>
      <c r="H1367" s="70" t="s">
        <v>104</v>
      </c>
      <c r="I1367" s="70" t="s">
        <v>60</v>
      </c>
      <c r="J1367" s="70" t="s">
        <v>1755</v>
      </c>
      <c r="K1367" s="69" t="b">
        <v>0</v>
      </c>
      <c r="L1367" s="70" t="s">
        <v>1755</v>
      </c>
      <c r="M1367" s="69">
        <v>101</v>
      </c>
      <c r="N1367" s="78" t="s">
        <v>62</v>
      </c>
      <c r="O1367" s="81" t="str">
        <f t="shared" si="42"/>
        <v>10195</v>
      </c>
      <c r="P1367" s="82" t="str">
        <f>IF(L1367="EGG", "THA", IF(COUNTIF(Sheet2!B$3:B$187,VALUE('raw Mark ID data'!O1367))=0, 0, VLOOKUP(VALUE(O1367), Sheet2!B$3:D$987, 3, FALSE)))</f>
        <v>THA</v>
      </c>
      <c r="Q1367" s="82" t="str">
        <f>IF(P1367="THA",VLOOKUP(VALUE(O1367),Sheet2!B$1:C$191,2,FALSE), IF(P1367="SHA",VLOOKUP(VALUE(O1367),Sheet2!B$1:C$191,2,FALSE), 0))</f>
        <v>Neets Bay</v>
      </c>
      <c r="R1367" s="82" t="str">
        <f t="shared" si="43"/>
        <v>T</v>
      </c>
      <c r="S1367" s="70" t="s">
        <v>2606</v>
      </c>
      <c r="T1367" s="71">
        <v>45527</v>
      </c>
      <c r="U1367" s="73"/>
      <c r="V1367" s="69">
        <v>1</v>
      </c>
      <c r="W1367" s="71">
        <v>45527</v>
      </c>
      <c r="X1367" s="69">
        <v>34</v>
      </c>
      <c r="Y1367" s="69">
        <v>9</v>
      </c>
      <c r="Z1367" s="70" t="s">
        <v>2589</v>
      </c>
      <c r="AA1367" s="69">
        <v>1</v>
      </c>
      <c r="AB1367" s="72">
        <v>45532</v>
      </c>
      <c r="AC1367" s="70" t="s">
        <v>57</v>
      </c>
      <c r="AD1367" s="70" t="s">
        <v>139</v>
      </c>
      <c r="AE1367" s="70" t="s">
        <v>13</v>
      </c>
      <c r="AF1367" s="70" t="s">
        <v>12</v>
      </c>
      <c r="AG1367" s="70" t="s">
        <v>65</v>
      </c>
      <c r="AH1367" s="70" t="s">
        <v>11</v>
      </c>
      <c r="AI1367" s="70" t="s">
        <v>9</v>
      </c>
      <c r="AJ1367" s="70" t="s">
        <v>187</v>
      </c>
      <c r="AK1367" s="70" t="s">
        <v>139</v>
      </c>
      <c r="AL1367" s="70" t="s">
        <v>57</v>
      </c>
      <c r="AM1367" s="70" t="s">
        <v>61</v>
      </c>
      <c r="AN1367" s="70" t="s">
        <v>61</v>
      </c>
      <c r="AO1367" s="70" t="s">
        <v>61</v>
      </c>
      <c r="AP1367" s="73"/>
    </row>
    <row r="1368" spans="1:42" ht="15" hidden="1" customHeight="1" x14ac:dyDescent="0.25">
      <c r="A1368" s="69">
        <v>2024</v>
      </c>
      <c r="B1368" s="70" t="s">
        <v>54</v>
      </c>
      <c r="C1368" s="70" t="s">
        <v>1752</v>
      </c>
      <c r="D1368" s="70" t="s">
        <v>1753</v>
      </c>
      <c r="E1368" s="70" t="s">
        <v>2094</v>
      </c>
      <c r="F1368" s="70" t="s">
        <v>1755</v>
      </c>
      <c r="G1368" s="70" t="s">
        <v>2587</v>
      </c>
      <c r="H1368" s="70" t="s">
        <v>105</v>
      </c>
      <c r="I1368" s="70" t="s">
        <v>60</v>
      </c>
      <c r="J1368" s="70" t="s">
        <v>1755</v>
      </c>
      <c r="K1368" s="69" t="b">
        <v>0</v>
      </c>
      <c r="L1368" s="70" t="s">
        <v>1755</v>
      </c>
      <c r="M1368" s="69">
        <v>101</v>
      </c>
      <c r="N1368" s="78" t="s">
        <v>62</v>
      </c>
      <c r="O1368" s="81" t="str">
        <f t="shared" si="42"/>
        <v>10195</v>
      </c>
      <c r="P1368" s="82" t="str">
        <f>IF(L1368="EGG", "THA", IF(COUNTIF(Sheet2!B$3:B$187,VALUE('raw Mark ID data'!O1368))=0, 0, VLOOKUP(VALUE(O1368), Sheet2!B$3:D$987, 3, FALSE)))</f>
        <v>THA</v>
      </c>
      <c r="Q1368" s="82" t="str">
        <f>IF(P1368="THA",VLOOKUP(VALUE(O1368),Sheet2!B$1:C$191,2,FALSE), IF(P1368="SHA",VLOOKUP(VALUE(O1368),Sheet2!B$1:C$191,2,FALSE), 0))</f>
        <v>Neets Bay</v>
      </c>
      <c r="R1368" s="82" t="str">
        <f t="shared" si="43"/>
        <v>T</v>
      </c>
      <c r="S1368" s="70" t="s">
        <v>2607</v>
      </c>
      <c r="T1368" s="71">
        <v>45527</v>
      </c>
      <c r="U1368" s="73"/>
      <c r="V1368" s="69">
        <v>1</v>
      </c>
      <c r="W1368" s="71">
        <v>45527</v>
      </c>
      <c r="X1368" s="69">
        <v>34</v>
      </c>
      <c r="Y1368" s="69">
        <v>9</v>
      </c>
      <c r="Z1368" s="70" t="s">
        <v>2589</v>
      </c>
      <c r="AA1368" s="69">
        <v>1</v>
      </c>
      <c r="AB1368" s="72">
        <v>45532</v>
      </c>
      <c r="AC1368" s="70" t="s">
        <v>57</v>
      </c>
      <c r="AD1368" s="70" t="s">
        <v>163</v>
      </c>
      <c r="AE1368" s="70" t="s">
        <v>10</v>
      </c>
      <c r="AF1368" s="70" t="s">
        <v>12</v>
      </c>
      <c r="AG1368" s="70" t="s">
        <v>65</v>
      </c>
      <c r="AH1368" s="70" t="s">
        <v>11</v>
      </c>
      <c r="AI1368" s="70" t="s">
        <v>9</v>
      </c>
      <c r="AJ1368" s="70" t="s">
        <v>122</v>
      </c>
      <c r="AK1368" s="70" t="s">
        <v>163</v>
      </c>
      <c r="AL1368" s="70" t="s">
        <v>57</v>
      </c>
      <c r="AM1368" s="70" t="s">
        <v>61</v>
      </c>
      <c r="AN1368" s="70" t="s">
        <v>61</v>
      </c>
      <c r="AO1368" s="70" t="s">
        <v>61</v>
      </c>
      <c r="AP1368" s="73"/>
    </row>
    <row r="1369" spans="1:42" ht="15" hidden="1" customHeight="1" x14ac:dyDescent="0.25">
      <c r="A1369" s="69">
        <v>2024</v>
      </c>
      <c r="B1369" s="70" t="s">
        <v>54</v>
      </c>
      <c r="C1369" s="70" t="s">
        <v>1752</v>
      </c>
      <c r="D1369" s="70" t="s">
        <v>1753</v>
      </c>
      <c r="E1369" s="70" t="s">
        <v>2094</v>
      </c>
      <c r="F1369" s="70" t="s">
        <v>1755</v>
      </c>
      <c r="G1369" s="70" t="s">
        <v>2587</v>
      </c>
      <c r="H1369" s="70" t="s">
        <v>106</v>
      </c>
      <c r="I1369" s="70" t="s">
        <v>60</v>
      </c>
      <c r="J1369" s="70" t="s">
        <v>1755</v>
      </c>
      <c r="K1369" s="69" t="b">
        <v>0</v>
      </c>
      <c r="L1369" s="70" t="s">
        <v>1755</v>
      </c>
      <c r="M1369" s="69">
        <v>101</v>
      </c>
      <c r="N1369" s="78" t="s">
        <v>62</v>
      </c>
      <c r="O1369" s="81" t="str">
        <f t="shared" si="42"/>
        <v>10195</v>
      </c>
      <c r="P1369" s="82" t="str">
        <f>IF(L1369="EGG", "THA", IF(COUNTIF(Sheet2!B$3:B$187,VALUE('raw Mark ID data'!O1369))=0, 0, VLOOKUP(VALUE(O1369), Sheet2!B$3:D$987, 3, FALSE)))</f>
        <v>THA</v>
      </c>
      <c r="Q1369" s="82" t="str">
        <f>IF(P1369="THA",VLOOKUP(VALUE(O1369),Sheet2!B$1:C$191,2,FALSE), IF(P1369="SHA",VLOOKUP(VALUE(O1369),Sheet2!B$1:C$191,2,FALSE), 0))</f>
        <v>Neets Bay</v>
      </c>
      <c r="R1369" s="82" t="str">
        <f t="shared" si="43"/>
        <v>T</v>
      </c>
      <c r="S1369" s="70" t="s">
        <v>2608</v>
      </c>
      <c r="T1369" s="71">
        <v>45527</v>
      </c>
      <c r="U1369" s="73"/>
      <c r="V1369" s="69">
        <v>1</v>
      </c>
      <c r="W1369" s="71">
        <v>45527</v>
      </c>
      <c r="X1369" s="69">
        <v>34</v>
      </c>
      <c r="Y1369" s="69">
        <v>9</v>
      </c>
      <c r="Z1369" s="70" t="s">
        <v>2589</v>
      </c>
      <c r="AA1369" s="69">
        <v>1</v>
      </c>
      <c r="AB1369" s="72">
        <v>45532</v>
      </c>
      <c r="AC1369" s="70" t="s">
        <v>57</v>
      </c>
      <c r="AD1369" s="70" t="s">
        <v>163</v>
      </c>
      <c r="AE1369" s="70" t="s">
        <v>10</v>
      </c>
      <c r="AF1369" s="70" t="s">
        <v>12</v>
      </c>
      <c r="AG1369" s="70" t="s">
        <v>65</v>
      </c>
      <c r="AH1369" s="70" t="s">
        <v>11</v>
      </c>
      <c r="AI1369" s="70" t="s">
        <v>9</v>
      </c>
      <c r="AJ1369" s="70" t="s">
        <v>122</v>
      </c>
      <c r="AK1369" s="70" t="s">
        <v>163</v>
      </c>
      <c r="AL1369" s="70" t="s">
        <v>57</v>
      </c>
      <c r="AM1369" s="70" t="s">
        <v>61</v>
      </c>
      <c r="AN1369" s="70" t="s">
        <v>61</v>
      </c>
      <c r="AO1369" s="70" t="s">
        <v>61</v>
      </c>
      <c r="AP1369" s="73"/>
    </row>
    <row r="1370" spans="1:42" ht="15" hidden="1" customHeight="1" x14ac:dyDescent="0.25">
      <c r="A1370" s="69">
        <v>2024</v>
      </c>
      <c r="B1370" s="70" t="s">
        <v>54</v>
      </c>
      <c r="C1370" s="70" t="s">
        <v>1752</v>
      </c>
      <c r="D1370" s="70" t="s">
        <v>1753</v>
      </c>
      <c r="E1370" s="70" t="s">
        <v>2094</v>
      </c>
      <c r="F1370" s="70" t="s">
        <v>1755</v>
      </c>
      <c r="G1370" s="70" t="s">
        <v>2587</v>
      </c>
      <c r="H1370" s="70" t="s">
        <v>107</v>
      </c>
      <c r="I1370" s="70" t="s">
        <v>60</v>
      </c>
      <c r="J1370" s="70" t="s">
        <v>1755</v>
      </c>
      <c r="K1370" s="69" t="b">
        <v>0</v>
      </c>
      <c r="L1370" s="70" t="s">
        <v>1755</v>
      </c>
      <c r="M1370" s="69">
        <v>101</v>
      </c>
      <c r="N1370" s="78" t="s">
        <v>62</v>
      </c>
      <c r="O1370" s="81" t="str">
        <f t="shared" si="42"/>
        <v>10195</v>
      </c>
      <c r="P1370" s="82" t="str">
        <f>IF(L1370="EGG", "THA", IF(COUNTIF(Sheet2!B$3:B$187,VALUE('raw Mark ID data'!O1370))=0, 0, VLOOKUP(VALUE(O1370), Sheet2!B$3:D$987, 3, FALSE)))</f>
        <v>THA</v>
      </c>
      <c r="Q1370" s="82" t="str">
        <f>IF(P1370="THA",VLOOKUP(VALUE(O1370),Sheet2!B$1:C$191,2,FALSE), IF(P1370="SHA",VLOOKUP(VALUE(O1370),Sheet2!B$1:C$191,2,FALSE), 0))</f>
        <v>Neets Bay</v>
      </c>
      <c r="R1370" s="82" t="str">
        <f t="shared" si="43"/>
        <v>T</v>
      </c>
      <c r="S1370" s="70" t="s">
        <v>2609</v>
      </c>
      <c r="T1370" s="71">
        <v>45527</v>
      </c>
      <c r="U1370" s="73"/>
      <c r="V1370" s="69">
        <v>1</v>
      </c>
      <c r="W1370" s="71">
        <v>45527</v>
      </c>
      <c r="X1370" s="69">
        <v>34</v>
      </c>
      <c r="Y1370" s="69">
        <v>9</v>
      </c>
      <c r="Z1370" s="70" t="s">
        <v>2589</v>
      </c>
      <c r="AA1370" s="69">
        <v>1</v>
      </c>
      <c r="AB1370" s="72">
        <v>45532</v>
      </c>
      <c r="AC1370" s="70" t="s">
        <v>57</v>
      </c>
      <c r="AD1370" s="70" t="s">
        <v>139</v>
      </c>
      <c r="AE1370" s="70" t="s">
        <v>13</v>
      </c>
      <c r="AF1370" s="70" t="s">
        <v>12</v>
      </c>
      <c r="AG1370" s="70" t="s">
        <v>65</v>
      </c>
      <c r="AH1370" s="70" t="s">
        <v>11</v>
      </c>
      <c r="AI1370" s="70" t="s">
        <v>9</v>
      </c>
      <c r="AJ1370" s="70" t="s">
        <v>122</v>
      </c>
      <c r="AK1370" s="70" t="s">
        <v>139</v>
      </c>
      <c r="AL1370" s="70" t="s">
        <v>57</v>
      </c>
      <c r="AM1370" s="70" t="s">
        <v>61</v>
      </c>
      <c r="AN1370" s="70" t="s">
        <v>61</v>
      </c>
      <c r="AO1370" s="70" t="s">
        <v>61</v>
      </c>
      <c r="AP1370" s="73"/>
    </row>
    <row r="1371" spans="1:42" ht="15" hidden="1" customHeight="1" x14ac:dyDescent="0.25">
      <c r="A1371" s="69">
        <v>2024</v>
      </c>
      <c r="B1371" s="70" t="s">
        <v>54</v>
      </c>
      <c r="C1371" s="70" t="s">
        <v>1752</v>
      </c>
      <c r="D1371" s="70" t="s">
        <v>1753</v>
      </c>
      <c r="E1371" s="70" t="s">
        <v>2094</v>
      </c>
      <c r="F1371" s="70" t="s">
        <v>1755</v>
      </c>
      <c r="G1371" s="70" t="s">
        <v>2587</v>
      </c>
      <c r="H1371" s="70" t="s">
        <v>108</v>
      </c>
      <c r="I1371" s="70" t="s">
        <v>60</v>
      </c>
      <c r="J1371" s="70" t="s">
        <v>1755</v>
      </c>
      <c r="K1371" s="69" t="b">
        <v>0</v>
      </c>
      <c r="L1371" s="70" t="s">
        <v>1755</v>
      </c>
      <c r="M1371" s="69">
        <v>101</v>
      </c>
      <c r="N1371" s="78" t="s">
        <v>62</v>
      </c>
      <c r="O1371" s="81" t="str">
        <f t="shared" si="42"/>
        <v>10195</v>
      </c>
      <c r="P1371" s="82" t="str">
        <f>IF(L1371="EGG", "THA", IF(COUNTIF(Sheet2!B$3:B$187,VALUE('raw Mark ID data'!O1371))=0, 0, VLOOKUP(VALUE(O1371), Sheet2!B$3:D$987, 3, FALSE)))</f>
        <v>THA</v>
      </c>
      <c r="Q1371" s="82" t="str">
        <f>IF(P1371="THA",VLOOKUP(VALUE(O1371),Sheet2!B$1:C$191,2,FALSE), IF(P1371="SHA",VLOOKUP(VALUE(O1371),Sheet2!B$1:C$191,2,FALSE), 0))</f>
        <v>Neets Bay</v>
      </c>
      <c r="R1371" s="82" t="str">
        <f t="shared" si="43"/>
        <v>T</v>
      </c>
      <c r="S1371" s="70" t="s">
        <v>2610</v>
      </c>
      <c r="T1371" s="71">
        <v>45527</v>
      </c>
      <c r="U1371" s="73"/>
      <c r="V1371" s="69">
        <v>1</v>
      </c>
      <c r="W1371" s="71">
        <v>45527</v>
      </c>
      <c r="X1371" s="69">
        <v>34</v>
      </c>
      <c r="Y1371" s="69">
        <v>9</v>
      </c>
      <c r="Z1371" s="70" t="s">
        <v>2589</v>
      </c>
      <c r="AA1371" s="69">
        <v>1</v>
      </c>
      <c r="AB1371" s="72">
        <v>45532</v>
      </c>
      <c r="AC1371" s="70" t="s">
        <v>57</v>
      </c>
      <c r="AD1371" s="70" t="s">
        <v>163</v>
      </c>
      <c r="AE1371" s="70" t="s">
        <v>10</v>
      </c>
      <c r="AF1371" s="70" t="s">
        <v>12</v>
      </c>
      <c r="AG1371" s="70" t="s">
        <v>65</v>
      </c>
      <c r="AH1371" s="70" t="s">
        <v>11</v>
      </c>
      <c r="AI1371" s="70" t="s">
        <v>9</v>
      </c>
      <c r="AJ1371" s="70" t="s">
        <v>122</v>
      </c>
      <c r="AK1371" s="70" t="s">
        <v>163</v>
      </c>
      <c r="AL1371" s="70" t="s">
        <v>57</v>
      </c>
      <c r="AM1371" s="70" t="s">
        <v>61</v>
      </c>
      <c r="AN1371" s="70" t="s">
        <v>61</v>
      </c>
      <c r="AO1371" s="70" t="s">
        <v>61</v>
      </c>
      <c r="AP1371" s="73"/>
    </row>
    <row r="1372" spans="1:42" ht="15" hidden="1" customHeight="1" x14ac:dyDescent="0.25">
      <c r="A1372" s="69">
        <v>2024</v>
      </c>
      <c r="B1372" s="70" t="s">
        <v>54</v>
      </c>
      <c r="C1372" s="70" t="s">
        <v>1752</v>
      </c>
      <c r="D1372" s="70" t="s">
        <v>1753</v>
      </c>
      <c r="E1372" s="70" t="s">
        <v>2094</v>
      </c>
      <c r="F1372" s="70" t="s">
        <v>1755</v>
      </c>
      <c r="G1372" s="70" t="s">
        <v>2587</v>
      </c>
      <c r="H1372" s="70" t="s">
        <v>110</v>
      </c>
      <c r="I1372" s="70" t="s">
        <v>60</v>
      </c>
      <c r="J1372" s="70" t="s">
        <v>1755</v>
      </c>
      <c r="K1372" s="69" t="b">
        <v>0</v>
      </c>
      <c r="L1372" s="70" t="s">
        <v>1755</v>
      </c>
      <c r="M1372" s="69">
        <v>101</v>
      </c>
      <c r="N1372" s="78" t="s">
        <v>62</v>
      </c>
      <c r="O1372" s="81" t="str">
        <f t="shared" si="42"/>
        <v>10195</v>
      </c>
      <c r="P1372" s="82" t="str">
        <f>IF(L1372="EGG", "THA", IF(COUNTIF(Sheet2!B$3:B$187,VALUE('raw Mark ID data'!O1372))=0, 0, VLOOKUP(VALUE(O1372), Sheet2!B$3:D$987, 3, FALSE)))</f>
        <v>THA</v>
      </c>
      <c r="Q1372" s="82" t="str">
        <f>IF(P1372="THA",VLOOKUP(VALUE(O1372),Sheet2!B$1:C$191,2,FALSE), IF(P1372="SHA",VLOOKUP(VALUE(O1372),Sheet2!B$1:C$191,2,FALSE), 0))</f>
        <v>Neets Bay</v>
      </c>
      <c r="R1372" s="82" t="str">
        <f t="shared" si="43"/>
        <v>T</v>
      </c>
      <c r="S1372" s="70" t="s">
        <v>2611</v>
      </c>
      <c r="T1372" s="71">
        <v>45527</v>
      </c>
      <c r="U1372" s="73"/>
      <c r="V1372" s="69">
        <v>1</v>
      </c>
      <c r="W1372" s="71">
        <v>45527</v>
      </c>
      <c r="X1372" s="69">
        <v>34</v>
      </c>
      <c r="Y1372" s="69">
        <v>9</v>
      </c>
      <c r="Z1372" s="70" t="s">
        <v>2589</v>
      </c>
      <c r="AA1372" s="69">
        <v>1</v>
      </c>
      <c r="AB1372" s="72">
        <v>45532</v>
      </c>
      <c r="AC1372" s="70" t="s">
        <v>57</v>
      </c>
      <c r="AD1372" s="70" t="s">
        <v>163</v>
      </c>
      <c r="AE1372" s="70" t="s">
        <v>10</v>
      </c>
      <c r="AF1372" s="70" t="s">
        <v>12</v>
      </c>
      <c r="AG1372" s="70" t="s">
        <v>65</v>
      </c>
      <c r="AH1372" s="70" t="s">
        <v>11</v>
      </c>
      <c r="AI1372" s="70" t="s">
        <v>9</v>
      </c>
      <c r="AJ1372" s="70" t="s">
        <v>122</v>
      </c>
      <c r="AK1372" s="70" t="s">
        <v>163</v>
      </c>
      <c r="AL1372" s="70" t="s">
        <v>57</v>
      </c>
      <c r="AM1372" s="70" t="s">
        <v>61</v>
      </c>
      <c r="AN1372" s="70" t="s">
        <v>61</v>
      </c>
      <c r="AO1372" s="70" t="s">
        <v>61</v>
      </c>
      <c r="AP1372" s="73"/>
    </row>
    <row r="1373" spans="1:42" ht="15" hidden="1" customHeight="1" x14ac:dyDescent="0.25">
      <c r="A1373" s="69">
        <v>2024</v>
      </c>
      <c r="B1373" s="70" t="s">
        <v>54</v>
      </c>
      <c r="C1373" s="70" t="s">
        <v>1752</v>
      </c>
      <c r="D1373" s="70" t="s">
        <v>1753</v>
      </c>
      <c r="E1373" s="70" t="s">
        <v>2094</v>
      </c>
      <c r="F1373" s="70" t="s">
        <v>1755</v>
      </c>
      <c r="G1373" s="70" t="s">
        <v>2587</v>
      </c>
      <c r="H1373" s="70" t="s">
        <v>112</v>
      </c>
      <c r="I1373" s="70" t="s">
        <v>60</v>
      </c>
      <c r="J1373" s="70" t="s">
        <v>1755</v>
      </c>
      <c r="K1373" s="69" t="b">
        <v>0</v>
      </c>
      <c r="L1373" s="70" t="s">
        <v>1755</v>
      </c>
      <c r="M1373" s="69">
        <v>101</v>
      </c>
      <c r="N1373" s="78" t="s">
        <v>62</v>
      </c>
      <c r="O1373" s="81" t="str">
        <f t="shared" si="42"/>
        <v>10195</v>
      </c>
      <c r="P1373" s="82" t="str">
        <f>IF(L1373="EGG", "THA", IF(COUNTIF(Sheet2!B$3:B$187,VALUE('raw Mark ID data'!O1373))=0, 0, VLOOKUP(VALUE(O1373), Sheet2!B$3:D$987, 3, FALSE)))</f>
        <v>THA</v>
      </c>
      <c r="Q1373" s="82" t="str">
        <f>IF(P1373="THA",VLOOKUP(VALUE(O1373),Sheet2!B$1:C$191,2,FALSE), IF(P1373="SHA",VLOOKUP(VALUE(O1373),Sheet2!B$1:C$191,2,FALSE), 0))</f>
        <v>Neets Bay</v>
      </c>
      <c r="R1373" s="82" t="str">
        <f t="shared" si="43"/>
        <v>T</v>
      </c>
      <c r="S1373" s="70" t="s">
        <v>2612</v>
      </c>
      <c r="T1373" s="71">
        <v>45527</v>
      </c>
      <c r="U1373" s="73"/>
      <c r="V1373" s="69">
        <v>1</v>
      </c>
      <c r="W1373" s="71">
        <v>45527</v>
      </c>
      <c r="X1373" s="69">
        <v>34</v>
      </c>
      <c r="Y1373" s="69">
        <v>9</v>
      </c>
      <c r="Z1373" s="70" t="s">
        <v>2589</v>
      </c>
      <c r="AA1373" s="69">
        <v>1</v>
      </c>
      <c r="AB1373" s="72">
        <v>45532</v>
      </c>
      <c r="AC1373" s="70" t="s">
        <v>57</v>
      </c>
      <c r="AD1373" s="70" t="s">
        <v>947</v>
      </c>
      <c r="AE1373" s="70" t="s">
        <v>14</v>
      </c>
      <c r="AF1373" s="70" t="s">
        <v>12</v>
      </c>
      <c r="AG1373" s="70" t="s">
        <v>65</v>
      </c>
      <c r="AH1373" s="70" t="s">
        <v>11</v>
      </c>
      <c r="AI1373" s="70" t="s">
        <v>9</v>
      </c>
      <c r="AJ1373" s="70" t="s">
        <v>122</v>
      </c>
      <c r="AK1373" s="70" t="s">
        <v>947</v>
      </c>
      <c r="AL1373" s="70" t="s">
        <v>57</v>
      </c>
      <c r="AM1373" s="70" t="s">
        <v>61</v>
      </c>
      <c r="AN1373" s="70" t="s">
        <v>61</v>
      </c>
      <c r="AO1373" s="70" t="s">
        <v>61</v>
      </c>
      <c r="AP1373" s="73"/>
    </row>
    <row r="1374" spans="1:42" ht="15" hidden="1" customHeight="1" x14ac:dyDescent="0.25">
      <c r="A1374" s="69">
        <v>2024</v>
      </c>
      <c r="B1374" s="70" t="s">
        <v>54</v>
      </c>
      <c r="C1374" s="70" t="s">
        <v>1752</v>
      </c>
      <c r="D1374" s="70" t="s">
        <v>1753</v>
      </c>
      <c r="E1374" s="70" t="s">
        <v>2094</v>
      </c>
      <c r="F1374" s="70" t="s">
        <v>1755</v>
      </c>
      <c r="G1374" s="70" t="s">
        <v>2587</v>
      </c>
      <c r="H1374" s="70" t="s">
        <v>113</v>
      </c>
      <c r="I1374" s="70" t="s">
        <v>60</v>
      </c>
      <c r="J1374" s="70" t="s">
        <v>1755</v>
      </c>
      <c r="K1374" s="69" t="b">
        <v>0</v>
      </c>
      <c r="L1374" s="70" t="s">
        <v>1755</v>
      </c>
      <c r="M1374" s="69">
        <v>101</v>
      </c>
      <c r="N1374" s="78" t="s">
        <v>62</v>
      </c>
      <c r="O1374" s="81" t="str">
        <f t="shared" si="42"/>
        <v>10195</v>
      </c>
      <c r="P1374" s="82" t="str">
        <f>IF(L1374="EGG", "THA", IF(COUNTIF(Sheet2!B$3:B$187,VALUE('raw Mark ID data'!O1374))=0, 0, VLOOKUP(VALUE(O1374), Sheet2!B$3:D$987, 3, FALSE)))</f>
        <v>THA</v>
      </c>
      <c r="Q1374" s="82" t="str">
        <f>IF(P1374="THA",VLOOKUP(VALUE(O1374),Sheet2!B$1:C$191,2,FALSE), IF(P1374="SHA",VLOOKUP(VALUE(O1374),Sheet2!B$1:C$191,2,FALSE), 0))</f>
        <v>Neets Bay</v>
      </c>
      <c r="R1374" s="82" t="str">
        <f t="shared" si="43"/>
        <v>T</v>
      </c>
      <c r="S1374" s="70" t="s">
        <v>2613</v>
      </c>
      <c r="T1374" s="71">
        <v>45527</v>
      </c>
      <c r="U1374" s="73"/>
      <c r="V1374" s="69">
        <v>1</v>
      </c>
      <c r="W1374" s="71">
        <v>45527</v>
      </c>
      <c r="X1374" s="69">
        <v>34</v>
      </c>
      <c r="Y1374" s="69">
        <v>9</v>
      </c>
      <c r="Z1374" s="70" t="s">
        <v>2589</v>
      </c>
      <c r="AA1374" s="69">
        <v>1</v>
      </c>
      <c r="AB1374" s="72">
        <v>45532</v>
      </c>
      <c r="AC1374" s="70" t="s">
        <v>57</v>
      </c>
      <c r="AD1374" s="70" t="s">
        <v>163</v>
      </c>
      <c r="AE1374" s="70" t="s">
        <v>10</v>
      </c>
      <c r="AF1374" s="70" t="s">
        <v>12</v>
      </c>
      <c r="AG1374" s="70" t="s">
        <v>65</v>
      </c>
      <c r="AH1374" s="70" t="s">
        <v>11</v>
      </c>
      <c r="AI1374" s="70" t="s">
        <v>9</v>
      </c>
      <c r="AJ1374" s="70" t="s">
        <v>122</v>
      </c>
      <c r="AK1374" s="70" t="s">
        <v>163</v>
      </c>
      <c r="AL1374" s="70" t="s">
        <v>57</v>
      </c>
      <c r="AM1374" s="70" t="s">
        <v>61</v>
      </c>
      <c r="AN1374" s="70" t="s">
        <v>61</v>
      </c>
      <c r="AO1374" s="70" t="s">
        <v>61</v>
      </c>
      <c r="AP1374" s="73"/>
    </row>
    <row r="1375" spans="1:42" ht="15" hidden="1" customHeight="1" x14ac:dyDescent="0.25">
      <c r="A1375" s="69">
        <v>2024</v>
      </c>
      <c r="B1375" s="70" t="s">
        <v>54</v>
      </c>
      <c r="C1375" s="70" t="s">
        <v>1752</v>
      </c>
      <c r="D1375" s="70" t="s">
        <v>1753</v>
      </c>
      <c r="E1375" s="70" t="s">
        <v>2094</v>
      </c>
      <c r="F1375" s="70" t="s">
        <v>1755</v>
      </c>
      <c r="G1375" s="70" t="s">
        <v>2587</v>
      </c>
      <c r="H1375" s="70" t="s">
        <v>114</v>
      </c>
      <c r="I1375" s="70" t="s">
        <v>60</v>
      </c>
      <c r="J1375" s="70" t="s">
        <v>1755</v>
      </c>
      <c r="K1375" s="69" t="b">
        <v>0</v>
      </c>
      <c r="L1375" s="70" t="s">
        <v>1755</v>
      </c>
      <c r="M1375" s="69">
        <v>101</v>
      </c>
      <c r="N1375" s="78" t="s">
        <v>62</v>
      </c>
      <c r="O1375" s="81" t="str">
        <f t="shared" si="42"/>
        <v>10195</v>
      </c>
      <c r="P1375" s="82" t="str">
        <f>IF(L1375="EGG", "THA", IF(COUNTIF(Sheet2!B$3:B$187,VALUE('raw Mark ID data'!O1375))=0, 0, VLOOKUP(VALUE(O1375), Sheet2!B$3:D$987, 3, FALSE)))</f>
        <v>THA</v>
      </c>
      <c r="Q1375" s="82" t="str">
        <f>IF(P1375="THA",VLOOKUP(VALUE(O1375),Sheet2!B$1:C$191,2,FALSE), IF(P1375="SHA",VLOOKUP(VALUE(O1375),Sheet2!B$1:C$191,2,FALSE), 0))</f>
        <v>Neets Bay</v>
      </c>
      <c r="R1375" s="82" t="str">
        <f t="shared" si="43"/>
        <v>T</v>
      </c>
      <c r="S1375" s="70" t="s">
        <v>2614</v>
      </c>
      <c r="T1375" s="71">
        <v>45527</v>
      </c>
      <c r="U1375" s="73"/>
      <c r="V1375" s="69">
        <v>1</v>
      </c>
      <c r="W1375" s="71">
        <v>45527</v>
      </c>
      <c r="X1375" s="69">
        <v>34</v>
      </c>
      <c r="Y1375" s="69">
        <v>9</v>
      </c>
      <c r="Z1375" s="70" t="s">
        <v>2589</v>
      </c>
      <c r="AA1375" s="69">
        <v>1</v>
      </c>
      <c r="AB1375" s="72">
        <v>45532</v>
      </c>
      <c r="AC1375" s="70" t="s">
        <v>57</v>
      </c>
      <c r="AD1375" s="70" t="s">
        <v>139</v>
      </c>
      <c r="AE1375" s="70" t="s">
        <v>13</v>
      </c>
      <c r="AF1375" s="70" t="s">
        <v>12</v>
      </c>
      <c r="AG1375" s="70" t="s">
        <v>65</v>
      </c>
      <c r="AH1375" s="70" t="s">
        <v>11</v>
      </c>
      <c r="AI1375" s="70" t="s">
        <v>9</v>
      </c>
      <c r="AJ1375" s="70" t="s">
        <v>122</v>
      </c>
      <c r="AK1375" s="70" t="s">
        <v>139</v>
      </c>
      <c r="AL1375" s="70" t="s">
        <v>57</v>
      </c>
      <c r="AM1375" s="70" t="s">
        <v>61</v>
      </c>
      <c r="AN1375" s="70" t="s">
        <v>61</v>
      </c>
      <c r="AO1375" s="70" t="s">
        <v>61</v>
      </c>
      <c r="AP1375" s="73"/>
    </row>
    <row r="1376" spans="1:42" ht="15" hidden="1" customHeight="1" x14ac:dyDescent="0.25">
      <c r="A1376" s="69">
        <v>2024</v>
      </c>
      <c r="B1376" s="70" t="s">
        <v>54</v>
      </c>
      <c r="C1376" s="70" t="s">
        <v>1752</v>
      </c>
      <c r="D1376" s="70" t="s">
        <v>1753</v>
      </c>
      <c r="E1376" s="70" t="s">
        <v>2094</v>
      </c>
      <c r="F1376" s="70" t="s">
        <v>1755</v>
      </c>
      <c r="G1376" s="70" t="s">
        <v>2587</v>
      </c>
      <c r="H1376" s="70" t="s">
        <v>116</v>
      </c>
      <c r="I1376" s="70" t="s">
        <v>60</v>
      </c>
      <c r="J1376" s="70" t="s">
        <v>1755</v>
      </c>
      <c r="K1376" s="69" t="b">
        <v>0</v>
      </c>
      <c r="L1376" s="70" t="s">
        <v>1755</v>
      </c>
      <c r="M1376" s="69">
        <v>101</v>
      </c>
      <c r="N1376" s="78" t="s">
        <v>62</v>
      </c>
      <c r="O1376" s="81" t="str">
        <f t="shared" si="42"/>
        <v>10195</v>
      </c>
      <c r="P1376" s="82" t="str">
        <f>IF(L1376="EGG", "THA", IF(COUNTIF(Sheet2!B$3:B$187,VALUE('raw Mark ID data'!O1376))=0, 0, VLOOKUP(VALUE(O1376), Sheet2!B$3:D$987, 3, FALSE)))</f>
        <v>THA</v>
      </c>
      <c r="Q1376" s="82" t="str">
        <f>IF(P1376="THA",VLOOKUP(VALUE(O1376),Sheet2!B$1:C$191,2,FALSE), IF(P1376="SHA",VLOOKUP(VALUE(O1376),Sheet2!B$1:C$191,2,FALSE), 0))</f>
        <v>Neets Bay</v>
      </c>
      <c r="R1376" s="82" t="str">
        <f t="shared" si="43"/>
        <v>T</v>
      </c>
      <c r="S1376" s="70" t="s">
        <v>2615</v>
      </c>
      <c r="T1376" s="71">
        <v>45527</v>
      </c>
      <c r="U1376" s="73"/>
      <c r="V1376" s="69">
        <v>1</v>
      </c>
      <c r="W1376" s="71">
        <v>45527</v>
      </c>
      <c r="X1376" s="69">
        <v>34</v>
      </c>
      <c r="Y1376" s="69">
        <v>9</v>
      </c>
      <c r="Z1376" s="70" t="s">
        <v>2589</v>
      </c>
      <c r="AA1376" s="69">
        <v>1</v>
      </c>
      <c r="AB1376" s="72">
        <v>45532</v>
      </c>
      <c r="AC1376" s="70" t="s">
        <v>57</v>
      </c>
      <c r="AD1376" s="70" t="s">
        <v>139</v>
      </c>
      <c r="AE1376" s="70" t="s">
        <v>13</v>
      </c>
      <c r="AF1376" s="70" t="s">
        <v>12</v>
      </c>
      <c r="AG1376" s="70" t="s">
        <v>65</v>
      </c>
      <c r="AH1376" s="70" t="s">
        <v>11</v>
      </c>
      <c r="AI1376" s="70" t="s">
        <v>9</v>
      </c>
      <c r="AJ1376" s="70" t="s">
        <v>122</v>
      </c>
      <c r="AK1376" s="70" t="s">
        <v>139</v>
      </c>
      <c r="AL1376" s="70" t="s">
        <v>57</v>
      </c>
      <c r="AM1376" s="70" t="s">
        <v>61</v>
      </c>
      <c r="AN1376" s="70" t="s">
        <v>61</v>
      </c>
      <c r="AO1376" s="70" t="s">
        <v>61</v>
      </c>
      <c r="AP1376" s="73"/>
    </row>
    <row r="1377" spans="1:42" ht="15" hidden="1" customHeight="1" x14ac:dyDescent="0.25">
      <c r="A1377" s="69">
        <v>2024</v>
      </c>
      <c r="B1377" s="70" t="s">
        <v>54</v>
      </c>
      <c r="C1377" s="70" t="s">
        <v>1752</v>
      </c>
      <c r="D1377" s="70" t="s">
        <v>1753</v>
      </c>
      <c r="E1377" s="70" t="s">
        <v>2094</v>
      </c>
      <c r="F1377" s="70" t="s">
        <v>1755</v>
      </c>
      <c r="G1377" s="70" t="s">
        <v>2587</v>
      </c>
      <c r="H1377" s="70" t="s">
        <v>117</v>
      </c>
      <c r="I1377" s="70" t="s">
        <v>60</v>
      </c>
      <c r="J1377" s="70" t="s">
        <v>1755</v>
      </c>
      <c r="K1377" s="69" t="b">
        <v>0</v>
      </c>
      <c r="L1377" s="70" t="s">
        <v>1755</v>
      </c>
      <c r="M1377" s="69">
        <v>101</v>
      </c>
      <c r="N1377" s="78" t="s">
        <v>62</v>
      </c>
      <c r="O1377" s="81" t="str">
        <f t="shared" si="42"/>
        <v>10195</v>
      </c>
      <c r="P1377" s="82" t="str">
        <f>IF(L1377="EGG", "THA", IF(COUNTIF(Sheet2!B$3:B$187,VALUE('raw Mark ID data'!O1377))=0, 0, VLOOKUP(VALUE(O1377), Sheet2!B$3:D$987, 3, FALSE)))</f>
        <v>THA</v>
      </c>
      <c r="Q1377" s="82" t="str">
        <f>IF(P1377="THA",VLOOKUP(VALUE(O1377),Sheet2!B$1:C$191,2,FALSE), IF(P1377="SHA",VLOOKUP(VALUE(O1377),Sheet2!B$1:C$191,2,FALSE), 0))</f>
        <v>Neets Bay</v>
      </c>
      <c r="R1377" s="82" t="str">
        <f t="shared" si="43"/>
        <v>T</v>
      </c>
      <c r="S1377" s="70" t="s">
        <v>2616</v>
      </c>
      <c r="T1377" s="71">
        <v>45527</v>
      </c>
      <c r="U1377" s="73"/>
      <c r="V1377" s="69">
        <v>1</v>
      </c>
      <c r="W1377" s="71">
        <v>45527</v>
      </c>
      <c r="X1377" s="69">
        <v>34</v>
      </c>
      <c r="Y1377" s="69">
        <v>9</v>
      </c>
      <c r="Z1377" s="70" t="s">
        <v>2589</v>
      </c>
      <c r="AA1377" s="69">
        <v>1</v>
      </c>
      <c r="AB1377" s="72">
        <v>45532</v>
      </c>
      <c r="AC1377" s="70" t="s">
        <v>57</v>
      </c>
      <c r="AD1377" s="70" t="s">
        <v>947</v>
      </c>
      <c r="AE1377" s="70" t="s">
        <v>14</v>
      </c>
      <c r="AF1377" s="70" t="s">
        <v>12</v>
      </c>
      <c r="AG1377" s="70" t="s">
        <v>65</v>
      </c>
      <c r="AH1377" s="70" t="s">
        <v>11</v>
      </c>
      <c r="AI1377" s="70" t="s">
        <v>9</v>
      </c>
      <c r="AJ1377" s="70" t="s">
        <v>122</v>
      </c>
      <c r="AK1377" s="70" t="s">
        <v>947</v>
      </c>
      <c r="AL1377" s="70" t="s">
        <v>57</v>
      </c>
      <c r="AM1377" s="70" t="s">
        <v>61</v>
      </c>
      <c r="AN1377" s="70" t="s">
        <v>61</v>
      </c>
      <c r="AO1377" s="70" t="s">
        <v>61</v>
      </c>
      <c r="AP1377" s="73"/>
    </row>
    <row r="1378" spans="1:42" ht="15" hidden="1" customHeight="1" x14ac:dyDescent="0.25">
      <c r="A1378" s="69">
        <v>2024</v>
      </c>
      <c r="B1378" s="70" t="s">
        <v>54</v>
      </c>
      <c r="C1378" s="70" t="s">
        <v>1752</v>
      </c>
      <c r="D1378" s="70" t="s">
        <v>1753</v>
      </c>
      <c r="E1378" s="70" t="s">
        <v>2094</v>
      </c>
      <c r="F1378" s="70" t="s">
        <v>1755</v>
      </c>
      <c r="G1378" s="70" t="s">
        <v>2587</v>
      </c>
      <c r="H1378" s="70" t="s">
        <v>119</v>
      </c>
      <c r="I1378" s="70" t="s">
        <v>60</v>
      </c>
      <c r="J1378" s="70" t="s">
        <v>1755</v>
      </c>
      <c r="K1378" s="69" t="b">
        <v>0</v>
      </c>
      <c r="L1378" s="70" t="s">
        <v>1755</v>
      </c>
      <c r="M1378" s="69">
        <v>101</v>
      </c>
      <c r="N1378" s="78" t="s">
        <v>62</v>
      </c>
      <c r="O1378" s="81" t="str">
        <f t="shared" si="42"/>
        <v>10195</v>
      </c>
      <c r="P1378" s="82" t="str">
        <f>IF(L1378="EGG", "THA", IF(COUNTIF(Sheet2!B$3:B$187,VALUE('raw Mark ID data'!O1378))=0, 0, VLOOKUP(VALUE(O1378), Sheet2!B$3:D$987, 3, FALSE)))</f>
        <v>THA</v>
      </c>
      <c r="Q1378" s="82" t="str">
        <f>IF(P1378="THA",VLOOKUP(VALUE(O1378),Sheet2!B$1:C$191,2,FALSE), IF(P1378="SHA",VLOOKUP(VALUE(O1378),Sheet2!B$1:C$191,2,FALSE), 0))</f>
        <v>Neets Bay</v>
      </c>
      <c r="R1378" s="82" t="str">
        <f t="shared" si="43"/>
        <v>T</v>
      </c>
      <c r="S1378" s="70" t="s">
        <v>2617</v>
      </c>
      <c r="T1378" s="71">
        <v>45527</v>
      </c>
      <c r="U1378" s="73"/>
      <c r="V1378" s="69">
        <v>1</v>
      </c>
      <c r="W1378" s="71">
        <v>45527</v>
      </c>
      <c r="X1378" s="69">
        <v>34</v>
      </c>
      <c r="Y1378" s="69">
        <v>9</v>
      </c>
      <c r="Z1378" s="70" t="s">
        <v>2589</v>
      </c>
      <c r="AA1378" s="69">
        <v>1</v>
      </c>
      <c r="AB1378" s="72">
        <v>45532</v>
      </c>
      <c r="AC1378" s="70" t="s">
        <v>57</v>
      </c>
      <c r="AD1378" s="70" t="s">
        <v>189</v>
      </c>
      <c r="AE1378" s="70" t="s">
        <v>21</v>
      </c>
      <c r="AF1378" s="70" t="s">
        <v>12</v>
      </c>
      <c r="AG1378" s="70" t="s">
        <v>65</v>
      </c>
      <c r="AH1378" s="70" t="s">
        <v>11</v>
      </c>
      <c r="AI1378" s="70" t="s">
        <v>9</v>
      </c>
      <c r="AJ1378" s="70" t="s">
        <v>122</v>
      </c>
      <c r="AK1378" s="70" t="s">
        <v>189</v>
      </c>
      <c r="AL1378" s="70" t="s">
        <v>57</v>
      </c>
      <c r="AM1378" s="70" t="s">
        <v>61</v>
      </c>
      <c r="AN1378" s="70" t="s">
        <v>61</v>
      </c>
      <c r="AO1378" s="70" t="s">
        <v>61</v>
      </c>
      <c r="AP1378" s="73"/>
    </row>
    <row r="1379" spans="1:42" ht="15" hidden="1" customHeight="1" x14ac:dyDescent="0.25">
      <c r="A1379" s="69">
        <v>2024</v>
      </c>
      <c r="B1379" s="70" t="s">
        <v>54</v>
      </c>
      <c r="C1379" s="70" t="s">
        <v>1752</v>
      </c>
      <c r="D1379" s="70" t="s">
        <v>1753</v>
      </c>
      <c r="E1379" s="70" t="s">
        <v>2094</v>
      </c>
      <c r="F1379" s="70" t="s">
        <v>1755</v>
      </c>
      <c r="G1379" s="70" t="s">
        <v>2587</v>
      </c>
      <c r="H1379" s="70" t="s">
        <v>120</v>
      </c>
      <c r="I1379" s="70" t="s">
        <v>60</v>
      </c>
      <c r="J1379" s="70" t="s">
        <v>1755</v>
      </c>
      <c r="K1379" s="69" t="b">
        <v>0</v>
      </c>
      <c r="L1379" s="70" t="s">
        <v>1755</v>
      </c>
      <c r="M1379" s="69">
        <v>101</v>
      </c>
      <c r="N1379" s="78" t="s">
        <v>62</v>
      </c>
      <c r="O1379" s="81" t="str">
        <f t="shared" si="42"/>
        <v>10195</v>
      </c>
      <c r="P1379" s="82" t="str">
        <f>IF(L1379="EGG", "THA", IF(COUNTIF(Sheet2!B$3:B$187,VALUE('raw Mark ID data'!O1379))=0, 0, VLOOKUP(VALUE(O1379), Sheet2!B$3:D$987, 3, FALSE)))</f>
        <v>THA</v>
      </c>
      <c r="Q1379" s="82" t="str">
        <f>IF(P1379="THA",VLOOKUP(VALUE(O1379),Sheet2!B$1:C$191,2,FALSE), IF(P1379="SHA",VLOOKUP(VALUE(O1379),Sheet2!B$1:C$191,2,FALSE), 0))</f>
        <v>Neets Bay</v>
      </c>
      <c r="R1379" s="82" t="str">
        <f t="shared" si="43"/>
        <v>T</v>
      </c>
      <c r="S1379" s="70" t="s">
        <v>2618</v>
      </c>
      <c r="T1379" s="71">
        <v>45527</v>
      </c>
      <c r="U1379" s="73"/>
      <c r="V1379" s="69">
        <v>1</v>
      </c>
      <c r="W1379" s="71">
        <v>45527</v>
      </c>
      <c r="X1379" s="69">
        <v>34</v>
      </c>
      <c r="Y1379" s="69">
        <v>9</v>
      </c>
      <c r="Z1379" s="70" t="s">
        <v>2589</v>
      </c>
      <c r="AA1379" s="69">
        <v>1</v>
      </c>
      <c r="AB1379" s="72">
        <v>45532</v>
      </c>
      <c r="AC1379" s="70" t="s">
        <v>57</v>
      </c>
      <c r="AD1379" s="70" t="s">
        <v>139</v>
      </c>
      <c r="AE1379" s="70" t="s">
        <v>13</v>
      </c>
      <c r="AF1379" s="70" t="s">
        <v>12</v>
      </c>
      <c r="AG1379" s="70" t="s">
        <v>65</v>
      </c>
      <c r="AH1379" s="70" t="s">
        <v>11</v>
      </c>
      <c r="AI1379" s="70" t="s">
        <v>9</v>
      </c>
      <c r="AJ1379" s="70" t="s">
        <v>122</v>
      </c>
      <c r="AK1379" s="70" t="s">
        <v>139</v>
      </c>
      <c r="AL1379" s="70" t="s">
        <v>57</v>
      </c>
      <c r="AM1379" s="70" t="s">
        <v>61</v>
      </c>
      <c r="AN1379" s="70" t="s">
        <v>61</v>
      </c>
      <c r="AO1379" s="70" t="s">
        <v>61</v>
      </c>
      <c r="AP1379" s="73"/>
    </row>
    <row r="1380" spans="1:42" ht="15" hidden="1" customHeight="1" x14ac:dyDescent="0.25">
      <c r="A1380" s="69">
        <v>2024</v>
      </c>
      <c r="B1380" s="70" t="s">
        <v>54</v>
      </c>
      <c r="C1380" s="70" t="s">
        <v>55</v>
      </c>
      <c r="D1380" s="70" t="s">
        <v>181</v>
      </c>
      <c r="E1380" s="70" t="s">
        <v>219</v>
      </c>
      <c r="F1380" s="70" t="s">
        <v>182</v>
      </c>
      <c r="G1380" s="70" t="s">
        <v>2619</v>
      </c>
      <c r="H1380" s="70" t="s">
        <v>125</v>
      </c>
      <c r="I1380" s="70" t="s">
        <v>855</v>
      </c>
      <c r="J1380" s="70" t="s">
        <v>61</v>
      </c>
      <c r="K1380" s="69" t="b">
        <v>1</v>
      </c>
      <c r="L1380" s="70" t="s">
        <v>8</v>
      </c>
      <c r="M1380" s="69">
        <v>101</v>
      </c>
      <c r="N1380" s="78" t="s">
        <v>957</v>
      </c>
      <c r="O1380" s="81" t="str">
        <f t="shared" si="42"/>
        <v>10111</v>
      </c>
      <c r="P1380" s="82">
        <f>IF(COUNTIF(Sheet2!B$3:B$187,VALUE('raw Mark ID data'!O1380))=0, 0, VLOOKUP(VALUE(O1380), Sheet2!B$3:D$987, 3, FALSE))</f>
        <v>0</v>
      </c>
      <c r="Q1380" s="82">
        <f>IF(P1380="THA",VLOOKUP(VALUE(O1380),Sheet2!B$1:C$191,2,FALSE), IF(P1380="SHA",VLOOKUP(VALUE(O1380),Sheet2!B$1:C$191,2,FALSE), 0))</f>
        <v>0</v>
      </c>
      <c r="R1380" s="82" t="str">
        <f t="shared" si="43"/>
        <v>NT</v>
      </c>
      <c r="S1380" s="70" t="s">
        <v>2620</v>
      </c>
      <c r="T1380" s="71">
        <v>45524</v>
      </c>
      <c r="U1380" s="72">
        <v>45527</v>
      </c>
      <c r="V1380" s="69">
        <v>4</v>
      </c>
      <c r="W1380" s="71">
        <v>45527</v>
      </c>
      <c r="X1380" s="69">
        <v>34</v>
      </c>
      <c r="Y1380" s="73"/>
      <c r="Z1380" s="70" t="s">
        <v>61</v>
      </c>
      <c r="AA1380" s="69">
        <v>1</v>
      </c>
      <c r="AB1380" s="72">
        <v>45530</v>
      </c>
      <c r="AC1380" s="70" t="s">
        <v>63</v>
      </c>
      <c r="AD1380" s="70" t="s">
        <v>947</v>
      </c>
      <c r="AE1380" s="70" t="s">
        <v>14</v>
      </c>
      <c r="AF1380" s="70" t="s">
        <v>12</v>
      </c>
      <c r="AG1380" s="70" t="s">
        <v>65</v>
      </c>
      <c r="AH1380" s="70" t="s">
        <v>11</v>
      </c>
      <c r="AI1380" s="70" t="s">
        <v>9</v>
      </c>
      <c r="AJ1380" s="70" t="s">
        <v>84</v>
      </c>
      <c r="AK1380" s="70" t="s">
        <v>947</v>
      </c>
      <c r="AL1380" s="70" t="s">
        <v>63</v>
      </c>
      <c r="AM1380" s="70" t="s">
        <v>61</v>
      </c>
      <c r="AN1380" s="70" t="s">
        <v>61</v>
      </c>
      <c r="AO1380" s="70" t="s">
        <v>74</v>
      </c>
      <c r="AP1380" s="69">
        <v>3.4</v>
      </c>
    </row>
    <row r="1381" spans="1:42" ht="15" hidden="1" customHeight="1" x14ac:dyDescent="0.25">
      <c r="A1381" s="69">
        <v>2024</v>
      </c>
      <c r="B1381" s="70" t="s">
        <v>54</v>
      </c>
      <c r="C1381" s="70" t="s">
        <v>55</v>
      </c>
      <c r="D1381" s="70" t="s">
        <v>56</v>
      </c>
      <c r="E1381" s="70" t="s">
        <v>969</v>
      </c>
      <c r="F1381" s="70" t="s">
        <v>58</v>
      </c>
      <c r="G1381" s="70" t="s">
        <v>2621</v>
      </c>
      <c r="H1381" s="70" t="s">
        <v>73</v>
      </c>
      <c r="I1381" s="70" t="s">
        <v>855</v>
      </c>
      <c r="J1381" s="70" t="s">
        <v>61</v>
      </c>
      <c r="K1381" s="69" t="b">
        <v>1</v>
      </c>
      <c r="L1381" s="70" t="s">
        <v>23</v>
      </c>
      <c r="M1381" s="69">
        <v>101</v>
      </c>
      <c r="N1381" s="78" t="s">
        <v>1015</v>
      </c>
      <c r="O1381" s="81" t="str">
        <f t="shared" si="42"/>
        <v>10141</v>
      </c>
      <c r="P1381" s="82">
        <f>IF(COUNTIF(Sheet2!B$3:B$187,VALUE('raw Mark ID data'!O1381))=0, 0, VLOOKUP(VALUE(O1381), Sheet2!B$3:D$987, 3, FALSE))</f>
        <v>0</v>
      </c>
      <c r="Q1381" s="82">
        <f>IF(P1381="THA",VLOOKUP(VALUE(O1381),Sheet2!B$1:C$191,2,FALSE), IF(P1381="SHA",VLOOKUP(VALUE(O1381),Sheet2!B$1:C$191,2,FALSE), 0))</f>
        <v>0</v>
      </c>
      <c r="R1381" s="82" t="str">
        <f t="shared" si="43"/>
        <v>NT</v>
      </c>
      <c r="S1381" s="70" t="s">
        <v>2622</v>
      </c>
      <c r="T1381" s="71">
        <v>45528</v>
      </c>
      <c r="U1381" s="73"/>
      <c r="V1381" s="69">
        <v>1</v>
      </c>
      <c r="W1381" s="71">
        <v>45529</v>
      </c>
      <c r="X1381" s="69">
        <v>34</v>
      </c>
      <c r="Y1381" s="73"/>
      <c r="Z1381" s="70" t="s">
        <v>61</v>
      </c>
      <c r="AA1381" s="69">
        <v>1</v>
      </c>
      <c r="AB1381" s="72">
        <v>45530</v>
      </c>
      <c r="AC1381" s="70" t="s">
        <v>63</v>
      </c>
      <c r="AD1381" s="70" t="s">
        <v>139</v>
      </c>
      <c r="AE1381" s="70" t="s">
        <v>13</v>
      </c>
      <c r="AF1381" s="70" t="s">
        <v>12</v>
      </c>
      <c r="AG1381" s="70" t="s">
        <v>65</v>
      </c>
      <c r="AH1381" s="70" t="s">
        <v>11</v>
      </c>
      <c r="AI1381" s="70" t="s">
        <v>9</v>
      </c>
      <c r="AJ1381" s="70" t="s">
        <v>84</v>
      </c>
      <c r="AK1381" s="70" t="s">
        <v>139</v>
      </c>
      <c r="AL1381" s="70" t="s">
        <v>63</v>
      </c>
      <c r="AM1381" s="70" t="s">
        <v>61</v>
      </c>
      <c r="AN1381" s="70" t="s">
        <v>61</v>
      </c>
      <c r="AO1381" s="70" t="s">
        <v>74</v>
      </c>
      <c r="AP1381" s="69">
        <v>7.3</v>
      </c>
    </row>
    <row r="1382" spans="1:42" ht="15" hidden="1" customHeight="1" x14ac:dyDescent="0.25">
      <c r="A1382" s="69">
        <v>2024</v>
      </c>
      <c r="B1382" s="70" t="s">
        <v>54</v>
      </c>
      <c r="C1382" s="70" t="s">
        <v>55</v>
      </c>
      <c r="D1382" s="70" t="s">
        <v>181</v>
      </c>
      <c r="E1382" s="70" t="s">
        <v>219</v>
      </c>
      <c r="F1382" s="70" t="s">
        <v>182</v>
      </c>
      <c r="G1382" s="70" t="s">
        <v>2623</v>
      </c>
      <c r="H1382" s="70" t="s">
        <v>59</v>
      </c>
      <c r="I1382" s="70" t="s">
        <v>60</v>
      </c>
      <c r="J1382" s="70" t="s">
        <v>180</v>
      </c>
      <c r="K1382" s="69" t="b">
        <v>1</v>
      </c>
      <c r="L1382" s="70" t="s">
        <v>23</v>
      </c>
      <c r="M1382" s="69">
        <v>101</v>
      </c>
      <c r="N1382" s="78" t="s">
        <v>62</v>
      </c>
      <c r="O1382" s="81" t="str">
        <f t="shared" si="42"/>
        <v>10195</v>
      </c>
      <c r="P1382" s="82" t="str">
        <f>IF(L1382="EGG", "THA", IF(COUNTIF(Sheet2!B$3:B$187,VALUE('raw Mark ID data'!O1382))=0, 0, VLOOKUP(VALUE(O1382), Sheet2!B$3:D$987, 3, FALSE)))</f>
        <v>THA</v>
      </c>
      <c r="Q1382" s="82" t="str">
        <f>IF(P1382="THA",VLOOKUP(VALUE(O1382),Sheet2!B$1:C$191,2,FALSE), IF(P1382="SHA",VLOOKUP(VALUE(O1382),Sheet2!B$1:C$191,2,FALSE), 0))</f>
        <v>Neets Bay</v>
      </c>
      <c r="R1382" s="82" t="str">
        <f t="shared" si="43"/>
        <v>T</v>
      </c>
      <c r="S1382" s="70" t="s">
        <v>2624</v>
      </c>
      <c r="T1382" s="71">
        <v>45527</v>
      </c>
      <c r="U1382" s="73"/>
      <c r="V1382" s="69">
        <v>1</v>
      </c>
      <c r="W1382" s="71">
        <v>45527</v>
      </c>
      <c r="X1382" s="69">
        <v>34</v>
      </c>
      <c r="Y1382" s="69">
        <v>9</v>
      </c>
      <c r="Z1382" s="70" t="s">
        <v>61</v>
      </c>
      <c r="AA1382" s="69">
        <v>1</v>
      </c>
      <c r="AB1382" s="72">
        <v>45530</v>
      </c>
      <c r="AC1382" s="70" t="s">
        <v>57</v>
      </c>
      <c r="AD1382" s="70" t="s">
        <v>139</v>
      </c>
      <c r="AE1382" s="70" t="s">
        <v>13</v>
      </c>
      <c r="AF1382" s="70" t="s">
        <v>12</v>
      </c>
      <c r="AG1382" s="70" t="s">
        <v>65</v>
      </c>
      <c r="AH1382" s="70" t="s">
        <v>11</v>
      </c>
      <c r="AI1382" s="70" t="s">
        <v>9</v>
      </c>
      <c r="AJ1382" s="70" t="s">
        <v>122</v>
      </c>
      <c r="AK1382" s="70" t="s">
        <v>139</v>
      </c>
      <c r="AL1382" s="70" t="s">
        <v>57</v>
      </c>
      <c r="AM1382" s="70" t="s">
        <v>61</v>
      </c>
      <c r="AN1382" s="70" t="s">
        <v>61</v>
      </c>
      <c r="AO1382" s="70" t="s">
        <v>74</v>
      </c>
      <c r="AP1382" s="69">
        <v>6.8</v>
      </c>
    </row>
    <row r="1383" spans="1:42" ht="15" hidden="1" customHeight="1" x14ac:dyDescent="0.25">
      <c r="A1383" s="69">
        <v>2024</v>
      </c>
      <c r="B1383" s="70" t="s">
        <v>54</v>
      </c>
      <c r="C1383" s="70" t="s">
        <v>55</v>
      </c>
      <c r="D1383" s="70" t="s">
        <v>181</v>
      </c>
      <c r="E1383" s="70" t="s">
        <v>219</v>
      </c>
      <c r="F1383" s="70" t="s">
        <v>182</v>
      </c>
      <c r="G1383" s="70" t="s">
        <v>2623</v>
      </c>
      <c r="H1383" s="70" t="s">
        <v>67</v>
      </c>
      <c r="I1383" s="70" t="s">
        <v>60</v>
      </c>
      <c r="J1383" s="70" t="s">
        <v>180</v>
      </c>
      <c r="K1383" s="69" t="b">
        <v>1</v>
      </c>
      <c r="L1383" s="70" t="s">
        <v>23</v>
      </c>
      <c r="M1383" s="69">
        <v>101</v>
      </c>
      <c r="N1383" s="78" t="s">
        <v>62</v>
      </c>
      <c r="O1383" s="81" t="str">
        <f t="shared" si="42"/>
        <v>10195</v>
      </c>
      <c r="P1383" s="82" t="str">
        <f>IF(L1383="EGG", "THA", IF(COUNTIF(Sheet2!B$3:B$187,VALUE('raw Mark ID data'!O1383))=0, 0, VLOOKUP(VALUE(O1383), Sheet2!B$3:D$987, 3, FALSE)))</f>
        <v>THA</v>
      </c>
      <c r="Q1383" s="82" t="str">
        <f>IF(P1383="THA",VLOOKUP(VALUE(O1383),Sheet2!B$1:C$191,2,FALSE), IF(P1383="SHA",VLOOKUP(VALUE(O1383),Sheet2!B$1:C$191,2,FALSE), 0))</f>
        <v>Neets Bay</v>
      </c>
      <c r="R1383" s="82" t="str">
        <f t="shared" si="43"/>
        <v>T</v>
      </c>
      <c r="S1383" s="70" t="s">
        <v>2625</v>
      </c>
      <c r="T1383" s="71">
        <v>45527</v>
      </c>
      <c r="U1383" s="73"/>
      <c r="V1383" s="69">
        <v>1</v>
      </c>
      <c r="W1383" s="71">
        <v>45527</v>
      </c>
      <c r="X1383" s="69">
        <v>34</v>
      </c>
      <c r="Y1383" s="69">
        <v>9</v>
      </c>
      <c r="Z1383" s="70" t="s">
        <v>61</v>
      </c>
      <c r="AA1383" s="69">
        <v>1</v>
      </c>
      <c r="AB1383" s="72">
        <v>45530</v>
      </c>
      <c r="AC1383" s="70" t="s">
        <v>57</v>
      </c>
      <c r="AD1383" s="70" t="s">
        <v>139</v>
      </c>
      <c r="AE1383" s="70" t="s">
        <v>13</v>
      </c>
      <c r="AF1383" s="70" t="s">
        <v>12</v>
      </c>
      <c r="AG1383" s="70" t="s">
        <v>65</v>
      </c>
      <c r="AH1383" s="70" t="s">
        <v>11</v>
      </c>
      <c r="AI1383" s="70" t="s">
        <v>9</v>
      </c>
      <c r="AJ1383" s="70" t="s">
        <v>122</v>
      </c>
      <c r="AK1383" s="70" t="s">
        <v>139</v>
      </c>
      <c r="AL1383" s="70" t="s">
        <v>57</v>
      </c>
      <c r="AM1383" s="70" t="s">
        <v>61</v>
      </c>
      <c r="AN1383" s="70" t="s">
        <v>61</v>
      </c>
      <c r="AO1383" s="70" t="s">
        <v>74</v>
      </c>
      <c r="AP1383" s="69">
        <v>3.6</v>
      </c>
    </row>
    <row r="1384" spans="1:42" ht="15" hidden="1" customHeight="1" x14ac:dyDescent="0.25">
      <c r="A1384" s="69">
        <v>2024</v>
      </c>
      <c r="B1384" s="70" t="s">
        <v>54</v>
      </c>
      <c r="C1384" s="70" t="s">
        <v>55</v>
      </c>
      <c r="D1384" s="70" t="s">
        <v>181</v>
      </c>
      <c r="E1384" s="70" t="s">
        <v>219</v>
      </c>
      <c r="F1384" s="70" t="s">
        <v>182</v>
      </c>
      <c r="G1384" s="70" t="s">
        <v>2623</v>
      </c>
      <c r="H1384" s="70" t="s">
        <v>68</v>
      </c>
      <c r="I1384" s="70" t="s">
        <v>60</v>
      </c>
      <c r="J1384" s="70" t="s">
        <v>180</v>
      </c>
      <c r="K1384" s="69" t="b">
        <v>1</v>
      </c>
      <c r="L1384" s="70" t="s">
        <v>23</v>
      </c>
      <c r="M1384" s="69">
        <v>101</v>
      </c>
      <c r="N1384" s="78" t="s">
        <v>62</v>
      </c>
      <c r="O1384" s="81" t="str">
        <f t="shared" si="42"/>
        <v>10195</v>
      </c>
      <c r="P1384" s="82" t="str">
        <f>IF(L1384="EGG", "THA", IF(COUNTIF(Sheet2!B$3:B$187,VALUE('raw Mark ID data'!O1384))=0, 0, VLOOKUP(VALUE(O1384), Sheet2!B$3:D$987, 3, FALSE)))</f>
        <v>THA</v>
      </c>
      <c r="Q1384" s="82" t="str">
        <f>IF(P1384="THA",VLOOKUP(VALUE(O1384),Sheet2!B$1:C$191,2,FALSE), IF(P1384="SHA",VLOOKUP(VALUE(O1384),Sheet2!B$1:C$191,2,FALSE), 0))</f>
        <v>Neets Bay</v>
      </c>
      <c r="R1384" s="82" t="str">
        <f t="shared" si="43"/>
        <v>T</v>
      </c>
      <c r="S1384" s="70" t="s">
        <v>2626</v>
      </c>
      <c r="T1384" s="71">
        <v>45527</v>
      </c>
      <c r="U1384" s="73"/>
      <c r="V1384" s="69">
        <v>1</v>
      </c>
      <c r="W1384" s="71">
        <v>45527</v>
      </c>
      <c r="X1384" s="69">
        <v>34</v>
      </c>
      <c r="Y1384" s="69">
        <v>9</v>
      </c>
      <c r="Z1384" s="70" t="s">
        <v>61</v>
      </c>
      <c r="AA1384" s="69">
        <v>1</v>
      </c>
      <c r="AB1384" s="72">
        <v>45530</v>
      </c>
      <c r="AC1384" s="70" t="s">
        <v>57</v>
      </c>
      <c r="AD1384" s="70" t="s">
        <v>163</v>
      </c>
      <c r="AE1384" s="70" t="s">
        <v>10</v>
      </c>
      <c r="AF1384" s="70" t="s">
        <v>12</v>
      </c>
      <c r="AG1384" s="70" t="s">
        <v>65</v>
      </c>
      <c r="AH1384" s="70" t="s">
        <v>11</v>
      </c>
      <c r="AI1384" s="70" t="s">
        <v>9</v>
      </c>
      <c r="AJ1384" s="70" t="s">
        <v>122</v>
      </c>
      <c r="AK1384" s="70" t="s">
        <v>163</v>
      </c>
      <c r="AL1384" s="70" t="s">
        <v>57</v>
      </c>
      <c r="AM1384" s="70" t="s">
        <v>61</v>
      </c>
      <c r="AN1384" s="70" t="s">
        <v>61</v>
      </c>
      <c r="AO1384" s="70" t="s">
        <v>74</v>
      </c>
      <c r="AP1384" s="69">
        <v>3.9</v>
      </c>
    </row>
    <row r="1385" spans="1:42" ht="15" hidden="1" customHeight="1" x14ac:dyDescent="0.25">
      <c r="A1385" s="69">
        <v>2024</v>
      </c>
      <c r="B1385" s="70" t="s">
        <v>54</v>
      </c>
      <c r="C1385" s="70" t="s">
        <v>55</v>
      </c>
      <c r="D1385" s="70" t="s">
        <v>181</v>
      </c>
      <c r="E1385" s="70" t="s">
        <v>219</v>
      </c>
      <c r="F1385" s="70" t="s">
        <v>182</v>
      </c>
      <c r="G1385" s="70" t="s">
        <v>2623</v>
      </c>
      <c r="H1385" s="70" t="s">
        <v>70</v>
      </c>
      <c r="I1385" s="70" t="s">
        <v>60</v>
      </c>
      <c r="J1385" s="70" t="s">
        <v>180</v>
      </c>
      <c r="K1385" s="69" t="b">
        <v>1</v>
      </c>
      <c r="L1385" s="70" t="s">
        <v>23</v>
      </c>
      <c r="M1385" s="69">
        <v>101</v>
      </c>
      <c r="N1385" s="78" t="s">
        <v>62</v>
      </c>
      <c r="O1385" s="81" t="str">
        <f t="shared" si="42"/>
        <v>10195</v>
      </c>
      <c r="P1385" s="82" t="str">
        <f>IF(L1385="EGG", "THA", IF(COUNTIF(Sheet2!B$3:B$187,VALUE('raw Mark ID data'!O1385))=0, 0, VLOOKUP(VALUE(O1385), Sheet2!B$3:D$987, 3, FALSE)))</f>
        <v>THA</v>
      </c>
      <c r="Q1385" s="82" t="str">
        <f>IF(P1385="THA",VLOOKUP(VALUE(O1385),Sheet2!B$1:C$191,2,FALSE), IF(P1385="SHA",VLOOKUP(VALUE(O1385),Sheet2!B$1:C$191,2,FALSE), 0))</f>
        <v>Neets Bay</v>
      </c>
      <c r="R1385" s="82" t="str">
        <f t="shared" si="43"/>
        <v>T</v>
      </c>
      <c r="S1385" s="70" t="s">
        <v>2627</v>
      </c>
      <c r="T1385" s="71">
        <v>45527</v>
      </c>
      <c r="U1385" s="73"/>
      <c r="V1385" s="69">
        <v>1</v>
      </c>
      <c r="W1385" s="71">
        <v>45527</v>
      </c>
      <c r="X1385" s="69">
        <v>34</v>
      </c>
      <c r="Y1385" s="69">
        <v>9</v>
      </c>
      <c r="Z1385" s="70" t="s">
        <v>61</v>
      </c>
      <c r="AA1385" s="69">
        <v>1</v>
      </c>
      <c r="AB1385" s="72">
        <v>45530</v>
      </c>
      <c r="AC1385" s="70" t="s">
        <v>57</v>
      </c>
      <c r="AD1385" s="70" t="s">
        <v>947</v>
      </c>
      <c r="AE1385" s="70" t="s">
        <v>14</v>
      </c>
      <c r="AF1385" s="70" t="s">
        <v>12</v>
      </c>
      <c r="AG1385" s="70" t="s">
        <v>65</v>
      </c>
      <c r="AH1385" s="70" t="s">
        <v>11</v>
      </c>
      <c r="AI1385" s="70" t="s">
        <v>9</v>
      </c>
      <c r="AJ1385" s="70" t="s">
        <v>122</v>
      </c>
      <c r="AK1385" s="70" t="s">
        <v>947</v>
      </c>
      <c r="AL1385" s="70" t="s">
        <v>57</v>
      </c>
      <c r="AM1385" s="70" t="s">
        <v>61</v>
      </c>
      <c r="AN1385" s="70" t="s">
        <v>61</v>
      </c>
      <c r="AO1385" s="70" t="s">
        <v>74</v>
      </c>
      <c r="AP1385" s="69">
        <v>6.6</v>
      </c>
    </row>
    <row r="1386" spans="1:42" ht="15" hidden="1" customHeight="1" x14ac:dyDescent="0.25">
      <c r="A1386" s="69">
        <v>2024</v>
      </c>
      <c r="B1386" s="70" t="s">
        <v>54</v>
      </c>
      <c r="C1386" s="70" t="s">
        <v>55</v>
      </c>
      <c r="D1386" s="70" t="s">
        <v>181</v>
      </c>
      <c r="E1386" s="70" t="s">
        <v>219</v>
      </c>
      <c r="F1386" s="70" t="s">
        <v>182</v>
      </c>
      <c r="G1386" s="70" t="s">
        <v>2623</v>
      </c>
      <c r="H1386" s="70" t="s">
        <v>73</v>
      </c>
      <c r="I1386" s="70" t="s">
        <v>60</v>
      </c>
      <c r="J1386" s="70" t="s">
        <v>180</v>
      </c>
      <c r="K1386" s="69" t="b">
        <v>1</v>
      </c>
      <c r="L1386" s="70" t="s">
        <v>23</v>
      </c>
      <c r="M1386" s="69">
        <v>101</v>
      </c>
      <c r="N1386" s="78" t="s">
        <v>62</v>
      </c>
      <c r="O1386" s="81" t="str">
        <f t="shared" si="42"/>
        <v>10195</v>
      </c>
      <c r="P1386" s="82" t="str">
        <f>IF(L1386="EGG", "THA", IF(COUNTIF(Sheet2!B$3:B$187,VALUE('raw Mark ID data'!O1386))=0, 0, VLOOKUP(VALUE(O1386), Sheet2!B$3:D$987, 3, FALSE)))</f>
        <v>THA</v>
      </c>
      <c r="Q1386" s="82" t="str">
        <f>IF(P1386="THA",VLOOKUP(VALUE(O1386),Sheet2!B$1:C$191,2,FALSE), IF(P1386="SHA",VLOOKUP(VALUE(O1386),Sheet2!B$1:C$191,2,FALSE), 0))</f>
        <v>Neets Bay</v>
      </c>
      <c r="R1386" s="82" t="str">
        <f t="shared" si="43"/>
        <v>T</v>
      </c>
      <c r="S1386" s="70" t="s">
        <v>2628</v>
      </c>
      <c r="T1386" s="71">
        <v>45527</v>
      </c>
      <c r="U1386" s="73"/>
      <c r="V1386" s="69">
        <v>1</v>
      </c>
      <c r="W1386" s="71">
        <v>45527</v>
      </c>
      <c r="X1386" s="69">
        <v>34</v>
      </c>
      <c r="Y1386" s="69">
        <v>9</v>
      </c>
      <c r="Z1386" s="70" t="s">
        <v>61</v>
      </c>
      <c r="AA1386" s="69">
        <v>1</v>
      </c>
      <c r="AB1386" s="72">
        <v>45530</v>
      </c>
      <c r="AC1386" s="70" t="s">
        <v>57</v>
      </c>
      <c r="AD1386" s="70" t="s">
        <v>189</v>
      </c>
      <c r="AE1386" s="70" t="s">
        <v>21</v>
      </c>
      <c r="AF1386" s="70" t="s">
        <v>12</v>
      </c>
      <c r="AG1386" s="70" t="s">
        <v>65</v>
      </c>
      <c r="AH1386" s="70" t="s">
        <v>11</v>
      </c>
      <c r="AI1386" s="70" t="s">
        <v>9</v>
      </c>
      <c r="AJ1386" s="70" t="s">
        <v>122</v>
      </c>
      <c r="AK1386" s="70" t="s">
        <v>189</v>
      </c>
      <c r="AL1386" s="70" t="s">
        <v>57</v>
      </c>
      <c r="AM1386" s="70" t="s">
        <v>61</v>
      </c>
      <c r="AN1386" s="70" t="s">
        <v>61</v>
      </c>
      <c r="AO1386" s="70" t="s">
        <v>74</v>
      </c>
      <c r="AP1386" s="69">
        <v>3.8</v>
      </c>
    </row>
    <row r="1387" spans="1:42" ht="15" hidden="1" customHeight="1" x14ac:dyDescent="0.25">
      <c r="A1387" s="69">
        <v>2024</v>
      </c>
      <c r="B1387" s="70" t="s">
        <v>54</v>
      </c>
      <c r="C1387" s="70" t="s">
        <v>55</v>
      </c>
      <c r="D1387" s="70" t="s">
        <v>181</v>
      </c>
      <c r="E1387" s="70" t="s">
        <v>219</v>
      </c>
      <c r="F1387" s="70" t="s">
        <v>182</v>
      </c>
      <c r="G1387" s="70" t="s">
        <v>2623</v>
      </c>
      <c r="H1387" s="70" t="s">
        <v>79</v>
      </c>
      <c r="I1387" s="70" t="s">
        <v>60</v>
      </c>
      <c r="J1387" s="70" t="s">
        <v>180</v>
      </c>
      <c r="K1387" s="69" t="b">
        <v>1</v>
      </c>
      <c r="L1387" s="70" t="s">
        <v>23</v>
      </c>
      <c r="M1387" s="69">
        <v>101</v>
      </c>
      <c r="N1387" s="78" t="s">
        <v>62</v>
      </c>
      <c r="O1387" s="81" t="str">
        <f t="shared" si="42"/>
        <v>10195</v>
      </c>
      <c r="P1387" s="82" t="str">
        <f>IF(L1387="EGG", "THA", IF(COUNTIF(Sheet2!B$3:B$187,VALUE('raw Mark ID data'!O1387))=0, 0, VLOOKUP(VALUE(O1387), Sheet2!B$3:D$987, 3, FALSE)))</f>
        <v>THA</v>
      </c>
      <c r="Q1387" s="82" t="str">
        <f>IF(P1387="THA",VLOOKUP(VALUE(O1387),Sheet2!B$1:C$191,2,FALSE), IF(P1387="SHA",VLOOKUP(VALUE(O1387),Sheet2!B$1:C$191,2,FALSE), 0))</f>
        <v>Neets Bay</v>
      </c>
      <c r="R1387" s="82" t="str">
        <f t="shared" si="43"/>
        <v>T</v>
      </c>
      <c r="S1387" s="70" t="s">
        <v>2629</v>
      </c>
      <c r="T1387" s="71">
        <v>45527</v>
      </c>
      <c r="U1387" s="73"/>
      <c r="V1387" s="69">
        <v>1</v>
      </c>
      <c r="W1387" s="71">
        <v>45527</v>
      </c>
      <c r="X1387" s="69">
        <v>34</v>
      </c>
      <c r="Y1387" s="69">
        <v>9</v>
      </c>
      <c r="Z1387" s="70" t="s">
        <v>61</v>
      </c>
      <c r="AA1387" s="69">
        <v>1</v>
      </c>
      <c r="AB1387" s="72">
        <v>45530</v>
      </c>
      <c r="AC1387" s="70" t="s">
        <v>57</v>
      </c>
      <c r="AD1387" s="70" t="s">
        <v>947</v>
      </c>
      <c r="AE1387" s="70" t="s">
        <v>14</v>
      </c>
      <c r="AF1387" s="70" t="s">
        <v>12</v>
      </c>
      <c r="AG1387" s="70" t="s">
        <v>65</v>
      </c>
      <c r="AH1387" s="70" t="s">
        <v>11</v>
      </c>
      <c r="AI1387" s="70" t="s">
        <v>9</v>
      </c>
      <c r="AJ1387" s="70" t="s">
        <v>122</v>
      </c>
      <c r="AK1387" s="70" t="s">
        <v>947</v>
      </c>
      <c r="AL1387" s="70" t="s">
        <v>57</v>
      </c>
      <c r="AM1387" s="70" t="s">
        <v>61</v>
      </c>
      <c r="AN1387" s="70" t="s">
        <v>61</v>
      </c>
      <c r="AO1387" s="70" t="s">
        <v>74</v>
      </c>
      <c r="AP1387" s="69">
        <v>6.3</v>
      </c>
    </row>
    <row r="1388" spans="1:42" ht="15" hidden="1" customHeight="1" x14ac:dyDescent="0.25">
      <c r="A1388" s="69">
        <v>2024</v>
      </c>
      <c r="B1388" s="70" t="s">
        <v>54</v>
      </c>
      <c r="C1388" s="70" t="s">
        <v>55</v>
      </c>
      <c r="D1388" s="70" t="s">
        <v>181</v>
      </c>
      <c r="E1388" s="70" t="s">
        <v>219</v>
      </c>
      <c r="F1388" s="70" t="s">
        <v>182</v>
      </c>
      <c r="G1388" s="70" t="s">
        <v>2623</v>
      </c>
      <c r="H1388" s="70" t="s">
        <v>81</v>
      </c>
      <c r="I1388" s="70" t="s">
        <v>60</v>
      </c>
      <c r="J1388" s="70" t="s">
        <v>180</v>
      </c>
      <c r="K1388" s="69" t="b">
        <v>1</v>
      </c>
      <c r="L1388" s="70" t="s">
        <v>23</v>
      </c>
      <c r="M1388" s="69">
        <v>101</v>
      </c>
      <c r="N1388" s="78" t="s">
        <v>62</v>
      </c>
      <c r="O1388" s="81" t="str">
        <f t="shared" si="42"/>
        <v>10195</v>
      </c>
      <c r="P1388" s="82" t="str">
        <f>IF(L1388="EGG", "THA", IF(COUNTIF(Sheet2!B$3:B$187,VALUE('raw Mark ID data'!O1388))=0, 0, VLOOKUP(VALUE(O1388), Sheet2!B$3:D$987, 3, FALSE)))</f>
        <v>THA</v>
      </c>
      <c r="Q1388" s="82" t="str">
        <f>IF(P1388="THA",VLOOKUP(VALUE(O1388),Sheet2!B$1:C$191,2,FALSE), IF(P1388="SHA",VLOOKUP(VALUE(O1388),Sheet2!B$1:C$191,2,FALSE), 0))</f>
        <v>Neets Bay</v>
      </c>
      <c r="R1388" s="82" t="str">
        <f t="shared" si="43"/>
        <v>T</v>
      </c>
      <c r="S1388" s="70" t="s">
        <v>2630</v>
      </c>
      <c r="T1388" s="71">
        <v>45527</v>
      </c>
      <c r="U1388" s="73"/>
      <c r="V1388" s="69">
        <v>1</v>
      </c>
      <c r="W1388" s="71">
        <v>45527</v>
      </c>
      <c r="X1388" s="69">
        <v>34</v>
      </c>
      <c r="Y1388" s="69">
        <v>9</v>
      </c>
      <c r="Z1388" s="70" t="s">
        <v>61</v>
      </c>
      <c r="AA1388" s="69">
        <v>1</v>
      </c>
      <c r="AB1388" s="72">
        <v>45530</v>
      </c>
      <c r="AC1388" s="70" t="s">
        <v>57</v>
      </c>
      <c r="AD1388" s="70" t="s">
        <v>189</v>
      </c>
      <c r="AE1388" s="70" t="s">
        <v>21</v>
      </c>
      <c r="AF1388" s="70" t="s">
        <v>12</v>
      </c>
      <c r="AG1388" s="70" t="s">
        <v>65</v>
      </c>
      <c r="AH1388" s="70" t="s">
        <v>11</v>
      </c>
      <c r="AI1388" s="70" t="s">
        <v>9</v>
      </c>
      <c r="AJ1388" s="70" t="s">
        <v>122</v>
      </c>
      <c r="AK1388" s="70" t="s">
        <v>189</v>
      </c>
      <c r="AL1388" s="70" t="s">
        <v>57</v>
      </c>
      <c r="AM1388" s="70" t="s">
        <v>61</v>
      </c>
      <c r="AN1388" s="70" t="s">
        <v>61</v>
      </c>
      <c r="AO1388" s="70" t="s">
        <v>74</v>
      </c>
      <c r="AP1388" s="69">
        <v>4.2</v>
      </c>
    </row>
    <row r="1389" spans="1:42" ht="15" hidden="1" customHeight="1" x14ac:dyDescent="0.25">
      <c r="A1389" s="69">
        <v>2024</v>
      </c>
      <c r="B1389" s="70" t="s">
        <v>54</v>
      </c>
      <c r="C1389" s="70" t="s">
        <v>55</v>
      </c>
      <c r="D1389" s="70" t="s">
        <v>181</v>
      </c>
      <c r="E1389" s="70" t="s">
        <v>219</v>
      </c>
      <c r="F1389" s="70" t="s">
        <v>182</v>
      </c>
      <c r="G1389" s="70" t="s">
        <v>2623</v>
      </c>
      <c r="H1389" s="70" t="s">
        <v>82</v>
      </c>
      <c r="I1389" s="70" t="s">
        <v>60</v>
      </c>
      <c r="J1389" s="70" t="s">
        <v>180</v>
      </c>
      <c r="K1389" s="69" t="b">
        <v>1</v>
      </c>
      <c r="L1389" s="70" t="s">
        <v>23</v>
      </c>
      <c r="M1389" s="69">
        <v>101</v>
      </c>
      <c r="N1389" s="78" t="s">
        <v>62</v>
      </c>
      <c r="O1389" s="81" t="str">
        <f t="shared" si="42"/>
        <v>10195</v>
      </c>
      <c r="P1389" s="82" t="str">
        <f>IF(L1389="EGG", "THA", IF(COUNTIF(Sheet2!B$3:B$187,VALUE('raw Mark ID data'!O1389))=0, 0, VLOOKUP(VALUE(O1389), Sheet2!B$3:D$987, 3, FALSE)))</f>
        <v>THA</v>
      </c>
      <c r="Q1389" s="82" t="str">
        <f>IF(P1389="THA",VLOOKUP(VALUE(O1389),Sheet2!B$1:C$191,2,FALSE), IF(P1389="SHA",VLOOKUP(VALUE(O1389),Sheet2!B$1:C$191,2,FALSE), 0))</f>
        <v>Neets Bay</v>
      </c>
      <c r="R1389" s="82" t="str">
        <f t="shared" si="43"/>
        <v>T</v>
      </c>
      <c r="S1389" s="70" t="s">
        <v>2631</v>
      </c>
      <c r="T1389" s="71">
        <v>45527</v>
      </c>
      <c r="U1389" s="73"/>
      <c r="V1389" s="69">
        <v>1</v>
      </c>
      <c r="W1389" s="71">
        <v>45527</v>
      </c>
      <c r="X1389" s="69">
        <v>34</v>
      </c>
      <c r="Y1389" s="69">
        <v>9</v>
      </c>
      <c r="Z1389" s="70" t="s">
        <v>61</v>
      </c>
      <c r="AA1389" s="69">
        <v>1</v>
      </c>
      <c r="AB1389" s="72">
        <v>45530</v>
      </c>
      <c r="AC1389" s="70" t="s">
        <v>57</v>
      </c>
      <c r="AD1389" s="70" t="s">
        <v>189</v>
      </c>
      <c r="AE1389" s="70" t="s">
        <v>21</v>
      </c>
      <c r="AF1389" s="70" t="s">
        <v>12</v>
      </c>
      <c r="AG1389" s="70" t="s">
        <v>65</v>
      </c>
      <c r="AH1389" s="70" t="s">
        <v>11</v>
      </c>
      <c r="AI1389" s="70" t="s">
        <v>9</v>
      </c>
      <c r="AJ1389" s="70" t="s">
        <v>122</v>
      </c>
      <c r="AK1389" s="70" t="s">
        <v>189</v>
      </c>
      <c r="AL1389" s="70" t="s">
        <v>57</v>
      </c>
      <c r="AM1389" s="70" t="s">
        <v>61</v>
      </c>
      <c r="AN1389" s="70" t="s">
        <v>61</v>
      </c>
      <c r="AO1389" s="70" t="s">
        <v>74</v>
      </c>
      <c r="AP1389" s="69">
        <v>5.7</v>
      </c>
    </row>
    <row r="1390" spans="1:42" ht="15" hidden="1" customHeight="1" x14ac:dyDescent="0.25">
      <c r="A1390" s="69">
        <v>2024</v>
      </c>
      <c r="B1390" s="70" t="s">
        <v>54</v>
      </c>
      <c r="C1390" s="70" t="s">
        <v>55</v>
      </c>
      <c r="D1390" s="70" t="s">
        <v>181</v>
      </c>
      <c r="E1390" s="70" t="s">
        <v>219</v>
      </c>
      <c r="F1390" s="70" t="s">
        <v>182</v>
      </c>
      <c r="G1390" s="70" t="s">
        <v>2623</v>
      </c>
      <c r="H1390" s="70" t="s">
        <v>83</v>
      </c>
      <c r="I1390" s="70" t="s">
        <v>60</v>
      </c>
      <c r="J1390" s="70" t="s">
        <v>180</v>
      </c>
      <c r="K1390" s="69" t="b">
        <v>1</v>
      </c>
      <c r="L1390" s="70" t="s">
        <v>23</v>
      </c>
      <c r="M1390" s="69">
        <v>101</v>
      </c>
      <c r="N1390" s="78" t="s">
        <v>62</v>
      </c>
      <c r="O1390" s="81" t="str">
        <f t="shared" si="42"/>
        <v>10195</v>
      </c>
      <c r="P1390" s="82" t="str">
        <f>IF(L1390="EGG", "THA", IF(COUNTIF(Sheet2!B$3:B$187,VALUE('raw Mark ID data'!O1390))=0, 0, VLOOKUP(VALUE(O1390), Sheet2!B$3:D$987, 3, FALSE)))</f>
        <v>THA</v>
      </c>
      <c r="Q1390" s="82" t="str">
        <f>IF(P1390="THA",VLOOKUP(VALUE(O1390),Sheet2!B$1:C$191,2,FALSE), IF(P1390="SHA",VLOOKUP(VALUE(O1390),Sheet2!B$1:C$191,2,FALSE), 0))</f>
        <v>Neets Bay</v>
      </c>
      <c r="R1390" s="82" t="str">
        <f t="shared" si="43"/>
        <v>T</v>
      </c>
      <c r="S1390" s="70" t="s">
        <v>2632</v>
      </c>
      <c r="T1390" s="71">
        <v>45527</v>
      </c>
      <c r="U1390" s="73"/>
      <c r="V1390" s="69">
        <v>1</v>
      </c>
      <c r="W1390" s="71">
        <v>45527</v>
      </c>
      <c r="X1390" s="69">
        <v>34</v>
      </c>
      <c r="Y1390" s="69">
        <v>9</v>
      </c>
      <c r="Z1390" s="70" t="s">
        <v>61</v>
      </c>
      <c r="AA1390" s="69">
        <v>1</v>
      </c>
      <c r="AB1390" s="72">
        <v>45530</v>
      </c>
      <c r="AC1390" s="70" t="s">
        <v>57</v>
      </c>
      <c r="AD1390" s="70" t="s">
        <v>947</v>
      </c>
      <c r="AE1390" s="70" t="s">
        <v>14</v>
      </c>
      <c r="AF1390" s="70" t="s">
        <v>12</v>
      </c>
      <c r="AG1390" s="70" t="s">
        <v>65</v>
      </c>
      <c r="AH1390" s="70" t="s">
        <v>11</v>
      </c>
      <c r="AI1390" s="70" t="s">
        <v>9</v>
      </c>
      <c r="AJ1390" s="70" t="s">
        <v>122</v>
      </c>
      <c r="AK1390" s="70" t="s">
        <v>947</v>
      </c>
      <c r="AL1390" s="70" t="s">
        <v>57</v>
      </c>
      <c r="AM1390" s="70" t="s">
        <v>61</v>
      </c>
      <c r="AN1390" s="70" t="s">
        <v>61</v>
      </c>
      <c r="AO1390" s="70" t="s">
        <v>74</v>
      </c>
      <c r="AP1390" s="69">
        <v>5</v>
      </c>
    </row>
    <row r="1391" spans="1:42" ht="15" hidden="1" customHeight="1" x14ac:dyDescent="0.25">
      <c r="A1391" s="69">
        <v>2024</v>
      </c>
      <c r="B1391" s="70" t="s">
        <v>54</v>
      </c>
      <c r="C1391" s="70" t="s">
        <v>55</v>
      </c>
      <c r="D1391" s="70" t="s">
        <v>181</v>
      </c>
      <c r="E1391" s="70" t="s">
        <v>219</v>
      </c>
      <c r="F1391" s="70" t="s">
        <v>182</v>
      </c>
      <c r="G1391" s="70" t="s">
        <v>2623</v>
      </c>
      <c r="H1391" s="70" t="s">
        <v>86</v>
      </c>
      <c r="I1391" s="70" t="s">
        <v>60</v>
      </c>
      <c r="J1391" s="70" t="s">
        <v>180</v>
      </c>
      <c r="K1391" s="69" t="b">
        <v>1</v>
      </c>
      <c r="L1391" s="70" t="s">
        <v>23</v>
      </c>
      <c r="M1391" s="69">
        <v>101</v>
      </c>
      <c r="N1391" s="78" t="s">
        <v>62</v>
      </c>
      <c r="O1391" s="81" t="str">
        <f t="shared" si="42"/>
        <v>10195</v>
      </c>
      <c r="P1391" s="82" t="str">
        <f>IF(L1391="EGG", "THA", IF(COUNTIF(Sheet2!B$3:B$187,VALUE('raw Mark ID data'!O1391))=0, 0, VLOOKUP(VALUE(O1391), Sheet2!B$3:D$987, 3, FALSE)))</f>
        <v>THA</v>
      </c>
      <c r="Q1391" s="82" t="str">
        <f>IF(P1391="THA",VLOOKUP(VALUE(O1391),Sheet2!B$1:C$191,2,FALSE), IF(P1391="SHA",VLOOKUP(VALUE(O1391),Sheet2!B$1:C$191,2,FALSE), 0))</f>
        <v>Neets Bay</v>
      </c>
      <c r="R1391" s="82" t="str">
        <f t="shared" si="43"/>
        <v>T</v>
      </c>
      <c r="S1391" s="70" t="s">
        <v>2633</v>
      </c>
      <c r="T1391" s="71">
        <v>45527</v>
      </c>
      <c r="U1391" s="73"/>
      <c r="V1391" s="69">
        <v>1</v>
      </c>
      <c r="W1391" s="71">
        <v>45527</v>
      </c>
      <c r="X1391" s="69">
        <v>34</v>
      </c>
      <c r="Y1391" s="69">
        <v>9</v>
      </c>
      <c r="Z1391" s="70" t="s">
        <v>61</v>
      </c>
      <c r="AA1391" s="69">
        <v>1</v>
      </c>
      <c r="AB1391" s="72">
        <v>45530</v>
      </c>
      <c r="AC1391" s="70" t="s">
        <v>57</v>
      </c>
      <c r="AD1391" s="70" t="s">
        <v>139</v>
      </c>
      <c r="AE1391" s="70" t="s">
        <v>13</v>
      </c>
      <c r="AF1391" s="70" t="s">
        <v>12</v>
      </c>
      <c r="AG1391" s="70" t="s">
        <v>65</v>
      </c>
      <c r="AH1391" s="70" t="s">
        <v>11</v>
      </c>
      <c r="AI1391" s="70" t="s">
        <v>9</v>
      </c>
      <c r="AJ1391" s="70" t="s">
        <v>122</v>
      </c>
      <c r="AK1391" s="70" t="s">
        <v>139</v>
      </c>
      <c r="AL1391" s="70" t="s">
        <v>57</v>
      </c>
      <c r="AM1391" s="70" t="s">
        <v>61</v>
      </c>
      <c r="AN1391" s="70" t="s">
        <v>61</v>
      </c>
      <c r="AO1391" s="70" t="s">
        <v>74</v>
      </c>
      <c r="AP1391" s="69">
        <v>6.1</v>
      </c>
    </row>
    <row r="1392" spans="1:42" ht="15" hidden="1" customHeight="1" x14ac:dyDescent="0.25">
      <c r="A1392" s="69">
        <v>2024</v>
      </c>
      <c r="B1392" s="70" t="s">
        <v>54</v>
      </c>
      <c r="C1392" s="70" t="s">
        <v>55</v>
      </c>
      <c r="D1392" s="70" t="s">
        <v>181</v>
      </c>
      <c r="E1392" s="70" t="s">
        <v>219</v>
      </c>
      <c r="F1392" s="70" t="s">
        <v>182</v>
      </c>
      <c r="G1392" s="70" t="s">
        <v>2623</v>
      </c>
      <c r="H1392" s="70" t="s">
        <v>87</v>
      </c>
      <c r="I1392" s="70" t="s">
        <v>60</v>
      </c>
      <c r="J1392" s="70" t="s">
        <v>180</v>
      </c>
      <c r="K1392" s="69" t="b">
        <v>1</v>
      </c>
      <c r="L1392" s="70" t="s">
        <v>23</v>
      </c>
      <c r="M1392" s="69">
        <v>101</v>
      </c>
      <c r="N1392" s="78" t="s">
        <v>62</v>
      </c>
      <c r="O1392" s="81" t="str">
        <f t="shared" si="42"/>
        <v>10195</v>
      </c>
      <c r="P1392" s="82" t="str">
        <f>IF(L1392="EGG", "THA", IF(COUNTIF(Sheet2!B$3:B$187,VALUE('raw Mark ID data'!O1392))=0, 0, VLOOKUP(VALUE(O1392), Sheet2!B$3:D$987, 3, FALSE)))</f>
        <v>THA</v>
      </c>
      <c r="Q1392" s="82" t="str">
        <f>IF(P1392="THA",VLOOKUP(VALUE(O1392),Sheet2!B$1:C$191,2,FALSE), IF(P1392="SHA",VLOOKUP(VALUE(O1392),Sheet2!B$1:C$191,2,FALSE), 0))</f>
        <v>Neets Bay</v>
      </c>
      <c r="R1392" s="82" t="str">
        <f t="shared" si="43"/>
        <v>T</v>
      </c>
      <c r="S1392" s="70" t="s">
        <v>2634</v>
      </c>
      <c r="T1392" s="71">
        <v>45527</v>
      </c>
      <c r="U1392" s="73"/>
      <c r="V1392" s="69">
        <v>1</v>
      </c>
      <c r="W1392" s="71">
        <v>45527</v>
      </c>
      <c r="X1392" s="69">
        <v>34</v>
      </c>
      <c r="Y1392" s="69">
        <v>9</v>
      </c>
      <c r="Z1392" s="70" t="s">
        <v>61</v>
      </c>
      <c r="AA1392" s="69">
        <v>1</v>
      </c>
      <c r="AB1392" s="72">
        <v>45530</v>
      </c>
      <c r="AC1392" s="70" t="s">
        <v>57</v>
      </c>
      <c r="AD1392" s="70" t="s">
        <v>163</v>
      </c>
      <c r="AE1392" s="70" t="s">
        <v>10</v>
      </c>
      <c r="AF1392" s="70" t="s">
        <v>12</v>
      </c>
      <c r="AG1392" s="70" t="s">
        <v>65</v>
      </c>
      <c r="AH1392" s="70" t="s">
        <v>11</v>
      </c>
      <c r="AI1392" s="70" t="s">
        <v>9</v>
      </c>
      <c r="AJ1392" s="70" t="s">
        <v>187</v>
      </c>
      <c r="AK1392" s="70" t="s">
        <v>163</v>
      </c>
      <c r="AL1392" s="70" t="s">
        <v>57</v>
      </c>
      <c r="AM1392" s="70" t="s">
        <v>61</v>
      </c>
      <c r="AN1392" s="70" t="s">
        <v>61</v>
      </c>
      <c r="AO1392" s="70" t="s">
        <v>74</v>
      </c>
      <c r="AP1392" s="69">
        <v>3.1</v>
      </c>
    </row>
    <row r="1393" spans="1:42" ht="15" hidden="1" customHeight="1" x14ac:dyDescent="0.25">
      <c r="A1393" s="69">
        <v>2024</v>
      </c>
      <c r="B1393" s="70" t="s">
        <v>54</v>
      </c>
      <c r="C1393" s="70" t="s">
        <v>55</v>
      </c>
      <c r="D1393" s="70" t="s">
        <v>181</v>
      </c>
      <c r="E1393" s="70" t="s">
        <v>219</v>
      </c>
      <c r="F1393" s="70" t="s">
        <v>182</v>
      </c>
      <c r="G1393" s="70" t="s">
        <v>2623</v>
      </c>
      <c r="H1393" s="70" t="s">
        <v>88</v>
      </c>
      <c r="I1393" s="70" t="s">
        <v>60</v>
      </c>
      <c r="J1393" s="70" t="s">
        <v>180</v>
      </c>
      <c r="K1393" s="69" t="b">
        <v>1</v>
      </c>
      <c r="L1393" s="70" t="s">
        <v>23</v>
      </c>
      <c r="M1393" s="69">
        <v>101</v>
      </c>
      <c r="N1393" s="78" t="s">
        <v>62</v>
      </c>
      <c r="O1393" s="81" t="str">
        <f t="shared" si="42"/>
        <v>10195</v>
      </c>
      <c r="P1393" s="82" t="str">
        <f>IF(L1393="EGG", "THA", IF(COUNTIF(Sheet2!B$3:B$187,VALUE('raw Mark ID data'!O1393))=0, 0, VLOOKUP(VALUE(O1393), Sheet2!B$3:D$987, 3, FALSE)))</f>
        <v>THA</v>
      </c>
      <c r="Q1393" s="82" t="str">
        <f>IF(P1393="THA",VLOOKUP(VALUE(O1393),Sheet2!B$1:C$191,2,FALSE), IF(P1393="SHA",VLOOKUP(VALUE(O1393),Sheet2!B$1:C$191,2,FALSE), 0))</f>
        <v>Neets Bay</v>
      </c>
      <c r="R1393" s="82" t="str">
        <f t="shared" si="43"/>
        <v>T</v>
      </c>
      <c r="S1393" s="70" t="s">
        <v>2635</v>
      </c>
      <c r="T1393" s="71">
        <v>45527</v>
      </c>
      <c r="U1393" s="73"/>
      <c r="V1393" s="69">
        <v>1</v>
      </c>
      <c r="W1393" s="71">
        <v>45527</v>
      </c>
      <c r="X1393" s="69">
        <v>34</v>
      </c>
      <c r="Y1393" s="69">
        <v>9</v>
      </c>
      <c r="Z1393" s="70" t="s">
        <v>61</v>
      </c>
      <c r="AA1393" s="69">
        <v>1</v>
      </c>
      <c r="AB1393" s="72">
        <v>45530</v>
      </c>
      <c r="AC1393" s="70" t="s">
        <v>57</v>
      </c>
      <c r="AD1393" s="70" t="s">
        <v>189</v>
      </c>
      <c r="AE1393" s="70" t="s">
        <v>21</v>
      </c>
      <c r="AF1393" s="70" t="s">
        <v>12</v>
      </c>
      <c r="AG1393" s="70" t="s">
        <v>65</v>
      </c>
      <c r="AH1393" s="70" t="s">
        <v>11</v>
      </c>
      <c r="AI1393" s="70" t="s">
        <v>9</v>
      </c>
      <c r="AJ1393" s="70" t="s">
        <v>122</v>
      </c>
      <c r="AK1393" s="70" t="s">
        <v>189</v>
      </c>
      <c r="AL1393" s="70" t="s">
        <v>57</v>
      </c>
      <c r="AM1393" s="70" t="s">
        <v>61</v>
      </c>
      <c r="AN1393" s="70" t="s">
        <v>61</v>
      </c>
      <c r="AO1393" s="70" t="s">
        <v>74</v>
      </c>
      <c r="AP1393" s="69">
        <v>3.9</v>
      </c>
    </row>
    <row r="1394" spans="1:42" ht="15" hidden="1" customHeight="1" x14ac:dyDescent="0.25">
      <c r="A1394" s="69">
        <v>2024</v>
      </c>
      <c r="B1394" s="70" t="s">
        <v>54</v>
      </c>
      <c r="C1394" s="70" t="s">
        <v>55</v>
      </c>
      <c r="D1394" s="70" t="s">
        <v>181</v>
      </c>
      <c r="E1394" s="70" t="s">
        <v>219</v>
      </c>
      <c r="F1394" s="70" t="s">
        <v>182</v>
      </c>
      <c r="G1394" s="70" t="s">
        <v>2623</v>
      </c>
      <c r="H1394" s="70" t="s">
        <v>89</v>
      </c>
      <c r="I1394" s="70" t="s">
        <v>60</v>
      </c>
      <c r="J1394" s="70" t="s">
        <v>180</v>
      </c>
      <c r="K1394" s="69" t="b">
        <v>1</v>
      </c>
      <c r="L1394" s="70" t="s">
        <v>23</v>
      </c>
      <c r="M1394" s="69">
        <v>101</v>
      </c>
      <c r="N1394" s="78" t="s">
        <v>62</v>
      </c>
      <c r="O1394" s="81" t="str">
        <f t="shared" si="42"/>
        <v>10195</v>
      </c>
      <c r="P1394" s="82" t="str">
        <f>IF(L1394="EGG", "THA", IF(COUNTIF(Sheet2!B$3:B$187,VALUE('raw Mark ID data'!O1394))=0, 0, VLOOKUP(VALUE(O1394), Sheet2!B$3:D$987, 3, FALSE)))</f>
        <v>THA</v>
      </c>
      <c r="Q1394" s="82" t="str">
        <f>IF(P1394="THA",VLOOKUP(VALUE(O1394),Sheet2!B$1:C$191,2,FALSE), IF(P1394="SHA",VLOOKUP(VALUE(O1394),Sheet2!B$1:C$191,2,FALSE), 0))</f>
        <v>Neets Bay</v>
      </c>
      <c r="R1394" s="82" t="str">
        <f t="shared" si="43"/>
        <v>T</v>
      </c>
      <c r="S1394" s="70" t="s">
        <v>2636</v>
      </c>
      <c r="T1394" s="71">
        <v>45527</v>
      </c>
      <c r="U1394" s="73"/>
      <c r="V1394" s="69">
        <v>1</v>
      </c>
      <c r="W1394" s="71">
        <v>45527</v>
      </c>
      <c r="X1394" s="69">
        <v>34</v>
      </c>
      <c r="Y1394" s="69">
        <v>9</v>
      </c>
      <c r="Z1394" s="70" t="s">
        <v>61</v>
      </c>
      <c r="AA1394" s="69">
        <v>1</v>
      </c>
      <c r="AB1394" s="72">
        <v>45530</v>
      </c>
      <c r="AC1394" s="70" t="s">
        <v>57</v>
      </c>
      <c r="AD1394" s="70" t="s">
        <v>189</v>
      </c>
      <c r="AE1394" s="70" t="s">
        <v>21</v>
      </c>
      <c r="AF1394" s="70" t="s">
        <v>12</v>
      </c>
      <c r="AG1394" s="70" t="s">
        <v>65</v>
      </c>
      <c r="AH1394" s="70" t="s">
        <v>11</v>
      </c>
      <c r="AI1394" s="70" t="s">
        <v>9</v>
      </c>
      <c r="AJ1394" s="70" t="s">
        <v>122</v>
      </c>
      <c r="AK1394" s="70" t="s">
        <v>189</v>
      </c>
      <c r="AL1394" s="70" t="s">
        <v>57</v>
      </c>
      <c r="AM1394" s="70" t="s">
        <v>61</v>
      </c>
      <c r="AN1394" s="70" t="s">
        <v>61</v>
      </c>
      <c r="AO1394" s="70" t="s">
        <v>74</v>
      </c>
      <c r="AP1394" s="69">
        <v>3.9</v>
      </c>
    </row>
    <row r="1395" spans="1:42" ht="15" hidden="1" customHeight="1" x14ac:dyDescent="0.25">
      <c r="A1395" s="69">
        <v>2024</v>
      </c>
      <c r="B1395" s="70" t="s">
        <v>54</v>
      </c>
      <c r="C1395" s="70" t="s">
        <v>55</v>
      </c>
      <c r="D1395" s="70" t="s">
        <v>181</v>
      </c>
      <c r="E1395" s="70" t="s">
        <v>219</v>
      </c>
      <c r="F1395" s="70" t="s">
        <v>182</v>
      </c>
      <c r="G1395" s="70" t="s">
        <v>2623</v>
      </c>
      <c r="H1395" s="70" t="s">
        <v>90</v>
      </c>
      <c r="I1395" s="70" t="s">
        <v>60</v>
      </c>
      <c r="J1395" s="70" t="s">
        <v>180</v>
      </c>
      <c r="K1395" s="69" t="b">
        <v>1</v>
      </c>
      <c r="L1395" s="70" t="s">
        <v>23</v>
      </c>
      <c r="M1395" s="69">
        <v>101</v>
      </c>
      <c r="N1395" s="78" t="s">
        <v>62</v>
      </c>
      <c r="O1395" s="81" t="str">
        <f t="shared" si="42"/>
        <v>10195</v>
      </c>
      <c r="P1395" s="82" t="str">
        <f>IF(L1395="EGG", "THA", IF(COUNTIF(Sheet2!B$3:B$187,VALUE('raw Mark ID data'!O1395))=0, 0, VLOOKUP(VALUE(O1395), Sheet2!B$3:D$987, 3, FALSE)))</f>
        <v>THA</v>
      </c>
      <c r="Q1395" s="82" t="str">
        <f>IF(P1395="THA",VLOOKUP(VALUE(O1395),Sheet2!B$1:C$191,2,FALSE), IF(P1395="SHA",VLOOKUP(VALUE(O1395),Sheet2!B$1:C$191,2,FALSE), 0))</f>
        <v>Neets Bay</v>
      </c>
      <c r="R1395" s="82" t="str">
        <f t="shared" si="43"/>
        <v>T</v>
      </c>
      <c r="S1395" s="70" t="s">
        <v>2637</v>
      </c>
      <c r="T1395" s="71">
        <v>45527</v>
      </c>
      <c r="U1395" s="73"/>
      <c r="V1395" s="69">
        <v>1</v>
      </c>
      <c r="W1395" s="71">
        <v>45527</v>
      </c>
      <c r="X1395" s="69">
        <v>34</v>
      </c>
      <c r="Y1395" s="69">
        <v>9</v>
      </c>
      <c r="Z1395" s="70" t="s">
        <v>61</v>
      </c>
      <c r="AA1395" s="69">
        <v>1</v>
      </c>
      <c r="AB1395" s="72">
        <v>45530</v>
      </c>
      <c r="AC1395" s="70" t="s">
        <v>57</v>
      </c>
      <c r="AD1395" s="70" t="s">
        <v>163</v>
      </c>
      <c r="AE1395" s="70" t="s">
        <v>10</v>
      </c>
      <c r="AF1395" s="70" t="s">
        <v>12</v>
      </c>
      <c r="AG1395" s="70" t="s">
        <v>65</v>
      </c>
      <c r="AH1395" s="70" t="s">
        <v>11</v>
      </c>
      <c r="AI1395" s="70" t="s">
        <v>9</v>
      </c>
      <c r="AJ1395" s="70" t="s">
        <v>187</v>
      </c>
      <c r="AK1395" s="70" t="s">
        <v>163</v>
      </c>
      <c r="AL1395" s="70" t="s">
        <v>57</v>
      </c>
      <c r="AM1395" s="70" t="s">
        <v>61</v>
      </c>
      <c r="AN1395" s="70" t="s">
        <v>61</v>
      </c>
      <c r="AO1395" s="70" t="s">
        <v>74</v>
      </c>
      <c r="AP1395" s="69">
        <v>4.7</v>
      </c>
    </row>
    <row r="1396" spans="1:42" ht="15" hidden="1" customHeight="1" x14ac:dyDescent="0.25">
      <c r="A1396" s="69">
        <v>2024</v>
      </c>
      <c r="B1396" s="70" t="s">
        <v>54</v>
      </c>
      <c r="C1396" s="70" t="s">
        <v>55</v>
      </c>
      <c r="D1396" s="70" t="s">
        <v>181</v>
      </c>
      <c r="E1396" s="70" t="s">
        <v>219</v>
      </c>
      <c r="F1396" s="70" t="s">
        <v>182</v>
      </c>
      <c r="G1396" s="70" t="s">
        <v>2623</v>
      </c>
      <c r="H1396" s="70" t="s">
        <v>91</v>
      </c>
      <c r="I1396" s="70" t="s">
        <v>60</v>
      </c>
      <c r="J1396" s="70" t="s">
        <v>180</v>
      </c>
      <c r="K1396" s="69" t="b">
        <v>1</v>
      </c>
      <c r="L1396" s="70" t="s">
        <v>23</v>
      </c>
      <c r="M1396" s="69">
        <v>101</v>
      </c>
      <c r="N1396" s="78" t="s">
        <v>62</v>
      </c>
      <c r="O1396" s="81" t="str">
        <f t="shared" si="42"/>
        <v>10195</v>
      </c>
      <c r="P1396" s="82" t="str">
        <f>IF(L1396="EGG", "THA", IF(COUNTIF(Sheet2!B$3:B$187,VALUE('raw Mark ID data'!O1396))=0, 0, VLOOKUP(VALUE(O1396), Sheet2!B$3:D$987, 3, FALSE)))</f>
        <v>THA</v>
      </c>
      <c r="Q1396" s="82" t="str">
        <f>IF(P1396="THA",VLOOKUP(VALUE(O1396),Sheet2!B$1:C$191,2,FALSE), IF(P1396="SHA",VLOOKUP(VALUE(O1396),Sheet2!B$1:C$191,2,FALSE), 0))</f>
        <v>Neets Bay</v>
      </c>
      <c r="R1396" s="82" t="str">
        <f t="shared" si="43"/>
        <v>T</v>
      </c>
      <c r="S1396" s="70" t="s">
        <v>2638</v>
      </c>
      <c r="T1396" s="71">
        <v>45527</v>
      </c>
      <c r="U1396" s="73"/>
      <c r="V1396" s="69">
        <v>1</v>
      </c>
      <c r="W1396" s="71">
        <v>45527</v>
      </c>
      <c r="X1396" s="69">
        <v>34</v>
      </c>
      <c r="Y1396" s="69">
        <v>9</v>
      </c>
      <c r="Z1396" s="70" t="s">
        <v>61</v>
      </c>
      <c r="AA1396" s="69">
        <v>1</v>
      </c>
      <c r="AB1396" s="72">
        <v>45530</v>
      </c>
      <c r="AC1396" s="70" t="s">
        <v>57</v>
      </c>
      <c r="AD1396" s="70" t="s">
        <v>189</v>
      </c>
      <c r="AE1396" s="70" t="s">
        <v>21</v>
      </c>
      <c r="AF1396" s="70" t="s">
        <v>12</v>
      </c>
      <c r="AG1396" s="70" t="s">
        <v>65</v>
      </c>
      <c r="AH1396" s="70" t="s">
        <v>11</v>
      </c>
      <c r="AI1396" s="70" t="s">
        <v>9</v>
      </c>
      <c r="AJ1396" s="70" t="s">
        <v>187</v>
      </c>
      <c r="AK1396" s="70" t="s">
        <v>189</v>
      </c>
      <c r="AL1396" s="70" t="s">
        <v>57</v>
      </c>
      <c r="AM1396" s="70" t="s">
        <v>61</v>
      </c>
      <c r="AN1396" s="70" t="s">
        <v>61</v>
      </c>
      <c r="AO1396" s="70" t="s">
        <v>74</v>
      </c>
      <c r="AP1396" s="69">
        <v>5.8</v>
      </c>
    </row>
    <row r="1397" spans="1:42" ht="15" hidden="1" customHeight="1" x14ac:dyDescent="0.25">
      <c r="A1397" s="69">
        <v>2024</v>
      </c>
      <c r="B1397" s="70" t="s">
        <v>54</v>
      </c>
      <c r="C1397" s="70" t="s">
        <v>55</v>
      </c>
      <c r="D1397" s="70" t="s">
        <v>181</v>
      </c>
      <c r="E1397" s="70" t="s">
        <v>219</v>
      </c>
      <c r="F1397" s="70" t="s">
        <v>182</v>
      </c>
      <c r="G1397" s="70" t="s">
        <v>2623</v>
      </c>
      <c r="H1397" s="70" t="s">
        <v>92</v>
      </c>
      <c r="I1397" s="70" t="s">
        <v>60</v>
      </c>
      <c r="J1397" s="70" t="s">
        <v>180</v>
      </c>
      <c r="K1397" s="69" t="b">
        <v>1</v>
      </c>
      <c r="L1397" s="70" t="s">
        <v>23</v>
      </c>
      <c r="M1397" s="69">
        <v>101</v>
      </c>
      <c r="N1397" s="78" t="s">
        <v>62</v>
      </c>
      <c r="O1397" s="81" t="str">
        <f t="shared" si="42"/>
        <v>10195</v>
      </c>
      <c r="P1397" s="82" t="str">
        <f>IF(L1397="EGG", "THA", IF(COUNTIF(Sheet2!B$3:B$187,VALUE('raw Mark ID data'!O1397))=0, 0, VLOOKUP(VALUE(O1397), Sheet2!B$3:D$987, 3, FALSE)))</f>
        <v>THA</v>
      </c>
      <c r="Q1397" s="82" t="str">
        <f>IF(P1397="THA",VLOOKUP(VALUE(O1397),Sheet2!B$1:C$191,2,FALSE), IF(P1397="SHA",VLOOKUP(VALUE(O1397),Sheet2!B$1:C$191,2,FALSE), 0))</f>
        <v>Neets Bay</v>
      </c>
      <c r="R1397" s="82" t="str">
        <f t="shared" si="43"/>
        <v>T</v>
      </c>
      <c r="S1397" s="70" t="s">
        <v>2639</v>
      </c>
      <c r="T1397" s="71">
        <v>45527</v>
      </c>
      <c r="U1397" s="73"/>
      <c r="V1397" s="69">
        <v>1</v>
      </c>
      <c r="W1397" s="71">
        <v>45527</v>
      </c>
      <c r="X1397" s="69">
        <v>34</v>
      </c>
      <c r="Y1397" s="69">
        <v>9</v>
      </c>
      <c r="Z1397" s="70" t="s">
        <v>61</v>
      </c>
      <c r="AA1397" s="69">
        <v>1</v>
      </c>
      <c r="AB1397" s="72">
        <v>45530</v>
      </c>
      <c r="AC1397" s="70" t="s">
        <v>57</v>
      </c>
      <c r="AD1397" s="70" t="s">
        <v>947</v>
      </c>
      <c r="AE1397" s="70" t="s">
        <v>14</v>
      </c>
      <c r="AF1397" s="70" t="s">
        <v>12</v>
      </c>
      <c r="AG1397" s="70" t="s">
        <v>65</v>
      </c>
      <c r="AH1397" s="70" t="s">
        <v>11</v>
      </c>
      <c r="AI1397" s="70" t="s">
        <v>9</v>
      </c>
      <c r="AJ1397" s="70" t="s">
        <v>122</v>
      </c>
      <c r="AK1397" s="70" t="s">
        <v>947</v>
      </c>
      <c r="AL1397" s="70" t="s">
        <v>57</v>
      </c>
      <c r="AM1397" s="70" t="s">
        <v>61</v>
      </c>
      <c r="AN1397" s="70" t="s">
        <v>61</v>
      </c>
      <c r="AO1397" s="70" t="s">
        <v>74</v>
      </c>
      <c r="AP1397" s="69">
        <v>6.1</v>
      </c>
    </row>
    <row r="1398" spans="1:42" ht="15" hidden="1" customHeight="1" x14ac:dyDescent="0.25">
      <c r="A1398" s="69">
        <v>2024</v>
      </c>
      <c r="B1398" s="70" t="s">
        <v>54</v>
      </c>
      <c r="C1398" s="70" t="s">
        <v>55</v>
      </c>
      <c r="D1398" s="70" t="s">
        <v>181</v>
      </c>
      <c r="E1398" s="70" t="s">
        <v>219</v>
      </c>
      <c r="F1398" s="70" t="s">
        <v>182</v>
      </c>
      <c r="G1398" s="70" t="s">
        <v>2623</v>
      </c>
      <c r="H1398" s="70" t="s">
        <v>94</v>
      </c>
      <c r="I1398" s="70" t="s">
        <v>60</v>
      </c>
      <c r="J1398" s="70" t="s">
        <v>180</v>
      </c>
      <c r="K1398" s="69" t="b">
        <v>1</v>
      </c>
      <c r="L1398" s="70" t="s">
        <v>23</v>
      </c>
      <c r="M1398" s="69">
        <v>101</v>
      </c>
      <c r="N1398" s="78" t="s">
        <v>62</v>
      </c>
      <c r="O1398" s="81" t="str">
        <f t="shared" si="42"/>
        <v>10195</v>
      </c>
      <c r="P1398" s="82" t="str">
        <f>IF(L1398="EGG", "THA", IF(COUNTIF(Sheet2!B$3:B$187,VALUE('raw Mark ID data'!O1398))=0, 0, VLOOKUP(VALUE(O1398), Sheet2!B$3:D$987, 3, FALSE)))</f>
        <v>THA</v>
      </c>
      <c r="Q1398" s="82" t="str">
        <f>IF(P1398="THA",VLOOKUP(VALUE(O1398),Sheet2!B$1:C$191,2,FALSE), IF(P1398="SHA",VLOOKUP(VALUE(O1398),Sheet2!B$1:C$191,2,FALSE), 0))</f>
        <v>Neets Bay</v>
      </c>
      <c r="R1398" s="82" t="str">
        <f t="shared" si="43"/>
        <v>T</v>
      </c>
      <c r="S1398" s="70" t="s">
        <v>2640</v>
      </c>
      <c r="T1398" s="71">
        <v>45527</v>
      </c>
      <c r="U1398" s="73"/>
      <c r="V1398" s="69">
        <v>1</v>
      </c>
      <c r="W1398" s="71">
        <v>45527</v>
      </c>
      <c r="X1398" s="69">
        <v>34</v>
      </c>
      <c r="Y1398" s="69">
        <v>9</v>
      </c>
      <c r="Z1398" s="70" t="s">
        <v>61</v>
      </c>
      <c r="AA1398" s="69">
        <v>1</v>
      </c>
      <c r="AB1398" s="72">
        <v>45530</v>
      </c>
      <c r="AC1398" s="70" t="s">
        <v>57</v>
      </c>
      <c r="AD1398" s="70" t="s">
        <v>163</v>
      </c>
      <c r="AE1398" s="70" t="s">
        <v>10</v>
      </c>
      <c r="AF1398" s="70" t="s">
        <v>12</v>
      </c>
      <c r="AG1398" s="70" t="s">
        <v>65</v>
      </c>
      <c r="AH1398" s="70" t="s">
        <v>11</v>
      </c>
      <c r="AI1398" s="70" t="s">
        <v>9</v>
      </c>
      <c r="AJ1398" s="70" t="s">
        <v>122</v>
      </c>
      <c r="AK1398" s="70" t="s">
        <v>163</v>
      </c>
      <c r="AL1398" s="70" t="s">
        <v>57</v>
      </c>
      <c r="AM1398" s="70" t="s">
        <v>61</v>
      </c>
      <c r="AN1398" s="70" t="s">
        <v>61</v>
      </c>
      <c r="AO1398" s="70" t="s">
        <v>74</v>
      </c>
      <c r="AP1398" s="69">
        <v>4.0999999999999996</v>
      </c>
    </row>
    <row r="1399" spans="1:42" ht="15" hidden="1" customHeight="1" x14ac:dyDescent="0.25">
      <c r="A1399" s="69">
        <v>2024</v>
      </c>
      <c r="B1399" s="70" t="s">
        <v>54</v>
      </c>
      <c r="C1399" s="70" t="s">
        <v>55</v>
      </c>
      <c r="D1399" s="70" t="s">
        <v>181</v>
      </c>
      <c r="E1399" s="70" t="s">
        <v>219</v>
      </c>
      <c r="F1399" s="70" t="s">
        <v>182</v>
      </c>
      <c r="G1399" s="70" t="s">
        <v>2623</v>
      </c>
      <c r="H1399" s="70" t="s">
        <v>95</v>
      </c>
      <c r="I1399" s="70" t="s">
        <v>60</v>
      </c>
      <c r="J1399" s="70" t="s">
        <v>180</v>
      </c>
      <c r="K1399" s="69" t="b">
        <v>1</v>
      </c>
      <c r="L1399" s="70" t="s">
        <v>23</v>
      </c>
      <c r="M1399" s="69">
        <v>101</v>
      </c>
      <c r="N1399" s="78" t="s">
        <v>62</v>
      </c>
      <c r="O1399" s="81" t="str">
        <f t="shared" si="42"/>
        <v>10195</v>
      </c>
      <c r="P1399" s="82" t="str">
        <f>IF(L1399="EGG", "THA", IF(COUNTIF(Sheet2!B$3:B$187,VALUE('raw Mark ID data'!O1399))=0, 0, VLOOKUP(VALUE(O1399), Sheet2!B$3:D$987, 3, FALSE)))</f>
        <v>THA</v>
      </c>
      <c r="Q1399" s="82" t="str">
        <f>IF(P1399="THA",VLOOKUP(VALUE(O1399),Sheet2!B$1:C$191,2,FALSE), IF(P1399="SHA",VLOOKUP(VALUE(O1399),Sheet2!B$1:C$191,2,FALSE), 0))</f>
        <v>Neets Bay</v>
      </c>
      <c r="R1399" s="82" t="str">
        <f t="shared" si="43"/>
        <v>T</v>
      </c>
      <c r="S1399" s="70" t="s">
        <v>2641</v>
      </c>
      <c r="T1399" s="71">
        <v>45527</v>
      </c>
      <c r="U1399" s="73"/>
      <c r="V1399" s="69">
        <v>1</v>
      </c>
      <c r="W1399" s="71">
        <v>45527</v>
      </c>
      <c r="X1399" s="69">
        <v>34</v>
      </c>
      <c r="Y1399" s="69">
        <v>9</v>
      </c>
      <c r="Z1399" s="70" t="s">
        <v>61</v>
      </c>
      <c r="AA1399" s="69">
        <v>1</v>
      </c>
      <c r="AB1399" s="72">
        <v>45530</v>
      </c>
      <c r="AC1399" s="70" t="s">
        <v>57</v>
      </c>
      <c r="AD1399" s="70" t="s">
        <v>139</v>
      </c>
      <c r="AE1399" s="70" t="s">
        <v>13</v>
      </c>
      <c r="AF1399" s="70" t="s">
        <v>12</v>
      </c>
      <c r="AG1399" s="70" t="s">
        <v>65</v>
      </c>
      <c r="AH1399" s="70" t="s">
        <v>11</v>
      </c>
      <c r="AI1399" s="70" t="s">
        <v>9</v>
      </c>
      <c r="AJ1399" s="70" t="s">
        <v>122</v>
      </c>
      <c r="AK1399" s="70" t="s">
        <v>139</v>
      </c>
      <c r="AL1399" s="70" t="s">
        <v>57</v>
      </c>
      <c r="AM1399" s="70" t="s">
        <v>61</v>
      </c>
      <c r="AN1399" s="70" t="s">
        <v>61</v>
      </c>
      <c r="AO1399" s="70" t="s">
        <v>74</v>
      </c>
      <c r="AP1399" s="69">
        <v>5.5</v>
      </c>
    </row>
    <row r="1400" spans="1:42" ht="15" hidden="1" customHeight="1" x14ac:dyDescent="0.25">
      <c r="A1400" s="69">
        <v>2024</v>
      </c>
      <c r="B1400" s="70" t="s">
        <v>54</v>
      </c>
      <c r="C1400" s="70" t="s">
        <v>55</v>
      </c>
      <c r="D1400" s="70" t="s">
        <v>181</v>
      </c>
      <c r="E1400" s="70" t="s">
        <v>219</v>
      </c>
      <c r="F1400" s="70" t="s">
        <v>182</v>
      </c>
      <c r="G1400" s="70" t="s">
        <v>2623</v>
      </c>
      <c r="H1400" s="70" t="s">
        <v>97</v>
      </c>
      <c r="I1400" s="70" t="s">
        <v>60</v>
      </c>
      <c r="J1400" s="70" t="s">
        <v>180</v>
      </c>
      <c r="K1400" s="69" t="b">
        <v>1</v>
      </c>
      <c r="L1400" s="70" t="s">
        <v>23</v>
      </c>
      <c r="M1400" s="69">
        <v>101</v>
      </c>
      <c r="N1400" s="78" t="s">
        <v>62</v>
      </c>
      <c r="O1400" s="81" t="str">
        <f t="shared" si="42"/>
        <v>10195</v>
      </c>
      <c r="P1400" s="82" t="str">
        <f>IF(L1400="EGG", "THA", IF(COUNTIF(Sheet2!B$3:B$187,VALUE('raw Mark ID data'!O1400))=0, 0, VLOOKUP(VALUE(O1400), Sheet2!B$3:D$987, 3, FALSE)))</f>
        <v>THA</v>
      </c>
      <c r="Q1400" s="82" t="str">
        <f>IF(P1400="THA",VLOOKUP(VALUE(O1400),Sheet2!B$1:C$191,2,FALSE), IF(P1400="SHA",VLOOKUP(VALUE(O1400),Sheet2!B$1:C$191,2,FALSE), 0))</f>
        <v>Neets Bay</v>
      </c>
      <c r="R1400" s="82" t="str">
        <f t="shared" si="43"/>
        <v>T</v>
      </c>
      <c r="S1400" s="70" t="s">
        <v>2642</v>
      </c>
      <c r="T1400" s="71">
        <v>45527</v>
      </c>
      <c r="U1400" s="73"/>
      <c r="V1400" s="69">
        <v>1</v>
      </c>
      <c r="W1400" s="71">
        <v>45527</v>
      </c>
      <c r="X1400" s="69">
        <v>34</v>
      </c>
      <c r="Y1400" s="69">
        <v>9</v>
      </c>
      <c r="Z1400" s="70" t="s">
        <v>61</v>
      </c>
      <c r="AA1400" s="69">
        <v>1</v>
      </c>
      <c r="AB1400" s="72">
        <v>45530</v>
      </c>
      <c r="AC1400" s="70" t="s">
        <v>57</v>
      </c>
      <c r="AD1400" s="70" t="s">
        <v>139</v>
      </c>
      <c r="AE1400" s="70" t="s">
        <v>13</v>
      </c>
      <c r="AF1400" s="70" t="s">
        <v>12</v>
      </c>
      <c r="AG1400" s="70" t="s">
        <v>65</v>
      </c>
      <c r="AH1400" s="70" t="s">
        <v>11</v>
      </c>
      <c r="AI1400" s="70" t="s">
        <v>9</v>
      </c>
      <c r="AJ1400" s="70" t="s">
        <v>122</v>
      </c>
      <c r="AK1400" s="70" t="s">
        <v>139</v>
      </c>
      <c r="AL1400" s="70" t="s">
        <v>57</v>
      </c>
      <c r="AM1400" s="70" t="s">
        <v>61</v>
      </c>
      <c r="AN1400" s="70" t="s">
        <v>61</v>
      </c>
      <c r="AO1400" s="70" t="s">
        <v>74</v>
      </c>
      <c r="AP1400" s="69">
        <v>5</v>
      </c>
    </row>
    <row r="1401" spans="1:42" ht="15" hidden="1" customHeight="1" x14ac:dyDescent="0.25">
      <c r="A1401" s="69">
        <v>2024</v>
      </c>
      <c r="B1401" s="70" t="s">
        <v>54</v>
      </c>
      <c r="C1401" s="70" t="s">
        <v>55</v>
      </c>
      <c r="D1401" s="70" t="s">
        <v>181</v>
      </c>
      <c r="E1401" s="70" t="s">
        <v>219</v>
      </c>
      <c r="F1401" s="70" t="s">
        <v>182</v>
      </c>
      <c r="G1401" s="70" t="s">
        <v>2623</v>
      </c>
      <c r="H1401" s="70" t="s">
        <v>98</v>
      </c>
      <c r="I1401" s="70" t="s">
        <v>60</v>
      </c>
      <c r="J1401" s="70" t="s">
        <v>180</v>
      </c>
      <c r="K1401" s="69" t="b">
        <v>1</v>
      </c>
      <c r="L1401" s="70" t="s">
        <v>23</v>
      </c>
      <c r="M1401" s="69">
        <v>101</v>
      </c>
      <c r="N1401" s="78" t="s">
        <v>62</v>
      </c>
      <c r="O1401" s="81" t="str">
        <f t="shared" si="42"/>
        <v>10195</v>
      </c>
      <c r="P1401" s="82" t="str">
        <f>IF(L1401="EGG", "THA", IF(COUNTIF(Sheet2!B$3:B$187,VALUE('raw Mark ID data'!O1401))=0, 0, VLOOKUP(VALUE(O1401), Sheet2!B$3:D$987, 3, FALSE)))</f>
        <v>THA</v>
      </c>
      <c r="Q1401" s="82" t="str">
        <f>IF(P1401="THA",VLOOKUP(VALUE(O1401),Sheet2!B$1:C$191,2,FALSE), IF(P1401="SHA",VLOOKUP(VALUE(O1401),Sheet2!B$1:C$191,2,FALSE), 0))</f>
        <v>Neets Bay</v>
      </c>
      <c r="R1401" s="82" t="str">
        <f t="shared" si="43"/>
        <v>T</v>
      </c>
      <c r="S1401" s="70" t="s">
        <v>2643</v>
      </c>
      <c r="T1401" s="71">
        <v>45527</v>
      </c>
      <c r="U1401" s="73"/>
      <c r="V1401" s="69">
        <v>1</v>
      </c>
      <c r="W1401" s="71">
        <v>45527</v>
      </c>
      <c r="X1401" s="69">
        <v>34</v>
      </c>
      <c r="Y1401" s="69">
        <v>9</v>
      </c>
      <c r="Z1401" s="70" t="s">
        <v>61</v>
      </c>
      <c r="AA1401" s="69">
        <v>1</v>
      </c>
      <c r="AB1401" s="72">
        <v>45530</v>
      </c>
      <c r="AC1401" s="70" t="s">
        <v>57</v>
      </c>
      <c r="AD1401" s="70" t="s">
        <v>947</v>
      </c>
      <c r="AE1401" s="70" t="s">
        <v>14</v>
      </c>
      <c r="AF1401" s="70" t="s">
        <v>12</v>
      </c>
      <c r="AG1401" s="70" t="s">
        <v>65</v>
      </c>
      <c r="AH1401" s="70" t="s">
        <v>11</v>
      </c>
      <c r="AI1401" s="70" t="s">
        <v>9</v>
      </c>
      <c r="AJ1401" s="70" t="s">
        <v>122</v>
      </c>
      <c r="AK1401" s="70" t="s">
        <v>947</v>
      </c>
      <c r="AL1401" s="70" t="s">
        <v>57</v>
      </c>
      <c r="AM1401" s="70" t="s">
        <v>61</v>
      </c>
      <c r="AN1401" s="70" t="s">
        <v>61</v>
      </c>
      <c r="AO1401" s="70" t="s">
        <v>74</v>
      </c>
      <c r="AP1401" s="69">
        <v>5.4</v>
      </c>
    </row>
    <row r="1402" spans="1:42" ht="15" hidden="1" customHeight="1" x14ac:dyDescent="0.25">
      <c r="A1402" s="69">
        <v>2024</v>
      </c>
      <c r="B1402" s="70" t="s">
        <v>54</v>
      </c>
      <c r="C1402" s="70" t="s">
        <v>55</v>
      </c>
      <c r="D1402" s="70" t="s">
        <v>181</v>
      </c>
      <c r="E1402" s="70" t="s">
        <v>219</v>
      </c>
      <c r="F1402" s="70" t="s">
        <v>182</v>
      </c>
      <c r="G1402" s="70" t="s">
        <v>2623</v>
      </c>
      <c r="H1402" s="70" t="s">
        <v>99</v>
      </c>
      <c r="I1402" s="70" t="s">
        <v>60</v>
      </c>
      <c r="J1402" s="70" t="s">
        <v>180</v>
      </c>
      <c r="K1402" s="69" t="b">
        <v>1</v>
      </c>
      <c r="L1402" s="70" t="s">
        <v>23</v>
      </c>
      <c r="M1402" s="69">
        <v>101</v>
      </c>
      <c r="N1402" s="78" t="s">
        <v>62</v>
      </c>
      <c r="O1402" s="81" t="str">
        <f t="shared" si="42"/>
        <v>10195</v>
      </c>
      <c r="P1402" s="82" t="str">
        <f>IF(L1402="EGG", "THA", IF(COUNTIF(Sheet2!B$3:B$187,VALUE('raw Mark ID data'!O1402))=0, 0, VLOOKUP(VALUE(O1402), Sheet2!B$3:D$987, 3, FALSE)))</f>
        <v>THA</v>
      </c>
      <c r="Q1402" s="82" t="str">
        <f>IF(P1402="THA",VLOOKUP(VALUE(O1402),Sheet2!B$1:C$191,2,FALSE), IF(P1402="SHA",VLOOKUP(VALUE(O1402),Sheet2!B$1:C$191,2,FALSE), 0))</f>
        <v>Neets Bay</v>
      </c>
      <c r="R1402" s="82" t="str">
        <f t="shared" si="43"/>
        <v>T</v>
      </c>
      <c r="S1402" s="70" t="s">
        <v>2644</v>
      </c>
      <c r="T1402" s="71">
        <v>45527</v>
      </c>
      <c r="U1402" s="73"/>
      <c r="V1402" s="69">
        <v>1</v>
      </c>
      <c r="W1402" s="71">
        <v>45527</v>
      </c>
      <c r="X1402" s="69">
        <v>34</v>
      </c>
      <c r="Y1402" s="69">
        <v>9</v>
      </c>
      <c r="Z1402" s="70" t="s">
        <v>61</v>
      </c>
      <c r="AA1402" s="69">
        <v>1</v>
      </c>
      <c r="AB1402" s="72">
        <v>45530</v>
      </c>
      <c r="AC1402" s="70" t="s">
        <v>57</v>
      </c>
      <c r="AD1402" s="70" t="s">
        <v>189</v>
      </c>
      <c r="AE1402" s="70" t="s">
        <v>21</v>
      </c>
      <c r="AF1402" s="70" t="s">
        <v>12</v>
      </c>
      <c r="AG1402" s="70" t="s">
        <v>65</v>
      </c>
      <c r="AH1402" s="70" t="s">
        <v>11</v>
      </c>
      <c r="AI1402" s="70" t="s">
        <v>9</v>
      </c>
      <c r="AJ1402" s="70" t="s">
        <v>122</v>
      </c>
      <c r="AK1402" s="70" t="s">
        <v>189</v>
      </c>
      <c r="AL1402" s="70" t="s">
        <v>57</v>
      </c>
      <c r="AM1402" s="70" t="s">
        <v>61</v>
      </c>
      <c r="AN1402" s="70" t="s">
        <v>61</v>
      </c>
      <c r="AO1402" s="70" t="s">
        <v>74</v>
      </c>
      <c r="AP1402" s="69">
        <v>6.9</v>
      </c>
    </row>
    <row r="1403" spans="1:42" ht="15" hidden="1" customHeight="1" x14ac:dyDescent="0.25">
      <c r="A1403" s="69">
        <v>2024</v>
      </c>
      <c r="B1403" s="70" t="s">
        <v>54</v>
      </c>
      <c r="C1403" s="70" t="s">
        <v>55</v>
      </c>
      <c r="D1403" s="70" t="s">
        <v>181</v>
      </c>
      <c r="E1403" s="70" t="s">
        <v>219</v>
      </c>
      <c r="F1403" s="70" t="s">
        <v>182</v>
      </c>
      <c r="G1403" s="70" t="s">
        <v>2623</v>
      </c>
      <c r="H1403" s="70" t="s">
        <v>100</v>
      </c>
      <c r="I1403" s="70" t="s">
        <v>60</v>
      </c>
      <c r="J1403" s="70" t="s">
        <v>180</v>
      </c>
      <c r="K1403" s="69" t="b">
        <v>1</v>
      </c>
      <c r="L1403" s="70" t="s">
        <v>23</v>
      </c>
      <c r="M1403" s="69">
        <v>101</v>
      </c>
      <c r="N1403" s="78" t="s">
        <v>62</v>
      </c>
      <c r="O1403" s="81" t="str">
        <f t="shared" si="42"/>
        <v>10195</v>
      </c>
      <c r="P1403" s="82" t="str">
        <f>IF(L1403="EGG", "THA", IF(COUNTIF(Sheet2!B$3:B$187,VALUE('raw Mark ID data'!O1403))=0, 0, VLOOKUP(VALUE(O1403), Sheet2!B$3:D$987, 3, FALSE)))</f>
        <v>THA</v>
      </c>
      <c r="Q1403" s="82" t="str">
        <f>IF(P1403="THA",VLOOKUP(VALUE(O1403),Sheet2!B$1:C$191,2,FALSE), IF(P1403="SHA",VLOOKUP(VALUE(O1403),Sheet2!B$1:C$191,2,FALSE), 0))</f>
        <v>Neets Bay</v>
      </c>
      <c r="R1403" s="82" t="str">
        <f t="shared" si="43"/>
        <v>T</v>
      </c>
      <c r="S1403" s="70" t="s">
        <v>2645</v>
      </c>
      <c r="T1403" s="71">
        <v>45527</v>
      </c>
      <c r="U1403" s="73"/>
      <c r="V1403" s="69">
        <v>1</v>
      </c>
      <c r="W1403" s="71">
        <v>45527</v>
      </c>
      <c r="X1403" s="69">
        <v>34</v>
      </c>
      <c r="Y1403" s="69">
        <v>9</v>
      </c>
      <c r="Z1403" s="70" t="s">
        <v>61</v>
      </c>
      <c r="AA1403" s="69">
        <v>1</v>
      </c>
      <c r="AB1403" s="72">
        <v>45530</v>
      </c>
      <c r="AC1403" s="70" t="s">
        <v>57</v>
      </c>
      <c r="AD1403" s="70" t="s">
        <v>189</v>
      </c>
      <c r="AE1403" s="70" t="s">
        <v>21</v>
      </c>
      <c r="AF1403" s="70" t="s">
        <v>12</v>
      </c>
      <c r="AG1403" s="70" t="s">
        <v>65</v>
      </c>
      <c r="AH1403" s="70" t="s">
        <v>11</v>
      </c>
      <c r="AI1403" s="70" t="s">
        <v>9</v>
      </c>
      <c r="AJ1403" s="70" t="s">
        <v>122</v>
      </c>
      <c r="AK1403" s="70" t="s">
        <v>189</v>
      </c>
      <c r="AL1403" s="70" t="s">
        <v>57</v>
      </c>
      <c r="AM1403" s="70" t="s">
        <v>61</v>
      </c>
      <c r="AN1403" s="70" t="s">
        <v>61</v>
      </c>
      <c r="AO1403" s="70" t="s">
        <v>74</v>
      </c>
      <c r="AP1403" s="69">
        <v>6</v>
      </c>
    </row>
    <row r="1404" spans="1:42" ht="15" hidden="1" customHeight="1" x14ac:dyDescent="0.25">
      <c r="A1404" s="69">
        <v>2024</v>
      </c>
      <c r="B1404" s="70" t="s">
        <v>54</v>
      </c>
      <c r="C1404" s="70" t="s">
        <v>55</v>
      </c>
      <c r="D1404" s="70" t="s">
        <v>181</v>
      </c>
      <c r="E1404" s="70" t="s">
        <v>219</v>
      </c>
      <c r="F1404" s="70" t="s">
        <v>182</v>
      </c>
      <c r="G1404" s="70" t="s">
        <v>2623</v>
      </c>
      <c r="H1404" s="70" t="s">
        <v>101</v>
      </c>
      <c r="I1404" s="70" t="s">
        <v>60</v>
      </c>
      <c r="J1404" s="70" t="s">
        <v>180</v>
      </c>
      <c r="K1404" s="69" t="b">
        <v>1</v>
      </c>
      <c r="L1404" s="70" t="s">
        <v>23</v>
      </c>
      <c r="M1404" s="69">
        <v>101</v>
      </c>
      <c r="N1404" s="78" t="s">
        <v>62</v>
      </c>
      <c r="O1404" s="81" t="str">
        <f t="shared" si="42"/>
        <v>10195</v>
      </c>
      <c r="P1404" s="82" t="str">
        <f>IF(L1404="EGG", "THA", IF(COUNTIF(Sheet2!B$3:B$187,VALUE('raw Mark ID data'!O1404))=0, 0, VLOOKUP(VALUE(O1404), Sheet2!B$3:D$987, 3, FALSE)))</f>
        <v>THA</v>
      </c>
      <c r="Q1404" s="82" t="str">
        <f>IF(P1404="THA",VLOOKUP(VALUE(O1404),Sheet2!B$1:C$191,2,FALSE), IF(P1404="SHA",VLOOKUP(VALUE(O1404),Sheet2!B$1:C$191,2,FALSE), 0))</f>
        <v>Neets Bay</v>
      </c>
      <c r="R1404" s="82" t="str">
        <f t="shared" si="43"/>
        <v>T</v>
      </c>
      <c r="S1404" s="70" t="s">
        <v>2646</v>
      </c>
      <c r="T1404" s="71">
        <v>45527</v>
      </c>
      <c r="U1404" s="73"/>
      <c r="V1404" s="69">
        <v>1</v>
      </c>
      <c r="W1404" s="71">
        <v>45527</v>
      </c>
      <c r="X1404" s="69">
        <v>34</v>
      </c>
      <c r="Y1404" s="69">
        <v>9</v>
      </c>
      <c r="Z1404" s="70" t="s">
        <v>61</v>
      </c>
      <c r="AA1404" s="69">
        <v>1</v>
      </c>
      <c r="AB1404" s="72">
        <v>45530</v>
      </c>
      <c r="AC1404" s="70" t="s">
        <v>57</v>
      </c>
      <c r="AD1404" s="70" t="s">
        <v>189</v>
      </c>
      <c r="AE1404" s="70" t="s">
        <v>21</v>
      </c>
      <c r="AF1404" s="70" t="s">
        <v>12</v>
      </c>
      <c r="AG1404" s="70" t="s">
        <v>65</v>
      </c>
      <c r="AH1404" s="70" t="s">
        <v>11</v>
      </c>
      <c r="AI1404" s="70" t="s">
        <v>9</v>
      </c>
      <c r="AJ1404" s="70" t="s">
        <v>122</v>
      </c>
      <c r="AK1404" s="70" t="s">
        <v>189</v>
      </c>
      <c r="AL1404" s="70" t="s">
        <v>57</v>
      </c>
      <c r="AM1404" s="70" t="s">
        <v>61</v>
      </c>
      <c r="AN1404" s="70" t="s">
        <v>61</v>
      </c>
      <c r="AO1404" s="70" t="s">
        <v>74</v>
      </c>
      <c r="AP1404" s="69">
        <v>6</v>
      </c>
    </row>
    <row r="1405" spans="1:42" ht="15" hidden="1" customHeight="1" x14ac:dyDescent="0.25">
      <c r="A1405" s="69">
        <v>2024</v>
      </c>
      <c r="B1405" s="70" t="s">
        <v>54</v>
      </c>
      <c r="C1405" s="70" t="s">
        <v>55</v>
      </c>
      <c r="D1405" s="70" t="s">
        <v>181</v>
      </c>
      <c r="E1405" s="70" t="s">
        <v>219</v>
      </c>
      <c r="F1405" s="70" t="s">
        <v>182</v>
      </c>
      <c r="G1405" s="70" t="s">
        <v>2623</v>
      </c>
      <c r="H1405" s="70" t="s">
        <v>102</v>
      </c>
      <c r="I1405" s="70" t="s">
        <v>60</v>
      </c>
      <c r="J1405" s="70" t="s">
        <v>180</v>
      </c>
      <c r="K1405" s="69" t="b">
        <v>1</v>
      </c>
      <c r="L1405" s="70" t="s">
        <v>23</v>
      </c>
      <c r="M1405" s="69">
        <v>101</v>
      </c>
      <c r="N1405" s="78" t="s">
        <v>62</v>
      </c>
      <c r="O1405" s="81" t="str">
        <f t="shared" si="42"/>
        <v>10195</v>
      </c>
      <c r="P1405" s="82" t="str">
        <f>IF(L1405="EGG", "THA", IF(COUNTIF(Sheet2!B$3:B$187,VALUE('raw Mark ID data'!O1405))=0, 0, VLOOKUP(VALUE(O1405), Sheet2!B$3:D$987, 3, FALSE)))</f>
        <v>THA</v>
      </c>
      <c r="Q1405" s="82" t="str">
        <f>IF(P1405="THA",VLOOKUP(VALUE(O1405),Sheet2!B$1:C$191,2,FALSE), IF(P1405="SHA",VLOOKUP(VALUE(O1405),Sheet2!B$1:C$191,2,FALSE), 0))</f>
        <v>Neets Bay</v>
      </c>
      <c r="R1405" s="82" t="str">
        <f t="shared" si="43"/>
        <v>T</v>
      </c>
      <c r="S1405" s="70" t="s">
        <v>2647</v>
      </c>
      <c r="T1405" s="71">
        <v>45527</v>
      </c>
      <c r="U1405" s="73"/>
      <c r="V1405" s="69">
        <v>1</v>
      </c>
      <c r="W1405" s="71">
        <v>45527</v>
      </c>
      <c r="X1405" s="69">
        <v>34</v>
      </c>
      <c r="Y1405" s="69">
        <v>9</v>
      </c>
      <c r="Z1405" s="70" t="s">
        <v>61</v>
      </c>
      <c r="AA1405" s="69">
        <v>1</v>
      </c>
      <c r="AB1405" s="72">
        <v>45530</v>
      </c>
      <c r="AC1405" s="70" t="s">
        <v>57</v>
      </c>
      <c r="AD1405" s="70" t="s">
        <v>947</v>
      </c>
      <c r="AE1405" s="70" t="s">
        <v>14</v>
      </c>
      <c r="AF1405" s="70" t="s">
        <v>12</v>
      </c>
      <c r="AG1405" s="70" t="s">
        <v>65</v>
      </c>
      <c r="AH1405" s="70" t="s">
        <v>11</v>
      </c>
      <c r="AI1405" s="70" t="s">
        <v>9</v>
      </c>
      <c r="AJ1405" s="70" t="s">
        <v>122</v>
      </c>
      <c r="AK1405" s="70" t="s">
        <v>947</v>
      </c>
      <c r="AL1405" s="70" t="s">
        <v>57</v>
      </c>
      <c r="AM1405" s="70" t="s">
        <v>61</v>
      </c>
      <c r="AN1405" s="70" t="s">
        <v>61</v>
      </c>
      <c r="AO1405" s="70" t="s">
        <v>74</v>
      </c>
      <c r="AP1405" s="69">
        <v>4.3</v>
      </c>
    </row>
    <row r="1406" spans="1:42" ht="15" hidden="1" customHeight="1" x14ac:dyDescent="0.25">
      <c r="A1406" s="69">
        <v>2024</v>
      </c>
      <c r="B1406" s="70" t="s">
        <v>54</v>
      </c>
      <c r="C1406" s="70" t="s">
        <v>55</v>
      </c>
      <c r="D1406" s="70" t="s">
        <v>181</v>
      </c>
      <c r="E1406" s="70" t="s">
        <v>219</v>
      </c>
      <c r="F1406" s="70" t="s">
        <v>182</v>
      </c>
      <c r="G1406" s="70" t="s">
        <v>2623</v>
      </c>
      <c r="H1406" s="70" t="s">
        <v>103</v>
      </c>
      <c r="I1406" s="70" t="s">
        <v>60</v>
      </c>
      <c r="J1406" s="70" t="s">
        <v>180</v>
      </c>
      <c r="K1406" s="69" t="b">
        <v>1</v>
      </c>
      <c r="L1406" s="70" t="s">
        <v>23</v>
      </c>
      <c r="M1406" s="69">
        <v>101</v>
      </c>
      <c r="N1406" s="78" t="s">
        <v>62</v>
      </c>
      <c r="O1406" s="81" t="str">
        <f t="shared" si="42"/>
        <v>10195</v>
      </c>
      <c r="P1406" s="82" t="str">
        <f>IF(L1406="EGG", "THA", IF(COUNTIF(Sheet2!B$3:B$187,VALUE('raw Mark ID data'!O1406))=0, 0, VLOOKUP(VALUE(O1406), Sheet2!B$3:D$987, 3, FALSE)))</f>
        <v>THA</v>
      </c>
      <c r="Q1406" s="82" t="str">
        <f>IF(P1406="THA",VLOOKUP(VALUE(O1406),Sheet2!B$1:C$191,2,FALSE), IF(P1406="SHA",VLOOKUP(VALUE(O1406),Sheet2!B$1:C$191,2,FALSE), 0))</f>
        <v>Neets Bay</v>
      </c>
      <c r="R1406" s="82" t="str">
        <f t="shared" si="43"/>
        <v>T</v>
      </c>
      <c r="S1406" s="70" t="s">
        <v>2648</v>
      </c>
      <c r="T1406" s="71">
        <v>45527</v>
      </c>
      <c r="U1406" s="73"/>
      <c r="V1406" s="69">
        <v>1</v>
      </c>
      <c r="W1406" s="71">
        <v>45527</v>
      </c>
      <c r="X1406" s="69">
        <v>34</v>
      </c>
      <c r="Y1406" s="69">
        <v>9</v>
      </c>
      <c r="Z1406" s="70" t="s">
        <v>61</v>
      </c>
      <c r="AA1406" s="69">
        <v>1</v>
      </c>
      <c r="AB1406" s="72">
        <v>45530</v>
      </c>
      <c r="AC1406" s="70" t="s">
        <v>57</v>
      </c>
      <c r="AD1406" s="70" t="s">
        <v>163</v>
      </c>
      <c r="AE1406" s="70" t="s">
        <v>10</v>
      </c>
      <c r="AF1406" s="70" t="s">
        <v>12</v>
      </c>
      <c r="AG1406" s="70" t="s">
        <v>65</v>
      </c>
      <c r="AH1406" s="70" t="s">
        <v>11</v>
      </c>
      <c r="AI1406" s="70" t="s">
        <v>9</v>
      </c>
      <c r="AJ1406" s="70" t="s">
        <v>122</v>
      </c>
      <c r="AK1406" s="70" t="s">
        <v>163</v>
      </c>
      <c r="AL1406" s="70" t="s">
        <v>57</v>
      </c>
      <c r="AM1406" s="70" t="s">
        <v>61</v>
      </c>
      <c r="AN1406" s="70" t="s">
        <v>61</v>
      </c>
      <c r="AO1406" s="70" t="s">
        <v>74</v>
      </c>
      <c r="AP1406" s="69">
        <v>5.6</v>
      </c>
    </row>
    <row r="1407" spans="1:42" ht="15" hidden="1" customHeight="1" x14ac:dyDescent="0.25">
      <c r="A1407" s="69">
        <v>2024</v>
      </c>
      <c r="B1407" s="70" t="s">
        <v>54</v>
      </c>
      <c r="C1407" s="70" t="s">
        <v>55</v>
      </c>
      <c r="D1407" s="70" t="s">
        <v>181</v>
      </c>
      <c r="E1407" s="70" t="s">
        <v>219</v>
      </c>
      <c r="F1407" s="70" t="s">
        <v>182</v>
      </c>
      <c r="G1407" s="70" t="s">
        <v>2623</v>
      </c>
      <c r="H1407" s="70" t="s">
        <v>104</v>
      </c>
      <c r="I1407" s="70" t="s">
        <v>60</v>
      </c>
      <c r="J1407" s="70" t="s">
        <v>180</v>
      </c>
      <c r="K1407" s="69" t="b">
        <v>1</v>
      </c>
      <c r="L1407" s="70" t="s">
        <v>23</v>
      </c>
      <c r="M1407" s="69">
        <v>101</v>
      </c>
      <c r="N1407" s="78" t="s">
        <v>62</v>
      </c>
      <c r="O1407" s="81" t="str">
        <f t="shared" si="42"/>
        <v>10195</v>
      </c>
      <c r="P1407" s="82" t="str">
        <f>IF(L1407="EGG", "THA", IF(COUNTIF(Sheet2!B$3:B$187,VALUE('raw Mark ID data'!O1407))=0, 0, VLOOKUP(VALUE(O1407), Sheet2!B$3:D$987, 3, FALSE)))</f>
        <v>THA</v>
      </c>
      <c r="Q1407" s="82" t="str">
        <f>IF(P1407="THA",VLOOKUP(VALUE(O1407),Sheet2!B$1:C$191,2,FALSE), IF(P1407="SHA",VLOOKUP(VALUE(O1407),Sheet2!B$1:C$191,2,FALSE), 0))</f>
        <v>Neets Bay</v>
      </c>
      <c r="R1407" s="82" t="str">
        <f t="shared" si="43"/>
        <v>T</v>
      </c>
      <c r="S1407" s="70" t="s">
        <v>2649</v>
      </c>
      <c r="T1407" s="71">
        <v>45527</v>
      </c>
      <c r="U1407" s="73"/>
      <c r="V1407" s="69">
        <v>1</v>
      </c>
      <c r="W1407" s="71">
        <v>45527</v>
      </c>
      <c r="X1407" s="69">
        <v>34</v>
      </c>
      <c r="Y1407" s="69">
        <v>9</v>
      </c>
      <c r="Z1407" s="70" t="s">
        <v>61</v>
      </c>
      <c r="AA1407" s="69">
        <v>1</v>
      </c>
      <c r="AB1407" s="72">
        <v>45530</v>
      </c>
      <c r="AC1407" s="70" t="s">
        <v>57</v>
      </c>
      <c r="AD1407" s="70" t="s">
        <v>163</v>
      </c>
      <c r="AE1407" s="70" t="s">
        <v>10</v>
      </c>
      <c r="AF1407" s="70" t="s">
        <v>12</v>
      </c>
      <c r="AG1407" s="70" t="s">
        <v>65</v>
      </c>
      <c r="AH1407" s="70" t="s">
        <v>11</v>
      </c>
      <c r="AI1407" s="70" t="s">
        <v>9</v>
      </c>
      <c r="AJ1407" s="70" t="s">
        <v>122</v>
      </c>
      <c r="AK1407" s="70" t="s">
        <v>163</v>
      </c>
      <c r="AL1407" s="70" t="s">
        <v>57</v>
      </c>
      <c r="AM1407" s="70" t="s">
        <v>61</v>
      </c>
      <c r="AN1407" s="70" t="s">
        <v>61</v>
      </c>
      <c r="AO1407" s="70" t="s">
        <v>74</v>
      </c>
      <c r="AP1407" s="69">
        <v>5.8</v>
      </c>
    </row>
    <row r="1408" spans="1:42" ht="15" hidden="1" customHeight="1" x14ac:dyDescent="0.25">
      <c r="A1408" s="69">
        <v>2024</v>
      </c>
      <c r="B1408" s="70" t="s">
        <v>54</v>
      </c>
      <c r="C1408" s="70" t="s">
        <v>55</v>
      </c>
      <c r="D1408" s="70" t="s">
        <v>181</v>
      </c>
      <c r="E1408" s="70" t="s">
        <v>219</v>
      </c>
      <c r="F1408" s="70" t="s">
        <v>182</v>
      </c>
      <c r="G1408" s="70" t="s">
        <v>2623</v>
      </c>
      <c r="H1408" s="70" t="s">
        <v>106</v>
      </c>
      <c r="I1408" s="70" t="s">
        <v>60</v>
      </c>
      <c r="J1408" s="70" t="s">
        <v>180</v>
      </c>
      <c r="K1408" s="69" t="b">
        <v>1</v>
      </c>
      <c r="L1408" s="70" t="s">
        <v>23</v>
      </c>
      <c r="M1408" s="69">
        <v>101</v>
      </c>
      <c r="N1408" s="78" t="s">
        <v>62</v>
      </c>
      <c r="O1408" s="81" t="str">
        <f t="shared" si="42"/>
        <v>10195</v>
      </c>
      <c r="P1408" s="82" t="str">
        <f>IF(L1408="EGG", "THA", IF(COUNTIF(Sheet2!B$3:B$187,VALUE('raw Mark ID data'!O1408))=0, 0, VLOOKUP(VALUE(O1408), Sheet2!B$3:D$987, 3, FALSE)))</f>
        <v>THA</v>
      </c>
      <c r="Q1408" s="82" t="str">
        <f>IF(P1408="THA",VLOOKUP(VALUE(O1408),Sheet2!B$1:C$191,2,FALSE), IF(P1408="SHA",VLOOKUP(VALUE(O1408),Sheet2!B$1:C$191,2,FALSE), 0))</f>
        <v>Neets Bay</v>
      </c>
      <c r="R1408" s="82" t="str">
        <f t="shared" si="43"/>
        <v>T</v>
      </c>
      <c r="S1408" s="70" t="s">
        <v>2650</v>
      </c>
      <c r="T1408" s="71">
        <v>45527</v>
      </c>
      <c r="U1408" s="73"/>
      <c r="V1408" s="69">
        <v>1</v>
      </c>
      <c r="W1408" s="71">
        <v>45527</v>
      </c>
      <c r="X1408" s="69">
        <v>34</v>
      </c>
      <c r="Y1408" s="69">
        <v>9</v>
      </c>
      <c r="Z1408" s="70" t="s">
        <v>61</v>
      </c>
      <c r="AA1408" s="69">
        <v>1</v>
      </c>
      <c r="AB1408" s="72">
        <v>45530</v>
      </c>
      <c r="AC1408" s="70" t="s">
        <v>57</v>
      </c>
      <c r="AD1408" s="70" t="s">
        <v>163</v>
      </c>
      <c r="AE1408" s="70" t="s">
        <v>10</v>
      </c>
      <c r="AF1408" s="70" t="s">
        <v>12</v>
      </c>
      <c r="AG1408" s="70" t="s">
        <v>65</v>
      </c>
      <c r="AH1408" s="70" t="s">
        <v>11</v>
      </c>
      <c r="AI1408" s="70" t="s">
        <v>9</v>
      </c>
      <c r="AJ1408" s="70" t="s">
        <v>122</v>
      </c>
      <c r="AK1408" s="70" t="s">
        <v>163</v>
      </c>
      <c r="AL1408" s="70" t="s">
        <v>57</v>
      </c>
      <c r="AM1408" s="70" t="s">
        <v>61</v>
      </c>
      <c r="AN1408" s="70" t="s">
        <v>61</v>
      </c>
      <c r="AO1408" s="70" t="s">
        <v>74</v>
      </c>
      <c r="AP1408" s="69">
        <v>3.7</v>
      </c>
    </row>
    <row r="1409" spans="1:42" ht="15" hidden="1" customHeight="1" x14ac:dyDescent="0.25">
      <c r="A1409" s="69">
        <v>2024</v>
      </c>
      <c r="B1409" s="70" t="s">
        <v>54</v>
      </c>
      <c r="C1409" s="70" t="s">
        <v>55</v>
      </c>
      <c r="D1409" s="70" t="s">
        <v>181</v>
      </c>
      <c r="E1409" s="70" t="s">
        <v>219</v>
      </c>
      <c r="F1409" s="70" t="s">
        <v>182</v>
      </c>
      <c r="G1409" s="70" t="s">
        <v>2623</v>
      </c>
      <c r="H1409" s="70" t="s">
        <v>107</v>
      </c>
      <c r="I1409" s="70" t="s">
        <v>60</v>
      </c>
      <c r="J1409" s="70" t="s">
        <v>180</v>
      </c>
      <c r="K1409" s="69" t="b">
        <v>1</v>
      </c>
      <c r="L1409" s="70" t="s">
        <v>23</v>
      </c>
      <c r="M1409" s="69">
        <v>101</v>
      </c>
      <c r="N1409" s="78" t="s">
        <v>62</v>
      </c>
      <c r="O1409" s="81" t="str">
        <f t="shared" si="42"/>
        <v>10195</v>
      </c>
      <c r="P1409" s="82" t="str">
        <f>IF(L1409="EGG", "THA", IF(COUNTIF(Sheet2!B$3:B$187,VALUE('raw Mark ID data'!O1409))=0, 0, VLOOKUP(VALUE(O1409), Sheet2!B$3:D$987, 3, FALSE)))</f>
        <v>THA</v>
      </c>
      <c r="Q1409" s="82" t="str">
        <f>IF(P1409="THA",VLOOKUP(VALUE(O1409),Sheet2!B$1:C$191,2,FALSE), IF(P1409="SHA",VLOOKUP(VALUE(O1409),Sheet2!B$1:C$191,2,FALSE), 0))</f>
        <v>Neets Bay</v>
      </c>
      <c r="R1409" s="82" t="str">
        <f t="shared" si="43"/>
        <v>T</v>
      </c>
      <c r="S1409" s="70" t="s">
        <v>2651</v>
      </c>
      <c r="T1409" s="71">
        <v>45527</v>
      </c>
      <c r="U1409" s="73"/>
      <c r="V1409" s="69">
        <v>1</v>
      </c>
      <c r="W1409" s="71">
        <v>45527</v>
      </c>
      <c r="X1409" s="69">
        <v>34</v>
      </c>
      <c r="Y1409" s="69">
        <v>9</v>
      </c>
      <c r="Z1409" s="70" t="s">
        <v>61</v>
      </c>
      <c r="AA1409" s="69">
        <v>1</v>
      </c>
      <c r="AB1409" s="72">
        <v>45530</v>
      </c>
      <c r="AC1409" s="70" t="s">
        <v>57</v>
      </c>
      <c r="AD1409" s="70" t="s">
        <v>139</v>
      </c>
      <c r="AE1409" s="70" t="s">
        <v>13</v>
      </c>
      <c r="AF1409" s="70" t="s">
        <v>12</v>
      </c>
      <c r="AG1409" s="70" t="s">
        <v>65</v>
      </c>
      <c r="AH1409" s="70" t="s">
        <v>11</v>
      </c>
      <c r="AI1409" s="70" t="s">
        <v>9</v>
      </c>
      <c r="AJ1409" s="70" t="s">
        <v>122</v>
      </c>
      <c r="AK1409" s="70" t="s">
        <v>139</v>
      </c>
      <c r="AL1409" s="70" t="s">
        <v>57</v>
      </c>
      <c r="AM1409" s="70" t="s">
        <v>61</v>
      </c>
      <c r="AN1409" s="70" t="s">
        <v>61</v>
      </c>
      <c r="AO1409" s="70" t="s">
        <v>74</v>
      </c>
      <c r="AP1409" s="69">
        <v>4.9000000000000004</v>
      </c>
    </row>
    <row r="1410" spans="1:42" ht="15" hidden="1" customHeight="1" x14ac:dyDescent="0.25">
      <c r="A1410" s="69">
        <v>2024</v>
      </c>
      <c r="B1410" s="70" t="s">
        <v>54</v>
      </c>
      <c r="C1410" s="70" t="s">
        <v>55</v>
      </c>
      <c r="D1410" s="70" t="s">
        <v>181</v>
      </c>
      <c r="E1410" s="70" t="s">
        <v>219</v>
      </c>
      <c r="F1410" s="70" t="s">
        <v>182</v>
      </c>
      <c r="G1410" s="70" t="s">
        <v>2623</v>
      </c>
      <c r="H1410" s="70" t="s">
        <v>108</v>
      </c>
      <c r="I1410" s="70" t="s">
        <v>60</v>
      </c>
      <c r="J1410" s="70" t="s">
        <v>180</v>
      </c>
      <c r="K1410" s="69" t="b">
        <v>1</v>
      </c>
      <c r="L1410" s="70" t="s">
        <v>23</v>
      </c>
      <c r="M1410" s="69">
        <v>101</v>
      </c>
      <c r="N1410" s="78" t="s">
        <v>62</v>
      </c>
      <c r="O1410" s="81" t="str">
        <f t="shared" si="42"/>
        <v>10195</v>
      </c>
      <c r="P1410" s="82" t="str">
        <f>IF(L1410="EGG", "THA", IF(COUNTIF(Sheet2!B$3:B$187,VALUE('raw Mark ID data'!O1410))=0, 0, VLOOKUP(VALUE(O1410), Sheet2!B$3:D$987, 3, FALSE)))</f>
        <v>THA</v>
      </c>
      <c r="Q1410" s="82" t="str">
        <f>IF(P1410="THA",VLOOKUP(VALUE(O1410),Sheet2!B$1:C$191,2,FALSE), IF(P1410="SHA",VLOOKUP(VALUE(O1410),Sheet2!B$1:C$191,2,FALSE), 0))</f>
        <v>Neets Bay</v>
      </c>
      <c r="R1410" s="82" t="str">
        <f t="shared" si="43"/>
        <v>T</v>
      </c>
      <c r="S1410" s="70" t="s">
        <v>2652</v>
      </c>
      <c r="T1410" s="71">
        <v>45527</v>
      </c>
      <c r="U1410" s="73"/>
      <c r="V1410" s="69">
        <v>1</v>
      </c>
      <c r="W1410" s="71">
        <v>45527</v>
      </c>
      <c r="X1410" s="69">
        <v>34</v>
      </c>
      <c r="Y1410" s="69">
        <v>9</v>
      </c>
      <c r="Z1410" s="70" t="s">
        <v>61</v>
      </c>
      <c r="AA1410" s="69">
        <v>1</v>
      </c>
      <c r="AB1410" s="72">
        <v>45530</v>
      </c>
      <c r="AC1410" s="70" t="s">
        <v>57</v>
      </c>
      <c r="AD1410" s="70" t="s">
        <v>139</v>
      </c>
      <c r="AE1410" s="70" t="s">
        <v>13</v>
      </c>
      <c r="AF1410" s="70" t="s">
        <v>12</v>
      </c>
      <c r="AG1410" s="70" t="s">
        <v>65</v>
      </c>
      <c r="AH1410" s="70" t="s">
        <v>11</v>
      </c>
      <c r="AI1410" s="70" t="s">
        <v>9</v>
      </c>
      <c r="AJ1410" s="70" t="s">
        <v>122</v>
      </c>
      <c r="AK1410" s="70" t="s">
        <v>139</v>
      </c>
      <c r="AL1410" s="70" t="s">
        <v>57</v>
      </c>
      <c r="AM1410" s="70" t="s">
        <v>61</v>
      </c>
      <c r="AN1410" s="70" t="s">
        <v>61</v>
      </c>
      <c r="AO1410" s="70" t="s">
        <v>74</v>
      </c>
      <c r="AP1410" s="69">
        <v>5</v>
      </c>
    </row>
    <row r="1411" spans="1:42" ht="15" hidden="1" customHeight="1" x14ac:dyDescent="0.25">
      <c r="A1411" s="69">
        <v>2024</v>
      </c>
      <c r="B1411" s="70" t="s">
        <v>54</v>
      </c>
      <c r="C1411" s="70" t="s">
        <v>55</v>
      </c>
      <c r="D1411" s="70" t="s">
        <v>181</v>
      </c>
      <c r="E1411" s="70" t="s">
        <v>219</v>
      </c>
      <c r="F1411" s="70" t="s">
        <v>182</v>
      </c>
      <c r="G1411" s="70" t="s">
        <v>2623</v>
      </c>
      <c r="H1411" s="70" t="s">
        <v>110</v>
      </c>
      <c r="I1411" s="70" t="s">
        <v>60</v>
      </c>
      <c r="J1411" s="70" t="s">
        <v>180</v>
      </c>
      <c r="K1411" s="69" t="b">
        <v>1</v>
      </c>
      <c r="L1411" s="70" t="s">
        <v>23</v>
      </c>
      <c r="M1411" s="69">
        <v>101</v>
      </c>
      <c r="N1411" s="78" t="s">
        <v>62</v>
      </c>
      <c r="O1411" s="81" t="str">
        <f t="shared" ref="O1411:O1474" si="44">CONCATENATE(M1411,N1411)</f>
        <v>10195</v>
      </c>
      <c r="P1411" s="82" t="str">
        <f>IF(L1411="EGG", "THA", IF(COUNTIF(Sheet2!B$3:B$187,VALUE('raw Mark ID data'!O1411))=0, 0, VLOOKUP(VALUE(O1411), Sheet2!B$3:D$987, 3, FALSE)))</f>
        <v>THA</v>
      </c>
      <c r="Q1411" s="82" t="str">
        <f>IF(P1411="THA",VLOOKUP(VALUE(O1411),Sheet2!B$1:C$191,2,FALSE), IF(P1411="SHA",VLOOKUP(VALUE(O1411),Sheet2!B$1:C$191,2,FALSE), 0))</f>
        <v>Neets Bay</v>
      </c>
      <c r="R1411" s="82" t="str">
        <f t="shared" ref="R1411:R1474" si="45">IF(L1411="EGG",IF(C1411="NB","T","????"),IF(OR(P1411="SHA", P1411="THA")=TRUE, IF(Q1411="Neets Bay", "T", "NT"), "NT"))</f>
        <v>T</v>
      </c>
      <c r="S1411" s="70" t="s">
        <v>2653</v>
      </c>
      <c r="T1411" s="71">
        <v>45527</v>
      </c>
      <c r="U1411" s="73"/>
      <c r="V1411" s="69">
        <v>1</v>
      </c>
      <c r="W1411" s="71">
        <v>45527</v>
      </c>
      <c r="X1411" s="69">
        <v>34</v>
      </c>
      <c r="Y1411" s="69">
        <v>9</v>
      </c>
      <c r="Z1411" s="70" t="s">
        <v>61</v>
      </c>
      <c r="AA1411" s="69">
        <v>1</v>
      </c>
      <c r="AB1411" s="72">
        <v>45530</v>
      </c>
      <c r="AC1411" s="70" t="s">
        <v>57</v>
      </c>
      <c r="AD1411" s="70" t="s">
        <v>139</v>
      </c>
      <c r="AE1411" s="70" t="s">
        <v>13</v>
      </c>
      <c r="AF1411" s="70" t="s">
        <v>12</v>
      </c>
      <c r="AG1411" s="70" t="s">
        <v>65</v>
      </c>
      <c r="AH1411" s="70" t="s">
        <v>11</v>
      </c>
      <c r="AI1411" s="70" t="s">
        <v>9</v>
      </c>
      <c r="AJ1411" s="70" t="s">
        <v>122</v>
      </c>
      <c r="AK1411" s="70" t="s">
        <v>139</v>
      </c>
      <c r="AL1411" s="70" t="s">
        <v>57</v>
      </c>
      <c r="AM1411" s="70" t="s">
        <v>61</v>
      </c>
      <c r="AN1411" s="70" t="s">
        <v>61</v>
      </c>
      <c r="AO1411" s="70" t="s">
        <v>74</v>
      </c>
      <c r="AP1411" s="69">
        <v>4.2</v>
      </c>
    </row>
    <row r="1412" spans="1:42" ht="15" hidden="1" customHeight="1" x14ac:dyDescent="0.25">
      <c r="A1412" s="69">
        <v>2024</v>
      </c>
      <c r="B1412" s="70" t="s">
        <v>54</v>
      </c>
      <c r="C1412" s="70" t="s">
        <v>55</v>
      </c>
      <c r="D1412" s="70" t="s">
        <v>181</v>
      </c>
      <c r="E1412" s="70" t="s">
        <v>219</v>
      </c>
      <c r="F1412" s="70" t="s">
        <v>182</v>
      </c>
      <c r="G1412" s="70" t="s">
        <v>2623</v>
      </c>
      <c r="H1412" s="70" t="s">
        <v>111</v>
      </c>
      <c r="I1412" s="70" t="s">
        <v>60</v>
      </c>
      <c r="J1412" s="70" t="s">
        <v>180</v>
      </c>
      <c r="K1412" s="69" t="b">
        <v>1</v>
      </c>
      <c r="L1412" s="70" t="s">
        <v>23</v>
      </c>
      <c r="M1412" s="69">
        <v>101</v>
      </c>
      <c r="N1412" s="78" t="s">
        <v>62</v>
      </c>
      <c r="O1412" s="81" t="str">
        <f t="shared" si="44"/>
        <v>10195</v>
      </c>
      <c r="P1412" s="82" t="str">
        <f>IF(L1412="EGG", "THA", IF(COUNTIF(Sheet2!B$3:B$187,VALUE('raw Mark ID data'!O1412))=0, 0, VLOOKUP(VALUE(O1412), Sheet2!B$3:D$987, 3, FALSE)))</f>
        <v>THA</v>
      </c>
      <c r="Q1412" s="82" t="str">
        <f>IF(P1412="THA",VLOOKUP(VALUE(O1412),Sheet2!B$1:C$191,2,FALSE), IF(P1412="SHA",VLOOKUP(VALUE(O1412),Sheet2!B$1:C$191,2,FALSE), 0))</f>
        <v>Neets Bay</v>
      </c>
      <c r="R1412" s="82" t="str">
        <f t="shared" si="45"/>
        <v>T</v>
      </c>
      <c r="S1412" s="70" t="s">
        <v>2654</v>
      </c>
      <c r="T1412" s="71">
        <v>45527</v>
      </c>
      <c r="U1412" s="73"/>
      <c r="V1412" s="69">
        <v>1</v>
      </c>
      <c r="W1412" s="71">
        <v>45527</v>
      </c>
      <c r="X1412" s="69">
        <v>34</v>
      </c>
      <c r="Y1412" s="69">
        <v>9</v>
      </c>
      <c r="Z1412" s="70" t="s">
        <v>61</v>
      </c>
      <c r="AA1412" s="69">
        <v>1</v>
      </c>
      <c r="AB1412" s="72">
        <v>45530</v>
      </c>
      <c r="AC1412" s="70" t="s">
        <v>57</v>
      </c>
      <c r="AD1412" s="70" t="s">
        <v>189</v>
      </c>
      <c r="AE1412" s="70" t="s">
        <v>21</v>
      </c>
      <c r="AF1412" s="70" t="s">
        <v>12</v>
      </c>
      <c r="AG1412" s="70" t="s">
        <v>65</v>
      </c>
      <c r="AH1412" s="70" t="s">
        <v>11</v>
      </c>
      <c r="AI1412" s="70" t="s">
        <v>9</v>
      </c>
      <c r="AJ1412" s="70" t="s">
        <v>122</v>
      </c>
      <c r="AK1412" s="70" t="s">
        <v>189</v>
      </c>
      <c r="AL1412" s="70" t="s">
        <v>57</v>
      </c>
      <c r="AM1412" s="70" t="s">
        <v>61</v>
      </c>
      <c r="AN1412" s="70" t="s">
        <v>61</v>
      </c>
      <c r="AO1412" s="70" t="s">
        <v>74</v>
      </c>
      <c r="AP1412" s="69">
        <v>5.4</v>
      </c>
    </row>
    <row r="1413" spans="1:42" ht="15" hidden="1" customHeight="1" x14ac:dyDescent="0.25">
      <c r="A1413" s="69">
        <v>2024</v>
      </c>
      <c r="B1413" s="70" t="s">
        <v>54</v>
      </c>
      <c r="C1413" s="70" t="s">
        <v>55</v>
      </c>
      <c r="D1413" s="70" t="s">
        <v>181</v>
      </c>
      <c r="E1413" s="70" t="s">
        <v>219</v>
      </c>
      <c r="F1413" s="70" t="s">
        <v>182</v>
      </c>
      <c r="G1413" s="70" t="s">
        <v>2623</v>
      </c>
      <c r="H1413" s="70" t="s">
        <v>112</v>
      </c>
      <c r="I1413" s="70" t="s">
        <v>60</v>
      </c>
      <c r="J1413" s="70" t="s">
        <v>180</v>
      </c>
      <c r="K1413" s="69" t="b">
        <v>1</v>
      </c>
      <c r="L1413" s="70" t="s">
        <v>23</v>
      </c>
      <c r="M1413" s="69">
        <v>101</v>
      </c>
      <c r="N1413" s="78" t="s">
        <v>62</v>
      </c>
      <c r="O1413" s="81" t="str">
        <f t="shared" si="44"/>
        <v>10195</v>
      </c>
      <c r="P1413" s="82" t="str">
        <f>IF(L1413="EGG", "THA", IF(COUNTIF(Sheet2!B$3:B$187,VALUE('raw Mark ID data'!O1413))=0, 0, VLOOKUP(VALUE(O1413), Sheet2!B$3:D$987, 3, FALSE)))</f>
        <v>THA</v>
      </c>
      <c r="Q1413" s="82" t="str">
        <f>IF(P1413="THA",VLOOKUP(VALUE(O1413),Sheet2!B$1:C$191,2,FALSE), IF(P1413="SHA",VLOOKUP(VALUE(O1413),Sheet2!B$1:C$191,2,FALSE), 0))</f>
        <v>Neets Bay</v>
      </c>
      <c r="R1413" s="82" t="str">
        <f t="shared" si="45"/>
        <v>T</v>
      </c>
      <c r="S1413" s="70" t="s">
        <v>2655</v>
      </c>
      <c r="T1413" s="71">
        <v>45527</v>
      </c>
      <c r="U1413" s="73"/>
      <c r="V1413" s="69">
        <v>1</v>
      </c>
      <c r="W1413" s="71">
        <v>45527</v>
      </c>
      <c r="X1413" s="69">
        <v>34</v>
      </c>
      <c r="Y1413" s="69">
        <v>9</v>
      </c>
      <c r="Z1413" s="70" t="s">
        <v>61</v>
      </c>
      <c r="AA1413" s="69">
        <v>1</v>
      </c>
      <c r="AB1413" s="72">
        <v>45532</v>
      </c>
      <c r="AC1413" s="70" t="s">
        <v>57</v>
      </c>
      <c r="AD1413" s="70" t="s">
        <v>189</v>
      </c>
      <c r="AE1413" s="70" t="s">
        <v>21</v>
      </c>
      <c r="AF1413" s="70" t="s">
        <v>12</v>
      </c>
      <c r="AG1413" s="70" t="s">
        <v>65</v>
      </c>
      <c r="AH1413" s="70" t="s">
        <v>11</v>
      </c>
      <c r="AI1413" s="70" t="s">
        <v>9</v>
      </c>
      <c r="AJ1413" s="70" t="s">
        <v>122</v>
      </c>
      <c r="AK1413" s="70" t="s">
        <v>189</v>
      </c>
      <c r="AL1413" s="70" t="s">
        <v>57</v>
      </c>
      <c r="AM1413" s="70" t="s">
        <v>61</v>
      </c>
      <c r="AN1413" s="70" t="s">
        <v>61</v>
      </c>
      <c r="AO1413" s="70" t="s">
        <v>74</v>
      </c>
      <c r="AP1413" s="69">
        <v>4.5</v>
      </c>
    </row>
    <row r="1414" spans="1:42" ht="15" hidden="1" customHeight="1" x14ac:dyDescent="0.25">
      <c r="A1414" s="69">
        <v>2024</v>
      </c>
      <c r="B1414" s="70" t="s">
        <v>54</v>
      </c>
      <c r="C1414" s="70" t="s">
        <v>55</v>
      </c>
      <c r="D1414" s="70" t="s">
        <v>181</v>
      </c>
      <c r="E1414" s="70" t="s">
        <v>219</v>
      </c>
      <c r="F1414" s="70" t="s">
        <v>182</v>
      </c>
      <c r="G1414" s="70" t="s">
        <v>2623</v>
      </c>
      <c r="H1414" s="70" t="s">
        <v>113</v>
      </c>
      <c r="I1414" s="70" t="s">
        <v>60</v>
      </c>
      <c r="J1414" s="70" t="s">
        <v>180</v>
      </c>
      <c r="K1414" s="69" t="b">
        <v>1</v>
      </c>
      <c r="L1414" s="70" t="s">
        <v>23</v>
      </c>
      <c r="M1414" s="69">
        <v>101</v>
      </c>
      <c r="N1414" s="78" t="s">
        <v>62</v>
      </c>
      <c r="O1414" s="81" t="str">
        <f t="shared" si="44"/>
        <v>10195</v>
      </c>
      <c r="P1414" s="82" t="str">
        <f>IF(L1414="EGG", "THA", IF(COUNTIF(Sheet2!B$3:B$187,VALUE('raw Mark ID data'!O1414))=0, 0, VLOOKUP(VALUE(O1414), Sheet2!B$3:D$987, 3, FALSE)))</f>
        <v>THA</v>
      </c>
      <c r="Q1414" s="82" t="str">
        <f>IF(P1414="THA",VLOOKUP(VALUE(O1414),Sheet2!B$1:C$191,2,FALSE), IF(P1414="SHA",VLOOKUP(VALUE(O1414),Sheet2!B$1:C$191,2,FALSE), 0))</f>
        <v>Neets Bay</v>
      </c>
      <c r="R1414" s="82" t="str">
        <f t="shared" si="45"/>
        <v>T</v>
      </c>
      <c r="S1414" s="70" t="s">
        <v>2656</v>
      </c>
      <c r="T1414" s="71">
        <v>45527</v>
      </c>
      <c r="U1414" s="73"/>
      <c r="V1414" s="69">
        <v>1</v>
      </c>
      <c r="W1414" s="71">
        <v>45527</v>
      </c>
      <c r="X1414" s="69">
        <v>34</v>
      </c>
      <c r="Y1414" s="69">
        <v>9</v>
      </c>
      <c r="Z1414" s="70" t="s">
        <v>61</v>
      </c>
      <c r="AA1414" s="69">
        <v>1</v>
      </c>
      <c r="AB1414" s="72">
        <v>45532</v>
      </c>
      <c r="AC1414" s="70" t="s">
        <v>57</v>
      </c>
      <c r="AD1414" s="70" t="s">
        <v>189</v>
      </c>
      <c r="AE1414" s="70" t="s">
        <v>21</v>
      </c>
      <c r="AF1414" s="70" t="s">
        <v>12</v>
      </c>
      <c r="AG1414" s="70" t="s">
        <v>65</v>
      </c>
      <c r="AH1414" s="70" t="s">
        <v>11</v>
      </c>
      <c r="AI1414" s="70" t="s">
        <v>9</v>
      </c>
      <c r="AJ1414" s="70" t="s">
        <v>187</v>
      </c>
      <c r="AK1414" s="70" t="s">
        <v>189</v>
      </c>
      <c r="AL1414" s="70" t="s">
        <v>57</v>
      </c>
      <c r="AM1414" s="70" t="s">
        <v>61</v>
      </c>
      <c r="AN1414" s="70" t="s">
        <v>61</v>
      </c>
      <c r="AO1414" s="70" t="s">
        <v>74</v>
      </c>
      <c r="AP1414" s="69">
        <v>4.3</v>
      </c>
    </row>
    <row r="1415" spans="1:42" ht="15" hidden="1" customHeight="1" x14ac:dyDescent="0.25">
      <c r="A1415" s="69">
        <v>2024</v>
      </c>
      <c r="B1415" s="70" t="s">
        <v>54</v>
      </c>
      <c r="C1415" s="70" t="s">
        <v>55</v>
      </c>
      <c r="D1415" s="70" t="s">
        <v>181</v>
      </c>
      <c r="E1415" s="70" t="s">
        <v>219</v>
      </c>
      <c r="F1415" s="70" t="s">
        <v>182</v>
      </c>
      <c r="G1415" s="70" t="s">
        <v>2623</v>
      </c>
      <c r="H1415" s="70" t="s">
        <v>115</v>
      </c>
      <c r="I1415" s="70" t="s">
        <v>60</v>
      </c>
      <c r="J1415" s="70" t="s">
        <v>180</v>
      </c>
      <c r="K1415" s="69" t="b">
        <v>1</v>
      </c>
      <c r="L1415" s="70" t="s">
        <v>23</v>
      </c>
      <c r="M1415" s="69">
        <v>101</v>
      </c>
      <c r="N1415" s="78" t="s">
        <v>62</v>
      </c>
      <c r="O1415" s="81" t="str">
        <f t="shared" si="44"/>
        <v>10195</v>
      </c>
      <c r="P1415" s="82" t="str">
        <f>IF(L1415="EGG", "THA", IF(COUNTIF(Sheet2!B$3:B$187,VALUE('raw Mark ID data'!O1415))=0, 0, VLOOKUP(VALUE(O1415), Sheet2!B$3:D$987, 3, FALSE)))</f>
        <v>THA</v>
      </c>
      <c r="Q1415" s="82" t="str">
        <f>IF(P1415="THA",VLOOKUP(VALUE(O1415),Sheet2!B$1:C$191,2,FALSE), IF(P1415="SHA",VLOOKUP(VALUE(O1415),Sheet2!B$1:C$191,2,FALSE), 0))</f>
        <v>Neets Bay</v>
      </c>
      <c r="R1415" s="82" t="str">
        <f t="shared" si="45"/>
        <v>T</v>
      </c>
      <c r="S1415" s="70" t="s">
        <v>2657</v>
      </c>
      <c r="T1415" s="71">
        <v>45527</v>
      </c>
      <c r="U1415" s="73"/>
      <c r="V1415" s="69">
        <v>1</v>
      </c>
      <c r="W1415" s="71">
        <v>45527</v>
      </c>
      <c r="X1415" s="69">
        <v>34</v>
      </c>
      <c r="Y1415" s="69">
        <v>9</v>
      </c>
      <c r="Z1415" s="70" t="s">
        <v>61</v>
      </c>
      <c r="AA1415" s="69">
        <v>1</v>
      </c>
      <c r="AB1415" s="72">
        <v>45532</v>
      </c>
      <c r="AC1415" s="70" t="s">
        <v>57</v>
      </c>
      <c r="AD1415" s="70" t="s">
        <v>947</v>
      </c>
      <c r="AE1415" s="70" t="s">
        <v>14</v>
      </c>
      <c r="AF1415" s="70" t="s">
        <v>12</v>
      </c>
      <c r="AG1415" s="70" t="s">
        <v>65</v>
      </c>
      <c r="AH1415" s="70" t="s">
        <v>11</v>
      </c>
      <c r="AI1415" s="70" t="s">
        <v>9</v>
      </c>
      <c r="AJ1415" s="70" t="s">
        <v>122</v>
      </c>
      <c r="AK1415" s="70" t="s">
        <v>947</v>
      </c>
      <c r="AL1415" s="70" t="s">
        <v>57</v>
      </c>
      <c r="AM1415" s="70" t="s">
        <v>61</v>
      </c>
      <c r="AN1415" s="70" t="s">
        <v>61</v>
      </c>
      <c r="AO1415" s="70" t="s">
        <v>74</v>
      </c>
      <c r="AP1415" s="69">
        <v>3.8</v>
      </c>
    </row>
    <row r="1416" spans="1:42" ht="15" hidden="1" customHeight="1" x14ac:dyDescent="0.25">
      <c r="A1416" s="69">
        <v>2024</v>
      </c>
      <c r="B1416" s="70" t="s">
        <v>54</v>
      </c>
      <c r="C1416" s="70" t="s">
        <v>55</v>
      </c>
      <c r="D1416" s="70" t="s">
        <v>181</v>
      </c>
      <c r="E1416" s="70" t="s">
        <v>219</v>
      </c>
      <c r="F1416" s="70" t="s">
        <v>182</v>
      </c>
      <c r="G1416" s="70" t="s">
        <v>2623</v>
      </c>
      <c r="H1416" s="70" t="s">
        <v>116</v>
      </c>
      <c r="I1416" s="70" t="s">
        <v>60</v>
      </c>
      <c r="J1416" s="70" t="s">
        <v>180</v>
      </c>
      <c r="K1416" s="69" t="b">
        <v>1</v>
      </c>
      <c r="L1416" s="70" t="s">
        <v>23</v>
      </c>
      <c r="M1416" s="69">
        <v>101</v>
      </c>
      <c r="N1416" s="78" t="s">
        <v>62</v>
      </c>
      <c r="O1416" s="81" t="str">
        <f t="shared" si="44"/>
        <v>10195</v>
      </c>
      <c r="P1416" s="82" t="str">
        <f>IF(L1416="EGG", "THA", IF(COUNTIF(Sheet2!B$3:B$187,VALUE('raw Mark ID data'!O1416))=0, 0, VLOOKUP(VALUE(O1416), Sheet2!B$3:D$987, 3, FALSE)))</f>
        <v>THA</v>
      </c>
      <c r="Q1416" s="82" t="str">
        <f>IF(P1416="THA",VLOOKUP(VALUE(O1416),Sheet2!B$1:C$191,2,FALSE), IF(P1416="SHA",VLOOKUP(VALUE(O1416),Sheet2!B$1:C$191,2,FALSE), 0))</f>
        <v>Neets Bay</v>
      </c>
      <c r="R1416" s="82" t="str">
        <f t="shared" si="45"/>
        <v>T</v>
      </c>
      <c r="S1416" s="70" t="s">
        <v>2658</v>
      </c>
      <c r="T1416" s="71">
        <v>45527</v>
      </c>
      <c r="U1416" s="73"/>
      <c r="V1416" s="69">
        <v>1</v>
      </c>
      <c r="W1416" s="71">
        <v>45527</v>
      </c>
      <c r="X1416" s="69">
        <v>34</v>
      </c>
      <c r="Y1416" s="69">
        <v>9</v>
      </c>
      <c r="Z1416" s="70" t="s">
        <v>61</v>
      </c>
      <c r="AA1416" s="69">
        <v>1</v>
      </c>
      <c r="AB1416" s="72">
        <v>45532</v>
      </c>
      <c r="AC1416" s="70" t="s">
        <v>57</v>
      </c>
      <c r="AD1416" s="70" t="s">
        <v>139</v>
      </c>
      <c r="AE1416" s="70" t="s">
        <v>13</v>
      </c>
      <c r="AF1416" s="70" t="s">
        <v>12</v>
      </c>
      <c r="AG1416" s="70" t="s">
        <v>65</v>
      </c>
      <c r="AH1416" s="70" t="s">
        <v>11</v>
      </c>
      <c r="AI1416" s="70" t="s">
        <v>9</v>
      </c>
      <c r="AJ1416" s="70" t="s">
        <v>187</v>
      </c>
      <c r="AK1416" s="70" t="s">
        <v>139</v>
      </c>
      <c r="AL1416" s="70" t="s">
        <v>57</v>
      </c>
      <c r="AM1416" s="70" t="s">
        <v>61</v>
      </c>
      <c r="AN1416" s="70" t="s">
        <v>61</v>
      </c>
      <c r="AO1416" s="70" t="s">
        <v>74</v>
      </c>
      <c r="AP1416" s="69">
        <v>4.2</v>
      </c>
    </row>
    <row r="1417" spans="1:42" ht="15" hidden="1" customHeight="1" x14ac:dyDescent="0.25">
      <c r="A1417" s="69">
        <v>2024</v>
      </c>
      <c r="B1417" s="70" t="s">
        <v>54</v>
      </c>
      <c r="C1417" s="70" t="s">
        <v>55</v>
      </c>
      <c r="D1417" s="70" t="s">
        <v>181</v>
      </c>
      <c r="E1417" s="70" t="s">
        <v>219</v>
      </c>
      <c r="F1417" s="70" t="s">
        <v>182</v>
      </c>
      <c r="G1417" s="70" t="s">
        <v>2623</v>
      </c>
      <c r="H1417" s="70" t="s">
        <v>117</v>
      </c>
      <c r="I1417" s="70" t="s">
        <v>60</v>
      </c>
      <c r="J1417" s="70" t="s">
        <v>180</v>
      </c>
      <c r="K1417" s="69" t="b">
        <v>1</v>
      </c>
      <c r="L1417" s="70" t="s">
        <v>23</v>
      </c>
      <c r="M1417" s="69">
        <v>101</v>
      </c>
      <c r="N1417" s="78" t="s">
        <v>62</v>
      </c>
      <c r="O1417" s="81" t="str">
        <f t="shared" si="44"/>
        <v>10195</v>
      </c>
      <c r="P1417" s="82" t="str">
        <f>IF(L1417="EGG", "THA", IF(COUNTIF(Sheet2!B$3:B$187,VALUE('raw Mark ID data'!O1417))=0, 0, VLOOKUP(VALUE(O1417), Sheet2!B$3:D$987, 3, FALSE)))</f>
        <v>THA</v>
      </c>
      <c r="Q1417" s="82" t="str">
        <f>IF(P1417="THA",VLOOKUP(VALUE(O1417),Sheet2!B$1:C$191,2,FALSE), IF(P1417="SHA",VLOOKUP(VALUE(O1417),Sheet2!B$1:C$191,2,FALSE), 0))</f>
        <v>Neets Bay</v>
      </c>
      <c r="R1417" s="82" t="str">
        <f t="shared" si="45"/>
        <v>T</v>
      </c>
      <c r="S1417" s="70" t="s">
        <v>2659</v>
      </c>
      <c r="T1417" s="71">
        <v>45527</v>
      </c>
      <c r="U1417" s="73"/>
      <c r="V1417" s="69">
        <v>1</v>
      </c>
      <c r="W1417" s="71">
        <v>45527</v>
      </c>
      <c r="X1417" s="69">
        <v>34</v>
      </c>
      <c r="Y1417" s="69">
        <v>9</v>
      </c>
      <c r="Z1417" s="70" t="s">
        <v>61</v>
      </c>
      <c r="AA1417" s="69">
        <v>1</v>
      </c>
      <c r="AB1417" s="72">
        <v>45532</v>
      </c>
      <c r="AC1417" s="70" t="s">
        <v>57</v>
      </c>
      <c r="AD1417" s="70" t="s">
        <v>189</v>
      </c>
      <c r="AE1417" s="70" t="s">
        <v>21</v>
      </c>
      <c r="AF1417" s="70" t="s">
        <v>12</v>
      </c>
      <c r="AG1417" s="70" t="s">
        <v>65</v>
      </c>
      <c r="AH1417" s="70" t="s">
        <v>11</v>
      </c>
      <c r="AI1417" s="70" t="s">
        <v>9</v>
      </c>
      <c r="AJ1417" s="70" t="s">
        <v>122</v>
      </c>
      <c r="AK1417" s="70" t="s">
        <v>189</v>
      </c>
      <c r="AL1417" s="70" t="s">
        <v>57</v>
      </c>
      <c r="AM1417" s="70" t="s">
        <v>61</v>
      </c>
      <c r="AN1417" s="70" t="s">
        <v>61</v>
      </c>
      <c r="AO1417" s="70" t="s">
        <v>74</v>
      </c>
      <c r="AP1417" s="69">
        <v>4.4000000000000004</v>
      </c>
    </row>
    <row r="1418" spans="1:42" ht="15" hidden="1" customHeight="1" x14ac:dyDescent="0.25">
      <c r="A1418" s="69">
        <v>2024</v>
      </c>
      <c r="B1418" s="70" t="s">
        <v>54</v>
      </c>
      <c r="C1418" s="70" t="s">
        <v>55</v>
      </c>
      <c r="D1418" s="70" t="s">
        <v>181</v>
      </c>
      <c r="E1418" s="70" t="s">
        <v>219</v>
      </c>
      <c r="F1418" s="70" t="s">
        <v>182</v>
      </c>
      <c r="G1418" s="70" t="s">
        <v>2623</v>
      </c>
      <c r="H1418" s="70" t="s">
        <v>118</v>
      </c>
      <c r="I1418" s="70" t="s">
        <v>60</v>
      </c>
      <c r="J1418" s="70" t="s">
        <v>180</v>
      </c>
      <c r="K1418" s="69" t="b">
        <v>1</v>
      </c>
      <c r="L1418" s="70" t="s">
        <v>23</v>
      </c>
      <c r="M1418" s="69">
        <v>101</v>
      </c>
      <c r="N1418" s="78" t="s">
        <v>62</v>
      </c>
      <c r="O1418" s="81" t="str">
        <f t="shared" si="44"/>
        <v>10195</v>
      </c>
      <c r="P1418" s="82" t="str">
        <f>IF(L1418="EGG", "THA", IF(COUNTIF(Sheet2!B$3:B$187,VALUE('raw Mark ID data'!O1418))=0, 0, VLOOKUP(VALUE(O1418), Sheet2!B$3:D$987, 3, FALSE)))</f>
        <v>THA</v>
      </c>
      <c r="Q1418" s="82" t="str">
        <f>IF(P1418="THA",VLOOKUP(VALUE(O1418),Sheet2!B$1:C$191,2,FALSE), IF(P1418="SHA",VLOOKUP(VALUE(O1418),Sheet2!B$1:C$191,2,FALSE), 0))</f>
        <v>Neets Bay</v>
      </c>
      <c r="R1418" s="82" t="str">
        <f t="shared" si="45"/>
        <v>T</v>
      </c>
      <c r="S1418" s="70" t="s">
        <v>2660</v>
      </c>
      <c r="T1418" s="71">
        <v>45527</v>
      </c>
      <c r="U1418" s="73"/>
      <c r="V1418" s="69">
        <v>1</v>
      </c>
      <c r="W1418" s="71">
        <v>45527</v>
      </c>
      <c r="X1418" s="69">
        <v>34</v>
      </c>
      <c r="Y1418" s="69">
        <v>9</v>
      </c>
      <c r="Z1418" s="70" t="s">
        <v>61</v>
      </c>
      <c r="AA1418" s="69">
        <v>1</v>
      </c>
      <c r="AB1418" s="72">
        <v>45532</v>
      </c>
      <c r="AC1418" s="70" t="s">
        <v>57</v>
      </c>
      <c r="AD1418" s="70" t="s">
        <v>139</v>
      </c>
      <c r="AE1418" s="70" t="s">
        <v>13</v>
      </c>
      <c r="AF1418" s="70" t="s">
        <v>12</v>
      </c>
      <c r="AG1418" s="70" t="s">
        <v>65</v>
      </c>
      <c r="AH1418" s="70" t="s">
        <v>11</v>
      </c>
      <c r="AI1418" s="70" t="s">
        <v>9</v>
      </c>
      <c r="AJ1418" s="70" t="s">
        <v>122</v>
      </c>
      <c r="AK1418" s="70" t="s">
        <v>139</v>
      </c>
      <c r="AL1418" s="70" t="s">
        <v>57</v>
      </c>
      <c r="AM1418" s="70" t="s">
        <v>61</v>
      </c>
      <c r="AN1418" s="70" t="s">
        <v>61</v>
      </c>
      <c r="AO1418" s="70" t="s">
        <v>74</v>
      </c>
      <c r="AP1418" s="69">
        <v>4</v>
      </c>
    </row>
    <row r="1419" spans="1:42" ht="15" hidden="1" customHeight="1" x14ac:dyDescent="0.25">
      <c r="A1419" s="69">
        <v>2024</v>
      </c>
      <c r="B1419" s="70" t="s">
        <v>54</v>
      </c>
      <c r="C1419" s="70" t="s">
        <v>55</v>
      </c>
      <c r="D1419" s="70" t="s">
        <v>181</v>
      </c>
      <c r="E1419" s="70" t="s">
        <v>219</v>
      </c>
      <c r="F1419" s="70" t="s">
        <v>182</v>
      </c>
      <c r="G1419" s="70" t="s">
        <v>2623</v>
      </c>
      <c r="H1419" s="70" t="s">
        <v>119</v>
      </c>
      <c r="I1419" s="70" t="s">
        <v>60</v>
      </c>
      <c r="J1419" s="70" t="s">
        <v>180</v>
      </c>
      <c r="K1419" s="69" t="b">
        <v>1</v>
      </c>
      <c r="L1419" s="70" t="s">
        <v>23</v>
      </c>
      <c r="M1419" s="69">
        <v>101</v>
      </c>
      <c r="N1419" s="78" t="s">
        <v>62</v>
      </c>
      <c r="O1419" s="81" t="str">
        <f t="shared" si="44"/>
        <v>10195</v>
      </c>
      <c r="P1419" s="82" t="str">
        <f>IF(L1419="EGG", "THA", IF(COUNTIF(Sheet2!B$3:B$187,VALUE('raw Mark ID data'!O1419))=0, 0, VLOOKUP(VALUE(O1419), Sheet2!B$3:D$987, 3, FALSE)))</f>
        <v>THA</v>
      </c>
      <c r="Q1419" s="82" t="str">
        <f>IF(P1419="THA",VLOOKUP(VALUE(O1419),Sheet2!B$1:C$191,2,FALSE), IF(P1419="SHA",VLOOKUP(VALUE(O1419),Sheet2!B$1:C$191,2,FALSE), 0))</f>
        <v>Neets Bay</v>
      </c>
      <c r="R1419" s="82" t="str">
        <f t="shared" si="45"/>
        <v>T</v>
      </c>
      <c r="S1419" s="70" t="s">
        <v>2661</v>
      </c>
      <c r="T1419" s="71">
        <v>45527</v>
      </c>
      <c r="U1419" s="73"/>
      <c r="V1419" s="69">
        <v>1</v>
      </c>
      <c r="W1419" s="71">
        <v>45527</v>
      </c>
      <c r="X1419" s="69">
        <v>34</v>
      </c>
      <c r="Y1419" s="69">
        <v>9</v>
      </c>
      <c r="Z1419" s="70" t="s">
        <v>61</v>
      </c>
      <c r="AA1419" s="69">
        <v>1</v>
      </c>
      <c r="AB1419" s="72">
        <v>45532</v>
      </c>
      <c r="AC1419" s="70" t="s">
        <v>57</v>
      </c>
      <c r="AD1419" s="70" t="s">
        <v>163</v>
      </c>
      <c r="AE1419" s="70" t="s">
        <v>10</v>
      </c>
      <c r="AF1419" s="70" t="s">
        <v>12</v>
      </c>
      <c r="AG1419" s="70" t="s">
        <v>65</v>
      </c>
      <c r="AH1419" s="70" t="s">
        <v>11</v>
      </c>
      <c r="AI1419" s="70" t="s">
        <v>9</v>
      </c>
      <c r="AJ1419" s="70" t="s">
        <v>122</v>
      </c>
      <c r="AK1419" s="70" t="s">
        <v>163</v>
      </c>
      <c r="AL1419" s="70" t="s">
        <v>57</v>
      </c>
      <c r="AM1419" s="70" t="s">
        <v>61</v>
      </c>
      <c r="AN1419" s="70" t="s">
        <v>61</v>
      </c>
      <c r="AO1419" s="70" t="s">
        <v>74</v>
      </c>
      <c r="AP1419" s="69">
        <v>4.4000000000000004</v>
      </c>
    </row>
    <row r="1420" spans="1:42" ht="15" hidden="1" customHeight="1" x14ac:dyDescent="0.25">
      <c r="A1420" s="69">
        <v>2024</v>
      </c>
      <c r="B1420" s="70" t="s">
        <v>54</v>
      </c>
      <c r="C1420" s="70" t="s">
        <v>55</v>
      </c>
      <c r="D1420" s="70" t="s">
        <v>181</v>
      </c>
      <c r="E1420" s="70" t="s">
        <v>219</v>
      </c>
      <c r="F1420" s="70" t="s">
        <v>182</v>
      </c>
      <c r="G1420" s="70" t="s">
        <v>2623</v>
      </c>
      <c r="H1420" s="70" t="s">
        <v>120</v>
      </c>
      <c r="I1420" s="70" t="s">
        <v>60</v>
      </c>
      <c r="J1420" s="70" t="s">
        <v>180</v>
      </c>
      <c r="K1420" s="69" t="b">
        <v>1</v>
      </c>
      <c r="L1420" s="70" t="s">
        <v>23</v>
      </c>
      <c r="M1420" s="69">
        <v>101</v>
      </c>
      <c r="N1420" s="78" t="s">
        <v>62</v>
      </c>
      <c r="O1420" s="81" t="str">
        <f t="shared" si="44"/>
        <v>10195</v>
      </c>
      <c r="P1420" s="82" t="str">
        <f>IF(L1420="EGG", "THA", IF(COUNTIF(Sheet2!B$3:B$187,VALUE('raw Mark ID data'!O1420))=0, 0, VLOOKUP(VALUE(O1420), Sheet2!B$3:D$987, 3, FALSE)))</f>
        <v>THA</v>
      </c>
      <c r="Q1420" s="82" t="str">
        <f>IF(P1420="THA",VLOOKUP(VALUE(O1420),Sheet2!B$1:C$191,2,FALSE), IF(P1420="SHA",VLOOKUP(VALUE(O1420),Sheet2!B$1:C$191,2,FALSE), 0))</f>
        <v>Neets Bay</v>
      </c>
      <c r="R1420" s="82" t="str">
        <f t="shared" si="45"/>
        <v>T</v>
      </c>
      <c r="S1420" s="70" t="s">
        <v>2662</v>
      </c>
      <c r="T1420" s="71">
        <v>45527</v>
      </c>
      <c r="U1420" s="73"/>
      <c r="V1420" s="69">
        <v>1</v>
      </c>
      <c r="W1420" s="71">
        <v>45527</v>
      </c>
      <c r="X1420" s="69">
        <v>34</v>
      </c>
      <c r="Y1420" s="69">
        <v>9</v>
      </c>
      <c r="Z1420" s="70" t="s">
        <v>61</v>
      </c>
      <c r="AA1420" s="69">
        <v>1</v>
      </c>
      <c r="AB1420" s="72">
        <v>45532</v>
      </c>
      <c r="AC1420" s="70" t="s">
        <v>57</v>
      </c>
      <c r="AD1420" s="70" t="s">
        <v>163</v>
      </c>
      <c r="AE1420" s="70" t="s">
        <v>10</v>
      </c>
      <c r="AF1420" s="70" t="s">
        <v>12</v>
      </c>
      <c r="AG1420" s="70" t="s">
        <v>65</v>
      </c>
      <c r="AH1420" s="70" t="s">
        <v>11</v>
      </c>
      <c r="AI1420" s="70" t="s">
        <v>9</v>
      </c>
      <c r="AJ1420" s="70" t="s">
        <v>122</v>
      </c>
      <c r="AK1420" s="70" t="s">
        <v>163</v>
      </c>
      <c r="AL1420" s="70" t="s">
        <v>57</v>
      </c>
      <c r="AM1420" s="70" t="s">
        <v>61</v>
      </c>
      <c r="AN1420" s="70" t="s">
        <v>61</v>
      </c>
      <c r="AO1420" s="70" t="s">
        <v>74</v>
      </c>
      <c r="AP1420" s="69">
        <v>6.3</v>
      </c>
    </row>
    <row r="1421" spans="1:42" ht="15" hidden="1" customHeight="1" x14ac:dyDescent="0.25">
      <c r="A1421" s="69">
        <v>2024</v>
      </c>
      <c r="B1421" s="70" t="s">
        <v>54</v>
      </c>
      <c r="C1421" s="70" t="s">
        <v>55</v>
      </c>
      <c r="D1421" s="70" t="s">
        <v>181</v>
      </c>
      <c r="E1421" s="70" t="s">
        <v>219</v>
      </c>
      <c r="F1421" s="70" t="s">
        <v>182</v>
      </c>
      <c r="G1421" s="70" t="s">
        <v>2623</v>
      </c>
      <c r="H1421" s="70" t="s">
        <v>121</v>
      </c>
      <c r="I1421" s="70" t="s">
        <v>60</v>
      </c>
      <c r="J1421" s="70" t="s">
        <v>180</v>
      </c>
      <c r="K1421" s="69" t="b">
        <v>1</v>
      </c>
      <c r="L1421" s="70" t="s">
        <v>23</v>
      </c>
      <c r="M1421" s="69">
        <v>101</v>
      </c>
      <c r="N1421" s="78" t="s">
        <v>62</v>
      </c>
      <c r="O1421" s="81" t="str">
        <f t="shared" si="44"/>
        <v>10195</v>
      </c>
      <c r="P1421" s="82" t="str">
        <f>IF(L1421="EGG", "THA", IF(COUNTIF(Sheet2!B$3:B$187,VALUE('raw Mark ID data'!O1421))=0, 0, VLOOKUP(VALUE(O1421), Sheet2!B$3:D$987, 3, FALSE)))</f>
        <v>THA</v>
      </c>
      <c r="Q1421" s="82" t="str">
        <f>IF(P1421="THA",VLOOKUP(VALUE(O1421),Sheet2!B$1:C$191,2,FALSE), IF(P1421="SHA",VLOOKUP(VALUE(O1421),Sheet2!B$1:C$191,2,FALSE), 0))</f>
        <v>Neets Bay</v>
      </c>
      <c r="R1421" s="82" t="str">
        <f t="shared" si="45"/>
        <v>T</v>
      </c>
      <c r="S1421" s="70" t="s">
        <v>2663</v>
      </c>
      <c r="T1421" s="71">
        <v>45527</v>
      </c>
      <c r="U1421" s="73"/>
      <c r="V1421" s="69">
        <v>1</v>
      </c>
      <c r="W1421" s="71">
        <v>45527</v>
      </c>
      <c r="X1421" s="69">
        <v>34</v>
      </c>
      <c r="Y1421" s="69">
        <v>9</v>
      </c>
      <c r="Z1421" s="70" t="s">
        <v>61</v>
      </c>
      <c r="AA1421" s="69">
        <v>1</v>
      </c>
      <c r="AB1421" s="72">
        <v>45532</v>
      </c>
      <c r="AC1421" s="70" t="s">
        <v>57</v>
      </c>
      <c r="AD1421" s="70" t="s">
        <v>947</v>
      </c>
      <c r="AE1421" s="70" t="s">
        <v>14</v>
      </c>
      <c r="AF1421" s="70" t="s">
        <v>12</v>
      </c>
      <c r="AG1421" s="70" t="s">
        <v>65</v>
      </c>
      <c r="AH1421" s="70" t="s">
        <v>11</v>
      </c>
      <c r="AI1421" s="70" t="s">
        <v>9</v>
      </c>
      <c r="AJ1421" s="70" t="s">
        <v>122</v>
      </c>
      <c r="AK1421" s="70" t="s">
        <v>947</v>
      </c>
      <c r="AL1421" s="70" t="s">
        <v>57</v>
      </c>
      <c r="AM1421" s="70" t="s">
        <v>61</v>
      </c>
      <c r="AN1421" s="70" t="s">
        <v>61</v>
      </c>
      <c r="AO1421" s="70" t="s">
        <v>74</v>
      </c>
      <c r="AP1421" s="69">
        <v>7.7</v>
      </c>
    </row>
    <row r="1422" spans="1:42" ht="15" hidden="1" customHeight="1" x14ac:dyDescent="0.25">
      <c r="A1422" s="69">
        <v>2024</v>
      </c>
      <c r="B1422" s="70" t="s">
        <v>54</v>
      </c>
      <c r="C1422" s="70" t="s">
        <v>55</v>
      </c>
      <c r="D1422" s="70" t="s">
        <v>181</v>
      </c>
      <c r="E1422" s="70" t="s">
        <v>219</v>
      </c>
      <c r="F1422" s="70" t="s">
        <v>182</v>
      </c>
      <c r="G1422" s="70" t="s">
        <v>2623</v>
      </c>
      <c r="H1422" s="70" t="s">
        <v>126</v>
      </c>
      <c r="I1422" s="70" t="s">
        <v>60</v>
      </c>
      <c r="J1422" s="70" t="s">
        <v>180</v>
      </c>
      <c r="K1422" s="69" t="b">
        <v>1</v>
      </c>
      <c r="L1422" s="70" t="s">
        <v>23</v>
      </c>
      <c r="M1422" s="69">
        <v>101</v>
      </c>
      <c r="N1422" s="78" t="s">
        <v>62</v>
      </c>
      <c r="O1422" s="81" t="str">
        <f t="shared" si="44"/>
        <v>10195</v>
      </c>
      <c r="P1422" s="82" t="str">
        <f>IF(L1422="EGG", "THA", IF(COUNTIF(Sheet2!B$3:B$187,VALUE('raw Mark ID data'!O1422))=0, 0, VLOOKUP(VALUE(O1422), Sheet2!B$3:D$987, 3, FALSE)))</f>
        <v>THA</v>
      </c>
      <c r="Q1422" s="82" t="str">
        <f>IF(P1422="THA",VLOOKUP(VALUE(O1422),Sheet2!B$1:C$191,2,FALSE), IF(P1422="SHA",VLOOKUP(VALUE(O1422),Sheet2!B$1:C$191,2,FALSE), 0))</f>
        <v>Neets Bay</v>
      </c>
      <c r="R1422" s="82" t="str">
        <f t="shared" si="45"/>
        <v>T</v>
      </c>
      <c r="S1422" s="70" t="s">
        <v>2664</v>
      </c>
      <c r="T1422" s="71">
        <v>45527</v>
      </c>
      <c r="U1422" s="73"/>
      <c r="V1422" s="69">
        <v>1</v>
      </c>
      <c r="W1422" s="71">
        <v>45527</v>
      </c>
      <c r="X1422" s="69">
        <v>34</v>
      </c>
      <c r="Y1422" s="69">
        <v>9</v>
      </c>
      <c r="Z1422" s="70" t="s">
        <v>61</v>
      </c>
      <c r="AA1422" s="69">
        <v>1</v>
      </c>
      <c r="AB1422" s="72">
        <v>45532</v>
      </c>
      <c r="AC1422" s="70" t="s">
        <v>57</v>
      </c>
      <c r="AD1422" s="70" t="s">
        <v>139</v>
      </c>
      <c r="AE1422" s="70" t="s">
        <v>13</v>
      </c>
      <c r="AF1422" s="70" t="s">
        <v>12</v>
      </c>
      <c r="AG1422" s="70" t="s">
        <v>65</v>
      </c>
      <c r="AH1422" s="70" t="s">
        <v>11</v>
      </c>
      <c r="AI1422" s="70" t="s">
        <v>9</v>
      </c>
      <c r="AJ1422" s="70" t="s">
        <v>122</v>
      </c>
      <c r="AK1422" s="70" t="s">
        <v>139</v>
      </c>
      <c r="AL1422" s="70" t="s">
        <v>57</v>
      </c>
      <c r="AM1422" s="70" t="s">
        <v>61</v>
      </c>
      <c r="AN1422" s="70" t="s">
        <v>61</v>
      </c>
      <c r="AO1422" s="70" t="s">
        <v>74</v>
      </c>
      <c r="AP1422" s="69">
        <v>7.2</v>
      </c>
    </row>
    <row r="1423" spans="1:42" ht="15" hidden="1" customHeight="1" x14ac:dyDescent="0.25">
      <c r="A1423" s="69">
        <v>2024</v>
      </c>
      <c r="B1423" s="70" t="s">
        <v>54</v>
      </c>
      <c r="C1423" s="70" t="s">
        <v>55</v>
      </c>
      <c r="D1423" s="70" t="s">
        <v>181</v>
      </c>
      <c r="E1423" s="70" t="s">
        <v>219</v>
      </c>
      <c r="F1423" s="70" t="s">
        <v>182</v>
      </c>
      <c r="G1423" s="70" t="s">
        <v>2623</v>
      </c>
      <c r="H1423" s="70" t="s">
        <v>128</v>
      </c>
      <c r="I1423" s="70" t="s">
        <v>60</v>
      </c>
      <c r="J1423" s="70" t="s">
        <v>180</v>
      </c>
      <c r="K1423" s="69" t="b">
        <v>1</v>
      </c>
      <c r="L1423" s="70" t="s">
        <v>23</v>
      </c>
      <c r="M1423" s="69">
        <v>101</v>
      </c>
      <c r="N1423" s="78" t="s">
        <v>62</v>
      </c>
      <c r="O1423" s="81" t="str">
        <f t="shared" si="44"/>
        <v>10195</v>
      </c>
      <c r="P1423" s="82" t="str">
        <f>IF(L1423="EGG", "THA", IF(COUNTIF(Sheet2!B$3:B$187,VALUE('raw Mark ID data'!O1423))=0, 0, VLOOKUP(VALUE(O1423), Sheet2!B$3:D$987, 3, FALSE)))</f>
        <v>THA</v>
      </c>
      <c r="Q1423" s="82" t="str">
        <f>IF(P1423="THA",VLOOKUP(VALUE(O1423),Sheet2!B$1:C$191,2,FALSE), IF(P1423="SHA",VLOOKUP(VALUE(O1423),Sheet2!B$1:C$191,2,FALSE), 0))</f>
        <v>Neets Bay</v>
      </c>
      <c r="R1423" s="82" t="str">
        <f t="shared" si="45"/>
        <v>T</v>
      </c>
      <c r="S1423" s="70" t="s">
        <v>2665</v>
      </c>
      <c r="T1423" s="71">
        <v>45527</v>
      </c>
      <c r="U1423" s="73"/>
      <c r="V1423" s="69">
        <v>1</v>
      </c>
      <c r="W1423" s="71">
        <v>45527</v>
      </c>
      <c r="X1423" s="69">
        <v>34</v>
      </c>
      <c r="Y1423" s="69">
        <v>9</v>
      </c>
      <c r="Z1423" s="70" t="s">
        <v>61</v>
      </c>
      <c r="AA1423" s="69">
        <v>1</v>
      </c>
      <c r="AB1423" s="72">
        <v>45532</v>
      </c>
      <c r="AC1423" s="70" t="s">
        <v>57</v>
      </c>
      <c r="AD1423" s="70" t="s">
        <v>947</v>
      </c>
      <c r="AE1423" s="70" t="s">
        <v>14</v>
      </c>
      <c r="AF1423" s="70" t="s">
        <v>12</v>
      </c>
      <c r="AG1423" s="70" t="s">
        <v>65</v>
      </c>
      <c r="AH1423" s="70" t="s">
        <v>11</v>
      </c>
      <c r="AI1423" s="70" t="s">
        <v>9</v>
      </c>
      <c r="AJ1423" s="70" t="s">
        <v>122</v>
      </c>
      <c r="AK1423" s="70" t="s">
        <v>947</v>
      </c>
      <c r="AL1423" s="70" t="s">
        <v>57</v>
      </c>
      <c r="AM1423" s="70" t="s">
        <v>61</v>
      </c>
      <c r="AN1423" s="70" t="s">
        <v>61</v>
      </c>
      <c r="AO1423" s="70" t="s">
        <v>74</v>
      </c>
      <c r="AP1423" s="69">
        <v>7.6</v>
      </c>
    </row>
    <row r="1424" spans="1:42" ht="15" hidden="1" customHeight="1" x14ac:dyDescent="0.25">
      <c r="A1424" s="69">
        <v>2024</v>
      </c>
      <c r="B1424" s="70" t="s">
        <v>54</v>
      </c>
      <c r="C1424" s="70" t="s">
        <v>55</v>
      </c>
      <c r="D1424" s="70" t="s">
        <v>181</v>
      </c>
      <c r="E1424" s="70" t="s">
        <v>219</v>
      </c>
      <c r="F1424" s="70" t="s">
        <v>182</v>
      </c>
      <c r="G1424" s="70" t="s">
        <v>2623</v>
      </c>
      <c r="H1424" s="70" t="s">
        <v>129</v>
      </c>
      <c r="I1424" s="70" t="s">
        <v>60</v>
      </c>
      <c r="J1424" s="70" t="s">
        <v>180</v>
      </c>
      <c r="K1424" s="69" t="b">
        <v>1</v>
      </c>
      <c r="L1424" s="70" t="s">
        <v>23</v>
      </c>
      <c r="M1424" s="69">
        <v>101</v>
      </c>
      <c r="N1424" s="78" t="s">
        <v>62</v>
      </c>
      <c r="O1424" s="81" t="str">
        <f t="shared" si="44"/>
        <v>10195</v>
      </c>
      <c r="P1424" s="82" t="str">
        <f>IF(L1424="EGG", "THA", IF(COUNTIF(Sheet2!B$3:B$187,VALUE('raw Mark ID data'!O1424))=0, 0, VLOOKUP(VALUE(O1424), Sheet2!B$3:D$987, 3, FALSE)))</f>
        <v>THA</v>
      </c>
      <c r="Q1424" s="82" t="str">
        <f>IF(P1424="THA",VLOOKUP(VALUE(O1424),Sheet2!B$1:C$191,2,FALSE), IF(P1424="SHA",VLOOKUP(VALUE(O1424),Sheet2!B$1:C$191,2,FALSE), 0))</f>
        <v>Neets Bay</v>
      </c>
      <c r="R1424" s="82" t="str">
        <f t="shared" si="45"/>
        <v>T</v>
      </c>
      <c r="S1424" s="70" t="s">
        <v>2666</v>
      </c>
      <c r="T1424" s="71">
        <v>45527</v>
      </c>
      <c r="U1424" s="73"/>
      <c r="V1424" s="69">
        <v>1</v>
      </c>
      <c r="W1424" s="71">
        <v>45527</v>
      </c>
      <c r="X1424" s="69">
        <v>34</v>
      </c>
      <c r="Y1424" s="69">
        <v>9</v>
      </c>
      <c r="Z1424" s="70" t="s">
        <v>61</v>
      </c>
      <c r="AA1424" s="69">
        <v>1</v>
      </c>
      <c r="AB1424" s="72">
        <v>45532</v>
      </c>
      <c r="AC1424" s="70" t="s">
        <v>57</v>
      </c>
      <c r="AD1424" s="70" t="s">
        <v>163</v>
      </c>
      <c r="AE1424" s="70" t="s">
        <v>10</v>
      </c>
      <c r="AF1424" s="70" t="s">
        <v>12</v>
      </c>
      <c r="AG1424" s="70" t="s">
        <v>65</v>
      </c>
      <c r="AH1424" s="70" t="s">
        <v>11</v>
      </c>
      <c r="AI1424" s="70" t="s">
        <v>9</v>
      </c>
      <c r="AJ1424" s="70" t="s">
        <v>122</v>
      </c>
      <c r="AK1424" s="70" t="s">
        <v>163</v>
      </c>
      <c r="AL1424" s="70" t="s">
        <v>57</v>
      </c>
      <c r="AM1424" s="70" t="s">
        <v>163</v>
      </c>
      <c r="AN1424" s="70" t="s">
        <v>63</v>
      </c>
      <c r="AO1424" s="70" t="s">
        <v>74</v>
      </c>
      <c r="AP1424" s="69">
        <v>8.1</v>
      </c>
    </row>
    <row r="1425" spans="1:42" ht="15" hidden="1" customHeight="1" x14ac:dyDescent="0.25">
      <c r="A1425" s="69">
        <v>2024</v>
      </c>
      <c r="B1425" s="70" t="s">
        <v>54</v>
      </c>
      <c r="C1425" s="70" t="s">
        <v>55</v>
      </c>
      <c r="D1425" s="70" t="s">
        <v>181</v>
      </c>
      <c r="E1425" s="70" t="s">
        <v>219</v>
      </c>
      <c r="F1425" s="70" t="s">
        <v>182</v>
      </c>
      <c r="G1425" s="70" t="s">
        <v>2623</v>
      </c>
      <c r="H1425" s="70" t="s">
        <v>134</v>
      </c>
      <c r="I1425" s="70" t="s">
        <v>60</v>
      </c>
      <c r="J1425" s="70" t="s">
        <v>180</v>
      </c>
      <c r="K1425" s="69" t="b">
        <v>1</v>
      </c>
      <c r="L1425" s="70" t="s">
        <v>23</v>
      </c>
      <c r="M1425" s="69">
        <v>101</v>
      </c>
      <c r="N1425" s="78" t="s">
        <v>62</v>
      </c>
      <c r="O1425" s="81" t="str">
        <f t="shared" si="44"/>
        <v>10195</v>
      </c>
      <c r="P1425" s="82" t="str">
        <f>IF(L1425="EGG", "THA", IF(COUNTIF(Sheet2!B$3:B$187,VALUE('raw Mark ID data'!O1425))=0, 0, VLOOKUP(VALUE(O1425), Sheet2!B$3:D$987, 3, FALSE)))</f>
        <v>THA</v>
      </c>
      <c r="Q1425" s="82" t="str">
        <f>IF(P1425="THA",VLOOKUP(VALUE(O1425),Sheet2!B$1:C$191,2,FALSE), IF(P1425="SHA",VLOOKUP(VALUE(O1425),Sheet2!B$1:C$191,2,FALSE), 0))</f>
        <v>Neets Bay</v>
      </c>
      <c r="R1425" s="82" t="str">
        <f t="shared" si="45"/>
        <v>T</v>
      </c>
      <c r="S1425" s="70" t="s">
        <v>2667</v>
      </c>
      <c r="T1425" s="71">
        <v>45527</v>
      </c>
      <c r="U1425" s="73"/>
      <c r="V1425" s="69">
        <v>1</v>
      </c>
      <c r="W1425" s="71">
        <v>45527</v>
      </c>
      <c r="X1425" s="69">
        <v>34</v>
      </c>
      <c r="Y1425" s="69">
        <v>9</v>
      </c>
      <c r="Z1425" s="70" t="s">
        <v>61</v>
      </c>
      <c r="AA1425" s="69">
        <v>1</v>
      </c>
      <c r="AB1425" s="72">
        <v>45532</v>
      </c>
      <c r="AC1425" s="70" t="s">
        <v>57</v>
      </c>
      <c r="AD1425" s="70" t="s">
        <v>947</v>
      </c>
      <c r="AE1425" s="70" t="s">
        <v>14</v>
      </c>
      <c r="AF1425" s="70" t="s">
        <v>12</v>
      </c>
      <c r="AG1425" s="70" t="s">
        <v>65</v>
      </c>
      <c r="AH1425" s="70" t="s">
        <v>11</v>
      </c>
      <c r="AI1425" s="70" t="s">
        <v>9</v>
      </c>
      <c r="AJ1425" s="70" t="s">
        <v>187</v>
      </c>
      <c r="AK1425" s="70" t="s">
        <v>947</v>
      </c>
      <c r="AL1425" s="70" t="s">
        <v>57</v>
      </c>
      <c r="AM1425" s="70" t="s">
        <v>61</v>
      </c>
      <c r="AN1425" s="70" t="s">
        <v>61</v>
      </c>
      <c r="AO1425" s="70" t="s">
        <v>74</v>
      </c>
      <c r="AP1425" s="69">
        <v>8.1</v>
      </c>
    </row>
    <row r="1426" spans="1:42" ht="15" hidden="1" customHeight="1" x14ac:dyDescent="0.25">
      <c r="A1426" s="69">
        <v>2024</v>
      </c>
      <c r="B1426" s="70" t="s">
        <v>54</v>
      </c>
      <c r="C1426" s="70" t="s">
        <v>55</v>
      </c>
      <c r="D1426" s="70" t="s">
        <v>181</v>
      </c>
      <c r="E1426" s="70" t="s">
        <v>219</v>
      </c>
      <c r="F1426" s="70" t="s">
        <v>182</v>
      </c>
      <c r="G1426" s="70" t="s">
        <v>2623</v>
      </c>
      <c r="H1426" s="70" t="s">
        <v>136</v>
      </c>
      <c r="I1426" s="70" t="s">
        <v>60</v>
      </c>
      <c r="J1426" s="70" t="s">
        <v>180</v>
      </c>
      <c r="K1426" s="69" t="b">
        <v>1</v>
      </c>
      <c r="L1426" s="70" t="s">
        <v>23</v>
      </c>
      <c r="M1426" s="69">
        <v>101</v>
      </c>
      <c r="N1426" s="78" t="s">
        <v>62</v>
      </c>
      <c r="O1426" s="81" t="str">
        <f t="shared" si="44"/>
        <v>10195</v>
      </c>
      <c r="P1426" s="82" t="str">
        <f>IF(L1426="EGG", "THA", IF(COUNTIF(Sheet2!B$3:B$187,VALUE('raw Mark ID data'!O1426))=0, 0, VLOOKUP(VALUE(O1426), Sheet2!B$3:D$987, 3, FALSE)))</f>
        <v>THA</v>
      </c>
      <c r="Q1426" s="82" t="str">
        <f>IF(P1426="THA",VLOOKUP(VALUE(O1426),Sheet2!B$1:C$191,2,FALSE), IF(P1426="SHA",VLOOKUP(VALUE(O1426),Sheet2!B$1:C$191,2,FALSE), 0))</f>
        <v>Neets Bay</v>
      </c>
      <c r="R1426" s="82" t="str">
        <f t="shared" si="45"/>
        <v>T</v>
      </c>
      <c r="S1426" s="70" t="s">
        <v>2668</v>
      </c>
      <c r="T1426" s="71">
        <v>45527</v>
      </c>
      <c r="U1426" s="73"/>
      <c r="V1426" s="69">
        <v>1</v>
      </c>
      <c r="W1426" s="71">
        <v>45527</v>
      </c>
      <c r="X1426" s="69">
        <v>34</v>
      </c>
      <c r="Y1426" s="69">
        <v>9</v>
      </c>
      <c r="Z1426" s="70" t="s">
        <v>61</v>
      </c>
      <c r="AA1426" s="69">
        <v>1</v>
      </c>
      <c r="AB1426" s="72">
        <v>45532</v>
      </c>
      <c r="AC1426" s="70" t="s">
        <v>57</v>
      </c>
      <c r="AD1426" s="70" t="s">
        <v>947</v>
      </c>
      <c r="AE1426" s="70" t="s">
        <v>14</v>
      </c>
      <c r="AF1426" s="70" t="s">
        <v>12</v>
      </c>
      <c r="AG1426" s="70" t="s">
        <v>65</v>
      </c>
      <c r="AH1426" s="70" t="s">
        <v>11</v>
      </c>
      <c r="AI1426" s="70" t="s">
        <v>9</v>
      </c>
      <c r="AJ1426" s="70" t="s">
        <v>122</v>
      </c>
      <c r="AK1426" s="70" t="s">
        <v>947</v>
      </c>
      <c r="AL1426" s="70" t="s">
        <v>57</v>
      </c>
      <c r="AM1426" s="70" t="s">
        <v>61</v>
      </c>
      <c r="AN1426" s="70" t="s">
        <v>61</v>
      </c>
      <c r="AO1426" s="70" t="s">
        <v>74</v>
      </c>
      <c r="AP1426" s="69">
        <v>7.4</v>
      </c>
    </row>
    <row r="1427" spans="1:42" ht="15" hidden="1" customHeight="1" x14ac:dyDescent="0.25">
      <c r="A1427" s="69">
        <v>2024</v>
      </c>
      <c r="B1427" s="70" t="s">
        <v>54</v>
      </c>
      <c r="C1427" s="70" t="s">
        <v>55</v>
      </c>
      <c r="D1427" s="70" t="s">
        <v>181</v>
      </c>
      <c r="E1427" s="70" t="s">
        <v>219</v>
      </c>
      <c r="F1427" s="70" t="s">
        <v>182</v>
      </c>
      <c r="G1427" s="70" t="s">
        <v>2623</v>
      </c>
      <c r="H1427" s="70" t="s">
        <v>137</v>
      </c>
      <c r="I1427" s="70" t="s">
        <v>60</v>
      </c>
      <c r="J1427" s="70" t="s">
        <v>180</v>
      </c>
      <c r="K1427" s="69" t="b">
        <v>1</v>
      </c>
      <c r="L1427" s="70" t="s">
        <v>23</v>
      </c>
      <c r="M1427" s="69">
        <v>101</v>
      </c>
      <c r="N1427" s="78" t="s">
        <v>62</v>
      </c>
      <c r="O1427" s="81" t="str">
        <f t="shared" si="44"/>
        <v>10195</v>
      </c>
      <c r="P1427" s="82" t="str">
        <f>IF(L1427="EGG", "THA", IF(COUNTIF(Sheet2!B$3:B$187,VALUE('raw Mark ID data'!O1427))=0, 0, VLOOKUP(VALUE(O1427), Sheet2!B$3:D$987, 3, FALSE)))</f>
        <v>THA</v>
      </c>
      <c r="Q1427" s="82" t="str">
        <f>IF(P1427="THA",VLOOKUP(VALUE(O1427),Sheet2!B$1:C$191,2,FALSE), IF(P1427="SHA",VLOOKUP(VALUE(O1427),Sheet2!B$1:C$191,2,FALSE), 0))</f>
        <v>Neets Bay</v>
      </c>
      <c r="R1427" s="82" t="str">
        <f t="shared" si="45"/>
        <v>T</v>
      </c>
      <c r="S1427" s="70" t="s">
        <v>2669</v>
      </c>
      <c r="T1427" s="71">
        <v>45527</v>
      </c>
      <c r="U1427" s="73"/>
      <c r="V1427" s="69">
        <v>1</v>
      </c>
      <c r="W1427" s="71">
        <v>45527</v>
      </c>
      <c r="X1427" s="69">
        <v>34</v>
      </c>
      <c r="Y1427" s="69">
        <v>9</v>
      </c>
      <c r="Z1427" s="70" t="s">
        <v>61</v>
      </c>
      <c r="AA1427" s="69">
        <v>1</v>
      </c>
      <c r="AB1427" s="72">
        <v>45532</v>
      </c>
      <c r="AC1427" s="70" t="s">
        <v>57</v>
      </c>
      <c r="AD1427" s="70" t="s">
        <v>139</v>
      </c>
      <c r="AE1427" s="70" t="s">
        <v>13</v>
      </c>
      <c r="AF1427" s="70" t="s">
        <v>12</v>
      </c>
      <c r="AG1427" s="70" t="s">
        <v>65</v>
      </c>
      <c r="AH1427" s="70" t="s">
        <v>11</v>
      </c>
      <c r="AI1427" s="70" t="s">
        <v>9</v>
      </c>
      <c r="AJ1427" s="70" t="s">
        <v>122</v>
      </c>
      <c r="AK1427" s="70" t="s">
        <v>139</v>
      </c>
      <c r="AL1427" s="70" t="s">
        <v>57</v>
      </c>
      <c r="AM1427" s="70" t="s">
        <v>61</v>
      </c>
      <c r="AN1427" s="70" t="s">
        <v>61</v>
      </c>
      <c r="AO1427" s="70" t="s">
        <v>74</v>
      </c>
      <c r="AP1427" s="69">
        <v>7.6</v>
      </c>
    </row>
    <row r="1428" spans="1:42" ht="15" hidden="1" customHeight="1" x14ac:dyDescent="0.25">
      <c r="A1428" s="69">
        <v>2024</v>
      </c>
      <c r="B1428" s="70" t="s">
        <v>54</v>
      </c>
      <c r="C1428" s="70" t="s">
        <v>55</v>
      </c>
      <c r="D1428" s="70" t="s">
        <v>181</v>
      </c>
      <c r="E1428" s="70" t="s">
        <v>219</v>
      </c>
      <c r="F1428" s="70" t="s">
        <v>182</v>
      </c>
      <c r="G1428" s="70" t="s">
        <v>2623</v>
      </c>
      <c r="H1428" s="70" t="s">
        <v>140</v>
      </c>
      <c r="I1428" s="70" t="s">
        <v>60</v>
      </c>
      <c r="J1428" s="70" t="s">
        <v>180</v>
      </c>
      <c r="K1428" s="69" t="b">
        <v>1</v>
      </c>
      <c r="L1428" s="70" t="s">
        <v>23</v>
      </c>
      <c r="M1428" s="69">
        <v>101</v>
      </c>
      <c r="N1428" s="78" t="s">
        <v>62</v>
      </c>
      <c r="O1428" s="81" t="str">
        <f t="shared" si="44"/>
        <v>10195</v>
      </c>
      <c r="P1428" s="82" t="str">
        <f>IF(L1428="EGG", "THA", IF(COUNTIF(Sheet2!B$3:B$187,VALUE('raw Mark ID data'!O1428))=0, 0, VLOOKUP(VALUE(O1428), Sheet2!B$3:D$987, 3, FALSE)))</f>
        <v>THA</v>
      </c>
      <c r="Q1428" s="82" t="str">
        <f>IF(P1428="THA",VLOOKUP(VALUE(O1428),Sheet2!B$1:C$191,2,FALSE), IF(P1428="SHA",VLOOKUP(VALUE(O1428),Sheet2!B$1:C$191,2,FALSE), 0))</f>
        <v>Neets Bay</v>
      </c>
      <c r="R1428" s="82" t="str">
        <f t="shared" si="45"/>
        <v>T</v>
      </c>
      <c r="S1428" s="70" t="s">
        <v>2670</v>
      </c>
      <c r="T1428" s="71">
        <v>45527</v>
      </c>
      <c r="U1428" s="73"/>
      <c r="V1428" s="69">
        <v>1</v>
      </c>
      <c r="W1428" s="71">
        <v>45527</v>
      </c>
      <c r="X1428" s="69">
        <v>34</v>
      </c>
      <c r="Y1428" s="69">
        <v>9</v>
      </c>
      <c r="Z1428" s="70" t="s">
        <v>61</v>
      </c>
      <c r="AA1428" s="69">
        <v>1</v>
      </c>
      <c r="AB1428" s="72">
        <v>45532</v>
      </c>
      <c r="AC1428" s="70" t="s">
        <v>57</v>
      </c>
      <c r="AD1428" s="70" t="s">
        <v>189</v>
      </c>
      <c r="AE1428" s="70" t="s">
        <v>21</v>
      </c>
      <c r="AF1428" s="70" t="s">
        <v>12</v>
      </c>
      <c r="AG1428" s="70" t="s">
        <v>65</v>
      </c>
      <c r="AH1428" s="70" t="s">
        <v>11</v>
      </c>
      <c r="AI1428" s="70" t="s">
        <v>9</v>
      </c>
      <c r="AJ1428" s="70" t="s">
        <v>122</v>
      </c>
      <c r="AK1428" s="70" t="s">
        <v>189</v>
      </c>
      <c r="AL1428" s="70" t="s">
        <v>57</v>
      </c>
      <c r="AM1428" s="70" t="s">
        <v>61</v>
      </c>
      <c r="AN1428" s="70" t="s">
        <v>61</v>
      </c>
      <c r="AO1428" s="70" t="s">
        <v>74</v>
      </c>
      <c r="AP1428" s="69">
        <v>7</v>
      </c>
    </row>
    <row r="1429" spans="1:42" ht="15" hidden="1" customHeight="1" x14ac:dyDescent="0.25">
      <c r="A1429" s="69">
        <v>2024</v>
      </c>
      <c r="B1429" s="70" t="s">
        <v>54</v>
      </c>
      <c r="C1429" s="70" t="s">
        <v>55</v>
      </c>
      <c r="D1429" s="70" t="s">
        <v>181</v>
      </c>
      <c r="E1429" s="70" t="s">
        <v>219</v>
      </c>
      <c r="F1429" s="70" t="s">
        <v>182</v>
      </c>
      <c r="G1429" s="70" t="s">
        <v>2623</v>
      </c>
      <c r="H1429" s="70" t="s">
        <v>142</v>
      </c>
      <c r="I1429" s="70" t="s">
        <v>60</v>
      </c>
      <c r="J1429" s="70" t="s">
        <v>180</v>
      </c>
      <c r="K1429" s="69" t="b">
        <v>1</v>
      </c>
      <c r="L1429" s="70" t="s">
        <v>23</v>
      </c>
      <c r="M1429" s="69">
        <v>101</v>
      </c>
      <c r="N1429" s="78" t="s">
        <v>62</v>
      </c>
      <c r="O1429" s="81" t="str">
        <f t="shared" si="44"/>
        <v>10195</v>
      </c>
      <c r="P1429" s="82" t="str">
        <f>IF(L1429="EGG", "THA", IF(COUNTIF(Sheet2!B$3:B$187,VALUE('raw Mark ID data'!O1429))=0, 0, VLOOKUP(VALUE(O1429), Sheet2!B$3:D$987, 3, FALSE)))</f>
        <v>THA</v>
      </c>
      <c r="Q1429" s="82" t="str">
        <f>IF(P1429="THA",VLOOKUP(VALUE(O1429),Sheet2!B$1:C$191,2,FALSE), IF(P1429="SHA",VLOOKUP(VALUE(O1429),Sheet2!B$1:C$191,2,FALSE), 0))</f>
        <v>Neets Bay</v>
      </c>
      <c r="R1429" s="82" t="str">
        <f t="shared" si="45"/>
        <v>T</v>
      </c>
      <c r="S1429" s="70" t="s">
        <v>2671</v>
      </c>
      <c r="T1429" s="71">
        <v>45527</v>
      </c>
      <c r="U1429" s="73"/>
      <c r="V1429" s="69">
        <v>1</v>
      </c>
      <c r="W1429" s="71">
        <v>45527</v>
      </c>
      <c r="X1429" s="69">
        <v>34</v>
      </c>
      <c r="Y1429" s="69">
        <v>9</v>
      </c>
      <c r="Z1429" s="70" t="s">
        <v>61</v>
      </c>
      <c r="AA1429" s="69">
        <v>1</v>
      </c>
      <c r="AB1429" s="72">
        <v>45532</v>
      </c>
      <c r="AC1429" s="70" t="s">
        <v>57</v>
      </c>
      <c r="AD1429" s="70" t="s">
        <v>163</v>
      </c>
      <c r="AE1429" s="70" t="s">
        <v>10</v>
      </c>
      <c r="AF1429" s="70" t="s">
        <v>12</v>
      </c>
      <c r="AG1429" s="70" t="s">
        <v>65</v>
      </c>
      <c r="AH1429" s="70" t="s">
        <v>11</v>
      </c>
      <c r="AI1429" s="70" t="s">
        <v>9</v>
      </c>
      <c r="AJ1429" s="70" t="s">
        <v>122</v>
      </c>
      <c r="AK1429" s="70" t="s">
        <v>163</v>
      </c>
      <c r="AL1429" s="70" t="s">
        <v>57</v>
      </c>
      <c r="AM1429" s="70" t="s">
        <v>61</v>
      </c>
      <c r="AN1429" s="70" t="s">
        <v>61</v>
      </c>
      <c r="AO1429" s="70" t="s">
        <v>74</v>
      </c>
      <c r="AP1429" s="69">
        <v>6.9</v>
      </c>
    </row>
    <row r="1430" spans="1:42" ht="15" hidden="1" customHeight="1" x14ac:dyDescent="0.25">
      <c r="A1430" s="69">
        <v>2024</v>
      </c>
      <c r="B1430" s="70" t="s">
        <v>54</v>
      </c>
      <c r="C1430" s="70" t="s">
        <v>55</v>
      </c>
      <c r="D1430" s="70" t="s">
        <v>181</v>
      </c>
      <c r="E1430" s="70" t="s">
        <v>219</v>
      </c>
      <c r="F1430" s="70" t="s">
        <v>182</v>
      </c>
      <c r="G1430" s="70" t="s">
        <v>2623</v>
      </c>
      <c r="H1430" s="70" t="s">
        <v>153</v>
      </c>
      <c r="I1430" s="70" t="s">
        <v>60</v>
      </c>
      <c r="J1430" s="70" t="s">
        <v>180</v>
      </c>
      <c r="K1430" s="69" t="b">
        <v>1</v>
      </c>
      <c r="L1430" s="70" t="s">
        <v>23</v>
      </c>
      <c r="M1430" s="69">
        <v>101</v>
      </c>
      <c r="N1430" s="78" t="s">
        <v>62</v>
      </c>
      <c r="O1430" s="81" t="str">
        <f t="shared" si="44"/>
        <v>10195</v>
      </c>
      <c r="P1430" s="82" t="str">
        <f>IF(L1430="EGG", "THA", IF(COUNTIF(Sheet2!B$3:B$187,VALUE('raw Mark ID data'!O1430))=0, 0, VLOOKUP(VALUE(O1430), Sheet2!B$3:D$987, 3, FALSE)))</f>
        <v>THA</v>
      </c>
      <c r="Q1430" s="82" t="str">
        <f>IF(P1430="THA",VLOOKUP(VALUE(O1430),Sheet2!B$1:C$191,2,FALSE), IF(P1430="SHA",VLOOKUP(VALUE(O1430),Sheet2!B$1:C$191,2,FALSE), 0))</f>
        <v>Neets Bay</v>
      </c>
      <c r="R1430" s="82" t="str">
        <f t="shared" si="45"/>
        <v>T</v>
      </c>
      <c r="S1430" s="70" t="s">
        <v>2672</v>
      </c>
      <c r="T1430" s="71">
        <v>45527</v>
      </c>
      <c r="U1430" s="73"/>
      <c r="V1430" s="69">
        <v>1</v>
      </c>
      <c r="W1430" s="71">
        <v>45527</v>
      </c>
      <c r="X1430" s="69">
        <v>34</v>
      </c>
      <c r="Y1430" s="69">
        <v>9</v>
      </c>
      <c r="Z1430" s="70" t="s">
        <v>61</v>
      </c>
      <c r="AA1430" s="69">
        <v>1</v>
      </c>
      <c r="AB1430" s="72">
        <v>45532</v>
      </c>
      <c r="AC1430" s="70" t="s">
        <v>57</v>
      </c>
      <c r="AD1430" s="70" t="s">
        <v>189</v>
      </c>
      <c r="AE1430" s="70" t="s">
        <v>21</v>
      </c>
      <c r="AF1430" s="70" t="s">
        <v>12</v>
      </c>
      <c r="AG1430" s="70" t="s">
        <v>65</v>
      </c>
      <c r="AH1430" s="70" t="s">
        <v>11</v>
      </c>
      <c r="AI1430" s="70" t="s">
        <v>9</v>
      </c>
      <c r="AJ1430" s="70" t="s">
        <v>122</v>
      </c>
      <c r="AK1430" s="70" t="s">
        <v>189</v>
      </c>
      <c r="AL1430" s="70" t="s">
        <v>57</v>
      </c>
      <c r="AM1430" s="70" t="s">
        <v>61</v>
      </c>
      <c r="AN1430" s="70" t="s">
        <v>61</v>
      </c>
      <c r="AO1430" s="70" t="s">
        <v>74</v>
      </c>
      <c r="AP1430" s="69">
        <v>8.6999999999999993</v>
      </c>
    </row>
    <row r="1431" spans="1:42" ht="15" hidden="1" customHeight="1" x14ac:dyDescent="0.25">
      <c r="A1431" s="69">
        <v>2024</v>
      </c>
      <c r="B1431" s="70" t="s">
        <v>54</v>
      </c>
      <c r="C1431" s="70" t="s">
        <v>55</v>
      </c>
      <c r="D1431" s="70" t="s">
        <v>181</v>
      </c>
      <c r="E1431" s="70" t="s">
        <v>219</v>
      </c>
      <c r="F1431" s="70" t="s">
        <v>182</v>
      </c>
      <c r="G1431" s="70" t="s">
        <v>2623</v>
      </c>
      <c r="H1431" s="70" t="s">
        <v>156</v>
      </c>
      <c r="I1431" s="70" t="s">
        <v>60</v>
      </c>
      <c r="J1431" s="70" t="s">
        <v>180</v>
      </c>
      <c r="K1431" s="69" t="b">
        <v>1</v>
      </c>
      <c r="L1431" s="70" t="s">
        <v>23</v>
      </c>
      <c r="M1431" s="69">
        <v>101</v>
      </c>
      <c r="N1431" s="78" t="s">
        <v>62</v>
      </c>
      <c r="O1431" s="81" t="str">
        <f t="shared" si="44"/>
        <v>10195</v>
      </c>
      <c r="P1431" s="82" t="str">
        <f>IF(L1431="EGG", "THA", IF(COUNTIF(Sheet2!B$3:B$187,VALUE('raw Mark ID data'!O1431))=0, 0, VLOOKUP(VALUE(O1431), Sheet2!B$3:D$987, 3, FALSE)))</f>
        <v>THA</v>
      </c>
      <c r="Q1431" s="82" t="str">
        <f>IF(P1431="THA",VLOOKUP(VALUE(O1431),Sheet2!B$1:C$191,2,FALSE), IF(P1431="SHA",VLOOKUP(VALUE(O1431),Sheet2!B$1:C$191,2,FALSE), 0))</f>
        <v>Neets Bay</v>
      </c>
      <c r="R1431" s="82" t="str">
        <f t="shared" si="45"/>
        <v>T</v>
      </c>
      <c r="S1431" s="70" t="s">
        <v>2673</v>
      </c>
      <c r="T1431" s="71">
        <v>45527</v>
      </c>
      <c r="U1431" s="73"/>
      <c r="V1431" s="69">
        <v>1</v>
      </c>
      <c r="W1431" s="71">
        <v>45527</v>
      </c>
      <c r="X1431" s="69">
        <v>34</v>
      </c>
      <c r="Y1431" s="69">
        <v>9</v>
      </c>
      <c r="Z1431" s="70" t="s">
        <v>61</v>
      </c>
      <c r="AA1431" s="69">
        <v>1</v>
      </c>
      <c r="AB1431" s="72">
        <v>45532</v>
      </c>
      <c r="AC1431" s="70" t="s">
        <v>57</v>
      </c>
      <c r="AD1431" s="70" t="s">
        <v>139</v>
      </c>
      <c r="AE1431" s="70" t="s">
        <v>13</v>
      </c>
      <c r="AF1431" s="70" t="s">
        <v>12</v>
      </c>
      <c r="AG1431" s="70" t="s">
        <v>65</v>
      </c>
      <c r="AH1431" s="70" t="s">
        <v>11</v>
      </c>
      <c r="AI1431" s="70" t="s">
        <v>9</v>
      </c>
      <c r="AJ1431" s="70" t="s">
        <v>122</v>
      </c>
      <c r="AK1431" s="70" t="s">
        <v>139</v>
      </c>
      <c r="AL1431" s="70" t="s">
        <v>57</v>
      </c>
      <c r="AM1431" s="70" t="s">
        <v>61</v>
      </c>
      <c r="AN1431" s="70" t="s">
        <v>61</v>
      </c>
      <c r="AO1431" s="70" t="s">
        <v>74</v>
      </c>
      <c r="AP1431" s="69">
        <v>7.8</v>
      </c>
    </row>
    <row r="1432" spans="1:42" ht="15" hidden="1" customHeight="1" x14ac:dyDescent="0.25">
      <c r="A1432" s="69">
        <v>2024</v>
      </c>
      <c r="B1432" s="70" t="s">
        <v>54</v>
      </c>
      <c r="C1432" s="70" t="s">
        <v>55</v>
      </c>
      <c r="D1432" s="70" t="s">
        <v>181</v>
      </c>
      <c r="E1432" s="70" t="s">
        <v>219</v>
      </c>
      <c r="F1432" s="70" t="s">
        <v>182</v>
      </c>
      <c r="G1432" s="70" t="s">
        <v>2623</v>
      </c>
      <c r="H1432" s="70" t="s">
        <v>160</v>
      </c>
      <c r="I1432" s="70" t="s">
        <v>60</v>
      </c>
      <c r="J1432" s="70" t="s">
        <v>180</v>
      </c>
      <c r="K1432" s="69" t="b">
        <v>1</v>
      </c>
      <c r="L1432" s="70" t="s">
        <v>23</v>
      </c>
      <c r="M1432" s="69">
        <v>101</v>
      </c>
      <c r="N1432" s="78" t="s">
        <v>62</v>
      </c>
      <c r="O1432" s="81" t="str">
        <f t="shared" si="44"/>
        <v>10195</v>
      </c>
      <c r="P1432" s="82" t="str">
        <f>IF(L1432="EGG", "THA", IF(COUNTIF(Sheet2!B$3:B$187,VALUE('raw Mark ID data'!O1432))=0, 0, VLOOKUP(VALUE(O1432), Sheet2!B$3:D$987, 3, FALSE)))</f>
        <v>THA</v>
      </c>
      <c r="Q1432" s="82" t="str">
        <f>IF(P1432="THA",VLOOKUP(VALUE(O1432),Sheet2!B$1:C$191,2,FALSE), IF(P1432="SHA",VLOOKUP(VALUE(O1432),Sheet2!B$1:C$191,2,FALSE), 0))</f>
        <v>Neets Bay</v>
      </c>
      <c r="R1432" s="82" t="str">
        <f t="shared" si="45"/>
        <v>T</v>
      </c>
      <c r="S1432" s="70" t="s">
        <v>2674</v>
      </c>
      <c r="T1432" s="71">
        <v>45527</v>
      </c>
      <c r="U1432" s="73"/>
      <c r="V1432" s="69">
        <v>1</v>
      </c>
      <c r="W1432" s="71">
        <v>45527</v>
      </c>
      <c r="X1432" s="69">
        <v>34</v>
      </c>
      <c r="Y1432" s="69">
        <v>9</v>
      </c>
      <c r="Z1432" s="70" t="s">
        <v>61</v>
      </c>
      <c r="AA1432" s="69">
        <v>1</v>
      </c>
      <c r="AB1432" s="72">
        <v>45532</v>
      </c>
      <c r="AC1432" s="70" t="s">
        <v>57</v>
      </c>
      <c r="AD1432" s="70" t="s">
        <v>947</v>
      </c>
      <c r="AE1432" s="70" t="s">
        <v>14</v>
      </c>
      <c r="AF1432" s="70" t="s">
        <v>12</v>
      </c>
      <c r="AG1432" s="70" t="s">
        <v>65</v>
      </c>
      <c r="AH1432" s="70" t="s">
        <v>11</v>
      </c>
      <c r="AI1432" s="70" t="s">
        <v>9</v>
      </c>
      <c r="AJ1432" s="70" t="s">
        <v>122</v>
      </c>
      <c r="AK1432" s="70" t="s">
        <v>947</v>
      </c>
      <c r="AL1432" s="70" t="s">
        <v>57</v>
      </c>
      <c r="AM1432" s="70" t="s">
        <v>61</v>
      </c>
      <c r="AN1432" s="70" t="s">
        <v>61</v>
      </c>
      <c r="AO1432" s="70" t="s">
        <v>74</v>
      </c>
      <c r="AP1432" s="69">
        <v>6.1</v>
      </c>
    </row>
    <row r="1433" spans="1:42" ht="15" hidden="1" customHeight="1" x14ac:dyDescent="0.25">
      <c r="A1433" s="69">
        <v>2024</v>
      </c>
      <c r="B1433" s="70" t="s">
        <v>54</v>
      </c>
      <c r="C1433" s="70" t="s">
        <v>55</v>
      </c>
      <c r="D1433" s="70" t="s">
        <v>181</v>
      </c>
      <c r="E1433" s="70" t="s">
        <v>219</v>
      </c>
      <c r="F1433" s="70" t="s">
        <v>182</v>
      </c>
      <c r="G1433" s="70" t="s">
        <v>2623</v>
      </c>
      <c r="H1433" s="70" t="s">
        <v>170</v>
      </c>
      <c r="I1433" s="70" t="s">
        <v>60</v>
      </c>
      <c r="J1433" s="70" t="s">
        <v>180</v>
      </c>
      <c r="K1433" s="69" t="b">
        <v>1</v>
      </c>
      <c r="L1433" s="70" t="s">
        <v>23</v>
      </c>
      <c r="M1433" s="69">
        <v>101</v>
      </c>
      <c r="N1433" s="78" t="s">
        <v>62</v>
      </c>
      <c r="O1433" s="81" t="str">
        <f t="shared" si="44"/>
        <v>10195</v>
      </c>
      <c r="P1433" s="82" t="str">
        <f>IF(L1433="EGG", "THA", IF(COUNTIF(Sheet2!B$3:B$187,VALUE('raw Mark ID data'!O1433))=0, 0, VLOOKUP(VALUE(O1433), Sheet2!B$3:D$987, 3, FALSE)))</f>
        <v>THA</v>
      </c>
      <c r="Q1433" s="82" t="str">
        <f>IF(P1433="THA",VLOOKUP(VALUE(O1433),Sheet2!B$1:C$191,2,FALSE), IF(P1433="SHA",VLOOKUP(VALUE(O1433),Sheet2!B$1:C$191,2,FALSE), 0))</f>
        <v>Neets Bay</v>
      </c>
      <c r="R1433" s="82" t="str">
        <f t="shared" si="45"/>
        <v>T</v>
      </c>
      <c r="S1433" s="70" t="s">
        <v>2675</v>
      </c>
      <c r="T1433" s="71">
        <v>45527</v>
      </c>
      <c r="U1433" s="73"/>
      <c r="V1433" s="69">
        <v>1</v>
      </c>
      <c r="W1433" s="71">
        <v>45527</v>
      </c>
      <c r="X1433" s="69">
        <v>34</v>
      </c>
      <c r="Y1433" s="69">
        <v>9</v>
      </c>
      <c r="Z1433" s="70" t="s">
        <v>61</v>
      </c>
      <c r="AA1433" s="69">
        <v>1</v>
      </c>
      <c r="AB1433" s="72">
        <v>45532</v>
      </c>
      <c r="AC1433" s="70" t="s">
        <v>57</v>
      </c>
      <c r="AD1433" s="70" t="s">
        <v>139</v>
      </c>
      <c r="AE1433" s="70" t="s">
        <v>13</v>
      </c>
      <c r="AF1433" s="70" t="s">
        <v>12</v>
      </c>
      <c r="AG1433" s="70" t="s">
        <v>65</v>
      </c>
      <c r="AH1433" s="70" t="s">
        <v>11</v>
      </c>
      <c r="AI1433" s="70" t="s">
        <v>9</v>
      </c>
      <c r="AJ1433" s="70" t="s">
        <v>122</v>
      </c>
      <c r="AK1433" s="70" t="s">
        <v>139</v>
      </c>
      <c r="AL1433" s="70" t="s">
        <v>57</v>
      </c>
      <c r="AM1433" s="70" t="s">
        <v>61</v>
      </c>
      <c r="AN1433" s="70" t="s">
        <v>61</v>
      </c>
      <c r="AO1433" s="70" t="s">
        <v>74</v>
      </c>
      <c r="AP1433" s="69">
        <v>7.6</v>
      </c>
    </row>
    <row r="1434" spans="1:42" ht="15" hidden="1" customHeight="1" x14ac:dyDescent="0.25">
      <c r="A1434" s="69">
        <v>2024</v>
      </c>
      <c r="B1434" s="70" t="s">
        <v>54</v>
      </c>
      <c r="C1434" s="70" t="s">
        <v>55</v>
      </c>
      <c r="D1434" s="70" t="s">
        <v>181</v>
      </c>
      <c r="E1434" s="70" t="s">
        <v>219</v>
      </c>
      <c r="F1434" s="70" t="s">
        <v>182</v>
      </c>
      <c r="G1434" s="70" t="s">
        <v>2623</v>
      </c>
      <c r="H1434" s="70" t="s">
        <v>185</v>
      </c>
      <c r="I1434" s="70" t="s">
        <v>60</v>
      </c>
      <c r="J1434" s="70" t="s">
        <v>180</v>
      </c>
      <c r="K1434" s="69" t="b">
        <v>1</v>
      </c>
      <c r="L1434" s="70" t="s">
        <v>23</v>
      </c>
      <c r="M1434" s="69">
        <v>101</v>
      </c>
      <c r="N1434" s="78" t="s">
        <v>62</v>
      </c>
      <c r="O1434" s="81" t="str">
        <f t="shared" si="44"/>
        <v>10195</v>
      </c>
      <c r="P1434" s="82" t="str">
        <f>IF(L1434="EGG", "THA", IF(COUNTIF(Sheet2!B$3:B$187,VALUE('raw Mark ID data'!O1434))=0, 0, VLOOKUP(VALUE(O1434), Sheet2!B$3:D$987, 3, FALSE)))</f>
        <v>THA</v>
      </c>
      <c r="Q1434" s="82" t="str">
        <f>IF(P1434="THA",VLOOKUP(VALUE(O1434),Sheet2!B$1:C$191,2,FALSE), IF(P1434="SHA",VLOOKUP(VALUE(O1434),Sheet2!B$1:C$191,2,FALSE), 0))</f>
        <v>Neets Bay</v>
      </c>
      <c r="R1434" s="82" t="str">
        <f t="shared" si="45"/>
        <v>T</v>
      </c>
      <c r="S1434" s="70" t="s">
        <v>2676</v>
      </c>
      <c r="T1434" s="71">
        <v>45527</v>
      </c>
      <c r="U1434" s="73"/>
      <c r="V1434" s="69">
        <v>1</v>
      </c>
      <c r="W1434" s="71">
        <v>45527</v>
      </c>
      <c r="X1434" s="69">
        <v>34</v>
      </c>
      <c r="Y1434" s="69">
        <v>9</v>
      </c>
      <c r="Z1434" s="70" t="s">
        <v>61</v>
      </c>
      <c r="AA1434" s="69">
        <v>1</v>
      </c>
      <c r="AB1434" s="72">
        <v>45532</v>
      </c>
      <c r="AC1434" s="70" t="s">
        <v>57</v>
      </c>
      <c r="AD1434" s="70" t="s">
        <v>139</v>
      </c>
      <c r="AE1434" s="70" t="s">
        <v>13</v>
      </c>
      <c r="AF1434" s="70" t="s">
        <v>12</v>
      </c>
      <c r="AG1434" s="70" t="s">
        <v>65</v>
      </c>
      <c r="AH1434" s="70" t="s">
        <v>11</v>
      </c>
      <c r="AI1434" s="70" t="s">
        <v>9</v>
      </c>
      <c r="AJ1434" s="70" t="s">
        <v>187</v>
      </c>
      <c r="AK1434" s="70" t="s">
        <v>139</v>
      </c>
      <c r="AL1434" s="70" t="s">
        <v>57</v>
      </c>
      <c r="AM1434" s="70" t="s">
        <v>61</v>
      </c>
      <c r="AN1434" s="70" t="s">
        <v>61</v>
      </c>
      <c r="AO1434" s="70" t="s">
        <v>74</v>
      </c>
      <c r="AP1434" s="69">
        <v>8.1</v>
      </c>
    </row>
    <row r="1435" spans="1:42" ht="15" hidden="1" customHeight="1" x14ac:dyDescent="0.25">
      <c r="A1435" s="69">
        <v>2024</v>
      </c>
      <c r="B1435" s="70" t="s">
        <v>54</v>
      </c>
      <c r="C1435" s="70" t="s">
        <v>1046</v>
      </c>
      <c r="D1435" s="70" t="s">
        <v>1371</v>
      </c>
      <c r="E1435" s="70" t="s">
        <v>998</v>
      </c>
      <c r="F1435" s="70" t="s">
        <v>182</v>
      </c>
      <c r="G1435" s="70" t="s">
        <v>2677</v>
      </c>
      <c r="H1435" s="70" t="s">
        <v>103</v>
      </c>
      <c r="I1435" s="70" t="s">
        <v>855</v>
      </c>
      <c r="J1435" s="70" t="s">
        <v>61</v>
      </c>
      <c r="K1435" s="69" t="b">
        <v>1</v>
      </c>
      <c r="L1435" s="70" t="s">
        <v>8</v>
      </c>
      <c r="M1435" s="69">
        <v>106</v>
      </c>
      <c r="N1435" s="78" t="s">
        <v>1015</v>
      </c>
      <c r="O1435" s="81" t="str">
        <f t="shared" si="44"/>
        <v>10641</v>
      </c>
      <c r="P1435" s="82">
        <f>IF(COUNTIF(Sheet2!B$3:B$187,VALUE('raw Mark ID data'!O1435))=0, 0, VLOOKUP(VALUE(O1435), Sheet2!B$3:D$987, 3, FALSE))</f>
        <v>0</v>
      </c>
      <c r="Q1435" s="82">
        <f>IF(P1435="THA",VLOOKUP(VALUE(O1435),Sheet2!B$1:C$191,2,FALSE), IF(P1435="SHA",VLOOKUP(VALUE(O1435),Sheet2!B$1:C$191,2,FALSE), 0))</f>
        <v>0</v>
      </c>
      <c r="R1435" s="82" t="str">
        <f t="shared" si="45"/>
        <v>NT</v>
      </c>
      <c r="S1435" s="70" t="s">
        <v>2678</v>
      </c>
      <c r="T1435" s="71">
        <v>45524</v>
      </c>
      <c r="U1435" s="73"/>
      <c r="V1435" s="69">
        <v>1</v>
      </c>
      <c r="W1435" s="71">
        <v>45525</v>
      </c>
      <c r="X1435" s="69">
        <v>34</v>
      </c>
      <c r="Y1435" s="73"/>
      <c r="Z1435" s="70" t="s">
        <v>61</v>
      </c>
      <c r="AA1435" s="69">
        <v>1</v>
      </c>
      <c r="AB1435" s="72">
        <v>45531</v>
      </c>
      <c r="AC1435" s="70" t="s">
        <v>63</v>
      </c>
      <c r="AD1435" s="70" t="s">
        <v>139</v>
      </c>
      <c r="AE1435" s="70" t="s">
        <v>13</v>
      </c>
      <c r="AF1435" s="70" t="s">
        <v>12</v>
      </c>
      <c r="AG1435" s="70" t="s">
        <v>65</v>
      </c>
      <c r="AH1435" s="70" t="s">
        <v>11</v>
      </c>
      <c r="AI1435" s="70" t="s">
        <v>9</v>
      </c>
      <c r="AJ1435" s="70" t="s">
        <v>122</v>
      </c>
      <c r="AK1435" s="70" t="s">
        <v>139</v>
      </c>
      <c r="AL1435" s="70" t="s">
        <v>63</v>
      </c>
      <c r="AM1435" s="70" t="s">
        <v>61</v>
      </c>
      <c r="AN1435" s="70" t="s">
        <v>61</v>
      </c>
      <c r="AO1435" s="70" t="s">
        <v>74</v>
      </c>
      <c r="AP1435" s="69">
        <v>4.7</v>
      </c>
    </row>
    <row r="1436" spans="1:42" ht="15" customHeight="1" x14ac:dyDescent="0.25">
      <c r="A1436" s="69">
        <v>2024</v>
      </c>
      <c r="B1436" s="70" t="s">
        <v>54</v>
      </c>
      <c r="C1436" s="70" t="s">
        <v>55</v>
      </c>
      <c r="D1436" s="70" t="s">
        <v>175</v>
      </c>
      <c r="E1436" s="70" t="s">
        <v>969</v>
      </c>
      <c r="F1436" s="70" t="s">
        <v>182</v>
      </c>
      <c r="G1436" s="70" t="s">
        <v>2679</v>
      </c>
      <c r="H1436" s="70" t="s">
        <v>79</v>
      </c>
      <c r="I1436" s="70" t="s">
        <v>60</v>
      </c>
      <c r="J1436" s="70" t="s">
        <v>61</v>
      </c>
      <c r="K1436" s="69" t="b">
        <v>1</v>
      </c>
      <c r="L1436" s="70" t="s">
        <v>8</v>
      </c>
      <c r="M1436" s="69">
        <v>101</v>
      </c>
      <c r="N1436" s="78" t="s">
        <v>1128</v>
      </c>
      <c r="O1436" s="81" t="str">
        <f t="shared" si="44"/>
        <v>10110</v>
      </c>
      <c r="P1436" s="82" t="str">
        <f>IF(L1436="EGG", "THA", IF(COUNTIF(Sheet2!B$3:B$187,VALUE('raw Mark ID data'!O1436))=0, 0, VLOOKUP(VALUE(O1436), Sheet2!B$3:D$987, 3, FALSE)))</f>
        <v>THA</v>
      </c>
      <c r="Q1436" s="82" t="str">
        <f>IF(P1436="THA",VLOOKUP(VALUE(O1436),Sheet2!B$1:C$191,2,FALSE), IF(P1436="SHA",VLOOKUP(VALUE(O1436),Sheet2!B$1:C$191,2,FALSE), 0))</f>
        <v>Nakat Inlet</v>
      </c>
      <c r="R1436" s="82" t="str">
        <f t="shared" si="45"/>
        <v>NT</v>
      </c>
      <c r="S1436" s="70" t="s">
        <v>2680</v>
      </c>
      <c r="T1436" s="71">
        <v>45528</v>
      </c>
      <c r="U1436" s="72">
        <v>45529</v>
      </c>
      <c r="V1436" s="69">
        <v>2</v>
      </c>
      <c r="W1436" s="71">
        <v>45530</v>
      </c>
      <c r="X1436" s="69">
        <v>35</v>
      </c>
      <c r="Y1436" s="73"/>
      <c r="Z1436" s="70" t="s">
        <v>61</v>
      </c>
      <c r="AA1436" s="69">
        <v>1</v>
      </c>
      <c r="AB1436" s="72">
        <v>45531</v>
      </c>
      <c r="AC1436" s="70" t="s">
        <v>63</v>
      </c>
      <c r="AD1436" s="70" t="s">
        <v>163</v>
      </c>
      <c r="AE1436" s="70" t="s">
        <v>10</v>
      </c>
      <c r="AF1436" s="70" t="s">
        <v>12</v>
      </c>
      <c r="AG1436" s="70" t="s">
        <v>65</v>
      </c>
      <c r="AH1436" s="70" t="s">
        <v>11</v>
      </c>
      <c r="AI1436" s="70" t="s">
        <v>9</v>
      </c>
      <c r="AJ1436" s="70" t="s">
        <v>122</v>
      </c>
      <c r="AK1436" s="70" t="s">
        <v>163</v>
      </c>
      <c r="AL1436" s="70" t="s">
        <v>63</v>
      </c>
      <c r="AM1436" s="70" t="s">
        <v>61</v>
      </c>
      <c r="AN1436" s="70" t="s">
        <v>61</v>
      </c>
      <c r="AO1436" s="70" t="s">
        <v>74</v>
      </c>
      <c r="AP1436" s="69">
        <v>5.7</v>
      </c>
    </row>
    <row r="1437" spans="1:42" ht="15" hidden="1" customHeight="1" x14ac:dyDescent="0.25">
      <c r="A1437" s="69">
        <v>2024</v>
      </c>
      <c r="B1437" s="70" t="s">
        <v>54</v>
      </c>
      <c r="C1437" s="70" t="s">
        <v>986</v>
      </c>
      <c r="D1437" s="70" t="s">
        <v>987</v>
      </c>
      <c r="E1437" s="70" t="s">
        <v>988</v>
      </c>
      <c r="F1437" s="70" t="s">
        <v>182</v>
      </c>
      <c r="G1437" s="70" t="s">
        <v>2681</v>
      </c>
      <c r="H1437" s="70" t="s">
        <v>68</v>
      </c>
      <c r="I1437" s="70" t="s">
        <v>855</v>
      </c>
      <c r="J1437" s="70" t="s">
        <v>61</v>
      </c>
      <c r="K1437" s="69" t="b">
        <v>1</v>
      </c>
      <c r="L1437" s="70" t="s">
        <v>23</v>
      </c>
      <c r="M1437" s="69">
        <v>101</v>
      </c>
      <c r="N1437" s="78" t="s">
        <v>1283</v>
      </c>
      <c r="O1437" s="81" t="str">
        <f t="shared" si="44"/>
        <v>10129</v>
      </c>
      <c r="P1437" s="82">
        <f>IF(COUNTIF(Sheet2!B$3:B$187,VALUE('raw Mark ID data'!O1437))=0, 0, VLOOKUP(VALUE(O1437), Sheet2!B$3:D$987, 3, FALSE))</f>
        <v>0</v>
      </c>
      <c r="Q1437" s="82">
        <f>IF(P1437="THA",VLOOKUP(VALUE(O1437),Sheet2!B$1:C$191,2,FALSE), IF(P1437="SHA",VLOOKUP(VALUE(O1437),Sheet2!B$1:C$191,2,FALSE), 0))</f>
        <v>0</v>
      </c>
      <c r="R1437" s="82" t="str">
        <f t="shared" si="45"/>
        <v>NT</v>
      </c>
      <c r="S1437" s="70" t="s">
        <v>2682</v>
      </c>
      <c r="T1437" s="71">
        <v>45516</v>
      </c>
      <c r="U1437" s="72">
        <v>45517</v>
      </c>
      <c r="V1437" s="69">
        <v>2</v>
      </c>
      <c r="W1437" s="71">
        <v>45518</v>
      </c>
      <c r="X1437" s="69">
        <v>33</v>
      </c>
      <c r="Y1437" s="73"/>
      <c r="Z1437" s="70" t="s">
        <v>61</v>
      </c>
      <c r="AA1437" s="69">
        <v>1</v>
      </c>
      <c r="AB1437" s="72">
        <v>45551</v>
      </c>
      <c r="AC1437" s="70" t="s">
        <v>63</v>
      </c>
      <c r="AD1437" s="70" t="s">
        <v>139</v>
      </c>
      <c r="AE1437" s="70" t="s">
        <v>13</v>
      </c>
      <c r="AF1437" s="70" t="s">
        <v>12</v>
      </c>
      <c r="AG1437" s="70" t="s">
        <v>65</v>
      </c>
      <c r="AH1437" s="70" t="s">
        <v>11</v>
      </c>
      <c r="AI1437" s="70" t="s">
        <v>9</v>
      </c>
      <c r="AJ1437" s="70" t="s">
        <v>122</v>
      </c>
      <c r="AK1437" s="70" t="s">
        <v>139</v>
      </c>
      <c r="AL1437" s="70" t="s">
        <v>63</v>
      </c>
      <c r="AM1437" s="70" t="s">
        <v>61</v>
      </c>
      <c r="AN1437" s="70" t="s">
        <v>61</v>
      </c>
      <c r="AO1437" s="70" t="s">
        <v>74</v>
      </c>
      <c r="AP1437" s="69">
        <v>5.6</v>
      </c>
    </row>
    <row r="1438" spans="1:42" ht="15" hidden="1" customHeight="1" x14ac:dyDescent="0.25">
      <c r="A1438" s="69">
        <v>2024</v>
      </c>
      <c r="B1438" s="70" t="s">
        <v>54</v>
      </c>
      <c r="C1438" s="70" t="s">
        <v>986</v>
      </c>
      <c r="D1438" s="70" t="s">
        <v>987</v>
      </c>
      <c r="E1438" s="70" t="s">
        <v>988</v>
      </c>
      <c r="F1438" s="70" t="s">
        <v>182</v>
      </c>
      <c r="G1438" s="70" t="s">
        <v>2681</v>
      </c>
      <c r="H1438" s="70" t="s">
        <v>70</v>
      </c>
      <c r="I1438" s="70" t="s">
        <v>855</v>
      </c>
      <c r="J1438" s="70" t="s">
        <v>61</v>
      </c>
      <c r="K1438" s="69" t="b">
        <v>1</v>
      </c>
      <c r="L1438" s="70" t="s">
        <v>23</v>
      </c>
      <c r="M1438" s="69">
        <v>101</v>
      </c>
      <c r="N1438" s="78" t="s">
        <v>1283</v>
      </c>
      <c r="O1438" s="81" t="str">
        <f t="shared" si="44"/>
        <v>10129</v>
      </c>
      <c r="P1438" s="82">
        <f>IF(COUNTIF(Sheet2!B$3:B$187,VALUE('raw Mark ID data'!O1438))=0, 0, VLOOKUP(VALUE(O1438), Sheet2!B$3:D$987, 3, FALSE))</f>
        <v>0</v>
      </c>
      <c r="Q1438" s="82">
        <f>IF(P1438="THA",VLOOKUP(VALUE(O1438),Sheet2!B$1:C$191,2,FALSE), IF(P1438="SHA",VLOOKUP(VALUE(O1438),Sheet2!B$1:C$191,2,FALSE), 0))</f>
        <v>0</v>
      </c>
      <c r="R1438" s="82" t="str">
        <f t="shared" si="45"/>
        <v>NT</v>
      </c>
      <c r="S1438" s="70" t="s">
        <v>2683</v>
      </c>
      <c r="T1438" s="71">
        <v>45516</v>
      </c>
      <c r="U1438" s="72">
        <v>45517</v>
      </c>
      <c r="V1438" s="69">
        <v>2</v>
      </c>
      <c r="W1438" s="71">
        <v>45518</v>
      </c>
      <c r="X1438" s="69">
        <v>33</v>
      </c>
      <c r="Y1438" s="73"/>
      <c r="Z1438" s="70" t="s">
        <v>61</v>
      </c>
      <c r="AA1438" s="69">
        <v>1</v>
      </c>
      <c r="AB1438" s="72">
        <v>45551</v>
      </c>
      <c r="AC1438" s="70" t="s">
        <v>63</v>
      </c>
      <c r="AD1438" s="70" t="s">
        <v>163</v>
      </c>
      <c r="AE1438" s="70" t="s">
        <v>10</v>
      </c>
      <c r="AF1438" s="70" t="s">
        <v>12</v>
      </c>
      <c r="AG1438" s="70" t="s">
        <v>65</v>
      </c>
      <c r="AH1438" s="70" t="s">
        <v>11</v>
      </c>
      <c r="AI1438" s="70" t="s">
        <v>9</v>
      </c>
      <c r="AJ1438" s="70" t="s">
        <v>84</v>
      </c>
      <c r="AK1438" s="70" t="s">
        <v>163</v>
      </c>
      <c r="AL1438" s="70" t="s">
        <v>63</v>
      </c>
      <c r="AM1438" s="70" t="s">
        <v>61</v>
      </c>
      <c r="AN1438" s="70" t="s">
        <v>61</v>
      </c>
      <c r="AO1438" s="70" t="s">
        <v>74</v>
      </c>
      <c r="AP1438" s="69">
        <v>3.8</v>
      </c>
    </row>
    <row r="1439" spans="1:42" ht="15" hidden="1" customHeight="1" x14ac:dyDescent="0.25">
      <c r="A1439" s="69">
        <v>2024</v>
      </c>
      <c r="B1439" s="70" t="s">
        <v>54</v>
      </c>
      <c r="C1439" s="70" t="s">
        <v>986</v>
      </c>
      <c r="D1439" s="70" t="s">
        <v>987</v>
      </c>
      <c r="E1439" s="70" t="s">
        <v>988</v>
      </c>
      <c r="F1439" s="70" t="s">
        <v>182</v>
      </c>
      <c r="G1439" s="70" t="s">
        <v>2681</v>
      </c>
      <c r="H1439" s="70" t="s">
        <v>79</v>
      </c>
      <c r="I1439" s="70" t="s">
        <v>855</v>
      </c>
      <c r="J1439" s="70" t="s">
        <v>61</v>
      </c>
      <c r="K1439" s="69" t="b">
        <v>1</v>
      </c>
      <c r="L1439" s="70" t="s">
        <v>23</v>
      </c>
      <c r="M1439" s="69">
        <v>101</v>
      </c>
      <c r="N1439" s="78" t="s">
        <v>1283</v>
      </c>
      <c r="O1439" s="81" t="str">
        <f t="shared" si="44"/>
        <v>10129</v>
      </c>
      <c r="P1439" s="82">
        <f>IF(COUNTIF(Sheet2!B$3:B$187,VALUE('raw Mark ID data'!O1439))=0, 0, VLOOKUP(VALUE(O1439), Sheet2!B$3:D$987, 3, FALSE))</f>
        <v>0</v>
      </c>
      <c r="Q1439" s="82">
        <f>IF(P1439="THA",VLOOKUP(VALUE(O1439),Sheet2!B$1:C$191,2,FALSE), IF(P1439="SHA",VLOOKUP(VALUE(O1439),Sheet2!B$1:C$191,2,FALSE), 0))</f>
        <v>0</v>
      </c>
      <c r="R1439" s="82" t="str">
        <f t="shared" si="45"/>
        <v>NT</v>
      </c>
      <c r="S1439" s="70" t="s">
        <v>2684</v>
      </c>
      <c r="T1439" s="71">
        <v>45516</v>
      </c>
      <c r="U1439" s="72">
        <v>45517</v>
      </c>
      <c r="V1439" s="69">
        <v>2</v>
      </c>
      <c r="W1439" s="71">
        <v>45518</v>
      </c>
      <c r="X1439" s="69">
        <v>33</v>
      </c>
      <c r="Y1439" s="73"/>
      <c r="Z1439" s="70" t="s">
        <v>61</v>
      </c>
      <c r="AA1439" s="69">
        <v>1</v>
      </c>
      <c r="AB1439" s="72">
        <v>45551</v>
      </c>
      <c r="AC1439" s="70" t="s">
        <v>63</v>
      </c>
      <c r="AD1439" s="70" t="s">
        <v>189</v>
      </c>
      <c r="AE1439" s="70" t="s">
        <v>21</v>
      </c>
      <c r="AF1439" s="70" t="s">
        <v>12</v>
      </c>
      <c r="AG1439" s="70" t="s">
        <v>65</v>
      </c>
      <c r="AH1439" s="70" t="s">
        <v>11</v>
      </c>
      <c r="AI1439" s="70" t="s">
        <v>9</v>
      </c>
      <c r="AJ1439" s="70" t="s">
        <v>122</v>
      </c>
      <c r="AK1439" s="70" t="s">
        <v>189</v>
      </c>
      <c r="AL1439" s="70" t="s">
        <v>63</v>
      </c>
      <c r="AM1439" s="70" t="s">
        <v>61</v>
      </c>
      <c r="AN1439" s="70" t="s">
        <v>61</v>
      </c>
      <c r="AO1439" s="70" t="s">
        <v>74</v>
      </c>
      <c r="AP1439" s="69">
        <v>6</v>
      </c>
    </row>
    <row r="1440" spans="1:42" ht="15" hidden="1" customHeight="1" x14ac:dyDescent="0.25">
      <c r="A1440" s="69">
        <v>2024</v>
      </c>
      <c r="B1440" s="70" t="s">
        <v>54</v>
      </c>
      <c r="C1440" s="70" t="s">
        <v>986</v>
      </c>
      <c r="D1440" s="70" t="s">
        <v>987</v>
      </c>
      <c r="E1440" s="70" t="s">
        <v>988</v>
      </c>
      <c r="F1440" s="70" t="s">
        <v>182</v>
      </c>
      <c r="G1440" s="70" t="s">
        <v>2681</v>
      </c>
      <c r="H1440" s="70" t="s">
        <v>91</v>
      </c>
      <c r="I1440" s="70" t="s">
        <v>855</v>
      </c>
      <c r="J1440" s="70" t="s">
        <v>61</v>
      </c>
      <c r="K1440" s="69" t="b">
        <v>1</v>
      </c>
      <c r="L1440" s="70" t="s">
        <v>23</v>
      </c>
      <c r="M1440" s="69">
        <v>101</v>
      </c>
      <c r="N1440" s="78" t="s">
        <v>1283</v>
      </c>
      <c r="O1440" s="81" t="str">
        <f t="shared" si="44"/>
        <v>10129</v>
      </c>
      <c r="P1440" s="82">
        <f>IF(COUNTIF(Sheet2!B$3:B$187,VALUE('raw Mark ID data'!O1440))=0, 0, VLOOKUP(VALUE(O1440), Sheet2!B$3:D$987, 3, FALSE))</f>
        <v>0</v>
      </c>
      <c r="Q1440" s="82">
        <f>IF(P1440="THA",VLOOKUP(VALUE(O1440),Sheet2!B$1:C$191,2,FALSE), IF(P1440="SHA",VLOOKUP(VALUE(O1440),Sheet2!B$1:C$191,2,FALSE), 0))</f>
        <v>0</v>
      </c>
      <c r="R1440" s="82" t="str">
        <f t="shared" si="45"/>
        <v>NT</v>
      </c>
      <c r="S1440" s="70" t="s">
        <v>2685</v>
      </c>
      <c r="T1440" s="71">
        <v>45516</v>
      </c>
      <c r="U1440" s="72">
        <v>45517</v>
      </c>
      <c r="V1440" s="69">
        <v>2</v>
      </c>
      <c r="W1440" s="71">
        <v>45518</v>
      </c>
      <c r="X1440" s="69">
        <v>33</v>
      </c>
      <c r="Y1440" s="73"/>
      <c r="Z1440" s="70" t="s">
        <v>61</v>
      </c>
      <c r="AA1440" s="69">
        <v>1</v>
      </c>
      <c r="AB1440" s="72">
        <v>45551</v>
      </c>
      <c r="AC1440" s="70" t="s">
        <v>63</v>
      </c>
      <c r="AD1440" s="70" t="s">
        <v>163</v>
      </c>
      <c r="AE1440" s="70" t="s">
        <v>10</v>
      </c>
      <c r="AF1440" s="70" t="s">
        <v>12</v>
      </c>
      <c r="AG1440" s="70" t="s">
        <v>65</v>
      </c>
      <c r="AH1440" s="70" t="s">
        <v>11</v>
      </c>
      <c r="AI1440" s="70" t="s">
        <v>9</v>
      </c>
      <c r="AJ1440" s="70" t="s">
        <v>84</v>
      </c>
      <c r="AK1440" s="70" t="s">
        <v>163</v>
      </c>
      <c r="AL1440" s="70" t="s">
        <v>63</v>
      </c>
      <c r="AM1440" s="70" t="s">
        <v>61</v>
      </c>
      <c r="AN1440" s="70" t="s">
        <v>61</v>
      </c>
      <c r="AO1440" s="70" t="s">
        <v>74</v>
      </c>
      <c r="AP1440" s="69">
        <v>3.7</v>
      </c>
    </row>
    <row r="1441" spans="1:42" ht="15" hidden="1" customHeight="1" x14ac:dyDescent="0.25">
      <c r="A1441" s="69">
        <v>2024</v>
      </c>
      <c r="B1441" s="70" t="s">
        <v>54</v>
      </c>
      <c r="C1441" s="70" t="s">
        <v>55</v>
      </c>
      <c r="D1441" s="70" t="s">
        <v>175</v>
      </c>
      <c r="E1441" s="70" t="s">
        <v>969</v>
      </c>
      <c r="F1441" s="70" t="s">
        <v>182</v>
      </c>
      <c r="G1441" s="70" t="s">
        <v>2686</v>
      </c>
      <c r="H1441" s="70" t="s">
        <v>116</v>
      </c>
      <c r="I1441" s="70" t="s">
        <v>855</v>
      </c>
      <c r="J1441" s="70" t="s">
        <v>61</v>
      </c>
      <c r="K1441" s="69" t="b">
        <v>1</v>
      </c>
      <c r="L1441" s="70" t="s">
        <v>8</v>
      </c>
      <c r="M1441" s="69">
        <v>101</v>
      </c>
      <c r="N1441" s="78" t="s">
        <v>957</v>
      </c>
      <c r="O1441" s="81" t="str">
        <f t="shared" si="44"/>
        <v>10111</v>
      </c>
      <c r="P1441" s="82">
        <f>IF(COUNTIF(Sheet2!B$3:B$187,VALUE('raw Mark ID data'!O1441))=0, 0, VLOOKUP(VALUE(O1441), Sheet2!B$3:D$987, 3, FALSE))</f>
        <v>0</v>
      </c>
      <c r="Q1441" s="82">
        <f>IF(P1441="THA",VLOOKUP(VALUE(O1441),Sheet2!B$1:C$191,2,FALSE), IF(P1441="SHA",VLOOKUP(VALUE(O1441),Sheet2!B$1:C$191,2,FALSE), 0))</f>
        <v>0</v>
      </c>
      <c r="R1441" s="82" t="str">
        <f t="shared" si="45"/>
        <v>NT</v>
      </c>
      <c r="S1441" s="70" t="s">
        <v>2687</v>
      </c>
      <c r="T1441" s="71">
        <v>45530</v>
      </c>
      <c r="U1441" s="72">
        <v>45531</v>
      </c>
      <c r="V1441" s="69">
        <v>2</v>
      </c>
      <c r="W1441" s="71">
        <v>45532</v>
      </c>
      <c r="X1441" s="69">
        <v>35</v>
      </c>
      <c r="Y1441" s="73"/>
      <c r="Z1441" s="70" t="s">
        <v>61</v>
      </c>
      <c r="AA1441" s="69">
        <v>1</v>
      </c>
      <c r="AB1441" s="72">
        <v>45532</v>
      </c>
      <c r="AC1441" s="70" t="s">
        <v>63</v>
      </c>
      <c r="AD1441" s="70" t="s">
        <v>189</v>
      </c>
      <c r="AE1441" s="70" t="s">
        <v>21</v>
      </c>
      <c r="AF1441" s="70" t="s">
        <v>12</v>
      </c>
      <c r="AG1441" s="70" t="s">
        <v>65</v>
      </c>
      <c r="AH1441" s="70" t="s">
        <v>11</v>
      </c>
      <c r="AI1441" s="70" t="s">
        <v>9</v>
      </c>
      <c r="AJ1441" s="70" t="s">
        <v>84</v>
      </c>
      <c r="AK1441" s="70" t="s">
        <v>189</v>
      </c>
      <c r="AL1441" s="70" t="s">
        <v>63</v>
      </c>
      <c r="AM1441" s="70" t="s">
        <v>61</v>
      </c>
      <c r="AN1441" s="70" t="s">
        <v>61</v>
      </c>
      <c r="AO1441" s="70" t="s">
        <v>74</v>
      </c>
      <c r="AP1441" s="69">
        <v>5.5</v>
      </c>
    </row>
    <row r="1442" spans="1:42" ht="15" hidden="1" customHeight="1" x14ac:dyDescent="0.25">
      <c r="A1442" s="69">
        <v>2024</v>
      </c>
      <c r="B1442" s="70" t="s">
        <v>54</v>
      </c>
      <c r="C1442" s="70" t="s">
        <v>55</v>
      </c>
      <c r="D1442" s="70" t="s">
        <v>56</v>
      </c>
      <c r="E1442" s="70" t="s">
        <v>176</v>
      </c>
      <c r="F1442" s="70" t="s">
        <v>182</v>
      </c>
      <c r="G1442" s="70" t="s">
        <v>2688</v>
      </c>
      <c r="H1442" s="70" t="s">
        <v>126</v>
      </c>
      <c r="I1442" s="70" t="s">
        <v>855</v>
      </c>
      <c r="J1442" s="70" t="s">
        <v>61</v>
      </c>
      <c r="K1442" s="69" t="b">
        <v>1</v>
      </c>
      <c r="L1442" s="70" t="s">
        <v>23</v>
      </c>
      <c r="M1442" s="69">
        <v>101</v>
      </c>
      <c r="N1442" s="78" t="s">
        <v>1015</v>
      </c>
      <c r="O1442" s="81" t="str">
        <f t="shared" si="44"/>
        <v>10141</v>
      </c>
      <c r="P1442" s="82">
        <f>IF(COUNTIF(Sheet2!B$3:B$187,VALUE('raw Mark ID data'!O1442))=0, 0, VLOOKUP(VALUE(O1442), Sheet2!B$3:D$987, 3, FALSE))</f>
        <v>0</v>
      </c>
      <c r="Q1442" s="82">
        <f>IF(P1442="THA",VLOOKUP(VALUE(O1442),Sheet2!B$1:C$191,2,FALSE), IF(P1442="SHA",VLOOKUP(VALUE(O1442),Sheet2!B$1:C$191,2,FALSE), 0))</f>
        <v>0</v>
      </c>
      <c r="R1442" s="82" t="str">
        <f t="shared" si="45"/>
        <v>NT</v>
      </c>
      <c r="S1442" s="70" t="s">
        <v>2689</v>
      </c>
      <c r="T1442" s="71">
        <v>45528</v>
      </c>
      <c r="U1442" s="72">
        <v>45529</v>
      </c>
      <c r="V1442" s="69">
        <v>2</v>
      </c>
      <c r="W1442" s="71">
        <v>45531</v>
      </c>
      <c r="X1442" s="69">
        <v>35</v>
      </c>
      <c r="Y1442" s="73"/>
      <c r="Z1442" s="70" t="s">
        <v>2690</v>
      </c>
      <c r="AA1442" s="69">
        <v>1</v>
      </c>
      <c r="AB1442" s="72">
        <v>45532</v>
      </c>
      <c r="AC1442" s="70" t="s">
        <v>63</v>
      </c>
      <c r="AD1442" s="70" t="s">
        <v>189</v>
      </c>
      <c r="AE1442" s="70" t="s">
        <v>21</v>
      </c>
      <c r="AF1442" s="70" t="s">
        <v>12</v>
      </c>
      <c r="AG1442" s="70" t="s">
        <v>65</v>
      </c>
      <c r="AH1442" s="70" t="s">
        <v>11</v>
      </c>
      <c r="AI1442" s="70" t="s">
        <v>9</v>
      </c>
      <c r="AJ1442" s="70" t="s">
        <v>122</v>
      </c>
      <c r="AK1442" s="70" t="s">
        <v>189</v>
      </c>
      <c r="AL1442" s="70" t="s">
        <v>63</v>
      </c>
      <c r="AM1442" s="70" t="s">
        <v>61</v>
      </c>
      <c r="AN1442" s="70" t="s">
        <v>61</v>
      </c>
      <c r="AO1442" s="70" t="s">
        <v>74</v>
      </c>
      <c r="AP1442" s="69">
        <v>3.8</v>
      </c>
    </row>
    <row r="1443" spans="1:42" ht="15" hidden="1" customHeight="1" x14ac:dyDescent="0.25">
      <c r="A1443" s="69">
        <v>2024</v>
      </c>
      <c r="B1443" s="70" t="s">
        <v>54</v>
      </c>
      <c r="C1443" s="70" t="s">
        <v>55</v>
      </c>
      <c r="D1443" s="70" t="s">
        <v>56</v>
      </c>
      <c r="E1443" s="70" t="s">
        <v>176</v>
      </c>
      <c r="F1443" s="70" t="s">
        <v>182</v>
      </c>
      <c r="G1443" s="70" t="s">
        <v>2688</v>
      </c>
      <c r="H1443" s="70" t="s">
        <v>129</v>
      </c>
      <c r="I1443" s="70" t="s">
        <v>855</v>
      </c>
      <c r="J1443" s="70" t="s">
        <v>61</v>
      </c>
      <c r="K1443" s="69" t="b">
        <v>1</v>
      </c>
      <c r="L1443" s="70" t="s">
        <v>23</v>
      </c>
      <c r="M1443" s="69">
        <v>101</v>
      </c>
      <c r="N1443" s="78" t="s">
        <v>1015</v>
      </c>
      <c r="O1443" s="81" t="str">
        <f t="shared" si="44"/>
        <v>10141</v>
      </c>
      <c r="P1443" s="82">
        <f>IF(COUNTIF(Sheet2!B$3:B$187,VALUE('raw Mark ID data'!O1443))=0, 0, VLOOKUP(VALUE(O1443), Sheet2!B$3:D$987, 3, FALSE))</f>
        <v>0</v>
      </c>
      <c r="Q1443" s="82">
        <f>IF(P1443="THA",VLOOKUP(VALUE(O1443),Sheet2!B$1:C$191,2,FALSE), IF(P1443="SHA",VLOOKUP(VALUE(O1443),Sheet2!B$1:C$191,2,FALSE), 0))</f>
        <v>0</v>
      </c>
      <c r="R1443" s="82" t="str">
        <f t="shared" si="45"/>
        <v>NT</v>
      </c>
      <c r="S1443" s="70" t="s">
        <v>2691</v>
      </c>
      <c r="T1443" s="71">
        <v>45528</v>
      </c>
      <c r="U1443" s="72">
        <v>45529</v>
      </c>
      <c r="V1443" s="69">
        <v>2</v>
      </c>
      <c r="W1443" s="71">
        <v>45531</v>
      </c>
      <c r="X1443" s="69">
        <v>35</v>
      </c>
      <c r="Y1443" s="73"/>
      <c r="Z1443" s="70" t="s">
        <v>2690</v>
      </c>
      <c r="AA1443" s="69">
        <v>1</v>
      </c>
      <c r="AB1443" s="72">
        <v>45532</v>
      </c>
      <c r="AC1443" s="70" t="s">
        <v>63</v>
      </c>
      <c r="AD1443" s="70" t="s">
        <v>139</v>
      </c>
      <c r="AE1443" s="70" t="s">
        <v>13</v>
      </c>
      <c r="AF1443" s="70" t="s">
        <v>12</v>
      </c>
      <c r="AG1443" s="70" t="s">
        <v>65</v>
      </c>
      <c r="AH1443" s="70" t="s">
        <v>11</v>
      </c>
      <c r="AI1443" s="70" t="s">
        <v>9</v>
      </c>
      <c r="AJ1443" s="70" t="s">
        <v>122</v>
      </c>
      <c r="AK1443" s="70" t="s">
        <v>139</v>
      </c>
      <c r="AL1443" s="70" t="s">
        <v>63</v>
      </c>
      <c r="AM1443" s="70" t="s">
        <v>61</v>
      </c>
      <c r="AN1443" s="70" t="s">
        <v>61</v>
      </c>
      <c r="AO1443" s="70" t="s">
        <v>74</v>
      </c>
      <c r="AP1443" s="69">
        <v>3.5</v>
      </c>
    </row>
    <row r="1444" spans="1:42" ht="15" hidden="1" customHeight="1" x14ac:dyDescent="0.25">
      <c r="A1444" s="69">
        <v>2024</v>
      </c>
      <c r="B1444" s="70" t="s">
        <v>54</v>
      </c>
      <c r="C1444" s="70" t="s">
        <v>55</v>
      </c>
      <c r="D1444" s="70" t="s">
        <v>56</v>
      </c>
      <c r="E1444" s="70" t="s">
        <v>176</v>
      </c>
      <c r="F1444" s="70" t="s">
        <v>182</v>
      </c>
      <c r="G1444" s="70" t="s">
        <v>2688</v>
      </c>
      <c r="H1444" s="70" t="s">
        <v>143</v>
      </c>
      <c r="I1444" s="70" t="s">
        <v>855</v>
      </c>
      <c r="J1444" s="70" t="s">
        <v>61</v>
      </c>
      <c r="K1444" s="69" t="b">
        <v>1</v>
      </c>
      <c r="L1444" s="70" t="s">
        <v>23</v>
      </c>
      <c r="M1444" s="69">
        <v>101</v>
      </c>
      <c r="N1444" s="78" t="s">
        <v>1015</v>
      </c>
      <c r="O1444" s="81" t="str">
        <f t="shared" si="44"/>
        <v>10141</v>
      </c>
      <c r="P1444" s="82">
        <f>IF(COUNTIF(Sheet2!B$3:B$187,VALUE('raw Mark ID data'!O1444))=0, 0, VLOOKUP(VALUE(O1444), Sheet2!B$3:D$987, 3, FALSE))</f>
        <v>0</v>
      </c>
      <c r="Q1444" s="82">
        <f>IF(P1444="THA",VLOOKUP(VALUE(O1444),Sheet2!B$1:C$191,2,FALSE), IF(P1444="SHA",VLOOKUP(VALUE(O1444),Sheet2!B$1:C$191,2,FALSE), 0))</f>
        <v>0</v>
      </c>
      <c r="R1444" s="82" t="str">
        <f t="shared" si="45"/>
        <v>NT</v>
      </c>
      <c r="S1444" s="70" t="s">
        <v>2692</v>
      </c>
      <c r="T1444" s="71">
        <v>45528</v>
      </c>
      <c r="U1444" s="72">
        <v>45529</v>
      </c>
      <c r="V1444" s="69">
        <v>2</v>
      </c>
      <c r="W1444" s="71">
        <v>45531</v>
      </c>
      <c r="X1444" s="69">
        <v>35</v>
      </c>
      <c r="Y1444" s="73"/>
      <c r="Z1444" s="70" t="s">
        <v>2690</v>
      </c>
      <c r="AA1444" s="69">
        <v>1</v>
      </c>
      <c r="AB1444" s="72">
        <v>45532</v>
      </c>
      <c r="AC1444" s="70" t="s">
        <v>63</v>
      </c>
      <c r="AD1444" s="70" t="s">
        <v>947</v>
      </c>
      <c r="AE1444" s="70" t="s">
        <v>14</v>
      </c>
      <c r="AF1444" s="70" t="s">
        <v>12</v>
      </c>
      <c r="AG1444" s="70" t="s">
        <v>65</v>
      </c>
      <c r="AH1444" s="70" t="s">
        <v>11</v>
      </c>
      <c r="AI1444" s="70" t="s">
        <v>9</v>
      </c>
      <c r="AJ1444" s="70" t="s">
        <v>122</v>
      </c>
      <c r="AK1444" s="70" t="s">
        <v>947</v>
      </c>
      <c r="AL1444" s="70" t="s">
        <v>63</v>
      </c>
      <c r="AM1444" s="70" t="s">
        <v>61</v>
      </c>
      <c r="AN1444" s="70" t="s">
        <v>61</v>
      </c>
      <c r="AO1444" s="70" t="s">
        <v>74</v>
      </c>
      <c r="AP1444" s="69">
        <v>4.2</v>
      </c>
    </row>
    <row r="1445" spans="1:42" ht="15" hidden="1" customHeight="1" x14ac:dyDescent="0.25">
      <c r="A1445" s="69">
        <v>2024</v>
      </c>
      <c r="B1445" s="70" t="s">
        <v>54</v>
      </c>
      <c r="C1445" s="70" t="s">
        <v>55</v>
      </c>
      <c r="D1445" s="70" t="s">
        <v>56</v>
      </c>
      <c r="E1445" s="70" t="s">
        <v>176</v>
      </c>
      <c r="F1445" s="70" t="s">
        <v>182</v>
      </c>
      <c r="G1445" s="70" t="s">
        <v>2688</v>
      </c>
      <c r="H1445" s="70" t="s">
        <v>150</v>
      </c>
      <c r="I1445" s="70" t="s">
        <v>855</v>
      </c>
      <c r="J1445" s="70" t="s">
        <v>61</v>
      </c>
      <c r="K1445" s="69" t="b">
        <v>1</v>
      </c>
      <c r="L1445" s="70" t="s">
        <v>23</v>
      </c>
      <c r="M1445" s="69">
        <v>101</v>
      </c>
      <c r="N1445" s="78" t="s">
        <v>1015</v>
      </c>
      <c r="O1445" s="81" t="str">
        <f t="shared" si="44"/>
        <v>10141</v>
      </c>
      <c r="P1445" s="82">
        <f>IF(COUNTIF(Sheet2!B$3:B$187,VALUE('raw Mark ID data'!O1445))=0, 0, VLOOKUP(VALUE(O1445), Sheet2!B$3:D$987, 3, FALSE))</f>
        <v>0</v>
      </c>
      <c r="Q1445" s="82">
        <f>IF(P1445="THA",VLOOKUP(VALUE(O1445),Sheet2!B$1:C$191,2,FALSE), IF(P1445="SHA",VLOOKUP(VALUE(O1445),Sheet2!B$1:C$191,2,FALSE), 0))</f>
        <v>0</v>
      </c>
      <c r="R1445" s="82" t="str">
        <f t="shared" si="45"/>
        <v>NT</v>
      </c>
      <c r="S1445" s="70" t="s">
        <v>2693</v>
      </c>
      <c r="T1445" s="71">
        <v>45528</v>
      </c>
      <c r="U1445" s="72">
        <v>45529</v>
      </c>
      <c r="V1445" s="69">
        <v>2</v>
      </c>
      <c r="W1445" s="71">
        <v>45531</v>
      </c>
      <c r="X1445" s="69">
        <v>35</v>
      </c>
      <c r="Y1445" s="73"/>
      <c r="Z1445" s="70" t="s">
        <v>2690</v>
      </c>
      <c r="AA1445" s="69">
        <v>1</v>
      </c>
      <c r="AB1445" s="72">
        <v>45532</v>
      </c>
      <c r="AC1445" s="70" t="s">
        <v>63</v>
      </c>
      <c r="AD1445" s="70" t="s">
        <v>139</v>
      </c>
      <c r="AE1445" s="70" t="s">
        <v>13</v>
      </c>
      <c r="AF1445" s="70" t="s">
        <v>12</v>
      </c>
      <c r="AG1445" s="70" t="s">
        <v>65</v>
      </c>
      <c r="AH1445" s="70" t="s">
        <v>11</v>
      </c>
      <c r="AI1445" s="70" t="s">
        <v>9</v>
      </c>
      <c r="AJ1445" s="70" t="s">
        <v>122</v>
      </c>
      <c r="AK1445" s="70" t="s">
        <v>139</v>
      </c>
      <c r="AL1445" s="70" t="s">
        <v>63</v>
      </c>
      <c r="AM1445" s="70" t="s">
        <v>61</v>
      </c>
      <c r="AN1445" s="70" t="s">
        <v>61</v>
      </c>
      <c r="AO1445" s="70" t="s">
        <v>74</v>
      </c>
      <c r="AP1445" s="69">
        <v>3.6</v>
      </c>
    </row>
    <row r="1446" spans="1:42" ht="15" hidden="1" customHeight="1" x14ac:dyDescent="0.25">
      <c r="A1446" s="69">
        <v>2024</v>
      </c>
      <c r="B1446" s="70" t="s">
        <v>54</v>
      </c>
      <c r="C1446" s="70" t="s">
        <v>986</v>
      </c>
      <c r="D1446" s="70" t="s">
        <v>987</v>
      </c>
      <c r="E1446" s="70" t="s">
        <v>988</v>
      </c>
      <c r="F1446" s="70" t="s">
        <v>182</v>
      </c>
      <c r="G1446" s="70" t="s">
        <v>2694</v>
      </c>
      <c r="H1446" s="70" t="s">
        <v>59</v>
      </c>
      <c r="I1446" s="70" t="s">
        <v>855</v>
      </c>
      <c r="J1446" s="70" t="s">
        <v>61</v>
      </c>
      <c r="K1446" s="69" t="b">
        <v>0</v>
      </c>
      <c r="L1446" s="70" t="s">
        <v>23</v>
      </c>
      <c r="M1446" s="69">
        <v>101</v>
      </c>
      <c r="N1446" s="78" t="s">
        <v>1643</v>
      </c>
      <c r="O1446" s="81" t="str">
        <f t="shared" si="44"/>
        <v>1014145</v>
      </c>
      <c r="P1446" s="82">
        <f>IF(COUNTIF(Sheet2!B$3:B$187,VALUE('raw Mark ID data'!O1446))=0, 0, VLOOKUP(VALUE(O1446), Sheet2!B$3:D$987, 3, FALSE))</f>
        <v>0</v>
      </c>
      <c r="Q1446" s="82">
        <f>IF(P1446="THA",VLOOKUP(VALUE(O1446),Sheet2!B$1:C$191,2,FALSE), IF(P1446="SHA",VLOOKUP(VALUE(O1446),Sheet2!B$1:C$191,2,FALSE), 0))</f>
        <v>0</v>
      </c>
      <c r="R1446" s="82" t="str">
        <f t="shared" si="45"/>
        <v>NT</v>
      </c>
      <c r="S1446" s="70" t="s">
        <v>2695</v>
      </c>
      <c r="T1446" s="71">
        <v>45516</v>
      </c>
      <c r="U1446" s="72">
        <v>45517</v>
      </c>
      <c r="V1446" s="69">
        <v>2</v>
      </c>
      <c r="W1446" s="71">
        <v>45519</v>
      </c>
      <c r="X1446" s="69">
        <v>33</v>
      </c>
      <c r="Y1446" s="73"/>
      <c r="Z1446" s="70" t="s">
        <v>61</v>
      </c>
      <c r="AA1446" s="69">
        <v>1</v>
      </c>
      <c r="AB1446" s="72">
        <v>45547</v>
      </c>
      <c r="AC1446" s="70" t="s">
        <v>63</v>
      </c>
      <c r="AD1446" s="70" t="s">
        <v>163</v>
      </c>
      <c r="AE1446" s="70" t="s">
        <v>10</v>
      </c>
      <c r="AF1446" s="70" t="s">
        <v>12</v>
      </c>
      <c r="AG1446" s="70" t="s">
        <v>65</v>
      </c>
      <c r="AH1446" s="70" t="s">
        <v>11</v>
      </c>
      <c r="AI1446" s="70" t="s">
        <v>9</v>
      </c>
      <c r="AJ1446" s="70" t="s">
        <v>122</v>
      </c>
      <c r="AK1446" s="70" t="s">
        <v>163</v>
      </c>
      <c r="AL1446" s="70" t="s">
        <v>63</v>
      </c>
      <c r="AM1446" s="70" t="s">
        <v>61</v>
      </c>
      <c r="AN1446" s="70" t="s">
        <v>61</v>
      </c>
      <c r="AO1446" s="70" t="s">
        <v>61</v>
      </c>
      <c r="AP1446" s="73"/>
    </row>
    <row r="1447" spans="1:42" ht="15" hidden="1" customHeight="1" x14ac:dyDescent="0.25">
      <c r="A1447" s="69">
        <v>2024</v>
      </c>
      <c r="B1447" s="70" t="s">
        <v>54</v>
      </c>
      <c r="C1447" s="70" t="s">
        <v>986</v>
      </c>
      <c r="D1447" s="70" t="s">
        <v>987</v>
      </c>
      <c r="E1447" s="70" t="s">
        <v>988</v>
      </c>
      <c r="F1447" s="70" t="s">
        <v>182</v>
      </c>
      <c r="G1447" s="70" t="s">
        <v>2694</v>
      </c>
      <c r="H1447" s="70" t="s">
        <v>90</v>
      </c>
      <c r="I1447" s="70" t="s">
        <v>855</v>
      </c>
      <c r="J1447" s="70" t="s">
        <v>61</v>
      </c>
      <c r="K1447" s="69" t="b">
        <v>0</v>
      </c>
      <c r="L1447" s="70" t="s">
        <v>23</v>
      </c>
      <c r="M1447" s="69">
        <v>101</v>
      </c>
      <c r="N1447" s="78" t="s">
        <v>1643</v>
      </c>
      <c r="O1447" s="81" t="str">
        <f t="shared" si="44"/>
        <v>1014145</v>
      </c>
      <c r="P1447" s="82">
        <f>IF(COUNTIF(Sheet2!B$3:B$187,VALUE('raw Mark ID data'!O1447))=0, 0, VLOOKUP(VALUE(O1447), Sheet2!B$3:D$987, 3, FALSE))</f>
        <v>0</v>
      </c>
      <c r="Q1447" s="82">
        <f>IF(P1447="THA",VLOOKUP(VALUE(O1447),Sheet2!B$1:C$191,2,FALSE), IF(P1447="SHA",VLOOKUP(VALUE(O1447),Sheet2!B$1:C$191,2,FALSE), 0))</f>
        <v>0</v>
      </c>
      <c r="R1447" s="82" t="str">
        <f t="shared" si="45"/>
        <v>NT</v>
      </c>
      <c r="S1447" s="70" t="s">
        <v>2696</v>
      </c>
      <c r="T1447" s="71">
        <v>45516</v>
      </c>
      <c r="U1447" s="72">
        <v>45517</v>
      </c>
      <c r="V1447" s="69">
        <v>2</v>
      </c>
      <c r="W1447" s="71">
        <v>45519</v>
      </c>
      <c r="X1447" s="69">
        <v>33</v>
      </c>
      <c r="Y1447" s="73"/>
      <c r="Z1447" s="70" t="s">
        <v>61</v>
      </c>
      <c r="AA1447" s="69">
        <v>1</v>
      </c>
      <c r="AB1447" s="72">
        <v>45547</v>
      </c>
      <c r="AC1447" s="70" t="s">
        <v>63</v>
      </c>
      <c r="AD1447" s="70" t="s">
        <v>163</v>
      </c>
      <c r="AE1447" s="70" t="s">
        <v>10</v>
      </c>
      <c r="AF1447" s="70" t="s">
        <v>12</v>
      </c>
      <c r="AG1447" s="70" t="s">
        <v>65</v>
      </c>
      <c r="AH1447" s="70" t="s">
        <v>11</v>
      </c>
      <c r="AI1447" s="70" t="s">
        <v>9</v>
      </c>
      <c r="AJ1447" s="70" t="s">
        <v>122</v>
      </c>
      <c r="AK1447" s="70" t="s">
        <v>163</v>
      </c>
      <c r="AL1447" s="70" t="s">
        <v>63</v>
      </c>
      <c r="AM1447" s="70" t="s">
        <v>61</v>
      </c>
      <c r="AN1447" s="70" t="s">
        <v>61</v>
      </c>
      <c r="AO1447" s="70" t="s">
        <v>61</v>
      </c>
      <c r="AP1447" s="73"/>
    </row>
    <row r="1448" spans="1:42" ht="15" hidden="1" customHeight="1" x14ac:dyDescent="0.25">
      <c r="A1448" s="69">
        <v>2024</v>
      </c>
      <c r="B1448" s="70" t="s">
        <v>54</v>
      </c>
      <c r="C1448" s="70" t="s">
        <v>986</v>
      </c>
      <c r="D1448" s="70" t="s">
        <v>987</v>
      </c>
      <c r="E1448" s="70" t="s">
        <v>988</v>
      </c>
      <c r="F1448" s="70" t="s">
        <v>182</v>
      </c>
      <c r="G1448" s="70" t="s">
        <v>2694</v>
      </c>
      <c r="H1448" s="70" t="s">
        <v>93</v>
      </c>
      <c r="I1448" s="70" t="s">
        <v>855</v>
      </c>
      <c r="J1448" s="70" t="s">
        <v>61</v>
      </c>
      <c r="K1448" s="69" t="b">
        <v>0</v>
      </c>
      <c r="L1448" s="70" t="s">
        <v>23</v>
      </c>
      <c r="M1448" s="69">
        <v>101</v>
      </c>
      <c r="N1448" s="78" t="s">
        <v>1643</v>
      </c>
      <c r="O1448" s="81" t="str">
        <f t="shared" si="44"/>
        <v>1014145</v>
      </c>
      <c r="P1448" s="82">
        <f>IF(COUNTIF(Sheet2!B$3:B$187,VALUE('raw Mark ID data'!O1448))=0, 0, VLOOKUP(VALUE(O1448), Sheet2!B$3:D$987, 3, FALSE))</f>
        <v>0</v>
      </c>
      <c r="Q1448" s="82">
        <f>IF(P1448="THA",VLOOKUP(VALUE(O1448),Sheet2!B$1:C$191,2,FALSE), IF(P1448="SHA",VLOOKUP(VALUE(O1448),Sheet2!B$1:C$191,2,FALSE), 0))</f>
        <v>0</v>
      </c>
      <c r="R1448" s="82" t="str">
        <f t="shared" si="45"/>
        <v>NT</v>
      </c>
      <c r="S1448" s="70" t="s">
        <v>2697</v>
      </c>
      <c r="T1448" s="71">
        <v>45516</v>
      </c>
      <c r="U1448" s="72">
        <v>45517</v>
      </c>
      <c r="V1448" s="69">
        <v>2</v>
      </c>
      <c r="W1448" s="71">
        <v>45519</v>
      </c>
      <c r="X1448" s="69">
        <v>33</v>
      </c>
      <c r="Y1448" s="73"/>
      <c r="Z1448" s="70" t="s">
        <v>61</v>
      </c>
      <c r="AA1448" s="69">
        <v>1</v>
      </c>
      <c r="AB1448" s="72">
        <v>45547</v>
      </c>
      <c r="AC1448" s="70" t="s">
        <v>63</v>
      </c>
      <c r="AD1448" s="70" t="s">
        <v>163</v>
      </c>
      <c r="AE1448" s="70" t="s">
        <v>10</v>
      </c>
      <c r="AF1448" s="70" t="s">
        <v>12</v>
      </c>
      <c r="AG1448" s="70" t="s">
        <v>65</v>
      </c>
      <c r="AH1448" s="70" t="s">
        <v>11</v>
      </c>
      <c r="AI1448" s="70" t="s">
        <v>9</v>
      </c>
      <c r="AJ1448" s="70" t="s">
        <v>122</v>
      </c>
      <c r="AK1448" s="70" t="s">
        <v>163</v>
      </c>
      <c r="AL1448" s="70" t="s">
        <v>63</v>
      </c>
      <c r="AM1448" s="70" t="s">
        <v>61</v>
      </c>
      <c r="AN1448" s="70" t="s">
        <v>61</v>
      </c>
      <c r="AO1448" s="70" t="s">
        <v>61</v>
      </c>
      <c r="AP1448" s="73"/>
    </row>
    <row r="1449" spans="1:42" ht="15" hidden="1" customHeight="1" x14ac:dyDescent="0.25">
      <c r="A1449" s="69">
        <v>2024</v>
      </c>
      <c r="B1449" s="70" t="s">
        <v>54</v>
      </c>
      <c r="C1449" s="70" t="s">
        <v>986</v>
      </c>
      <c r="D1449" s="70" t="s">
        <v>987</v>
      </c>
      <c r="E1449" s="70" t="s">
        <v>988</v>
      </c>
      <c r="F1449" s="70" t="s">
        <v>182</v>
      </c>
      <c r="G1449" s="70" t="s">
        <v>2694</v>
      </c>
      <c r="H1449" s="70" t="s">
        <v>95</v>
      </c>
      <c r="I1449" s="70" t="s">
        <v>855</v>
      </c>
      <c r="J1449" s="70" t="s">
        <v>61</v>
      </c>
      <c r="K1449" s="69" t="b">
        <v>0</v>
      </c>
      <c r="L1449" s="70" t="s">
        <v>23</v>
      </c>
      <c r="M1449" s="69">
        <v>101</v>
      </c>
      <c r="N1449" s="78" t="s">
        <v>1643</v>
      </c>
      <c r="O1449" s="81" t="str">
        <f t="shared" si="44"/>
        <v>1014145</v>
      </c>
      <c r="P1449" s="82">
        <f>IF(COUNTIF(Sheet2!B$3:B$187,VALUE('raw Mark ID data'!O1449))=0, 0, VLOOKUP(VALUE(O1449), Sheet2!B$3:D$987, 3, FALSE))</f>
        <v>0</v>
      </c>
      <c r="Q1449" s="82">
        <f>IF(P1449="THA",VLOOKUP(VALUE(O1449),Sheet2!B$1:C$191,2,FALSE), IF(P1449="SHA",VLOOKUP(VALUE(O1449),Sheet2!B$1:C$191,2,FALSE), 0))</f>
        <v>0</v>
      </c>
      <c r="R1449" s="82" t="str">
        <f t="shared" si="45"/>
        <v>NT</v>
      </c>
      <c r="S1449" s="70" t="s">
        <v>2698</v>
      </c>
      <c r="T1449" s="71">
        <v>45516</v>
      </c>
      <c r="U1449" s="72">
        <v>45517</v>
      </c>
      <c r="V1449" s="69">
        <v>2</v>
      </c>
      <c r="W1449" s="71">
        <v>45519</v>
      </c>
      <c r="X1449" s="69">
        <v>33</v>
      </c>
      <c r="Y1449" s="73"/>
      <c r="Z1449" s="70" t="s">
        <v>61</v>
      </c>
      <c r="AA1449" s="69">
        <v>1</v>
      </c>
      <c r="AB1449" s="72">
        <v>45547</v>
      </c>
      <c r="AC1449" s="70" t="s">
        <v>63</v>
      </c>
      <c r="AD1449" s="70" t="s">
        <v>947</v>
      </c>
      <c r="AE1449" s="70" t="s">
        <v>14</v>
      </c>
      <c r="AF1449" s="70" t="s">
        <v>12</v>
      </c>
      <c r="AG1449" s="70" t="s">
        <v>65</v>
      </c>
      <c r="AH1449" s="70" t="s">
        <v>11</v>
      </c>
      <c r="AI1449" s="70" t="s">
        <v>9</v>
      </c>
      <c r="AJ1449" s="70" t="s">
        <v>122</v>
      </c>
      <c r="AK1449" s="70" t="s">
        <v>947</v>
      </c>
      <c r="AL1449" s="70" t="s">
        <v>63</v>
      </c>
      <c r="AM1449" s="70" t="s">
        <v>61</v>
      </c>
      <c r="AN1449" s="70" t="s">
        <v>61</v>
      </c>
      <c r="AO1449" s="70" t="s">
        <v>61</v>
      </c>
      <c r="AP1449" s="73"/>
    </row>
    <row r="1450" spans="1:42" ht="15" hidden="1" customHeight="1" x14ac:dyDescent="0.25">
      <c r="A1450" s="69">
        <v>2024</v>
      </c>
      <c r="B1450" s="70" t="s">
        <v>54</v>
      </c>
      <c r="C1450" s="70" t="s">
        <v>986</v>
      </c>
      <c r="D1450" s="70" t="s">
        <v>987</v>
      </c>
      <c r="E1450" s="70" t="s">
        <v>988</v>
      </c>
      <c r="F1450" s="70" t="s">
        <v>182</v>
      </c>
      <c r="G1450" s="70" t="s">
        <v>2694</v>
      </c>
      <c r="H1450" s="70" t="s">
        <v>99</v>
      </c>
      <c r="I1450" s="70" t="s">
        <v>855</v>
      </c>
      <c r="J1450" s="70" t="s">
        <v>61</v>
      </c>
      <c r="K1450" s="69" t="b">
        <v>0</v>
      </c>
      <c r="L1450" s="70" t="s">
        <v>23</v>
      </c>
      <c r="M1450" s="69">
        <v>101</v>
      </c>
      <c r="N1450" s="78" t="s">
        <v>1643</v>
      </c>
      <c r="O1450" s="81" t="str">
        <f t="shared" si="44"/>
        <v>1014145</v>
      </c>
      <c r="P1450" s="82">
        <f>IF(COUNTIF(Sheet2!B$3:B$187,VALUE('raw Mark ID data'!O1450))=0, 0, VLOOKUP(VALUE(O1450), Sheet2!B$3:D$987, 3, FALSE))</f>
        <v>0</v>
      </c>
      <c r="Q1450" s="82">
        <f>IF(P1450="THA",VLOOKUP(VALUE(O1450),Sheet2!B$1:C$191,2,FALSE), IF(P1450="SHA",VLOOKUP(VALUE(O1450),Sheet2!B$1:C$191,2,FALSE), 0))</f>
        <v>0</v>
      </c>
      <c r="R1450" s="82" t="str">
        <f t="shared" si="45"/>
        <v>NT</v>
      </c>
      <c r="S1450" s="70" t="s">
        <v>2699</v>
      </c>
      <c r="T1450" s="71">
        <v>45516</v>
      </c>
      <c r="U1450" s="72">
        <v>45517</v>
      </c>
      <c r="V1450" s="69">
        <v>2</v>
      </c>
      <c r="W1450" s="71">
        <v>45519</v>
      </c>
      <c r="X1450" s="69">
        <v>33</v>
      </c>
      <c r="Y1450" s="73"/>
      <c r="Z1450" s="70" t="s">
        <v>61</v>
      </c>
      <c r="AA1450" s="69">
        <v>1</v>
      </c>
      <c r="AB1450" s="72">
        <v>45547</v>
      </c>
      <c r="AC1450" s="70" t="s">
        <v>63</v>
      </c>
      <c r="AD1450" s="70" t="s">
        <v>947</v>
      </c>
      <c r="AE1450" s="70" t="s">
        <v>14</v>
      </c>
      <c r="AF1450" s="70" t="s">
        <v>12</v>
      </c>
      <c r="AG1450" s="70" t="s">
        <v>65</v>
      </c>
      <c r="AH1450" s="70" t="s">
        <v>11</v>
      </c>
      <c r="AI1450" s="70" t="s">
        <v>9</v>
      </c>
      <c r="AJ1450" s="70" t="s">
        <v>84</v>
      </c>
      <c r="AK1450" s="70" t="s">
        <v>947</v>
      </c>
      <c r="AL1450" s="70" t="s">
        <v>63</v>
      </c>
      <c r="AM1450" s="70" t="s">
        <v>61</v>
      </c>
      <c r="AN1450" s="70" t="s">
        <v>61</v>
      </c>
      <c r="AO1450" s="70" t="s">
        <v>61</v>
      </c>
      <c r="AP1450" s="73"/>
    </row>
    <row r="1451" spans="1:42" ht="15" hidden="1" customHeight="1" x14ac:dyDescent="0.25">
      <c r="A1451" s="69">
        <v>2024</v>
      </c>
      <c r="B1451" s="70" t="s">
        <v>54</v>
      </c>
      <c r="C1451" s="70" t="s">
        <v>986</v>
      </c>
      <c r="D1451" s="70" t="s">
        <v>987</v>
      </c>
      <c r="E1451" s="70" t="s">
        <v>988</v>
      </c>
      <c r="F1451" s="70" t="s">
        <v>182</v>
      </c>
      <c r="G1451" s="70" t="s">
        <v>2694</v>
      </c>
      <c r="H1451" s="70" t="s">
        <v>134</v>
      </c>
      <c r="I1451" s="70" t="s">
        <v>855</v>
      </c>
      <c r="J1451" s="70" t="s">
        <v>61</v>
      </c>
      <c r="K1451" s="69" t="b">
        <v>0</v>
      </c>
      <c r="L1451" s="70" t="s">
        <v>23</v>
      </c>
      <c r="M1451" s="69">
        <v>101</v>
      </c>
      <c r="N1451" s="78" t="s">
        <v>1643</v>
      </c>
      <c r="O1451" s="81" t="str">
        <f t="shared" si="44"/>
        <v>1014145</v>
      </c>
      <c r="P1451" s="82">
        <f>IF(COUNTIF(Sheet2!B$3:B$187,VALUE('raw Mark ID data'!O1451))=0, 0, VLOOKUP(VALUE(O1451), Sheet2!B$3:D$987, 3, FALSE))</f>
        <v>0</v>
      </c>
      <c r="Q1451" s="82">
        <f>IF(P1451="THA",VLOOKUP(VALUE(O1451),Sheet2!B$1:C$191,2,FALSE), IF(P1451="SHA",VLOOKUP(VALUE(O1451),Sheet2!B$1:C$191,2,FALSE), 0))</f>
        <v>0</v>
      </c>
      <c r="R1451" s="82" t="str">
        <f t="shared" si="45"/>
        <v>NT</v>
      </c>
      <c r="S1451" s="70" t="s">
        <v>2700</v>
      </c>
      <c r="T1451" s="71">
        <v>45516</v>
      </c>
      <c r="U1451" s="72">
        <v>45517</v>
      </c>
      <c r="V1451" s="69">
        <v>2</v>
      </c>
      <c r="W1451" s="71">
        <v>45519</v>
      </c>
      <c r="X1451" s="69">
        <v>33</v>
      </c>
      <c r="Y1451" s="73"/>
      <c r="Z1451" s="70" t="s">
        <v>61</v>
      </c>
      <c r="AA1451" s="69">
        <v>1</v>
      </c>
      <c r="AB1451" s="72">
        <v>45551</v>
      </c>
      <c r="AC1451" s="70" t="s">
        <v>63</v>
      </c>
      <c r="AD1451" s="70" t="s">
        <v>947</v>
      </c>
      <c r="AE1451" s="70" t="s">
        <v>14</v>
      </c>
      <c r="AF1451" s="70" t="s">
        <v>12</v>
      </c>
      <c r="AG1451" s="70" t="s">
        <v>65</v>
      </c>
      <c r="AH1451" s="70" t="s">
        <v>11</v>
      </c>
      <c r="AI1451" s="70" t="s">
        <v>9</v>
      </c>
      <c r="AJ1451" s="70" t="s">
        <v>122</v>
      </c>
      <c r="AK1451" s="70" t="s">
        <v>947</v>
      </c>
      <c r="AL1451" s="70" t="s">
        <v>63</v>
      </c>
      <c r="AM1451" s="70" t="s">
        <v>61</v>
      </c>
      <c r="AN1451" s="70" t="s">
        <v>61</v>
      </c>
      <c r="AO1451" s="70" t="s">
        <v>61</v>
      </c>
      <c r="AP1451" s="73"/>
    </row>
    <row r="1452" spans="1:42" ht="15" hidden="1" customHeight="1" x14ac:dyDescent="0.25">
      <c r="A1452" s="69">
        <v>2024</v>
      </c>
      <c r="B1452" s="70" t="s">
        <v>54</v>
      </c>
      <c r="C1452" s="70" t="s">
        <v>1752</v>
      </c>
      <c r="D1452" s="70" t="s">
        <v>1753</v>
      </c>
      <c r="E1452" s="70" t="s">
        <v>2094</v>
      </c>
      <c r="F1452" s="70" t="s">
        <v>1755</v>
      </c>
      <c r="G1452" s="70" t="s">
        <v>2701</v>
      </c>
      <c r="H1452" s="70" t="s">
        <v>59</v>
      </c>
      <c r="I1452" s="70" t="s">
        <v>60</v>
      </c>
      <c r="J1452" s="70" t="s">
        <v>2702</v>
      </c>
      <c r="K1452" s="69" t="b">
        <v>0</v>
      </c>
      <c r="L1452" s="70" t="s">
        <v>2703</v>
      </c>
      <c r="M1452" s="69">
        <v>101</v>
      </c>
      <c r="N1452" s="78" t="s">
        <v>62</v>
      </c>
      <c r="O1452" s="81" t="str">
        <f t="shared" si="44"/>
        <v>10195</v>
      </c>
      <c r="P1452" s="82" t="str">
        <f>IF(L1452="EGG", "THA", IF(COUNTIF(Sheet2!B$3:B$187,VALUE('raw Mark ID data'!O1452))=0, 0, VLOOKUP(VALUE(O1452), Sheet2!B$3:D$987, 3, FALSE)))</f>
        <v>THA</v>
      </c>
      <c r="Q1452" s="82" t="str">
        <f>IF(P1452="THA",VLOOKUP(VALUE(O1452),Sheet2!B$1:C$191,2,FALSE), IF(P1452="SHA",VLOOKUP(VALUE(O1452),Sheet2!B$1:C$191,2,FALSE), 0))</f>
        <v>Neets Bay</v>
      </c>
      <c r="R1452" s="82" t="str">
        <f t="shared" si="45"/>
        <v>T</v>
      </c>
      <c r="S1452" s="70" t="s">
        <v>2704</v>
      </c>
      <c r="T1452" s="71">
        <v>45530</v>
      </c>
      <c r="U1452" s="73"/>
      <c r="V1452" s="69">
        <v>1</v>
      </c>
      <c r="W1452" s="71">
        <v>45530</v>
      </c>
      <c r="X1452" s="69">
        <v>35</v>
      </c>
      <c r="Y1452" s="69">
        <v>10</v>
      </c>
      <c r="Z1452" s="70" t="s">
        <v>2705</v>
      </c>
      <c r="AA1452" s="69">
        <v>1</v>
      </c>
      <c r="AB1452" s="72">
        <v>45540</v>
      </c>
      <c r="AC1452" s="70" t="s">
        <v>63</v>
      </c>
      <c r="AD1452" s="70" t="s">
        <v>189</v>
      </c>
      <c r="AE1452" s="70" t="s">
        <v>21</v>
      </c>
      <c r="AF1452" s="70" t="s">
        <v>12</v>
      </c>
      <c r="AG1452" s="70" t="s">
        <v>65</v>
      </c>
      <c r="AH1452" s="70" t="s">
        <v>11</v>
      </c>
      <c r="AI1452" s="70" t="s">
        <v>9</v>
      </c>
      <c r="AJ1452" s="70" t="s">
        <v>122</v>
      </c>
      <c r="AK1452" s="70" t="s">
        <v>189</v>
      </c>
      <c r="AL1452" s="70" t="s">
        <v>63</v>
      </c>
      <c r="AM1452" s="70" t="s">
        <v>61</v>
      </c>
      <c r="AN1452" s="70" t="s">
        <v>61</v>
      </c>
      <c r="AO1452" s="70" t="s">
        <v>61</v>
      </c>
      <c r="AP1452" s="73"/>
    </row>
    <row r="1453" spans="1:42" ht="15" hidden="1" customHeight="1" x14ac:dyDescent="0.25">
      <c r="A1453" s="69">
        <v>2024</v>
      </c>
      <c r="B1453" s="70" t="s">
        <v>54</v>
      </c>
      <c r="C1453" s="70" t="s">
        <v>1752</v>
      </c>
      <c r="D1453" s="70" t="s">
        <v>1753</v>
      </c>
      <c r="E1453" s="70" t="s">
        <v>2094</v>
      </c>
      <c r="F1453" s="70" t="s">
        <v>1755</v>
      </c>
      <c r="G1453" s="70" t="s">
        <v>2701</v>
      </c>
      <c r="H1453" s="70" t="s">
        <v>67</v>
      </c>
      <c r="I1453" s="70" t="s">
        <v>60</v>
      </c>
      <c r="J1453" s="70" t="s">
        <v>2702</v>
      </c>
      <c r="K1453" s="69" t="b">
        <v>0</v>
      </c>
      <c r="L1453" s="70" t="s">
        <v>2703</v>
      </c>
      <c r="M1453" s="69">
        <v>101</v>
      </c>
      <c r="N1453" s="78" t="s">
        <v>62</v>
      </c>
      <c r="O1453" s="81" t="str">
        <f t="shared" si="44"/>
        <v>10195</v>
      </c>
      <c r="P1453" s="82" t="str">
        <f>IF(L1453="EGG", "THA", IF(COUNTIF(Sheet2!B$3:B$187,VALUE('raw Mark ID data'!O1453))=0, 0, VLOOKUP(VALUE(O1453), Sheet2!B$3:D$987, 3, FALSE)))</f>
        <v>THA</v>
      </c>
      <c r="Q1453" s="82" t="str">
        <f>IF(P1453="THA",VLOOKUP(VALUE(O1453),Sheet2!B$1:C$191,2,FALSE), IF(P1453="SHA",VLOOKUP(VALUE(O1453),Sheet2!B$1:C$191,2,FALSE), 0))</f>
        <v>Neets Bay</v>
      </c>
      <c r="R1453" s="82" t="str">
        <f t="shared" si="45"/>
        <v>T</v>
      </c>
      <c r="S1453" s="70" t="s">
        <v>2706</v>
      </c>
      <c r="T1453" s="71">
        <v>45530</v>
      </c>
      <c r="U1453" s="73"/>
      <c r="V1453" s="69">
        <v>1</v>
      </c>
      <c r="W1453" s="71">
        <v>45530</v>
      </c>
      <c r="X1453" s="69">
        <v>35</v>
      </c>
      <c r="Y1453" s="69">
        <v>10</v>
      </c>
      <c r="Z1453" s="70" t="s">
        <v>2705</v>
      </c>
      <c r="AA1453" s="69">
        <v>1</v>
      </c>
      <c r="AB1453" s="72">
        <v>45540</v>
      </c>
      <c r="AC1453" s="70" t="s">
        <v>63</v>
      </c>
      <c r="AD1453" s="70" t="s">
        <v>189</v>
      </c>
      <c r="AE1453" s="70" t="s">
        <v>21</v>
      </c>
      <c r="AF1453" s="70" t="s">
        <v>12</v>
      </c>
      <c r="AG1453" s="70" t="s">
        <v>65</v>
      </c>
      <c r="AH1453" s="70" t="s">
        <v>11</v>
      </c>
      <c r="AI1453" s="70" t="s">
        <v>9</v>
      </c>
      <c r="AJ1453" s="70" t="s">
        <v>122</v>
      </c>
      <c r="AK1453" s="70" t="s">
        <v>189</v>
      </c>
      <c r="AL1453" s="70" t="s">
        <v>63</v>
      </c>
      <c r="AM1453" s="70" t="s">
        <v>61</v>
      </c>
      <c r="AN1453" s="70" t="s">
        <v>61</v>
      </c>
      <c r="AO1453" s="70" t="s">
        <v>61</v>
      </c>
      <c r="AP1453" s="73"/>
    </row>
    <row r="1454" spans="1:42" ht="15" hidden="1" customHeight="1" x14ac:dyDescent="0.25">
      <c r="A1454" s="69">
        <v>2024</v>
      </c>
      <c r="B1454" s="70" t="s">
        <v>54</v>
      </c>
      <c r="C1454" s="70" t="s">
        <v>1752</v>
      </c>
      <c r="D1454" s="70" t="s">
        <v>1753</v>
      </c>
      <c r="E1454" s="70" t="s">
        <v>2094</v>
      </c>
      <c r="F1454" s="70" t="s">
        <v>1755</v>
      </c>
      <c r="G1454" s="70" t="s">
        <v>2701</v>
      </c>
      <c r="H1454" s="70" t="s">
        <v>73</v>
      </c>
      <c r="I1454" s="70" t="s">
        <v>60</v>
      </c>
      <c r="J1454" s="70" t="s">
        <v>2702</v>
      </c>
      <c r="K1454" s="69" t="b">
        <v>0</v>
      </c>
      <c r="L1454" s="70" t="s">
        <v>2703</v>
      </c>
      <c r="M1454" s="69">
        <v>101</v>
      </c>
      <c r="N1454" s="78" t="s">
        <v>62</v>
      </c>
      <c r="O1454" s="81" t="str">
        <f t="shared" si="44"/>
        <v>10195</v>
      </c>
      <c r="P1454" s="82" t="str">
        <f>IF(L1454="EGG", "THA", IF(COUNTIF(Sheet2!B$3:B$187,VALUE('raw Mark ID data'!O1454))=0, 0, VLOOKUP(VALUE(O1454), Sheet2!B$3:D$987, 3, FALSE)))</f>
        <v>THA</v>
      </c>
      <c r="Q1454" s="82" t="str">
        <f>IF(P1454="THA",VLOOKUP(VALUE(O1454),Sheet2!B$1:C$191,2,FALSE), IF(P1454="SHA",VLOOKUP(VALUE(O1454),Sheet2!B$1:C$191,2,FALSE), 0))</f>
        <v>Neets Bay</v>
      </c>
      <c r="R1454" s="82" t="str">
        <f t="shared" si="45"/>
        <v>T</v>
      </c>
      <c r="S1454" s="70" t="s">
        <v>2707</v>
      </c>
      <c r="T1454" s="71">
        <v>45530</v>
      </c>
      <c r="U1454" s="73"/>
      <c r="V1454" s="69">
        <v>1</v>
      </c>
      <c r="W1454" s="71">
        <v>45530</v>
      </c>
      <c r="X1454" s="69">
        <v>35</v>
      </c>
      <c r="Y1454" s="69">
        <v>10</v>
      </c>
      <c r="Z1454" s="70" t="s">
        <v>2705</v>
      </c>
      <c r="AA1454" s="69">
        <v>1</v>
      </c>
      <c r="AB1454" s="72">
        <v>45540</v>
      </c>
      <c r="AC1454" s="70" t="s">
        <v>63</v>
      </c>
      <c r="AD1454" s="70" t="s">
        <v>139</v>
      </c>
      <c r="AE1454" s="70" t="s">
        <v>13</v>
      </c>
      <c r="AF1454" s="70" t="s">
        <v>12</v>
      </c>
      <c r="AG1454" s="70" t="s">
        <v>65</v>
      </c>
      <c r="AH1454" s="70" t="s">
        <v>11</v>
      </c>
      <c r="AI1454" s="70" t="s">
        <v>9</v>
      </c>
      <c r="AJ1454" s="70" t="s">
        <v>122</v>
      </c>
      <c r="AK1454" s="70" t="s">
        <v>139</v>
      </c>
      <c r="AL1454" s="70" t="s">
        <v>63</v>
      </c>
      <c r="AM1454" s="70" t="s">
        <v>61</v>
      </c>
      <c r="AN1454" s="70" t="s">
        <v>61</v>
      </c>
      <c r="AO1454" s="70" t="s">
        <v>61</v>
      </c>
      <c r="AP1454" s="73"/>
    </row>
    <row r="1455" spans="1:42" ht="15" hidden="1" customHeight="1" x14ac:dyDescent="0.25">
      <c r="A1455" s="69">
        <v>2024</v>
      </c>
      <c r="B1455" s="70" t="s">
        <v>54</v>
      </c>
      <c r="C1455" s="70" t="s">
        <v>1752</v>
      </c>
      <c r="D1455" s="70" t="s">
        <v>1753</v>
      </c>
      <c r="E1455" s="70" t="s">
        <v>2094</v>
      </c>
      <c r="F1455" s="70" t="s">
        <v>1755</v>
      </c>
      <c r="G1455" s="70" t="s">
        <v>2701</v>
      </c>
      <c r="H1455" s="70" t="s">
        <v>77</v>
      </c>
      <c r="I1455" s="70" t="s">
        <v>60</v>
      </c>
      <c r="J1455" s="70" t="s">
        <v>2702</v>
      </c>
      <c r="K1455" s="69" t="b">
        <v>0</v>
      </c>
      <c r="L1455" s="70" t="s">
        <v>2703</v>
      </c>
      <c r="M1455" s="69">
        <v>101</v>
      </c>
      <c r="N1455" s="78" t="s">
        <v>62</v>
      </c>
      <c r="O1455" s="81" t="str">
        <f t="shared" si="44"/>
        <v>10195</v>
      </c>
      <c r="P1455" s="82" t="str">
        <f>IF(L1455="EGG", "THA", IF(COUNTIF(Sheet2!B$3:B$187,VALUE('raw Mark ID data'!O1455))=0, 0, VLOOKUP(VALUE(O1455), Sheet2!B$3:D$987, 3, FALSE)))</f>
        <v>THA</v>
      </c>
      <c r="Q1455" s="82" t="str">
        <f>IF(P1455="THA",VLOOKUP(VALUE(O1455),Sheet2!B$1:C$191,2,FALSE), IF(P1455="SHA",VLOOKUP(VALUE(O1455),Sheet2!B$1:C$191,2,FALSE), 0))</f>
        <v>Neets Bay</v>
      </c>
      <c r="R1455" s="82" t="str">
        <f t="shared" si="45"/>
        <v>T</v>
      </c>
      <c r="S1455" s="70" t="s">
        <v>2708</v>
      </c>
      <c r="T1455" s="71">
        <v>45530</v>
      </c>
      <c r="U1455" s="73"/>
      <c r="V1455" s="69">
        <v>1</v>
      </c>
      <c r="W1455" s="71">
        <v>45530</v>
      </c>
      <c r="X1455" s="69">
        <v>35</v>
      </c>
      <c r="Y1455" s="69">
        <v>10</v>
      </c>
      <c r="Z1455" s="70" t="s">
        <v>2705</v>
      </c>
      <c r="AA1455" s="69">
        <v>1</v>
      </c>
      <c r="AB1455" s="72">
        <v>45540</v>
      </c>
      <c r="AC1455" s="70" t="s">
        <v>63</v>
      </c>
      <c r="AD1455" s="70" t="s">
        <v>163</v>
      </c>
      <c r="AE1455" s="70" t="s">
        <v>10</v>
      </c>
      <c r="AF1455" s="70" t="s">
        <v>12</v>
      </c>
      <c r="AG1455" s="70" t="s">
        <v>65</v>
      </c>
      <c r="AH1455" s="70" t="s">
        <v>11</v>
      </c>
      <c r="AI1455" s="70" t="s">
        <v>9</v>
      </c>
      <c r="AJ1455" s="70" t="s">
        <v>122</v>
      </c>
      <c r="AK1455" s="70" t="s">
        <v>163</v>
      </c>
      <c r="AL1455" s="70" t="s">
        <v>63</v>
      </c>
      <c r="AM1455" s="70" t="s">
        <v>61</v>
      </c>
      <c r="AN1455" s="70" t="s">
        <v>61</v>
      </c>
      <c r="AO1455" s="70" t="s">
        <v>61</v>
      </c>
      <c r="AP1455" s="73"/>
    </row>
    <row r="1456" spans="1:42" ht="15" hidden="1" customHeight="1" x14ac:dyDescent="0.25">
      <c r="A1456" s="69">
        <v>2024</v>
      </c>
      <c r="B1456" s="70" t="s">
        <v>54</v>
      </c>
      <c r="C1456" s="70" t="s">
        <v>1752</v>
      </c>
      <c r="D1456" s="70" t="s">
        <v>1753</v>
      </c>
      <c r="E1456" s="70" t="s">
        <v>2094</v>
      </c>
      <c r="F1456" s="70" t="s">
        <v>1755</v>
      </c>
      <c r="G1456" s="70" t="s">
        <v>2701</v>
      </c>
      <c r="H1456" s="70" t="s">
        <v>79</v>
      </c>
      <c r="I1456" s="70" t="s">
        <v>60</v>
      </c>
      <c r="J1456" s="70" t="s">
        <v>2702</v>
      </c>
      <c r="K1456" s="69" t="b">
        <v>0</v>
      </c>
      <c r="L1456" s="70" t="s">
        <v>2703</v>
      </c>
      <c r="M1456" s="69">
        <v>101</v>
      </c>
      <c r="N1456" s="78" t="s">
        <v>62</v>
      </c>
      <c r="O1456" s="81" t="str">
        <f t="shared" si="44"/>
        <v>10195</v>
      </c>
      <c r="P1456" s="82" t="str">
        <f>IF(L1456="EGG", "THA", IF(COUNTIF(Sheet2!B$3:B$187,VALUE('raw Mark ID data'!O1456))=0, 0, VLOOKUP(VALUE(O1456), Sheet2!B$3:D$987, 3, FALSE)))</f>
        <v>THA</v>
      </c>
      <c r="Q1456" s="82" t="str">
        <f>IF(P1456="THA",VLOOKUP(VALUE(O1456),Sheet2!B$1:C$191,2,FALSE), IF(P1456="SHA",VLOOKUP(VALUE(O1456),Sheet2!B$1:C$191,2,FALSE), 0))</f>
        <v>Neets Bay</v>
      </c>
      <c r="R1456" s="82" t="str">
        <f t="shared" si="45"/>
        <v>T</v>
      </c>
      <c r="S1456" s="70" t="s">
        <v>2709</v>
      </c>
      <c r="T1456" s="71">
        <v>45530</v>
      </c>
      <c r="U1456" s="73"/>
      <c r="V1456" s="69">
        <v>1</v>
      </c>
      <c r="W1456" s="71">
        <v>45530</v>
      </c>
      <c r="X1456" s="69">
        <v>35</v>
      </c>
      <c r="Y1456" s="69">
        <v>10</v>
      </c>
      <c r="Z1456" s="70" t="s">
        <v>2705</v>
      </c>
      <c r="AA1456" s="69">
        <v>1</v>
      </c>
      <c r="AB1456" s="72">
        <v>45540</v>
      </c>
      <c r="AC1456" s="70" t="s">
        <v>63</v>
      </c>
      <c r="AD1456" s="70" t="s">
        <v>139</v>
      </c>
      <c r="AE1456" s="70" t="s">
        <v>13</v>
      </c>
      <c r="AF1456" s="70" t="s">
        <v>12</v>
      </c>
      <c r="AG1456" s="70" t="s">
        <v>65</v>
      </c>
      <c r="AH1456" s="70" t="s">
        <v>11</v>
      </c>
      <c r="AI1456" s="70" t="s">
        <v>9</v>
      </c>
      <c r="AJ1456" s="70" t="s">
        <v>122</v>
      </c>
      <c r="AK1456" s="70" t="s">
        <v>139</v>
      </c>
      <c r="AL1456" s="70" t="s">
        <v>63</v>
      </c>
      <c r="AM1456" s="70" t="s">
        <v>61</v>
      </c>
      <c r="AN1456" s="70" t="s">
        <v>61</v>
      </c>
      <c r="AO1456" s="70" t="s">
        <v>61</v>
      </c>
      <c r="AP1456" s="73"/>
    </row>
    <row r="1457" spans="1:42" ht="15" hidden="1" customHeight="1" x14ac:dyDescent="0.25">
      <c r="A1457" s="69">
        <v>2024</v>
      </c>
      <c r="B1457" s="70" t="s">
        <v>54</v>
      </c>
      <c r="C1457" s="70" t="s">
        <v>1752</v>
      </c>
      <c r="D1457" s="70" t="s">
        <v>1753</v>
      </c>
      <c r="E1457" s="70" t="s">
        <v>2094</v>
      </c>
      <c r="F1457" s="70" t="s">
        <v>1755</v>
      </c>
      <c r="G1457" s="70" t="s">
        <v>2701</v>
      </c>
      <c r="H1457" s="70" t="s">
        <v>81</v>
      </c>
      <c r="I1457" s="70" t="s">
        <v>60</v>
      </c>
      <c r="J1457" s="70" t="s">
        <v>2702</v>
      </c>
      <c r="K1457" s="69" t="b">
        <v>0</v>
      </c>
      <c r="L1457" s="70" t="s">
        <v>2703</v>
      </c>
      <c r="M1457" s="69">
        <v>101</v>
      </c>
      <c r="N1457" s="78" t="s">
        <v>62</v>
      </c>
      <c r="O1457" s="81" t="str">
        <f t="shared" si="44"/>
        <v>10195</v>
      </c>
      <c r="P1457" s="82" t="str">
        <f>IF(L1457="EGG", "THA", IF(COUNTIF(Sheet2!B$3:B$187,VALUE('raw Mark ID data'!O1457))=0, 0, VLOOKUP(VALUE(O1457), Sheet2!B$3:D$987, 3, FALSE)))</f>
        <v>THA</v>
      </c>
      <c r="Q1457" s="82" t="str">
        <f>IF(P1457="THA",VLOOKUP(VALUE(O1457),Sheet2!B$1:C$191,2,FALSE), IF(P1457="SHA",VLOOKUP(VALUE(O1457),Sheet2!B$1:C$191,2,FALSE), 0))</f>
        <v>Neets Bay</v>
      </c>
      <c r="R1457" s="82" t="str">
        <f t="shared" si="45"/>
        <v>T</v>
      </c>
      <c r="S1457" s="70" t="s">
        <v>2710</v>
      </c>
      <c r="T1457" s="71">
        <v>45530</v>
      </c>
      <c r="U1457" s="73"/>
      <c r="V1457" s="69">
        <v>1</v>
      </c>
      <c r="W1457" s="71">
        <v>45530</v>
      </c>
      <c r="X1457" s="69">
        <v>35</v>
      </c>
      <c r="Y1457" s="69">
        <v>10</v>
      </c>
      <c r="Z1457" s="70" t="s">
        <v>2705</v>
      </c>
      <c r="AA1457" s="69">
        <v>1</v>
      </c>
      <c r="AB1457" s="72">
        <v>45540</v>
      </c>
      <c r="AC1457" s="70" t="s">
        <v>63</v>
      </c>
      <c r="AD1457" s="70" t="s">
        <v>139</v>
      </c>
      <c r="AE1457" s="70" t="s">
        <v>13</v>
      </c>
      <c r="AF1457" s="70" t="s">
        <v>12</v>
      </c>
      <c r="AG1457" s="70" t="s">
        <v>65</v>
      </c>
      <c r="AH1457" s="70" t="s">
        <v>11</v>
      </c>
      <c r="AI1457" s="70" t="s">
        <v>9</v>
      </c>
      <c r="AJ1457" s="70" t="s">
        <v>122</v>
      </c>
      <c r="AK1457" s="70" t="s">
        <v>139</v>
      </c>
      <c r="AL1457" s="70" t="s">
        <v>63</v>
      </c>
      <c r="AM1457" s="70" t="s">
        <v>61</v>
      </c>
      <c r="AN1457" s="70" t="s">
        <v>61</v>
      </c>
      <c r="AO1457" s="70" t="s">
        <v>61</v>
      </c>
      <c r="AP1457" s="73"/>
    </row>
    <row r="1458" spans="1:42" ht="15" hidden="1" customHeight="1" x14ac:dyDescent="0.25">
      <c r="A1458" s="69">
        <v>2024</v>
      </c>
      <c r="B1458" s="70" t="s">
        <v>54</v>
      </c>
      <c r="C1458" s="70" t="s">
        <v>1752</v>
      </c>
      <c r="D1458" s="70" t="s">
        <v>1753</v>
      </c>
      <c r="E1458" s="70" t="s">
        <v>2094</v>
      </c>
      <c r="F1458" s="70" t="s">
        <v>1755</v>
      </c>
      <c r="G1458" s="70" t="s">
        <v>2701</v>
      </c>
      <c r="H1458" s="70" t="s">
        <v>82</v>
      </c>
      <c r="I1458" s="70" t="s">
        <v>60</v>
      </c>
      <c r="J1458" s="70" t="s">
        <v>2702</v>
      </c>
      <c r="K1458" s="69" t="b">
        <v>0</v>
      </c>
      <c r="L1458" s="70" t="s">
        <v>2703</v>
      </c>
      <c r="M1458" s="69">
        <v>101</v>
      </c>
      <c r="N1458" s="78" t="s">
        <v>62</v>
      </c>
      <c r="O1458" s="81" t="str">
        <f t="shared" si="44"/>
        <v>10195</v>
      </c>
      <c r="P1458" s="82" t="str">
        <f>IF(L1458="EGG", "THA", IF(COUNTIF(Sheet2!B$3:B$187,VALUE('raw Mark ID data'!O1458))=0, 0, VLOOKUP(VALUE(O1458), Sheet2!B$3:D$987, 3, FALSE)))</f>
        <v>THA</v>
      </c>
      <c r="Q1458" s="82" t="str">
        <f>IF(P1458="THA",VLOOKUP(VALUE(O1458),Sheet2!B$1:C$191,2,FALSE), IF(P1458="SHA",VLOOKUP(VALUE(O1458),Sheet2!B$1:C$191,2,FALSE), 0))</f>
        <v>Neets Bay</v>
      </c>
      <c r="R1458" s="82" t="str">
        <f t="shared" si="45"/>
        <v>T</v>
      </c>
      <c r="S1458" s="70" t="s">
        <v>2711</v>
      </c>
      <c r="T1458" s="71">
        <v>45530</v>
      </c>
      <c r="U1458" s="73"/>
      <c r="V1458" s="69">
        <v>1</v>
      </c>
      <c r="W1458" s="71">
        <v>45530</v>
      </c>
      <c r="X1458" s="69">
        <v>35</v>
      </c>
      <c r="Y1458" s="69">
        <v>10</v>
      </c>
      <c r="Z1458" s="70" t="s">
        <v>2705</v>
      </c>
      <c r="AA1458" s="69">
        <v>1</v>
      </c>
      <c r="AB1458" s="72">
        <v>45540</v>
      </c>
      <c r="AC1458" s="70" t="s">
        <v>63</v>
      </c>
      <c r="AD1458" s="70" t="s">
        <v>139</v>
      </c>
      <c r="AE1458" s="70" t="s">
        <v>13</v>
      </c>
      <c r="AF1458" s="70" t="s">
        <v>12</v>
      </c>
      <c r="AG1458" s="70" t="s">
        <v>65</v>
      </c>
      <c r="AH1458" s="70" t="s">
        <v>11</v>
      </c>
      <c r="AI1458" s="70" t="s">
        <v>9</v>
      </c>
      <c r="AJ1458" s="70" t="s">
        <v>122</v>
      </c>
      <c r="AK1458" s="70" t="s">
        <v>139</v>
      </c>
      <c r="AL1458" s="70" t="s">
        <v>63</v>
      </c>
      <c r="AM1458" s="70" t="s">
        <v>61</v>
      </c>
      <c r="AN1458" s="70" t="s">
        <v>61</v>
      </c>
      <c r="AO1458" s="70" t="s">
        <v>61</v>
      </c>
      <c r="AP1458" s="73"/>
    </row>
    <row r="1459" spans="1:42" ht="15" hidden="1" customHeight="1" x14ac:dyDescent="0.25">
      <c r="A1459" s="69">
        <v>2024</v>
      </c>
      <c r="B1459" s="70" t="s">
        <v>54</v>
      </c>
      <c r="C1459" s="70" t="s">
        <v>1752</v>
      </c>
      <c r="D1459" s="70" t="s">
        <v>1753</v>
      </c>
      <c r="E1459" s="70" t="s">
        <v>2094</v>
      </c>
      <c r="F1459" s="70" t="s">
        <v>1755</v>
      </c>
      <c r="G1459" s="70" t="s">
        <v>2701</v>
      </c>
      <c r="H1459" s="70" t="s">
        <v>83</v>
      </c>
      <c r="I1459" s="70" t="s">
        <v>60</v>
      </c>
      <c r="J1459" s="70" t="s">
        <v>2702</v>
      </c>
      <c r="K1459" s="69" t="b">
        <v>0</v>
      </c>
      <c r="L1459" s="70" t="s">
        <v>2703</v>
      </c>
      <c r="M1459" s="69">
        <v>101</v>
      </c>
      <c r="N1459" s="78" t="s">
        <v>62</v>
      </c>
      <c r="O1459" s="81" t="str">
        <f t="shared" si="44"/>
        <v>10195</v>
      </c>
      <c r="P1459" s="82" t="str">
        <f>IF(L1459="EGG", "THA", IF(COUNTIF(Sheet2!B$3:B$187,VALUE('raw Mark ID data'!O1459))=0, 0, VLOOKUP(VALUE(O1459), Sheet2!B$3:D$987, 3, FALSE)))</f>
        <v>THA</v>
      </c>
      <c r="Q1459" s="82" t="str">
        <f>IF(P1459="THA",VLOOKUP(VALUE(O1459),Sheet2!B$1:C$191,2,FALSE), IF(P1459="SHA",VLOOKUP(VALUE(O1459),Sheet2!B$1:C$191,2,FALSE), 0))</f>
        <v>Neets Bay</v>
      </c>
      <c r="R1459" s="82" t="str">
        <f t="shared" si="45"/>
        <v>T</v>
      </c>
      <c r="S1459" s="70" t="s">
        <v>2712</v>
      </c>
      <c r="T1459" s="71">
        <v>45530</v>
      </c>
      <c r="U1459" s="73"/>
      <c r="V1459" s="69">
        <v>1</v>
      </c>
      <c r="W1459" s="71">
        <v>45530</v>
      </c>
      <c r="X1459" s="69">
        <v>35</v>
      </c>
      <c r="Y1459" s="69">
        <v>10</v>
      </c>
      <c r="Z1459" s="70" t="s">
        <v>2705</v>
      </c>
      <c r="AA1459" s="69">
        <v>1</v>
      </c>
      <c r="AB1459" s="72">
        <v>45540</v>
      </c>
      <c r="AC1459" s="70" t="s">
        <v>63</v>
      </c>
      <c r="AD1459" s="70" t="s">
        <v>947</v>
      </c>
      <c r="AE1459" s="70" t="s">
        <v>14</v>
      </c>
      <c r="AF1459" s="70" t="s">
        <v>12</v>
      </c>
      <c r="AG1459" s="70" t="s">
        <v>65</v>
      </c>
      <c r="AH1459" s="70" t="s">
        <v>11</v>
      </c>
      <c r="AI1459" s="70" t="s">
        <v>9</v>
      </c>
      <c r="AJ1459" s="70" t="s">
        <v>122</v>
      </c>
      <c r="AK1459" s="70" t="s">
        <v>947</v>
      </c>
      <c r="AL1459" s="70" t="s">
        <v>63</v>
      </c>
      <c r="AM1459" s="70" t="s">
        <v>61</v>
      </c>
      <c r="AN1459" s="70" t="s">
        <v>61</v>
      </c>
      <c r="AO1459" s="70" t="s">
        <v>61</v>
      </c>
      <c r="AP1459" s="73"/>
    </row>
    <row r="1460" spans="1:42" ht="15" hidden="1" customHeight="1" x14ac:dyDescent="0.25">
      <c r="A1460" s="69">
        <v>2024</v>
      </c>
      <c r="B1460" s="70" t="s">
        <v>54</v>
      </c>
      <c r="C1460" s="70" t="s">
        <v>1752</v>
      </c>
      <c r="D1460" s="70" t="s">
        <v>1753</v>
      </c>
      <c r="E1460" s="70" t="s">
        <v>2094</v>
      </c>
      <c r="F1460" s="70" t="s">
        <v>1755</v>
      </c>
      <c r="G1460" s="70" t="s">
        <v>2701</v>
      </c>
      <c r="H1460" s="70" t="s">
        <v>85</v>
      </c>
      <c r="I1460" s="70" t="s">
        <v>60</v>
      </c>
      <c r="J1460" s="70" t="s">
        <v>2702</v>
      </c>
      <c r="K1460" s="69" t="b">
        <v>0</v>
      </c>
      <c r="L1460" s="70" t="s">
        <v>2703</v>
      </c>
      <c r="M1460" s="69">
        <v>101</v>
      </c>
      <c r="N1460" s="78" t="s">
        <v>62</v>
      </c>
      <c r="O1460" s="81" t="str">
        <f t="shared" si="44"/>
        <v>10195</v>
      </c>
      <c r="P1460" s="82" t="str">
        <f>IF(L1460="EGG", "THA", IF(COUNTIF(Sheet2!B$3:B$187,VALUE('raw Mark ID data'!O1460))=0, 0, VLOOKUP(VALUE(O1460), Sheet2!B$3:D$987, 3, FALSE)))</f>
        <v>THA</v>
      </c>
      <c r="Q1460" s="82" t="str">
        <f>IF(P1460="THA",VLOOKUP(VALUE(O1460),Sheet2!B$1:C$191,2,FALSE), IF(P1460="SHA",VLOOKUP(VALUE(O1460),Sheet2!B$1:C$191,2,FALSE), 0))</f>
        <v>Neets Bay</v>
      </c>
      <c r="R1460" s="82" t="str">
        <f t="shared" si="45"/>
        <v>T</v>
      </c>
      <c r="S1460" s="70" t="s">
        <v>2713</v>
      </c>
      <c r="T1460" s="71">
        <v>45530</v>
      </c>
      <c r="U1460" s="73"/>
      <c r="V1460" s="69">
        <v>1</v>
      </c>
      <c r="W1460" s="71">
        <v>45530</v>
      </c>
      <c r="X1460" s="69">
        <v>35</v>
      </c>
      <c r="Y1460" s="69">
        <v>10</v>
      </c>
      <c r="Z1460" s="70" t="s">
        <v>2705</v>
      </c>
      <c r="AA1460" s="69">
        <v>1</v>
      </c>
      <c r="AB1460" s="72">
        <v>45540</v>
      </c>
      <c r="AC1460" s="70" t="s">
        <v>63</v>
      </c>
      <c r="AD1460" s="70" t="s">
        <v>163</v>
      </c>
      <c r="AE1460" s="70" t="s">
        <v>10</v>
      </c>
      <c r="AF1460" s="70" t="s">
        <v>12</v>
      </c>
      <c r="AG1460" s="70" t="s">
        <v>65</v>
      </c>
      <c r="AH1460" s="70" t="s">
        <v>11</v>
      </c>
      <c r="AI1460" s="70" t="s">
        <v>9</v>
      </c>
      <c r="AJ1460" s="70" t="s">
        <v>84</v>
      </c>
      <c r="AK1460" s="70" t="s">
        <v>163</v>
      </c>
      <c r="AL1460" s="70" t="s">
        <v>63</v>
      </c>
      <c r="AM1460" s="70" t="s">
        <v>61</v>
      </c>
      <c r="AN1460" s="70" t="s">
        <v>61</v>
      </c>
      <c r="AO1460" s="70" t="s">
        <v>61</v>
      </c>
      <c r="AP1460" s="73"/>
    </row>
    <row r="1461" spans="1:42" ht="15" hidden="1" customHeight="1" x14ac:dyDescent="0.25">
      <c r="A1461" s="69">
        <v>2024</v>
      </c>
      <c r="B1461" s="70" t="s">
        <v>54</v>
      </c>
      <c r="C1461" s="70" t="s">
        <v>1752</v>
      </c>
      <c r="D1461" s="70" t="s">
        <v>1753</v>
      </c>
      <c r="E1461" s="70" t="s">
        <v>2094</v>
      </c>
      <c r="F1461" s="70" t="s">
        <v>1755</v>
      </c>
      <c r="G1461" s="70" t="s">
        <v>2701</v>
      </c>
      <c r="H1461" s="70" t="s">
        <v>86</v>
      </c>
      <c r="I1461" s="70" t="s">
        <v>60</v>
      </c>
      <c r="J1461" s="70" t="s">
        <v>2702</v>
      </c>
      <c r="K1461" s="69" t="b">
        <v>0</v>
      </c>
      <c r="L1461" s="70" t="s">
        <v>2703</v>
      </c>
      <c r="M1461" s="69">
        <v>101</v>
      </c>
      <c r="N1461" s="78" t="s">
        <v>62</v>
      </c>
      <c r="O1461" s="81" t="str">
        <f t="shared" si="44"/>
        <v>10195</v>
      </c>
      <c r="P1461" s="82" t="str">
        <f>IF(L1461="EGG", "THA", IF(COUNTIF(Sheet2!B$3:B$187,VALUE('raw Mark ID data'!O1461))=0, 0, VLOOKUP(VALUE(O1461), Sheet2!B$3:D$987, 3, FALSE)))</f>
        <v>THA</v>
      </c>
      <c r="Q1461" s="82" t="str">
        <f>IF(P1461="THA",VLOOKUP(VALUE(O1461),Sheet2!B$1:C$191,2,FALSE), IF(P1461="SHA",VLOOKUP(VALUE(O1461),Sheet2!B$1:C$191,2,FALSE), 0))</f>
        <v>Neets Bay</v>
      </c>
      <c r="R1461" s="82" t="str">
        <f t="shared" si="45"/>
        <v>T</v>
      </c>
      <c r="S1461" s="70" t="s">
        <v>2714</v>
      </c>
      <c r="T1461" s="71">
        <v>45530</v>
      </c>
      <c r="U1461" s="73"/>
      <c r="V1461" s="69">
        <v>1</v>
      </c>
      <c r="W1461" s="71">
        <v>45530</v>
      </c>
      <c r="X1461" s="69">
        <v>35</v>
      </c>
      <c r="Y1461" s="69">
        <v>10</v>
      </c>
      <c r="Z1461" s="70" t="s">
        <v>2705</v>
      </c>
      <c r="AA1461" s="69">
        <v>1</v>
      </c>
      <c r="AB1461" s="72">
        <v>45540</v>
      </c>
      <c r="AC1461" s="70" t="s">
        <v>63</v>
      </c>
      <c r="AD1461" s="70" t="s">
        <v>163</v>
      </c>
      <c r="AE1461" s="70" t="s">
        <v>10</v>
      </c>
      <c r="AF1461" s="70" t="s">
        <v>12</v>
      </c>
      <c r="AG1461" s="70" t="s">
        <v>65</v>
      </c>
      <c r="AH1461" s="70" t="s">
        <v>11</v>
      </c>
      <c r="AI1461" s="70" t="s">
        <v>9</v>
      </c>
      <c r="AJ1461" s="70" t="s">
        <v>122</v>
      </c>
      <c r="AK1461" s="70" t="s">
        <v>163</v>
      </c>
      <c r="AL1461" s="70" t="s">
        <v>63</v>
      </c>
      <c r="AM1461" s="70" t="s">
        <v>61</v>
      </c>
      <c r="AN1461" s="70" t="s">
        <v>61</v>
      </c>
      <c r="AO1461" s="70" t="s">
        <v>61</v>
      </c>
      <c r="AP1461" s="73"/>
    </row>
    <row r="1462" spans="1:42" ht="15" hidden="1" customHeight="1" x14ac:dyDescent="0.25">
      <c r="A1462" s="69">
        <v>2024</v>
      </c>
      <c r="B1462" s="70" t="s">
        <v>54</v>
      </c>
      <c r="C1462" s="70" t="s">
        <v>1752</v>
      </c>
      <c r="D1462" s="70" t="s">
        <v>1753</v>
      </c>
      <c r="E1462" s="70" t="s">
        <v>2094</v>
      </c>
      <c r="F1462" s="70" t="s">
        <v>1755</v>
      </c>
      <c r="G1462" s="70" t="s">
        <v>2701</v>
      </c>
      <c r="H1462" s="70" t="s">
        <v>87</v>
      </c>
      <c r="I1462" s="70" t="s">
        <v>60</v>
      </c>
      <c r="J1462" s="70" t="s">
        <v>2702</v>
      </c>
      <c r="K1462" s="69" t="b">
        <v>0</v>
      </c>
      <c r="L1462" s="70" t="s">
        <v>2703</v>
      </c>
      <c r="M1462" s="69">
        <v>101</v>
      </c>
      <c r="N1462" s="78" t="s">
        <v>62</v>
      </c>
      <c r="O1462" s="81" t="str">
        <f t="shared" si="44"/>
        <v>10195</v>
      </c>
      <c r="P1462" s="82" t="str">
        <f>IF(L1462="EGG", "THA", IF(COUNTIF(Sheet2!B$3:B$187,VALUE('raw Mark ID data'!O1462))=0, 0, VLOOKUP(VALUE(O1462), Sheet2!B$3:D$987, 3, FALSE)))</f>
        <v>THA</v>
      </c>
      <c r="Q1462" s="82" t="str">
        <f>IF(P1462="THA",VLOOKUP(VALUE(O1462),Sheet2!B$1:C$191,2,FALSE), IF(P1462="SHA",VLOOKUP(VALUE(O1462),Sheet2!B$1:C$191,2,FALSE), 0))</f>
        <v>Neets Bay</v>
      </c>
      <c r="R1462" s="82" t="str">
        <f t="shared" si="45"/>
        <v>T</v>
      </c>
      <c r="S1462" s="70" t="s">
        <v>2715</v>
      </c>
      <c r="T1462" s="71">
        <v>45530</v>
      </c>
      <c r="U1462" s="73"/>
      <c r="V1462" s="69">
        <v>1</v>
      </c>
      <c r="W1462" s="71">
        <v>45530</v>
      </c>
      <c r="X1462" s="69">
        <v>35</v>
      </c>
      <c r="Y1462" s="69">
        <v>10</v>
      </c>
      <c r="Z1462" s="70" t="s">
        <v>2705</v>
      </c>
      <c r="AA1462" s="69">
        <v>1</v>
      </c>
      <c r="AB1462" s="72">
        <v>45540</v>
      </c>
      <c r="AC1462" s="70" t="s">
        <v>63</v>
      </c>
      <c r="AD1462" s="70" t="s">
        <v>163</v>
      </c>
      <c r="AE1462" s="70" t="s">
        <v>10</v>
      </c>
      <c r="AF1462" s="70" t="s">
        <v>12</v>
      </c>
      <c r="AG1462" s="70" t="s">
        <v>65</v>
      </c>
      <c r="AH1462" s="70" t="s">
        <v>11</v>
      </c>
      <c r="AI1462" s="70" t="s">
        <v>9</v>
      </c>
      <c r="AJ1462" s="70" t="s">
        <v>122</v>
      </c>
      <c r="AK1462" s="70" t="s">
        <v>163</v>
      </c>
      <c r="AL1462" s="70" t="s">
        <v>63</v>
      </c>
      <c r="AM1462" s="70" t="s">
        <v>61</v>
      </c>
      <c r="AN1462" s="70" t="s">
        <v>61</v>
      </c>
      <c r="AO1462" s="70" t="s">
        <v>61</v>
      </c>
      <c r="AP1462" s="73"/>
    </row>
    <row r="1463" spans="1:42" ht="15" hidden="1" customHeight="1" x14ac:dyDescent="0.25">
      <c r="A1463" s="69">
        <v>2024</v>
      </c>
      <c r="B1463" s="70" t="s">
        <v>54</v>
      </c>
      <c r="C1463" s="70" t="s">
        <v>1752</v>
      </c>
      <c r="D1463" s="70" t="s">
        <v>1753</v>
      </c>
      <c r="E1463" s="70" t="s">
        <v>2094</v>
      </c>
      <c r="F1463" s="70" t="s">
        <v>1755</v>
      </c>
      <c r="G1463" s="70" t="s">
        <v>2701</v>
      </c>
      <c r="H1463" s="70" t="s">
        <v>88</v>
      </c>
      <c r="I1463" s="70" t="s">
        <v>60</v>
      </c>
      <c r="J1463" s="70" t="s">
        <v>2702</v>
      </c>
      <c r="K1463" s="69" t="b">
        <v>0</v>
      </c>
      <c r="L1463" s="70" t="s">
        <v>2703</v>
      </c>
      <c r="M1463" s="69">
        <v>101</v>
      </c>
      <c r="N1463" s="78" t="s">
        <v>62</v>
      </c>
      <c r="O1463" s="81" t="str">
        <f t="shared" si="44"/>
        <v>10195</v>
      </c>
      <c r="P1463" s="82" t="str">
        <f>IF(L1463="EGG", "THA", IF(COUNTIF(Sheet2!B$3:B$187,VALUE('raw Mark ID data'!O1463))=0, 0, VLOOKUP(VALUE(O1463), Sheet2!B$3:D$987, 3, FALSE)))</f>
        <v>THA</v>
      </c>
      <c r="Q1463" s="82" t="str">
        <f>IF(P1463="THA",VLOOKUP(VALUE(O1463),Sheet2!B$1:C$191,2,FALSE), IF(P1463="SHA",VLOOKUP(VALUE(O1463),Sheet2!B$1:C$191,2,FALSE), 0))</f>
        <v>Neets Bay</v>
      </c>
      <c r="R1463" s="82" t="str">
        <f t="shared" si="45"/>
        <v>T</v>
      </c>
      <c r="S1463" s="70" t="s">
        <v>2716</v>
      </c>
      <c r="T1463" s="71">
        <v>45530</v>
      </c>
      <c r="U1463" s="73"/>
      <c r="V1463" s="69">
        <v>1</v>
      </c>
      <c r="W1463" s="71">
        <v>45530</v>
      </c>
      <c r="X1463" s="69">
        <v>35</v>
      </c>
      <c r="Y1463" s="69">
        <v>10</v>
      </c>
      <c r="Z1463" s="70" t="s">
        <v>2705</v>
      </c>
      <c r="AA1463" s="69">
        <v>1</v>
      </c>
      <c r="AB1463" s="72">
        <v>45540</v>
      </c>
      <c r="AC1463" s="70" t="s">
        <v>63</v>
      </c>
      <c r="AD1463" s="70" t="s">
        <v>163</v>
      </c>
      <c r="AE1463" s="70" t="s">
        <v>10</v>
      </c>
      <c r="AF1463" s="70" t="s">
        <v>12</v>
      </c>
      <c r="AG1463" s="70" t="s">
        <v>65</v>
      </c>
      <c r="AH1463" s="70" t="s">
        <v>11</v>
      </c>
      <c r="AI1463" s="70" t="s">
        <v>9</v>
      </c>
      <c r="AJ1463" s="70" t="s">
        <v>122</v>
      </c>
      <c r="AK1463" s="70" t="s">
        <v>163</v>
      </c>
      <c r="AL1463" s="70" t="s">
        <v>63</v>
      </c>
      <c r="AM1463" s="70" t="s">
        <v>61</v>
      </c>
      <c r="AN1463" s="70" t="s">
        <v>61</v>
      </c>
      <c r="AO1463" s="70" t="s">
        <v>61</v>
      </c>
      <c r="AP1463" s="73"/>
    </row>
    <row r="1464" spans="1:42" ht="15" hidden="1" customHeight="1" x14ac:dyDescent="0.25">
      <c r="A1464" s="69">
        <v>2024</v>
      </c>
      <c r="B1464" s="70" t="s">
        <v>54</v>
      </c>
      <c r="C1464" s="70" t="s">
        <v>1752</v>
      </c>
      <c r="D1464" s="70" t="s">
        <v>1753</v>
      </c>
      <c r="E1464" s="70" t="s">
        <v>2094</v>
      </c>
      <c r="F1464" s="70" t="s">
        <v>1755</v>
      </c>
      <c r="G1464" s="70" t="s">
        <v>2701</v>
      </c>
      <c r="H1464" s="70" t="s">
        <v>89</v>
      </c>
      <c r="I1464" s="70" t="s">
        <v>60</v>
      </c>
      <c r="J1464" s="70" t="s">
        <v>2702</v>
      </c>
      <c r="K1464" s="69" t="b">
        <v>0</v>
      </c>
      <c r="L1464" s="70" t="s">
        <v>2703</v>
      </c>
      <c r="M1464" s="69">
        <v>101</v>
      </c>
      <c r="N1464" s="78" t="s">
        <v>62</v>
      </c>
      <c r="O1464" s="81" t="str">
        <f t="shared" si="44"/>
        <v>10195</v>
      </c>
      <c r="P1464" s="82" t="str">
        <f>IF(L1464="EGG", "THA", IF(COUNTIF(Sheet2!B$3:B$187,VALUE('raw Mark ID data'!O1464))=0, 0, VLOOKUP(VALUE(O1464), Sheet2!B$3:D$987, 3, FALSE)))</f>
        <v>THA</v>
      </c>
      <c r="Q1464" s="82" t="str">
        <f>IF(P1464="THA",VLOOKUP(VALUE(O1464),Sheet2!B$1:C$191,2,FALSE), IF(P1464="SHA",VLOOKUP(VALUE(O1464),Sheet2!B$1:C$191,2,FALSE), 0))</f>
        <v>Neets Bay</v>
      </c>
      <c r="R1464" s="82" t="str">
        <f t="shared" si="45"/>
        <v>T</v>
      </c>
      <c r="S1464" s="70" t="s">
        <v>2717</v>
      </c>
      <c r="T1464" s="71">
        <v>45530</v>
      </c>
      <c r="U1464" s="73"/>
      <c r="V1464" s="69">
        <v>1</v>
      </c>
      <c r="W1464" s="71">
        <v>45530</v>
      </c>
      <c r="X1464" s="69">
        <v>35</v>
      </c>
      <c r="Y1464" s="69">
        <v>10</v>
      </c>
      <c r="Z1464" s="70" t="s">
        <v>2705</v>
      </c>
      <c r="AA1464" s="69">
        <v>1</v>
      </c>
      <c r="AB1464" s="72">
        <v>45540</v>
      </c>
      <c r="AC1464" s="70" t="s">
        <v>63</v>
      </c>
      <c r="AD1464" s="70" t="s">
        <v>163</v>
      </c>
      <c r="AE1464" s="70" t="s">
        <v>10</v>
      </c>
      <c r="AF1464" s="70" t="s">
        <v>12</v>
      </c>
      <c r="AG1464" s="70" t="s">
        <v>65</v>
      </c>
      <c r="AH1464" s="70" t="s">
        <v>11</v>
      </c>
      <c r="AI1464" s="70" t="s">
        <v>9</v>
      </c>
      <c r="AJ1464" s="70" t="s">
        <v>122</v>
      </c>
      <c r="AK1464" s="70" t="s">
        <v>163</v>
      </c>
      <c r="AL1464" s="70" t="s">
        <v>63</v>
      </c>
      <c r="AM1464" s="70" t="s">
        <v>61</v>
      </c>
      <c r="AN1464" s="70" t="s">
        <v>61</v>
      </c>
      <c r="AO1464" s="70" t="s">
        <v>61</v>
      </c>
      <c r="AP1464" s="73"/>
    </row>
    <row r="1465" spans="1:42" ht="15" hidden="1" customHeight="1" x14ac:dyDescent="0.25">
      <c r="A1465" s="69">
        <v>2024</v>
      </c>
      <c r="B1465" s="70" t="s">
        <v>54</v>
      </c>
      <c r="C1465" s="70" t="s">
        <v>1752</v>
      </c>
      <c r="D1465" s="70" t="s">
        <v>1753</v>
      </c>
      <c r="E1465" s="70" t="s">
        <v>2094</v>
      </c>
      <c r="F1465" s="70" t="s">
        <v>1755</v>
      </c>
      <c r="G1465" s="70" t="s">
        <v>2701</v>
      </c>
      <c r="H1465" s="70" t="s">
        <v>90</v>
      </c>
      <c r="I1465" s="70" t="s">
        <v>60</v>
      </c>
      <c r="J1465" s="70" t="s">
        <v>2702</v>
      </c>
      <c r="K1465" s="69" t="b">
        <v>0</v>
      </c>
      <c r="L1465" s="70" t="s">
        <v>2703</v>
      </c>
      <c r="M1465" s="69">
        <v>101</v>
      </c>
      <c r="N1465" s="78" t="s">
        <v>62</v>
      </c>
      <c r="O1465" s="81" t="str">
        <f t="shared" si="44"/>
        <v>10195</v>
      </c>
      <c r="P1465" s="82" t="str">
        <f>IF(L1465="EGG", "THA", IF(COUNTIF(Sheet2!B$3:B$187,VALUE('raw Mark ID data'!O1465))=0, 0, VLOOKUP(VALUE(O1465), Sheet2!B$3:D$987, 3, FALSE)))</f>
        <v>THA</v>
      </c>
      <c r="Q1465" s="82" t="str">
        <f>IF(P1465="THA",VLOOKUP(VALUE(O1465),Sheet2!B$1:C$191,2,FALSE), IF(P1465="SHA",VLOOKUP(VALUE(O1465),Sheet2!B$1:C$191,2,FALSE), 0))</f>
        <v>Neets Bay</v>
      </c>
      <c r="R1465" s="82" t="str">
        <f t="shared" si="45"/>
        <v>T</v>
      </c>
      <c r="S1465" s="70" t="s">
        <v>2718</v>
      </c>
      <c r="T1465" s="71">
        <v>45530</v>
      </c>
      <c r="U1465" s="73"/>
      <c r="V1465" s="69">
        <v>1</v>
      </c>
      <c r="W1465" s="71">
        <v>45530</v>
      </c>
      <c r="X1465" s="69">
        <v>35</v>
      </c>
      <c r="Y1465" s="69">
        <v>10</v>
      </c>
      <c r="Z1465" s="70" t="s">
        <v>2705</v>
      </c>
      <c r="AA1465" s="69">
        <v>1</v>
      </c>
      <c r="AB1465" s="72">
        <v>45540</v>
      </c>
      <c r="AC1465" s="70" t="s">
        <v>63</v>
      </c>
      <c r="AD1465" s="70" t="s">
        <v>139</v>
      </c>
      <c r="AE1465" s="70" t="s">
        <v>13</v>
      </c>
      <c r="AF1465" s="70" t="s">
        <v>12</v>
      </c>
      <c r="AG1465" s="70" t="s">
        <v>65</v>
      </c>
      <c r="AH1465" s="70" t="s">
        <v>11</v>
      </c>
      <c r="AI1465" s="70" t="s">
        <v>9</v>
      </c>
      <c r="AJ1465" s="70" t="s">
        <v>122</v>
      </c>
      <c r="AK1465" s="70" t="s">
        <v>139</v>
      </c>
      <c r="AL1465" s="70" t="s">
        <v>63</v>
      </c>
      <c r="AM1465" s="70" t="s">
        <v>61</v>
      </c>
      <c r="AN1465" s="70" t="s">
        <v>61</v>
      </c>
      <c r="AO1465" s="70" t="s">
        <v>61</v>
      </c>
      <c r="AP1465" s="73"/>
    </row>
    <row r="1466" spans="1:42" ht="15" hidden="1" customHeight="1" x14ac:dyDescent="0.25">
      <c r="A1466" s="69">
        <v>2024</v>
      </c>
      <c r="B1466" s="70" t="s">
        <v>54</v>
      </c>
      <c r="C1466" s="70" t="s">
        <v>1752</v>
      </c>
      <c r="D1466" s="70" t="s">
        <v>1753</v>
      </c>
      <c r="E1466" s="70" t="s">
        <v>2094</v>
      </c>
      <c r="F1466" s="70" t="s">
        <v>1755</v>
      </c>
      <c r="G1466" s="70" t="s">
        <v>2701</v>
      </c>
      <c r="H1466" s="70" t="s">
        <v>91</v>
      </c>
      <c r="I1466" s="70" t="s">
        <v>60</v>
      </c>
      <c r="J1466" s="70" t="s">
        <v>2702</v>
      </c>
      <c r="K1466" s="69" t="b">
        <v>0</v>
      </c>
      <c r="L1466" s="70" t="s">
        <v>2703</v>
      </c>
      <c r="M1466" s="69">
        <v>101</v>
      </c>
      <c r="N1466" s="78" t="s">
        <v>62</v>
      </c>
      <c r="O1466" s="81" t="str">
        <f t="shared" si="44"/>
        <v>10195</v>
      </c>
      <c r="P1466" s="82" t="str">
        <f>IF(L1466="EGG", "THA", IF(COUNTIF(Sheet2!B$3:B$187,VALUE('raw Mark ID data'!O1466))=0, 0, VLOOKUP(VALUE(O1466), Sheet2!B$3:D$987, 3, FALSE)))</f>
        <v>THA</v>
      </c>
      <c r="Q1466" s="82" t="str">
        <f>IF(P1466="THA",VLOOKUP(VALUE(O1466),Sheet2!B$1:C$191,2,FALSE), IF(P1466="SHA",VLOOKUP(VALUE(O1466),Sheet2!B$1:C$191,2,FALSE), 0))</f>
        <v>Neets Bay</v>
      </c>
      <c r="R1466" s="82" t="str">
        <f t="shared" si="45"/>
        <v>T</v>
      </c>
      <c r="S1466" s="70" t="s">
        <v>2719</v>
      </c>
      <c r="T1466" s="71">
        <v>45530</v>
      </c>
      <c r="U1466" s="73"/>
      <c r="V1466" s="69">
        <v>1</v>
      </c>
      <c r="W1466" s="71">
        <v>45530</v>
      </c>
      <c r="X1466" s="69">
        <v>35</v>
      </c>
      <c r="Y1466" s="69">
        <v>10</v>
      </c>
      <c r="Z1466" s="70" t="s">
        <v>2705</v>
      </c>
      <c r="AA1466" s="69">
        <v>1</v>
      </c>
      <c r="AB1466" s="72">
        <v>45540</v>
      </c>
      <c r="AC1466" s="70" t="s">
        <v>63</v>
      </c>
      <c r="AD1466" s="70" t="s">
        <v>947</v>
      </c>
      <c r="AE1466" s="70" t="s">
        <v>14</v>
      </c>
      <c r="AF1466" s="70" t="s">
        <v>12</v>
      </c>
      <c r="AG1466" s="70" t="s">
        <v>65</v>
      </c>
      <c r="AH1466" s="70" t="s">
        <v>11</v>
      </c>
      <c r="AI1466" s="70" t="s">
        <v>9</v>
      </c>
      <c r="AJ1466" s="70" t="s">
        <v>122</v>
      </c>
      <c r="AK1466" s="70" t="s">
        <v>947</v>
      </c>
      <c r="AL1466" s="70" t="s">
        <v>63</v>
      </c>
      <c r="AM1466" s="70" t="s">
        <v>61</v>
      </c>
      <c r="AN1466" s="70" t="s">
        <v>61</v>
      </c>
      <c r="AO1466" s="70" t="s">
        <v>61</v>
      </c>
      <c r="AP1466" s="73"/>
    </row>
    <row r="1467" spans="1:42" ht="15" hidden="1" customHeight="1" x14ac:dyDescent="0.25">
      <c r="A1467" s="69">
        <v>2024</v>
      </c>
      <c r="B1467" s="70" t="s">
        <v>54</v>
      </c>
      <c r="C1467" s="70" t="s">
        <v>1752</v>
      </c>
      <c r="D1467" s="70" t="s">
        <v>1753</v>
      </c>
      <c r="E1467" s="70" t="s">
        <v>2094</v>
      </c>
      <c r="F1467" s="70" t="s">
        <v>1755</v>
      </c>
      <c r="G1467" s="70" t="s">
        <v>2701</v>
      </c>
      <c r="H1467" s="70" t="s">
        <v>93</v>
      </c>
      <c r="I1467" s="70" t="s">
        <v>60</v>
      </c>
      <c r="J1467" s="70" t="s">
        <v>2702</v>
      </c>
      <c r="K1467" s="69" t="b">
        <v>0</v>
      </c>
      <c r="L1467" s="70" t="s">
        <v>2703</v>
      </c>
      <c r="M1467" s="69">
        <v>101</v>
      </c>
      <c r="N1467" s="78" t="s">
        <v>62</v>
      </c>
      <c r="O1467" s="81" t="str">
        <f t="shared" si="44"/>
        <v>10195</v>
      </c>
      <c r="P1467" s="82" t="str">
        <f>IF(L1467="EGG", "THA", IF(COUNTIF(Sheet2!B$3:B$187,VALUE('raw Mark ID data'!O1467))=0, 0, VLOOKUP(VALUE(O1467), Sheet2!B$3:D$987, 3, FALSE)))</f>
        <v>THA</v>
      </c>
      <c r="Q1467" s="82" t="str">
        <f>IF(P1467="THA",VLOOKUP(VALUE(O1467),Sheet2!B$1:C$191,2,FALSE), IF(P1467="SHA",VLOOKUP(VALUE(O1467),Sheet2!B$1:C$191,2,FALSE), 0))</f>
        <v>Neets Bay</v>
      </c>
      <c r="R1467" s="82" t="str">
        <f t="shared" si="45"/>
        <v>T</v>
      </c>
      <c r="S1467" s="70" t="s">
        <v>2720</v>
      </c>
      <c r="T1467" s="71">
        <v>45530</v>
      </c>
      <c r="U1467" s="73"/>
      <c r="V1467" s="69">
        <v>1</v>
      </c>
      <c r="W1467" s="71">
        <v>45530</v>
      </c>
      <c r="X1467" s="69">
        <v>35</v>
      </c>
      <c r="Y1467" s="69">
        <v>10</v>
      </c>
      <c r="Z1467" s="70" t="s">
        <v>2705</v>
      </c>
      <c r="AA1467" s="69">
        <v>1</v>
      </c>
      <c r="AB1467" s="72">
        <v>45540</v>
      </c>
      <c r="AC1467" s="70" t="s">
        <v>63</v>
      </c>
      <c r="AD1467" s="70" t="s">
        <v>163</v>
      </c>
      <c r="AE1467" s="70" t="s">
        <v>10</v>
      </c>
      <c r="AF1467" s="70" t="s">
        <v>12</v>
      </c>
      <c r="AG1467" s="70" t="s">
        <v>65</v>
      </c>
      <c r="AH1467" s="70" t="s">
        <v>11</v>
      </c>
      <c r="AI1467" s="70" t="s">
        <v>9</v>
      </c>
      <c r="AJ1467" s="70" t="s">
        <v>122</v>
      </c>
      <c r="AK1467" s="70" t="s">
        <v>163</v>
      </c>
      <c r="AL1467" s="70" t="s">
        <v>63</v>
      </c>
      <c r="AM1467" s="70" t="s">
        <v>61</v>
      </c>
      <c r="AN1467" s="70" t="s">
        <v>61</v>
      </c>
      <c r="AO1467" s="70" t="s">
        <v>61</v>
      </c>
      <c r="AP1467" s="73"/>
    </row>
    <row r="1468" spans="1:42" ht="15" hidden="1" customHeight="1" x14ac:dyDescent="0.25">
      <c r="A1468" s="69">
        <v>2024</v>
      </c>
      <c r="B1468" s="70" t="s">
        <v>54</v>
      </c>
      <c r="C1468" s="70" t="s">
        <v>1752</v>
      </c>
      <c r="D1468" s="70" t="s">
        <v>1753</v>
      </c>
      <c r="E1468" s="70" t="s">
        <v>2094</v>
      </c>
      <c r="F1468" s="70" t="s">
        <v>1755</v>
      </c>
      <c r="G1468" s="70" t="s">
        <v>2701</v>
      </c>
      <c r="H1468" s="70" t="s">
        <v>94</v>
      </c>
      <c r="I1468" s="70" t="s">
        <v>60</v>
      </c>
      <c r="J1468" s="70" t="s">
        <v>2702</v>
      </c>
      <c r="K1468" s="69" t="b">
        <v>0</v>
      </c>
      <c r="L1468" s="70" t="s">
        <v>2703</v>
      </c>
      <c r="M1468" s="69">
        <v>101</v>
      </c>
      <c r="N1468" s="78" t="s">
        <v>62</v>
      </c>
      <c r="O1468" s="81" t="str">
        <f t="shared" si="44"/>
        <v>10195</v>
      </c>
      <c r="P1468" s="82" t="str">
        <f>IF(L1468="EGG", "THA", IF(COUNTIF(Sheet2!B$3:B$187,VALUE('raw Mark ID data'!O1468))=0, 0, VLOOKUP(VALUE(O1468), Sheet2!B$3:D$987, 3, FALSE)))</f>
        <v>THA</v>
      </c>
      <c r="Q1468" s="82" t="str">
        <f>IF(P1468="THA",VLOOKUP(VALUE(O1468),Sheet2!B$1:C$191,2,FALSE), IF(P1468="SHA",VLOOKUP(VALUE(O1468),Sheet2!B$1:C$191,2,FALSE), 0))</f>
        <v>Neets Bay</v>
      </c>
      <c r="R1468" s="82" t="str">
        <f t="shared" si="45"/>
        <v>T</v>
      </c>
      <c r="S1468" s="70" t="s">
        <v>2721</v>
      </c>
      <c r="T1468" s="71">
        <v>45530</v>
      </c>
      <c r="U1468" s="73"/>
      <c r="V1468" s="69">
        <v>1</v>
      </c>
      <c r="W1468" s="71">
        <v>45530</v>
      </c>
      <c r="X1468" s="69">
        <v>35</v>
      </c>
      <c r="Y1468" s="69">
        <v>10</v>
      </c>
      <c r="Z1468" s="70" t="s">
        <v>2705</v>
      </c>
      <c r="AA1468" s="69">
        <v>1</v>
      </c>
      <c r="AB1468" s="72">
        <v>45540</v>
      </c>
      <c r="AC1468" s="70" t="s">
        <v>63</v>
      </c>
      <c r="AD1468" s="70" t="s">
        <v>947</v>
      </c>
      <c r="AE1468" s="70" t="s">
        <v>14</v>
      </c>
      <c r="AF1468" s="70" t="s">
        <v>12</v>
      </c>
      <c r="AG1468" s="70" t="s">
        <v>65</v>
      </c>
      <c r="AH1468" s="70" t="s">
        <v>11</v>
      </c>
      <c r="AI1468" s="70" t="s">
        <v>9</v>
      </c>
      <c r="AJ1468" s="70" t="s">
        <v>122</v>
      </c>
      <c r="AK1468" s="70" t="s">
        <v>947</v>
      </c>
      <c r="AL1468" s="70" t="s">
        <v>63</v>
      </c>
      <c r="AM1468" s="70" t="s">
        <v>61</v>
      </c>
      <c r="AN1468" s="70" t="s">
        <v>61</v>
      </c>
      <c r="AO1468" s="70" t="s">
        <v>61</v>
      </c>
      <c r="AP1468" s="73"/>
    </row>
    <row r="1469" spans="1:42" ht="15" hidden="1" customHeight="1" x14ac:dyDescent="0.25">
      <c r="A1469" s="69">
        <v>2024</v>
      </c>
      <c r="B1469" s="70" t="s">
        <v>54</v>
      </c>
      <c r="C1469" s="70" t="s">
        <v>1752</v>
      </c>
      <c r="D1469" s="70" t="s">
        <v>1753</v>
      </c>
      <c r="E1469" s="70" t="s">
        <v>2094</v>
      </c>
      <c r="F1469" s="70" t="s">
        <v>1755</v>
      </c>
      <c r="G1469" s="70" t="s">
        <v>2701</v>
      </c>
      <c r="H1469" s="70" t="s">
        <v>97</v>
      </c>
      <c r="I1469" s="70" t="s">
        <v>60</v>
      </c>
      <c r="J1469" s="70" t="s">
        <v>2702</v>
      </c>
      <c r="K1469" s="69" t="b">
        <v>0</v>
      </c>
      <c r="L1469" s="70" t="s">
        <v>2703</v>
      </c>
      <c r="M1469" s="69">
        <v>101</v>
      </c>
      <c r="N1469" s="78" t="s">
        <v>62</v>
      </c>
      <c r="O1469" s="81" t="str">
        <f t="shared" si="44"/>
        <v>10195</v>
      </c>
      <c r="P1469" s="82" t="str">
        <f>IF(L1469="EGG", "THA", IF(COUNTIF(Sheet2!B$3:B$187,VALUE('raw Mark ID data'!O1469))=0, 0, VLOOKUP(VALUE(O1469), Sheet2!B$3:D$987, 3, FALSE)))</f>
        <v>THA</v>
      </c>
      <c r="Q1469" s="82" t="str">
        <f>IF(P1469="THA",VLOOKUP(VALUE(O1469),Sheet2!B$1:C$191,2,FALSE), IF(P1469="SHA",VLOOKUP(VALUE(O1469),Sheet2!B$1:C$191,2,FALSE), 0))</f>
        <v>Neets Bay</v>
      </c>
      <c r="R1469" s="82" t="str">
        <f t="shared" si="45"/>
        <v>T</v>
      </c>
      <c r="S1469" s="70" t="s">
        <v>2722</v>
      </c>
      <c r="T1469" s="71">
        <v>45530</v>
      </c>
      <c r="U1469" s="73"/>
      <c r="V1469" s="69">
        <v>1</v>
      </c>
      <c r="W1469" s="71">
        <v>45530</v>
      </c>
      <c r="X1469" s="69">
        <v>35</v>
      </c>
      <c r="Y1469" s="69">
        <v>10</v>
      </c>
      <c r="Z1469" s="70" t="s">
        <v>2705</v>
      </c>
      <c r="AA1469" s="69">
        <v>1</v>
      </c>
      <c r="AB1469" s="72">
        <v>45540</v>
      </c>
      <c r="AC1469" s="70" t="s">
        <v>63</v>
      </c>
      <c r="AD1469" s="70" t="s">
        <v>163</v>
      </c>
      <c r="AE1469" s="70" t="s">
        <v>10</v>
      </c>
      <c r="AF1469" s="70" t="s">
        <v>12</v>
      </c>
      <c r="AG1469" s="70" t="s">
        <v>65</v>
      </c>
      <c r="AH1469" s="70" t="s">
        <v>11</v>
      </c>
      <c r="AI1469" s="70" t="s">
        <v>9</v>
      </c>
      <c r="AJ1469" s="70" t="s">
        <v>122</v>
      </c>
      <c r="AK1469" s="70" t="s">
        <v>163</v>
      </c>
      <c r="AL1469" s="70" t="s">
        <v>63</v>
      </c>
      <c r="AM1469" s="70" t="s">
        <v>61</v>
      </c>
      <c r="AN1469" s="70" t="s">
        <v>61</v>
      </c>
      <c r="AO1469" s="70" t="s">
        <v>61</v>
      </c>
      <c r="AP1469" s="73"/>
    </row>
    <row r="1470" spans="1:42" ht="15" hidden="1" customHeight="1" x14ac:dyDescent="0.25">
      <c r="A1470" s="69">
        <v>2024</v>
      </c>
      <c r="B1470" s="70" t="s">
        <v>54</v>
      </c>
      <c r="C1470" s="70" t="s">
        <v>1752</v>
      </c>
      <c r="D1470" s="70" t="s">
        <v>1753</v>
      </c>
      <c r="E1470" s="70" t="s">
        <v>2094</v>
      </c>
      <c r="F1470" s="70" t="s">
        <v>1755</v>
      </c>
      <c r="G1470" s="70" t="s">
        <v>2701</v>
      </c>
      <c r="H1470" s="70" t="s">
        <v>98</v>
      </c>
      <c r="I1470" s="70" t="s">
        <v>60</v>
      </c>
      <c r="J1470" s="70" t="s">
        <v>2702</v>
      </c>
      <c r="K1470" s="69" t="b">
        <v>0</v>
      </c>
      <c r="L1470" s="70" t="s">
        <v>2703</v>
      </c>
      <c r="M1470" s="69">
        <v>101</v>
      </c>
      <c r="N1470" s="78" t="s">
        <v>62</v>
      </c>
      <c r="O1470" s="81" t="str">
        <f t="shared" si="44"/>
        <v>10195</v>
      </c>
      <c r="P1470" s="82" t="str">
        <f>IF(L1470="EGG", "THA", IF(COUNTIF(Sheet2!B$3:B$187,VALUE('raw Mark ID data'!O1470))=0, 0, VLOOKUP(VALUE(O1470), Sheet2!B$3:D$987, 3, FALSE)))</f>
        <v>THA</v>
      </c>
      <c r="Q1470" s="82" t="str">
        <f>IF(P1470="THA",VLOOKUP(VALUE(O1470),Sheet2!B$1:C$191,2,FALSE), IF(P1470="SHA",VLOOKUP(VALUE(O1470),Sheet2!B$1:C$191,2,FALSE), 0))</f>
        <v>Neets Bay</v>
      </c>
      <c r="R1470" s="82" t="str">
        <f t="shared" si="45"/>
        <v>T</v>
      </c>
      <c r="S1470" s="70" t="s">
        <v>2723</v>
      </c>
      <c r="T1470" s="71">
        <v>45530</v>
      </c>
      <c r="U1470" s="73"/>
      <c r="V1470" s="69">
        <v>1</v>
      </c>
      <c r="W1470" s="71">
        <v>45530</v>
      </c>
      <c r="X1470" s="69">
        <v>35</v>
      </c>
      <c r="Y1470" s="69">
        <v>10</v>
      </c>
      <c r="Z1470" s="70" t="s">
        <v>2705</v>
      </c>
      <c r="AA1470" s="69">
        <v>1</v>
      </c>
      <c r="AB1470" s="72">
        <v>45540</v>
      </c>
      <c r="AC1470" s="70" t="s">
        <v>63</v>
      </c>
      <c r="AD1470" s="70" t="s">
        <v>189</v>
      </c>
      <c r="AE1470" s="70" t="s">
        <v>21</v>
      </c>
      <c r="AF1470" s="70" t="s">
        <v>12</v>
      </c>
      <c r="AG1470" s="70" t="s">
        <v>65</v>
      </c>
      <c r="AH1470" s="70" t="s">
        <v>11</v>
      </c>
      <c r="AI1470" s="70" t="s">
        <v>9</v>
      </c>
      <c r="AJ1470" s="70" t="s">
        <v>122</v>
      </c>
      <c r="AK1470" s="70" t="s">
        <v>189</v>
      </c>
      <c r="AL1470" s="70" t="s">
        <v>63</v>
      </c>
      <c r="AM1470" s="70" t="s">
        <v>61</v>
      </c>
      <c r="AN1470" s="70" t="s">
        <v>61</v>
      </c>
      <c r="AO1470" s="70" t="s">
        <v>61</v>
      </c>
      <c r="AP1470" s="73"/>
    </row>
    <row r="1471" spans="1:42" ht="15" hidden="1" customHeight="1" x14ac:dyDescent="0.25">
      <c r="A1471" s="69">
        <v>2024</v>
      </c>
      <c r="B1471" s="70" t="s">
        <v>54</v>
      </c>
      <c r="C1471" s="70" t="s">
        <v>1752</v>
      </c>
      <c r="D1471" s="70" t="s">
        <v>1753</v>
      </c>
      <c r="E1471" s="70" t="s">
        <v>2094</v>
      </c>
      <c r="F1471" s="70" t="s">
        <v>1755</v>
      </c>
      <c r="G1471" s="70" t="s">
        <v>2701</v>
      </c>
      <c r="H1471" s="70" t="s">
        <v>99</v>
      </c>
      <c r="I1471" s="70" t="s">
        <v>60</v>
      </c>
      <c r="J1471" s="70" t="s">
        <v>2702</v>
      </c>
      <c r="K1471" s="69" t="b">
        <v>0</v>
      </c>
      <c r="L1471" s="70" t="s">
        <v>2703</v>
      </c>
      <c r="M1471" s="69">
        <v>101</v>
      </c>
      <c r="N1471" s="78" t="s">
        <v>62</v>
      </c>
      <c r="O1471" s="81" t="str">
        <f t="shared" si="44"/>
        <v>10195</v>
      </c>
      <c r="P1471" s="82" t="str">
        <f>IF(L1471="EGG", "THA", IF(COUNTIF(Sheet2!B$3:B$187,VALUE('raw Mark ID data'!O1471))=0, 0, VLOOKUP(VALUE(O1471), Sheet2!B$3:D$987, 3, FALSE)))</f>
        <v>THA</v>
      </c>
      <c r="Q1471" s="82" t="str">
        <f>IF(P1471="THA",VLOOKUP(VALUE(O1471),Sheet2!B$1:C$191,2,FALSE), IF(P1471="SHA",VLOOKUP(VALUE(O1471),Sheet2!B$1:C$191,2,FALSE), 0))</f>
        <v>Neets Bay</v>
      </c>
      <c r="R1471" s="82" t="str">
        <f t="shared" si="45"/>
        <v>T</v>
      </c>
      <c r="S1471" s="70" t="s">
        <v>2724</v>
      </c>
      <c r="T1471" s="71">
        <v>45530</v>
      </c>
      <c r="U1471" s="73"/>
      <c r="V1471" s="69">
        <v>1</v>
      </c>
      <c r="W1471" s="71">
        <v>45530</v>
      </c>
      <c r="X1471" s="69">
        <v>35</v>
      </c>
      <c r="Y1471" s="69">
        <v>10</v>
      </c>
      <c r="Z1471" s="70" t="s">
        <v>2705</v>
      </c>
      <c r="AA1471" s="69">
        <v>1</v>
      </c>
      <c r="AB1471" s="72">
        <v>45540</v>
      </c>
      <c r="AC1471" s="70" t="s">
        <v>63</v>
      </c>
      <c r="AD1471" s="70" t="s">
        <v>139</v>
      </c>
      <c r="AE1471" s="70" t="s">
        <v>13</v>
      </c>
      <c r="AF1471" s="70" t="s">
        <v>12</v>
      </c>
      <c r="AG1471" s="70" t="s">
        <v>65</v>
      </c>
      <c r="AH1471" s="70" t="s">
        <v>11</v>
      </c>
      <c r="AI1471" s="70" t="s">
        <v>9</v>
      </c>
      <c r="AJ1471" s="70" t="s">
        <v>122</v>
      </c>
      <c r="AK1471" s="70" t="s">
        <v>139</v>
      </c>
      <c r="AL1471" s="70" t="s">
        <v>63</v>
      </c>
      <c r="AM1471" s="70" t="s">
        <v>61</v>
      </c>
      <c r="AN1471" s="70" t="s">
        <v>61</v>
      </c>
      <c r="AO1471" s="70" t="s">
        <v>61</v>
      </c>
      <c r="AP1471" s="73"/>
    </row>
    <row r="1472" spans="1:42" ht="15" hidden="1" customHeight="1" x14ac:dyDescent="0.25">
      <c r="A1472" s="69">
        <v>2024</v>
      </c>
      <c r="B1472" s="70" t="s">
        <v>54</v>
      </c>
      <c r="C1472" s="70" t="s">
        <v>1752</v>
      </c>
      <c r="D1472" s="70" t="s">
        <v>1753</v>
      </c>
      <c r="E1472" s="70" t="s">
        <v>2094</v>
      </c>
      <c r="F1472" s="70" t="s">
        <v>1755</v>
      </c>
      <c r="G1472" s="70" t="s">
        <v>2701</v>
      </c>
      <c r="H1472" s="70" t="s">
        <v>101</v>
      </c>
      <c r="I1472" s="70" t="s">
        <v>60</v>
      </c>
      <c r="J1472" s="70" t="s">
        <v>2702</v>
      </c>
      <c r="K1472" s="69" t="b">
        <v>0</v>
      </c>
      <c r="L1472" s="70" t="s">
        <v>2703</v>
      </c>
      <c r="M1472" s="69">
        <v>101</v>
      </c>
      <c r="N1472" s="78" t="s">
        <v>62</v>
      </c>
      <c r="O1472" s="81" t="str">
        <f t="shared" si="44"/>
        <v>10195</v>
      </c>
      <c r="P1472" s="82" t="str">
        <f>IF(L1472="EGG", "THA", IF(COUNTIF(Sheet2!B$3:B$187,VALUE('raw Mark ID data'!O1472))=0, 0, VLOOKUP(VALUE(O1472), Sheet2!B$3:D$987, 3, FALSE)))</f>
        <v>THA</v>
      </c>
      <c r="Q1472" s="82" t="str">
        <f>IF(P1472="THA",VLOOKUP(VALUE(O1472),Sheet2!B$1:C$191,2,FALSE), IF(P1472="SHA",VLOOKUP(VALUE(O1472),Sheet2!B$1:C$191,2,FALSE), 0))</f>
        <v>Neets Bay</v>
      </c>
      <c r="R1472" s="82" t="str">
        <f t="shared" si="45"/>
        <v>T</v>
      </c>
      <c r="S1472" s="70" t="s">
        <v>2725</v>
      </c>
      <c r="T1472" s="71">
        <v>45530</v>
      </c>
      <c r="U1472" s="73"/>
      <c r="V1472" s="69">
        <v>1</v>
      </c>
      <c r="W1472" s="71">
        <v>45530</v>
      </c>
      <c r="X1472" s="69">
        <v>35</v>
      </c>
      <c r="Y1472" s="69">
        <v>10</v>
      </c>
      <c r="Z1472" s="70" t="s">
        <v>2705</v>
      </c>
      <c r="AA1472" s="69">
        <v>1</v>
      </c>
      <c r="AB1472" s="72">
        <v>45540</v>
      </c>
      <c r="AC1472" s="70" t="s">
        <v>63</v>
      </c>
      <c r="AD1472" s="70" t="s">
        <v>139</v>
      </c>
      <c r="AE1472" s="70" t="s">
        <v>13</v>
      </c>
      <c r="AF1472" s="70" t="s">
        <v>12</v>
      </c>
      <c r="AG1472" s="70" t="s">
        <v>65</v>
      </c>
      <c r="AH1472" s="70" t="s">
        <v>11</v>
      </c>
      <c r="AI1472" s="70" t="s">
        <v>9</v>
      </c>
      <c r="AJ1472" s="70" t="s">
        <v>122</v>
      </c>
      <c r="AK1472" s="70" t="s">
        <v>139</v>
      </c>
      <c r="AL1472" s="70" t="s">
        <v>63</v>
      </c>
      <c r="AM1472" s="70" t="s">
        <v>61</v>
      </c>
      <c r="AN1472" s="70" t="s">
        <v>61</v>
      </c>
      <c r="AO1472" s="70" t="s">
        <v>61</v>
      </c>
      <c r="AP1472" s="73"/>
    </row>
    <row r="1473" spans="1:42" ht="15" hidden="1" customHeight="1" x14ac:dyDescent="0.25">
      <c r="A1473" s="69">
        <v>2024</v>
      </c>
      <c r="B1473" s="70" t="s">
        <v>54</v>
      </c>
      <c r="C1473" s="70" t="s">
        <v>1752</v>
      </c>
      <c r="D1473" s="70" t="s">
        <v>1753</v>
      </c>
      <c r="E1473" s="70" t="s">
        <v>2094</v>
      </c>
      <c r="F1473" s="70" t="s">
        <v>1755</v>
      </c>
      <c r="G1473" s="70" t="s">
        <v>2701</v>
      </c>
      <c r="H1473" s="70" t="s">
        <v>102</v>
      </c>
      <c r="I1473" s="70" t="s">
        <v>60</v>
      </c>
      <c r="J1473" s="70" t="s">
        <v>2702</v>
      </c>
      <c r="K1473" s="69" t="b">
        <v>0</v>
      </c>
      <c r="L1473" s="70" t="s">
        <v>2703</v>
      </c>
      <c r="M1473" s="69">
        <v>101</v>
      </c>
      <c r="N1473" s="78" t="s">
        <v>62</v>
      </c>
      <c r="O1473" s="81" t="str">
        <f t="shared" si="44"/>
        <v>10195</v>
      </c>
      <c r="P1473" s="82" t="str">
        <f>IF(L1473="EGG", "THA", IF(COUNTIF(Sheet2!B$3:B$187,VALUE('raw Mark ID data'!O1473))=0, 0, VLOOKUP(VALUE(O1473), Sheet2!B$3:D$987, 3, FALSE)))</f>
        <v>THA</v>
      </c>
      <c r="Q1473" s="82" t="str">
        <f>IF(P1473="THA",VLOOKUP(VALUE(O1473),Sheet2!B$1:C$191,2,FALSE), IF(P1473="SHA",VLOOKUP(VALUE(O1473),Sheet2!B$1:C$191,2,FALSE), 0))</f>
        <v>Neets Bay</v>
      </c>
      <c r="R1473" s="82" t="str">
        <f t="shared" si="45"/>
        <v>T</v>
      </c>
      <c r="S1473" s="70" t="s">
        <v>2726</v>
      </c>
      <c r="T1473" s="71">
        <v>45530</v>
      </c>
      <c r="U1473" s="73"/>
      <c r="V1473" s="69">
        <v>1</v>
      </c>
      <c r="W1473" s="71">
        <v>45530</v>
      </c>
      <c r="X1473" s="69">
        <v>35</v>
      </c>
      <c r="Y1473" s="69">
        <v>10</v>
      </c>
      <c r="Z1473" s="70" t="s">
        <v>2705</v>
      </c>
      <c r="AA1473" s="69">
        <v>1</v>
      </c>
      <c r="AB1473" s="72">
        <v>45540</v>
      </c>
      <c r="AC1473" s="70" t="s">
        <v>63</v>
      </c>
      <c r="AD1473" s="70" t="s">
        <v>189</v>
      </c>
      <c r="AE1473" s="70" t="s">
        <v>21</v>
      </c>
      <c r="AF1473" s="70" t="s">
        <v>12</v>
      </c>
      <c r="AG1473" s="70" t="s">
        <v>65</v>
      </c>
      <c r="AH1473" s="70" t="s">
        <v>11</v>
      </c>
      <c r="AI1473" s="70" t="s">
        <v>9</v>
      </c>
      <c r="AJ1473" s="70" t="s">
        <v>122</v>
      </c>
      <c r="AK1473" s="70" t="s">
        <v>189</v>
      </c>
      <c r="AL1473" s="70" t="s">
        <v>63</v>
      </c>
      <c r="AM1473" s="70" t="s">
        <v>61</v>
      </c>
      <c r="AN1473" s="70" t="s">
        <v>61</v>
      </c>
      <c r="AO1473" s="70" t="s">
        <v>61</v>
      </c>
      <c r="AP1473" s="73"/>
    </row>
    <row r="1474" spans="1:42" ht="15" hidden="1" customHeight="1" x14ac:dyDescent="0.25">
      <c r="A1474" s="69">
        <v>2024</v>
      </c>
      <c r="B1474" s="70" t="s">
        <v>54</v>
      </c>
      <c r="C1474" s="70" t="s">
        <v>1752</v>
      </c>
      <c r="D1474" s="70" t="s">
        <v>1753</v>
      </c>
      <c r="E1474" s="70" t="s">
        <v>2094</v>
      </c>
      <c r="F1474" s="70" t="s">
        <v>1755</v>
      </c>
      <c r="G1474" s="70" t="s">
        <v>2701</v>
      </c>
      <c r="H1474" s="70" t="s">
        <v>103</v>
      </c>
      <c r="I1474" s="70" t="s">
        <v>60</v>
      </c>
      <c r="J1474" s="70" t="s">
        <v>2702</v>
      </c>
      <c r="K1474" s="69" t="b">
        <v>0</v>
      </c>
      <c r="L1474" s="70" t="s">
        <v>2703</v>
      </c>
      <c r="M1474" s="69">
        <v>101</v>
      </c>
      <c r="N1474" s="78" t="s">
        <v>62</v>
      </c>
      <c r="O1474" s="81" t="str">
        <f t="shared" si="44"/>
        <v>10195</v>
      </c>
      <c r="P1474" s="82" t="str">
        <f>IF(L1474="EGG", "THA", IF(COUNTIF(Sheet2!B$3:B$187,VALUE('raw Mark ID data'!O1474))=0, 0, VLOOKUP(VALUE(O1474), Sheet2!B$3:D$987, 3, FALSE)))</f>
        <v>THA</v>
      </c>
      <c r="Q1474" s="82" t="str">
        <f>IF(P1474="THA",VLOOKUP(VALUE(O1474),Sheet2!B$1:C$191,2,FALSE), IF(P1474="SHA",VLOOKUP(VALUE(O1474),Sheet2!B$1:C$191,2,FALSE), 0))</f>
        <v>Neets Bay</v>
      </c>
      <c r="R1474" s="82" t="str">
        <f t="shared" si="45"/>
        <v>T</v>
      </c>
      <c r="S1474" s="70" t="s">
        <v>2727</v>
      </c>
      <c r="T1474" s="71">
        <v>45530</v>
      </c>
      <c r="U1474" s="73"/>
      <c r="V1474" s="69">
        <v>1</v>
      </c>
      <c r="W1474" s="71">
        <v>45530</v>
      </c>
      <c r="X1474" s="69">
        <v>35</v>
      </c>
      <c r="Y1474" s="69">
        <v>10</v>
      </c>
      <c r="Z1474" s="70" t="s">
        <v>2705</v>
      </c>
      <c r="AA1474" s="69">
        <v>1</v>
      </c>
      <c r="AB1474" s="72">
        <v>45540</v>
      </c>
      <c r="AC1474" s="70" t="s">
        <v>63</v>
      </c>
      <c r="AD1474" s="70" t="s">
        <v>139</v>
      </c>
      <c r="AE1474" s="70" t="s">
        <v>13</v>
      </c>
      <c r="AF1474" s="70" t="s">
        <v>12</v>
      </c>
      <c r="AG1474" s="70" t="s">
        <v>65</v>
      </c>
      <c r="AH1474" s="70" t="s">
        <v>11</v>
      </c>
      <c r="AI1474" s="70" t="s">
        <v>9</v>
      </c>
      <c r="AJ1474" s="70" t="s">
        <v>122</v>
      </c>
      <c r="AK1474" s="70" t="s">
        <v>139</v>
      </c>
      <c r="AL1474" s="70" t="s">
        <v>63</v>
      </c>
      <c r="AM1474" s="70" t="s">
        <v>61</v>
      </c>
      <c r="AN1474" s="70" t="s">
        <v>61</v>
      </c>
      <c r="AO1474" s="70" t="s">
        <v>61</v>
      </c>
      <c r="AP1474" s="73"/>
    </row>
    <row r="1475" spans="1:42" ht="15" hidden="1" customHeight="1" x14ac:dyDescent="0.25">
      <c r="A1475" s="69">
        <v>2024</v>
      </c>
      <c r="B1475" s="70" t="s">
        <v>54</v>
      </c>
      <c r="C1475" s="70" t="s">
        <v>1752</v>
      </c>
      <c r="D1475" s="70" t="s">
        <v>1753</v>
      </c>
      <c r="E1475" s="70" t="s">
        <v>2094</v>
      </c>
      <c r="F1475" s="70" t="s">
        <v>1755</v>
      </c>
      <c r="G1475" s="70" t="s">
        <v>2701</v>
      </c>
      <c r="H1475" s="70" t="s">
        <v>104</v>
      </c>
      <c r="I1475" s="70" t="s">
        <v>60</v>
      </c>
      <c r="J1475" s="70" t="s">
        <v>2702</v>
      </c>
      <c r="K1475" s="69" t="b">
        <v>0</v>
      </c>
      <c r="L1475" s="70" t="s">
        <v>2703</v>
      </c>
      <c r="M1475" s="69">
        <v>101</v>
      </c>
      <c r="N1475" s="78" t="s">
        <v>62</v>
      </c>
      <c r="O1475" s="81" t="str">
        <f t="shared" ref="O1475:O1538" si="46">CONCATENATE(M1475,N1475)</f>
        <v>10195</v>
      </c>
      <c r="P1475" s="82" t="str">
        <f>IF(L1475="EGG", "THA", IF(COUNTIF(Sheet2!B$3:B$187,VALUE('raw Mark ID data'!O1475))=0, 0, VLOOKUP(VALUE(O1475), Sheet2!B$3:D$987, 3, FALSE)))</f>
        <v>THA</v>
      </c>
      <c r="Q1475" s="82" t="str">
        <f>IF(P1475="THA",VLOOKUP(VALUE(O1475),Sheet2!B$1:C$191,2,FALSE), IF(P1475="SHA",VLOOKUP(VALUE(O1475),Sheet2!B$1:C$191,2,FALSE), 0))</f>
        <v>Neets Bay</v>
      </c>
      <c r="R1475" s="82" t="str">
        <f t="shared" ref="R1475:R1538" si="47">IF(L1475="EGG",IF(C1475="NB","T","????"),IF(OR(P1475="SHA", P1475="THA")=TRUE, IF(Q1475="Neets Bay", "T", "NT"), "NT"))</f>
        <v>T</v>
      </c>
      <c r="S1475" s="70" t="s">
        <v>2728</v>
      </c>
      <c r="T1475" s="71">
        <v>45530</v>
      </c>
      <c r="U1475" s="73"/>
      <c r="V1475" s="69">
        <v>1</v>
      </c>
      <c r="W1475" s="71">
        <v>45530</v>
      </c>
      <c r="X1475" s="69">
        <v>35</v>
      </c>
      <c r="Y1475" s="69">
        <v>10</v>
      </c>
      <c r="Z1475" s="70" t="s">
        <v>2705</v>
      </c>
      <c r="AA1475" s="69">
        <v>1</v>
      </c>
      <c r="AB1475" s="72">
        <v>45540</v>
      </c>
      <c r="AC1475" s="70" t="s">
        <v>63</v>
      </c>
      <c r="AD1475" s="70" t="s">
        <v>189</v>
      </c>
      <c r="AE1475" s="70" t="s">
        <v>21</v>
      </c>
      <c r="AF1475" s="70" t="s">
        <v>12</v>
      </c>
      <c r="AG1475" s="70" t="s">
        <v>65</v>
      </c>
      <c r="AH1475" s="70" t="s">
        <v>11</v>
      </c>
      <c r="AI1475" s="70" t="s">
        <v>9</v>
      </c>
      <c r="AJ1475" s="70" t="s">
        <v>122</v>
      </c>
      <c r="AK1475" s="70" t="s">
        <v>189</v>
      </c>
      <c r="AL1475" s="70" t="s">
        <v>63</v>
      </c>
      <c r="AM1475" s="70" t="s">
        <v>61</v>
      </c>
      <c r="AN1475" s="70" t="s">
        <v>61</v>
      </c>
      <c r="AO1475" s="70" t="s">
        <v>61</v>
      </c>
      <c r="AP1475" s="73"/>
    </row>
    <row r="1476" spans="1:42" ht="15" hidden="1" customHeight="1" x14ac:dyDescent="0.25">
      <c r="A1476" s="69">
        <v>2024</v>
      </c>
      <c r="B1476" s="70" t="s">
        <v>54</v>
      </c>
      <c r="C1476" s="70" t="s">
        <v>1752</v>
      </c>
      <c r="D1476" s="70" t="s">
        <v>1753</v>
      </c>
      <c r="E1476" s="70" t="s">
        <v>2094</v>
      </c>
      <c r="F1476" s="70" t="s">
        <v>1755</v>
      </c>
      <c r="G1476" s="70" t="s">
        <v>2701</v>
      </c>
      <c r="H1476" s="70" t="s">
        <v>105</v>
      </c>
      <c r="I1476" s="70" t="s">
        <v>60</v>
      </c>
      <c r="J1476" s="70" t="s">
        <v>2702</v>
      </c>
      <c r="K1476" s="69" t="b">
        <v>0</v>
      </c>
      <c r="L1476" s="70" t="s">
        <v>2703</v>
      </c>
      <c r="M1476" s="69">
        <v>101</v>
      </c>
      <c r="N1476" s="78" t="s">
        <v>62</v>
      </c>
      <c r="O1476" s="81" t="str">
        <f t="shared" si="46"/>
        <v>10195</v>
      </c>
      <c r="P1476" s="82" t="str">
        <f>IF(L1476="EGG", "THA", IF(COUNTIF(Sheet2!B$3:B$187,VALUE('raw Mark ID data'!O1476))=0, 0, VLOOKUP(VALUE(O1476), Sheet2!B$3:D$987, 3, FALSE)))</f>
        <v>THA</v>
      </c>
      <c r="Q1476" s="82" t="str">
        <f>IF(P1476="THA",VLOOKUP(VALUE(O1476),Sheet2!B$1:C$191,2,FALSE), IF(P1476="SHA",VLOOKUP(VALUE(O1476),Sheet2!B$1:C$191,2,FALSE), 0))</f>
        <v>Neets Bay</v>
      </c>
      <c r="R1476" s="82" t="str">
        <f t="shared" si="47"/>
        <v>T</v>
      </c>
      <c r="S1476" s="70" t="s">
        <v>2729</v>
      </c>
      <c r="T1476" s="71">
        <v>45530</v>
      </c>
      <c r="U1476" s="73"/>
      <c r="V1476" s="69">
        <v>1</v>
      </c>
      <c r="W1476" s="71">
        <v>45530</v>
      </c>
      <c r="X1476" s="69">
        <v>35</v>
      </c>
      <c r="Y1476" s="69">
        <v>10</v>
      </c>
      <c r="Z1476" s="70" t="s">
        <v>2705</v>
      </c>
      <c r="AA1476" s="69">
        <v>1</v>
      </c>
      <c r="AB1476" s="72">
        <v>45540</v>
      </c>
      <c r="AC1476" s="70" t="s">
        <v>63</v>
      </c>
      <c r="AD1476" s="70" t="s">
        <v>189</v>
      </c>
      <c r="AE1476" s="70" t="s">
        <v>21</v>
      </c>
      <c r="AF1476" s="70" t="s">
        <v>12</v>
      </c>
      <c r="AG1476" s="70" t="s">
        <v>65</v>
      </c>
      <c r="AH1476" s="70" t="s">
        <v>11</v>
      </c>
      <c r="AI1476" s="70" t="s">
        <v>9</v>
      </c>
      <c r="AJ1476" s="70" t="s">
        <v>122</v>
      </c>
      <c r="AK1476" s="70" t="s">
        <v>189</v>
      </c>
      <c r="AL1476" s="70" t="s">
        <v>63</v>
      </c>
      <c r="AM1476" s="70" t="s">
        <v>61</v>
      </c>
      <c r="AN1476" s="70" t="s">
        <v>61</v>
      </c>
      <c r="AO1476" s="70" t="s">
        <v>61</v>
      </c>
      <c r="AP1476" s="73"/>
    </row>
    <row r="1477" spans="1:42" ht="15" hidden="1" customHeight="1" x14ac:dyDescent="0.25">
      <c r="A1477" s="69">
        <v>2024</v>
      </c>
      <c r="B1477" s="70" t="s">
        <v>54</v>
      </c>
      <c r="C1477" s="70" t="s">
        <v>1752</v>
      </c>
      <c r="D1477" s="70" t="s">
        <v>1753</v>
      </c>
      <c r="E1477" s="70" t="s">
        <v>2094</v>
      </c>
      <c r="F1477" s="70" t="s">
        <v>1755</v>
      </c>
      <c r="G1477" s="70" t="s">
        <v>2701</v>
      </c>
      <c r="H1477" s="70" t="s">
        <v>106</v>
      </c>
      <c r="I1477" s="70" t="s">
        <v>60</v>
      </c>
      <c r="J1477" s="70" t="s">
        <v>2702</v>
      </c>
      <c r="K1477" s="69" t="b">
        <v>0</v>
      </c>
      <c r="L1477" s="70" t="s">
        <v>2703</v>
      </c>
      <c r="M1477" s="69">
        <v>101</v>
      </c>
      <c r="N1477" s="78" t="s">
        <v>62</v>
      </c>
      <c r="O1477" s="81" t="str">
        <f t="shared" si="46"/>
        <v>10195</v>
      </c>
      <c r="P1477" s="82" t="str">
        <f>IF(L1477="EGG", "THA", IF(COUNTIF(Sheet2!B$3:B$187,VALUE('raw Mark ID data'!O1477))=0, 0, VLOOKUP(VALUE(O1477), Sheet2!B$3:D$987, 3, FALSE)))</f>
        <v>THA</v>
      </c>
      <c r="Q1477" s="82" t="str">
        <f>IF(P1477="THA",VLOOKUP(VALUE(O1477),Sheet2!B$1:C$191,2,FALSE), IF(P1477="SHA",VLOOKUP(VALUE(O1477),Sheet2!B$1:C$191,2,FALSE), 0))</f>
        <v>Neets Bay</v>
      </c>
      <c r="R1477" s="82" t="str">
        <f t="shared" si="47"/>
        <v>T</v>
      </c>
      <c r="S1477" s="70" t="s">
        <v>2730</v>
      </c>
      <c r="T1477" s="71">
        <v>45530</v>
      </c>
      <c r="U1477" s="73"/>
      <c r="V1477" s="69">
        <v>1</v>
      </c>
      <c r="W1477" s="71">
        <v>45530</v>
      </c>
      <c r="X1477" s="69">
        <v>35</v>
      </c>
      <c r="Y1477" s="69">
        <v>10</v>
      </c>
      <c r="Z1477" s="70" t="s">
        <v>2705</v>
      </c>
      <c r="AA1477" s="69">
        <v>1</v>
      </c>
      <c r="AB1477" s="72">
        <v>45540</v>
      </c>
      <c r="AC1477" s="70" t="s">
        <v>63</v>
      </c>
      <c r="AD1477" s="70" t="s">
        <v>947</v>
      </c>
      <c r="AE1477" s="70" t="s">
        <v>14</v>
      </c>
      <c r="AF1477" s="70" t="s">
        <v>12</v>
      </c>
      <c r="AG1477" s="70" t="s">
        <v>65</v>
      </c>
      <c r="AH1477" s="70" t="s">
        <v>11</v>
      </c>
      <c r="AI1477" s="70" t="s">
        <v>9</v>
      </c>
      <c r="AJ1477" s="70" t="s">
        <v>122</v>
      </c>
      <c r="AK1477" s="70" t="s">
        <v>947</v>
      </c>
      <c r="AL1477" s="70" t="s">
        <v>63</v>
      </c>
      <c r="AM1477" s="70" t="s">
        <v>61</v>
      </c>
      <c r="AN1477" s="70" t="s">
        <v>61</v>
      </c>
      <c r="AO1477" s="70" t="s">
        <v>61</v>
      </c>
      <c r="AP1477" s="73"/>
    </row>
    <row r="1478" spans="1:42" ht="15" hidden="1" customHeight="1" x14ac:dyDescent="0.25">
      <c r="A1478" s="69">
        <v>2024</v>
      </c>
      <c r="B1478" s="70" t="s">
        <v>54</v>
      </c>
      <c r="C1478" s="70" t="s">
        <v>1752</v>
      </c>
      <c r="D1478" s="70" t="s">
        <v>1753</v>
      </c>
      <c r="E1478" s="70" t="s">
        <v>2094</v>
      </c>
      <c r="F1478" s="70" t="s">
        <v>1755</v>
      </c>
      <c r="G1478" s="70" t="s">
        <v>2701</v>
      </c>
      <c r="H1478" s="70" t="s">
        <v>107</v>
      </c>
      <c r="I1478" s="70" t="s">
        <v>60</v>
      </c>
      <c r="J1478" s="70" t="s">
        <v>2702</v>
      </c>
      <c r="K1478" s="69" t="b">
        <v>0</v>
      </c>
      <c r="L1478" s="70" t="s">
        <v>2703</v>
      </c>
      <c r="M1478" s="69">
        <v>101</v>
      </c>
      <c r="N1478" s="78" t="s">
        <v>62</v>
      </c>
      <c r="O1478" s="81" t="str">
        <f t="shared" si="46"/>
        <v>10195</v>
      </c>
      <c r="P1478" s="82" t="str">
        <f>IF(L1478="EGG", "THA", IF(COUNTIF(Sheet2!B$3:B$187,VALUE('raw Mark ID data'!O1478))=0, 0, VLOOKUP(VALUE(O1478), Sheet2!B$3:D$987, 3, FALSE)))</f>
        <v>THA</v>
      </c>
      <c r="Q1478" s="82" t="str">
        <f>IF(P1478="THA",VLOOKUP(VALUE(O1478),Sheet2!B$1:C$191,2,FALSE), IF(P1478="SHA",VLOOKUP(VALUE(O1478),Sheet2!B$1:C$191,2,FALSE), 0))</f>
        <v>Neets Bay</v>
      </c>
      <c r="R1478" s="82" t="str">
        <f t="shared" si="47"/>
        <v>T</v>
      </c>
      <c r="S1478" s="70" t="s">
        <v>2731</v>
      </c>
      <c r="T1478" s="71">
        <v>45530</v>
      </c>
      <c r="U1478" s="73"/>
      <c r="V1478" s="69">
        <v>1</v>
      </c>
      <c r="W1478" s="71">
        <v>45530</v>
      </c>
      <c r="X1478" s="69">
        <v>35</v>
      </c>
      <c r="Y1478" s="69">
        <v>10</v>
      </c>
      <c r="Z1478" s="70" t="s">
        <v>2705</v>
      </c>
      <c r="AA1478" s="69">
        <v>1</v>
      </c>
      <c r="AB1478" s="72">
        <v>45540</v>
      </c>
      <c r="AC1478" s="70" t="s">
        <v>63</v>
      </c>
      <c r="AD1478" s="70" t="s">
        <v>947</v>
      </c>
      <c r="AE1478" s="70" t="s">
        <v>14</v>
      </c>
      <c r="AF1478" s="70" t="s">
        <v>12</v>
      </c>
      <c r="AG1478" s="70" t="s">
        <v>65</v>
      </c>
      <c r="AH1478" s="70" t="s">
        <v>11</v>
      </c>
      <c r="AI1478" s="70" t="s">
        <v>9</v>
      </c>
      <c r="AJ1478" s="70" t="s">
        <v>84</v>
      </c>
      <c r="AK1478" s="70" t="s">
        <v>947</v>
      </c>
      <c r="AL1478" s="70" t="s">
        <v>63</v>
      </c>
      <c r="AM1478" s="70" t="s">
        <v>61</v>
      </c>
      <c r="AN1478" s="70" t="s">
        <v>61</v>
      </c>
      <c r="AO1478" s="70" t="s">
        <v>61</v>
      </c>
      <c r="AP1478" s="73"/>
    </row>
    <row r="1479" spans="1:42" ht="15" hidden="1" customHeight="1" x14ac:dyDescent="0.25">
      <c r="A1479" s="69">
        <v>2024</v>
      </c>
      <c r="B1479" s="70" t="s">
        <v>54</v>
      </c>
      <c r="C1479" s="70" t="s">
        <v>1752</v>
      </c>
      <c r="D1479" s="70" t="s">
        <v>1753</v>
      </c>
      <c r="E1479" s="70" t="s">
        <v>2094</v>
      </c>
      <c r="F1479" s="70" t="s">
        <v>1755</v>
      </c>
      <c r="G1479" s="70" t="s">
        <v>2701</v>
      </c>
      <c r="H1479" s="70" t="s">
        <v>109</v>
      </c>
      <c r="I1479" s="70" t="s">
        <v>60</v>
      </c>
      <c r="J1479" s="70" t="s">
        <v>2702</v>
      </c>
      <c r="K1479" s="69" t="b">
        <v>0</v>
      </c>
      <c r="L1479" s="70" t="s">
        <v>2703</v>
      </c>
      <c r="M1479" s="69">
        <v>101</v>
      </c>
      <c r="N1479" s="78" t="s">
        <v>62</v>
      </c>
      <c r="O1479" s="81" t="str">
        <f t="shared" si="46"/>
        <v>10195</v>
      </c>
      <c r="P1479" s="82" t="str">
        <f>IF(L1479="EGG", "THA", IF(COUNTIF(Sheet2!B$3:B$187,VALUE('raw Mark ID data'!O1479))=0, 0, VLOOKUP(VALUE(O1479), Sheet2!B$3:D$987, 3, FALSE)))</f>
        <v>THA</v>
      </c>
      <c r="Q1479" s="82" t="str">
        <f>IF(P1479="THA",VLOOKUP(VALUE(O1479),Sheet2!B$1:C$191,2,FALSE), IF(P1479="SHA",VLOOKUP(VALUE(O1479),Sheet2!B$1:C$191,2,FALSE), 0))</f>
        <v>Neets Bay</v>
      </c>
      <c r="R1479" s="82" t="str">
        <f t="shared" si="47"/>
        <v>T</v>
      </c>
      <c r="S1479" s="70" t="s">
        <v>2732</v>
      </c>
      <c r="T1479" s="71">
        <v>45530</v>
      </c>
      <c r="U1479" s="73"/>
      <c r="V1479" s="69">
        <v>1</v>
      </c>
      <c r="W1479" s="71">
        <v>45530</v>
      </c>
      <c r="X1479" s="69">
        <v>35</v>
      </c>
      <c r="Y1479" s="69">
        <v>10</v>
      </c>
      <c r="Z1479" s="70" t="s">
        <v>2705</v>
      </c>
      <c r="AA1479" s="69">
        <v>1</v>
      </c>
      <c r="AB1479" s="72">
        <v>45540</v>
      </c>
      <c r="AC1479" s="70" t="s">
        <v>63</v>
      </c>
      <c r="AD1479" s="70" t="s">
        <v>947</v>
      </c>
      <c r="AE1479" s="70" t="s">
        <v>14</v>
      </c>
      <c r="AF1479" s="70" t="s">
        <v>12</v>
      </c>
      <c r="AG1479" s="70" t="s">
        <v>65</v>
      </c>
      <c r="AH1479" s="70" t="s">
        <v>11</v>
      </c>
      <c r="AI1479" s="70" t="s">
        <v>9</v>
      </c>
      <c r="AJ1479" s="70" t="s">
        <v>122</v>
      </c>
      <c r="AK1479" s="70" t="s">
        <v>947</v>
      </c>
      <c r="AL1479" s="70" t="s">
        <v>63</v>
      </c>
      <c r="AM1479" s="70" t="s">
        <v>61</v>
      </c>
      <c r="AN1479" s="70" t="s">
        <v>61</v>
      </c>
      <c r="AO1479" s="70" t="s">
        <v>61</v>
      </c>
      <c r="AP1479" s="73"/>
    </row>
    <row r="1480" spans="1:42" ht="15" hidden="1" customHeight="1" x14ac:dyDescent="0.25">
      <c r="A1480" s="69">
        <v>2024</v>
      </c>
      <c r="B1480" s="70" t="s">
        <v>54</v>
      </c>
      <c r="C1480" s="70" t="s">
        <v>1752</v>
      </c>
      <c r="D1480" s="70" t="s">
        <v>1753</v>
      </c>
      <c r="E1480" s="70" t="s">
        <v>2094</v>
      </c>
      <c r="F1480" s="70" t="s">
        <v>1755</v>
      </c>
      <c r="G1480" s="70" t="s">
        <v>2701</v>
      </c>
      <c r="H1480" s="70" t="s">
        <v>110</v>
      </c>
      <c r="I1480" s="70" t="s">
        <v>60</v>
      </c>
      <c r="J1480" s="70" t="s">
        <v>2702</v>
      </c>
      <c r="K1480" s="69" t="b">
        <v>0</v>
      </c>
      <c r="L1480" s="70" t="s">
        <v>2703</v>
      </c>
      <c r="M1480" s="69">
        <v>101</v>
      </c>
      <c r="N1480" s="78" t="s">
        <v>62</v>
      </c>
      <c r="O1480" s="81" t="str">
        <f t="shared" si="46"/>
        <v>10195</v>
      </c>
      <c r="P1480" s="82" t="str">
        <f>IF(L1480="EGG", "THA", IF(COUNTIF(Sheet2!B$3:B$187,VALUE('raw Mark ID data'!O1480))=0, 0, VLOOKUP(VALUE(O1480), Sheet2!B$3:D$987, 3, FALSE)))</f>
        <v>THA</v>
      </c>
      <c r="Q1480" s="82" t="str">
        <f>IF(P1480="THA",VLOOKUP(VALUE(O1480),Sheet2!B$1:C$191,2,FALSE), IF(P1480="SHA",VLOOKUP(VALUE(O1480),Sheet2!B$1:C$191,2,FALSE), 0))</f>
        <v>Neets Bay</v>
      </c>
      <c r="R1480" s="82" t="str">
        <f t="shared" si="47"/>
        <v>T</v>
      </c>
      <c r="S1480" s="70" t="s">
        <v>2733</v>
      </c>
      <c r="T1480" s="71">
        <v>45530</v>
      </c>
      <c r="U1480" s="73"/>
      <c r="V1480" s="69">
        <v>1</v>
      </c>
      <c r="W1480" s="71">
        <v>45530</v>
      </c>
      <c r="X1480" s="69">
        <v>35</v>
      </c>
      <c r="Y1480" s="69">
        <v>10</v>
      </c>
      <c r="Z1480" s="70" t="s">
        <v>2705</v>
      </c>
      <c r="AA1480" s="69">
        <v>1</v>
      </c>
      <c r="AB1480" s="72">
        <v>45540</v>
      </c>
      <c r="AC1480" s="70" t="s">
        <v>63</v>
      </c>
      <c r="AD1480" s="70" t="s">
        <v>947</v>
      </c>
      <c r="AE1480" s="70" t="s">
        <v>14</v>
      </c>
      <c r="AF1480" s="70" t="s">
        <v>12</v>
      </c>
      <c r="AG1480" s="70" t="s">
        <v>65</v>
      </c>
      <c r="AH1480" s="70" t="s">
        <v>11</v>
      </c>
      <c r="AI1480" s="70" t="s">
        <v>9</v>
      </c>
      <c r="AJ1480" s="70" t="s">
        <v>122</v>
      </c>
      <c r="AK1480" s="70" t="s">
        <v>947</v>
      </c>
      <c r="AL1480" s="70" t="s">
        <v>63</v>
      </c>
      <c r="AM1480" s="70" t="s">
        <v>61</v>
      </c>
      <c r="AN1480" s="70" t="s">
        <v>61</v>
      </c>
      <c r="AO1480" s="70" t="s">
        <v>61</v>
      </c>
      <c r="AP1480" s="73"/>
    </row>
    <row r="1481" spans="1:42" ht="15" hidden="1" customHeight="1" x14ac:dyDescent="0.25">
      <c r="A1481" s="69">
        <v>2024</v>
      </c>
      <c r="B1481" s="70" t="s">
        <v>54</v>
      </c>
      <c r="C1481" s="70" t="s">
        <v>1752</v>
      </c>
      <c r="D1481" s="70" t="s">
        <v>1753</v>
      </c>
      <c r="E1481" s="70" t="s">
        <v>2094</v>
      </c>
      <c r="F1481" s="70" t="s">
        <v>1755</v>
      </c>
      <c r="G1481" s="70" t="s">
        <v>2701</v>
      </c>
      <c r="H1481" s="70" t="s">
        <v>111</v>
      </c>
      <c r="I1481" s="70" t="s">
        <v>60</v>
      </c>
      <c r="J1481" s="70" t="s">
        <v>2702</v>
      </c>
      <c r="K1481" s="69" t="b">
        <v>0</v>
      </c>
      <c r="L1481" s="70" t="s">
        <v>2703</v>
      </c>
      <c r="M1481" s="69">
        <v>101</v>
      </c>
      <c r="N1481" s="78" t="s">
        <v>62</v>
      </c>
      <c r="O1481" s="81" t="str">
        <f t="shared" si="46"/>
        <v>10195</v>
      </c>
      <c r="P1481" s="82" t="str">
        <f>IF(L1481="EGG", "THA", IF(COUNTIF(Sheet2!B$3:B$187,VALUE('raw Mark ID data'!O1481))=0, 0, VLOOKUP(VALUE(O1481), Sheet2!B$3:D$987, 3, FALSE)))</f>
        <v>THA</v>
      </c>
      <c r="Q1481" s="82" t="str">
        <f>IF(P1481="THA",VLOOKUP(VALUE(O1481),Sheet2!B$1:C$191,2,FALSE), IF(P1481="SHA",VLOOKUP(VALUE(O1481),Sheet2!B$1:C$191,2,FALSE), 0))</f>
        <v>Neets Bay</v>
      </c>
      <c r="R1481" s="82" t="str">
        <f t="shared" si="47"/>
        <v>T</v>
      </c>
      <c r="S1481" s="70" t="s">
        <v>2734</v>
      </c>
      <c r="T1481" s="71">
        <v>45530</v>
      </c>
      <c r="U1481" s="73"/>
      <c r="V1481" s="69">
        <v>1</v>
      </c>
      <c r="W1481" s="71">
        <v>45530</v>
      </c>
      <c r="X1481" s="69">
        <v>35</v>
      </c>
      <c r="Y1481" s="69">
        <v>10</v>
      </c>
      <c r="Z1481" s="70" t="s">
        <v>2705</v>
      </c>
      <c r="AA1481" s="69">
        <v>1</v>
      </c>
      <c r="AB1481" s="72">
        <v>45540</v>
      </c>
      <c r="AC1481" s="70" t="s">
        <v>63</v>
      </c>
      <c r="AD1481" s="70" t="s">
        <v>163</v>
      </c>
      <c r="AE1481" s="70" t="s">
        <v>10</v>
      </c>
      <c r="AF1481" s="70" t="s">
        <v>12</v>
      </c>
      <c r="AG1481" s="70" t="s">
        <v>65</v>
      </c>
      <c r="AH1481" s="70" t="s">
        <v>11</v>
      </c>
      <c r="AI1481" s="70" t="s">
        <v>9</v>
      </c>
      <c r="AJ1481" s="70" t="s">
        <v>122</v>
      </c>
      <c r="AK1481" s="70" t="s">
        <v>163</v>
      </c>
      <c r="AL1481" s="70" t="s">
        <v>63</v>
      </c>
      <c r="AM1481" s="70" t="s">
        <v>61</v>
      </c>
      <c r="AN1481" s="70" t="s">
        <v>61</v>
      </c>
      <c r="AO1481" s="70" t="s">
        <v>61</v>
      </c>
      <c r="AP1481" s="73"/>
    </row>
    <row r="1482" spans="1:42" ht="15" hidden="1" customHeight="1" x14ac:dyDescent="0.25">
      <c r="A1482" s="69">
        <v>2024</v>
      </c>
      <c r="B1482" s="70" t="s">
        <v>54</v>
      </c>
      <c r="C1482" s="70" t="s">
        <v>1752</v>
      </c>
      <c r="D1482" s="70" t="s">
        <v>1753</v>
      </c>
      <c r="E1482" s="70" t="s">
        <v>2094</v>
      </c>
      <c r="F1482" s="70" t="s">
        <v>1755</v>
      </c>
      <c r="G1482" s="70" t="s">
        <v>2701</v>
      </c>
      <c r="H1482" s="70" t="s">
        <v>112</v>
      </c>
      <c r="I1482" s="70" t="s">
        <v>60</v>
      </c>
      <c r="J1482" s="70" t="s">
        <v>2702</v>
      </c>
      <c r="K1482" s="69" t="b">
        <v>0</v>
      </c>
      <c r="L1482" s="70" t="s">
        <v>2703</v>
      </c>
      <c r="M1482" s="69">
        <v>101</v>
      </c>
      <c r="N1482" s="78" t="s">
        <v>62</v>
      </c>
      <c r="O1482" s="81" t="str">
        <f t="shared" si="46"/>
        <v>10195</v>
      </c>
      <c r="P1482" s="82" t="str">
        <f>IF(L1482="EGG", "THA", IF(COUNTIF(Sheet2!B$3:B$187,VALUE('raw Mark ID data'!O1482))=0, 0, VLOOKUP(VALUE(O1482), Sheet2!B$3:D$987, 3, FALSE)))</f>
        <v>THA</v>
      </c>
      <c r="Q1482" s="82" t="str">
        <f>IF(P1482="THA",VLOOKUP(VALUE(O1482),Sheet2!B$1:C$191,2,FALSE), IF(P1482="SHA",VLOOKUP(VALUE(O1482),Sheet2!B$1:C$191,2,FALSE), 0))</f>
        <v>Neets Bay</v>
      </c>
      <c r="R1482" s="82" t="str">
        <f t="shared" si="47"/>
        <v>T</v>
      </c>
      <c r="S1482" s="70" t="s">
        <v>2735</v>
      </c>
      <c r="T1482" s="71">
        <v>45530</v>
      </c>
      <c r="U1482" s="73"/>
      <c r="V1482" s="69">
        <v>1</v>
      </c>
      <c r="W1482" s="71">
        <v>45530</v>
      </c>
      <c r="X1482" s="69">
        <v>35</v>
      </c>
      <c r="Y1482" s="69">
        <v>10</v>
      </c>
      <c r="Z1482" s="70" t="s">
        <v>2705</v>
      </c>
      <c r="AA1482" s="69">
        <v>1</v>
      </c>
      <c r="AB1482" s="72">
        <v>45540</v>
      </c>
      <c r="AC1482" s="70" t="s">
        <v>63</v>
      </c>
      <c r="AD1482" s="70" t="s">
        <v>163</v>
      </c>
      <c r="AE1482" s="70" t="s">
        <v>10</v>
      </c>
      <c r="AF1482" s="70" t="s">
        <v>12</v>
      </c>
      <c r="AG1482" s="70" t="s">
        <v>65</v>
      </c>
      <c r="AH1482" s="70" t="s">
        <v>11</v>
      </c>
      <c r="AI1482" s="70" t="s">
        <v>9</v>
      </c>
      <c r="AJ1482" s="70" t="s">
        <v>84</v>
      </c>
      <c r="AK1482" s="70" t="s">
        <v>163</v>
      </c>
      <c r="AL1482" s="70" t="s">
        <v>63</v>
      </c>
      <c r="AM1482" s="70" t="s">
        <v>61</v>
      </c>
      <c r="AN1482" s="70" t="s">
        <v>61</v>
      </c>
      <c r="AO1482" s="70" t="s">
        <v>61</v>
      </c>
      <c r="AP1482" s="73"/>
    </row>
    <row r="1483" spans="1:42" ht="15" hidden="1" customHeight="1" x14ac:dyDescent="0.25">
      <c r="A1483" s="69">
        <v>2024</v>
      </c>
      <c r="B1483" s="70" t="s">
        <v>54</v>
      </c>
      <c r="C1483" s="70" t="s">
        <v>1752</v>
      </c>
      <c r="D1483" s="70" t="s">
        <v>1753</v>
      </c>
      <c r="E1483" s="70" t="s">
        <v>2094</v>
      </c>
      <c r="F1483" s="70" t="s">
        <v>1755</v>
      </c>
      <c r="G1483" s="70" t="s">
        <v>2701</v>
      </c>
      <c r="H1483" s="70" t="s">
        <v>113</v>
      </c>
      <c r="I1483" s="70" t="s">
        <v>60</v>
      </c>
      <c r="J1483" s="70" t="s">
        <v>2702</v>
      </c>
      <c r="K1483" s="69" t="b">
        <v>0</v>
      </c>
      <c r="L1483" s="70" t="s">
        <v>2703</v>
      </c>
      <c r="M1483" s="69">
        <v>101</v>
      </c>
      <c r="N1483" s="78" t="s">
        <v>62</v>
      </c>
      <c r="O1483" s="81" t="str">
        <f t="shared" si="46"/>
        <v>10195</v>
      </c>
      <c r="P1483" s="82" t="str">
        <f>IF(L1483="EGG", "THA", IF(COUNTIF(Sheet2!B$3:B$187,VALUE('raw Mark ID data'!O1483))=0, 0, VLOOKUP(VALUE(O1483), Sheet2!B$3:D$987, 3, FALSE)))</f>
        <v>THA</v>
      </c>
      <c r="Q1483" s="82" t="str">
        <f>IF(P1483="THA",VLOOKUP(VALUE(O1483),Sheet2!B$1:C$191,2,FALSE), IF(P1483="SHA",VLOOKUP(VALUE(O1483),Sheet2!B$1:C$191,2,FALSE), 0))</f>
        <v>Neets Bay</v>
      </c>
      <c r="R1483" s="82" t="str">
        <f t="shared" si="47"/>
        <v>T</v>
      </c>
      <c r="S1483" s="70" t="s">
        <v>2736</v>
      </c>
      <c r="T1483" s="71">
        <v>45530</v>
      </c>
      <c r="U1483" s="73"/>
      <c r="V1483" s="69">
        <v>1</v>
      </c>
      <c r="W1483" s="71">
        <v>45530</v>
      </c>
      <c r="X1483" s="69">
        <v>35</v>
      </c>
      <c r="Y1483" s="69">
        <v>10</v>
      </c>
      <c r="Z1483" s="70" t="s">
        <v>2705</v>
      </c>
      <c r="AA1483" s="69">
        <v>1</v>
      </c>
      <c r="AB1483" s="72">
        <v>45540</v>
      </c>
      <c r="AC1483" s="70" t="s">
        <v>63</v>
      </c>
      <c r="AD1483" s="70" t="s">
        <v>139</v>
      </c>
      <c r="AE1483" s="70" t="s">
        <v>13</v>
      </c>
      <c r="AF1483" s="70" t="s">
        <v>12</v>
      </c>
      <c r="AG1483" s="70" t="s">
        <v>65</v>
      </c>
      <c r="AH1483" s="70" t="s">
        <v>11</v>
      </c>
      <c r="AI1483" s="70" t="s">
        <v>9</v>
      </c>
      <c r="AJ1483" s="70" t="s">
        <v>84</v>
      </c>
      <c r="AK1483" s="70" t="s">
        <v>139</v>
      </c>
      <c r="AL1483" s="70" t="s">
        <v>63</v>
      </c>
      <c r="AM1483" s="70" t="s">
        <v>61</v>
      </c>
      <c r="AN1483" s="70" t="s">
        <v>61</v>
      </c>
      <c r="AO1483" s="70" t="s">
        <v>61</v>
      </c>
      <c r="AP1483" s="73"/>
    </row>
    <row r="1484" spans="1:42" ht="15" hidden="1" customHeight="1" x14ac:dyDescent="0.25">
      <c r="A1484" s="69">
        <v>2024</v>
      </c>
      <c r="B1484" s="70" t="s">
        <v>54</v>
      </c>
      <c r="C1484" s="70" t="s">
        <v>1752</v>
      </c>
      <c r="D1484" s="70" t="s">
        <v>1753</v>
      </c>
      <c r="E1484" s="70" t="s">
        <v>2094</v>
      </c>
      <c r="F1484" s="70" t="s">
        <v>1755</v>
      </c>
      <c r="G1484" s="70" t="s">
        <v>2701</v>
      </c>
      <c r="H1484" s="70" t="s">
        <v>114</v>
      </c>
      <c r="I1484" s="70" t="s">
        <v>60</v>
      </c>
      <c r="J1484" s="70" t="s">
        <v>2702</v>
      </c>
      <c r="K1484" s="69" t="b">
        <v>0</v>
      </c>
      <c r="L1484" s="70" t="s">
        <v>2703</v>
      </c>
      <c r="M1484" s="69">
        <v>101</v>
      </c>
      <c r="N1484" s="78" t="s">
        <v>62</v>
      </c>
      <c r="O1484" s="81" t="str">
        <f t="shared" si="46"/>
        <v>10195</v>
      </c>
      <c r="P1484" s="82" t="str">
        <f>IF(L1484="EGG", "THA", IF(COUNTIF(Sheet2!B$3:B$187,VALUE('raw Mark ID data'!O1484))=0, 0, VLOOKUP(VALUE(O1484), Sheet2!B$3:D$987, 3, FALSE)))</f>
        <v>THA</v>
      </c>
      <c r="Q1484" s="82" t="str">
        <f>IF(P1484="THA",VLOOKUP(VALUE(O1484),Sheet2!B$1:C$191,2,FALSE), IF(P1484="SHA",VLOOKUP(VALUE(O1484),Sheet2!B$1:C$191,2,FALSE), 0))</f>
        <v>Neets Bay</v>
      </c>
      <c r="R1484" s="82" t="str">
        <f t="shared" si="47"/>
        <v>T</v>
      </c>
      <c r="S1484" s="70" t="s">
        <v>2737</v>
      </c>
      <c r="T1484" s="71">
        <v>45530</v>
      </c>
      <c r="U1484" s="73"/>
      <c r="V1484" s="69">
        <v>1</v>
      </c>
      <c r="W1484" s="71">
        <v>45530</v>
      </c>
      <c r="X1484" s="69">
        <v>35</v>
      </c>
      <c r="Y1484" s="69">
        <v>10</v>
      </c>
      <c r="Z1484" s="70" t="s">
        <v>2705</v>
      </c>
      <c r="AA1484" s="69">
        <v>1</v>
      </c>
      <c r="AB1484" s="72">
        <v>45540</v>
      </c>
      <c r="AC1484" s="70" t="s">
        <v>63</v>
      </c>
      <c r="AD1484" s="70" t="s">
        <v>947</v>
      </c>
      <c r="AE1484" s="70" t="s">
        <v>14</v>
      </c>
      <c r="AF1484" s="70" t="s">
        <v>12</v>
      </c>
      <c r="AG1484" s="70" t="s">
        <v>65</v>
      </c>
      <c r="AH1484" s="70" t="s">
        <v>11</v>
      </c>
      <c r="AI1484" s="70" t="s">
        <v>9</v>
      </c>
      <c r="AJ1484" s="70" t="s">
        <v>122</v>
      </c>
      <c r="AK1484" s="70" t="s">
        <v>947</v>
      </c>
      <c r="AL1484" s="70" t="s">
        <v>63</v>
      </c>
      <c r="AM1484" s="70" t="s">
        <v>61</v>
      </c>
      <c r="AN1484" s="70" t="s">
        <v>61</v>
      </c>
      <c r="AO1484" s="70" t="s">
        <v>61</v>
      </c>
      <c r="AP1484" s="73"/>
    </row>
    <row r="1485" spans="1:42" ht="15" hidden="1" customHeight="1" x14ac:dyDescent="0.25">
      <c r="A1485" s="69">
        <v>2024</v>
      </c>
      <c r="B1485" s="70" t="s">
        <v>54</v>
      </c>
      <c r="C1485" s="70" t="s">
        <v>1752</v>
      </c>
      <c r="D1485" s="70" t="s">
        <v>1753</v>
      </c>
      <c r="E1485" s="70" t="s">
        <v>2094</v>
      </c>
      <c r="F1485" s="70" t="s">
        <v>1755</v>
      </c>
      <c r="G1485" s="70" t="s">
        <v>2701</v>
      </c>
      <c r="H1485" s="70" t="s">
        <v>117</v>
      </c>
      <c r="I1485" s="70" t="s">
        <v>60</v>
      </c>
      <c r="J1485" s="70" t="s">
        <v>2702</v>
      </c>
      <c r="K1485" s="69" t="b">
        <v>0</v>
      </c>
      <c r="L1485" s="70" t="s">
        <v>2703</v>
      </c>
      <c r="M1485" s="69">
        <v>101</v>
      </c>
      <c r="N1485" s="78" t="s">
        <v>62</v>
      </c>
      <c r="O1485" s="81" t="str">
        <f t="shared" si="46"/>
        <v>10195</v>
      </c>
      <c r="P1485" s="82" t="str">
        <f>IF(L1485="EGG", "THA", IF(COUNTIF(Sheet2!B$3:B$187,VALUE('raw Mark ID data'!O1485))=0, 0, VLOOKUP(VALUE(O1485), Sheet2!B$3:D$987, 3, FALSE)))</f>
        <v>THA</v>
      </c>
      <c r="Q1485" s="82" t="str">
        <f>IF(P1485="THA",VLOOKUP(VALUE(O1485),Sheet2!B$1:C$191,2,FALSE), IF(P1485="SHA",VLOOKUP(VALUE(O1485),Sheet2!B$1:C$191,2,FALSE), 0))</f>
        <v>Neets Bay</v>
      </c>
      <c r="R1485" s="82" t="str">
        <f t="shared" si="47"/>
        <v>T</v>
      </c>
      <c r="S1485" s="70" t="s">
        <v>2738</v>
      </c>
      <c r="T1485" s="71">
        <v>45530</v>
      </c>
      <c r="U1485" s="73"/>
      <c r="V1485" s="69">
        <v>1</v>
      </c>
      <c r="W1485" s="71">
        <v>45530</v>
      </c>
      <c r="X1485" s="69">
        <v>35</v>
      </c>
      <c r="Y1485" s="69">
        <v>10</v>
      </c>
      <c r="Z1485" s="70" t="s">
        <v>2705</v>
      </c>
      <c r="AA1485" s="69">
        <v>1</v>
      </c>
      <c r="AB1485" s="72">
        <v>45540</v>
      </c>
      <c r="AC1485" s="70" t="s">
        <v>63</v>
      </c>
      <c r="AD1485" s="70" t="s">
        <v>163</v>
      </c>
      <c r="AE1485" s="70" t="s">
        <v>10</v>
      </c>
      <c r="AF1485" s="70" t="s">
        <v>12</v>
      </c>
      <c r="AG1485" s="70" t="s">
        <v>65</v>
      </c>
      <c r="AH1485" s="70" t="s">
        <v>11</v>
      </c>
      <c r="AI1485" s="70" t="s">
        <v>9</v>
      </c>
      <c r="AJ1485" s="70" t="s">
        <v>84</v>
      </c>
      <c r="AK1485" s="70" t="s">
        <v>163</v>
      </c>
      <c r="AL1485" s="70" t="s">
        <v>63</v>
      </c>
      <c r="AM1485" s="70" t="s">
        <v>61</v>
      </c>
      <c r="AN1485" s="70" t="s">
        <v>61</v>
      </c>
      <c r="AO1485" s="70" t="s">
        <v>61</v>
      </c>
      <c r="AP1485" s="73"/>
    </row>
    <row r="1486" spans="1:42" ht="15" hidden="1" customHeight="1" x14ac:dyDescent="0.25">
      <c r="A1486" s="69">
        <v>2024</v>
      </c>
      <c r="B1486" s="70" t="s">
        <v>54</v>
      </c>
      <c r="C1486" s="70" t="s">
        <v>1752</v>
      </c>
      <c r="D1486" s="70" t="s">
        <v>1753</v>
      </c>
      <c r="E1486" s="70" t="s">
        <v>2094</v>
      </c>
      <c r="F1486" s="70" t="s">
        <v>1755</v>
      </c>
      <c r="G1486" s="70" t="s">
        <v>2701</v>
      </c>
      <c r="H1486" s="70" t="s">
        <v>118</v>
      </c>
      <c r="I1486" s="70" t="s">
        <v>60</v>
      </c>
      <c r="J1486" s="70" t="s">
        <v>2702</v>
      </c>
      <c r="K1486" s="69" t="b">
        <v>0</v>
      </c>
      <c r="L1486" s="70" t="s">
        <v>2703</v>
      </c>
      <c r="M1486" s="69">
        <v>101</v>
      </c>
      <c r="N1486" s="78" t="s">
        <v>62</v>
      </c>
      <c r="O1486" s="81" t="str">
        <f t="shared" si="46"/>
        <v>10195</v>
      </c>
      <c r="P1486" s="82" t="str">
        <f>IF(L1486="EGG", "THA", IF(COUNTIF(Sheet2!B$3:B$187,VALUE('raw Mark ID data'!O1486))=0, 0, VLOOKUP(VALUE(O1486), Sheet2!B$3:D$987, 3, FALSE)))</f>
        <v>THA</v>
      </c>
      <c r="Q1486" s="82" t="str">
        <f>IF(P1486="THA",VLOOKUP(VALUE(O1486),Sheet2!B$1:C$191,2,FALSE), IF(P1486="SHA",VLOOKUP(VALUE(O1486),Sheet2!B$1:C$191,2,FALSE), 0))</f>
        <v>Neets Bay</v>
      </c>
      <c r="R1486" s="82" t="str">
        <f t="shared" si="47"/>
        <v>T</v>
      </c>
      <c r="S1486" s="70" t="s">
        <v>2739</v>
      </c>
      <c r="T1486" s="71">
        <v>45530</v>
      </c>
      <c r="U1486" s="73"/>
      <c r="V1486" s="69">
        <v>1</v>
      </c>
      <c r="W1486" s="71">
        <v>45530</v>
      </c>
      <c r="X1486" s="69">
        <v>35</v>
      </c>
      <c r="Y1486" s="69">
        <v>10</v>
      </c>
      <c r="Z1486" s="70" t="s">
        <v>2705</v>
      </c>
      <c r="AA1486" s="69">
        <v>1</v>
      </c>
      <c r="AB1486" s="72">
        <v>45540</v>
      </c>
      <c r="AC1486" s="70" t="s">
        <v>63</v>
      </c>
      <c r="AD1486" s="70" t="s">
        <v>139</v>
      </c>
      <c r="AE1486" s="70" t="s">
        <v>13</v>
      </c>
      <c r="AF1486" s="70" t="s">
        <v>12</v>
      </c>
      <c r="AG1486" s="70" t="s">
        <v>65</v>
      </c>
      <c r="AH1486" s="70" t="s">
        <v>11</v>
      </c>
      <c r="AI1486" s="70" t="s">
        <v>9</v>
      </c>
      <c r="AJ1486" s="70" t="s">
        <v>84</v>
      </c>
      <c r="AK1486" s="70" t="s">
        <v>139</v>
      </c>
      <c r="AL1486" s="70" t="s">
        <v>63</v>
      </c>
      <c r="AM1486" s="70" t="s">
        <v>61</v>
      </c>
      <c r="AN1486" s="70" t="s">
        <v>61</v>
      </c>
      <c r="AO1486" s="70" t="s">
        <v>61</v>
      </c>
      <c r="AP1486" s="73"/>
    </row>
    <row r="1487" spans="1:42" ht="15" hidden="1" customHeight="1" x14ac:dyDescent="0.25">
      <c r="A1487" s="69">
        <v>2024</v>
      </c>
      <c r="B1487" s="70" t="s">
        <v>54</v>
      </c>
      <c r="C1487" s="70" t="s">
        <v>1752</v>
      </c>
      <c r="D1487" s="70" t="s">
        <v>1753</v>
      </c>
      <c r="E1487" s="70" t="s">
        <v>2094</v>
      </c>
      <c r="F1487" s="70" t="s">
        <v>1755</v>
      </c>
      <c r="G1487" s="70" t="s">
        <v>2701</v>
      </c>
      <c r="H1487" s="70" t="s">
        <v>119</v>
      </c>
      <c r="I1487" s="70" t="s">
        <v>60</v>
      </c>
      <c r="J1487" s="70" t="s">
        <v>2702</v>
      </c>
      <c r="K1487" s="69" t="b">
        <v>0</v>
      </c>
      <c r="L1487" s="70" t="s">
        <v>2703</v>
      </c>
      <c r="M1487" s="69">
        <v>101</v>
      </c>
      <c r="N1487" s="78" t="s">
        <v>62</v>
      </c>
      <c r="O1487" s="81" t="str">
        <f t="shared" si="46"/>
        <v>10195</v>
      </c>
      <c r="P1487" s="82" t="str">
        <f>IF(L1487="EGG", "THA", IF(COUNTIF(Sheet2!B$3:B$187,VALUE('raw Mark ID data'!O1487))=0, 0, VLOOKUP(VALUE(O1487), Sheet2!B$3:D$987, 3, FALSE)))</f>
        <v>THA</v>
      </c>
      <c r="Q1487" s="82" t="str">
        <f>IF(P1487="THA",VLOOKUP(VALUE(O1487),Sheet2!B$1:C$191,2,FALSE), IF(P1487="SHA",VLOOKUP(VALUE(O1487),Sheet2!B$1:C$191,2,FALSE), 0))</f>
        <v>Neets Bay</v>
      </c>
      <c r="R1487" s="82" t="str">
        <f t="shared" si="47"/>
        <v>T</v>
      </c>
      <c r="S1487" s="70" t="s">
        <v>2740</v>
      </c>
      <c r="T1487" s="71">
        <v>45530</v>
      </c>
      <c r="U1487" s="73"/>
      <c r="V1487" s="69">
        <v>1</v>
      </c>
      <c r="W1487" s="71">
        <v>45530</v>
      </c>
      <c r="X1487" s="69">
        <v>35</v>
      </c>
      <c r="Y1487" s="69">
        <v>10</v>
      </c>
      <c r="Z1487" s="70" t="s">
        <v>2705</v>
      </c>
      <c r="AA1487" s="69">
        <v>1</v>
      </c>
      <c r="AB1487" s="72">
        <v>45540</v>
      </c>
      <c r="AC1487" s="70" t="s">
        <v>63</v>
      </c>
      <c r="AD1487" s="70" t="s">
        <v>139</v>
      </c>
      <c r="AE1487" s="70" t="s">
        <v>13</v>
      </c>
      <c r="AF1487" s="70" t="s">
        <v>12</v>
      </c>
      <c r="AG1487" s="70" t="s">
        <v>65</v>
      </c>
      <c r="AH1487" s="70" t="s">
        <v>11</v>
      </c>
      <c r="AI1487" s="70" t="s">
        <v>9</v>
      </c>
      <c r="AJ1487" s="70" t="s">
        <v>122</v>
      </c>
      <c r="AK1487" s="70" t="s">
        <v>139</v>
      </c>
      <c r="AL1487" s="70" t="s">
        <v>63</v>
      </c>
      <c r="AM1487" s="70" t="s">
        <v>61</v>
      </c>
      <c r="AN1487" s="70" t="s">
        <v>61</v>
      </c>
      <c r="AO1487" s="70" t="s">
        <v>61</v>
      </c>
      <c r="AP1487" s="73"/>
    </row>
    <row r="1488" spans="1:42" ht="15" hidden="1" customHeight="1" x14ac:dyDescent="0.25">
      <c r="A1488" s="69">
        <v>2024</v>
      </c>
      <c r="B1488" s="70" t="s">
        <v>54</v>
      </c>
      <c r="C1488" s="70" t="s">
        <v>1752</v>
      </c>
      <c r="D1488" s="70" t="s">
        <v>1753</v>
      </c>
      <c r="E1488" s="70" t="s">
        <v>2094</v>
      </c>
      <c r="F1488" s="70" t="s">
        <v>1755</v>
      </c>
      <c r="G1488" s="70" t="s">
        <v>2701</v>
      </c>
      <c r="H1488" s="70" t="s">
        <v>120</v>
      </c>
      <c r="I1488" s="70" t="s">
        <v>60</v>
      </c>
      <c r="J1488" s="70" t="s">
        <v>2702</v>
      </c>
      <c r="K1488" s="69" t="b">
        <v>0</v>
      </c>
      <c r="L1488" s="70" t="s">
        <v>2703</v>
      </c>
      <c r="M1488" s="69">
        <v>101</v>
      </c>
      <c r="N1488" s="78" t="s">
        <v>62</v>
      </c>
      <c r="O1488" s="81" t="str">
        <f t="shared" si="46"/>
        <v>10195</v>
      </c>
      <c r="P1488" s="82" t="str">
        <f>IF(L1488="EGG", "THA", IF(COUNTIF(Sheet2!B$3:B$187,VALUE('raw Mark ID data'!O1488))=0, 0, VLOOKUP(VALUE(O1488), Sheet2!B$3:D$987, 3, FALSE)))</f>
        <v>THA</v>
      </c>
      <c r="Q1488" s="82" t="str">
        <f>IF(P1488="THA",VLOOKUP(VALUE(O1488),Sheet2!B$1:C$191,2,FALSE), IF(P1488="SHA",VLOOKUP(VALUE(O1488),Sheet2!B$1:C$191,2,FALSE), 0))</f>
        <v>Neets Bay</v>
      </c>
      <c r="R1488" s="82" t="str">
        <f t="shared" si="47"/>
        <v>T</v>
      </c>
      <c r="S1488" s="70" t="s">
        <v>2741</v>
      </c>
      <c r="T1488" s="71">
        <v>45530</v>
      </c>
      <c r="U1488" s="73"/>
      <c r="V1488" s="69">
        <v>1</v>
      </c>
      <c r="W1488" s="71">
        <v>45530</v>
      </c>
      <c r="X1488" s="69">
        <v>35</v>
      </c>
      <c r="Y1488" s="69">
        <v>10</v>
      </c>
      <c r="Z1488" s="70" t="s">
        <v>2705</v>
      </c>
      <c r="AA1488" s="69">
        <v>1</v>
      </c>
      <c r="AB1488" s="72">
        <v>45540</v>
      </c>
      <c r="AC1488" s="70" t="s">
        <v>63</v>
      </c>
      <c r="AD1488" s="70" t="s">
        <v>163</v>
      </c>
      <c r="AE1488" s="70" t="s">
        <v>10</v>
      </c>
      <c r="AF1488" s="70" t="s">
        <v>12</v>
      </c>
      <c r="AG1488" s="70" t="s">
        <v>65</v>
      </c>
      <c r="AH1488" s="70" t="s">
        <v>11</v>
      </c>
      <c r="AI1488" s="70" t="s">
        <v>9</v>
      </c>
      <c r="AJ1488" s="70" t="s">
        <v>122</v>
      </c>
      <c r="AK1488" s="70" t="s">
        <v>163</v>
      </c>
      <c r="AL1488" s="70" t="s">
        <v>63</v>
      </c>
      <c r="AM1488" s="70" t="s">
        <v>61</v>
      </c>
      <c r="AN1488" s="70" t="s">
        <v>61</v>
      </c>
      <c r="AO1488" s="70" t="s">
        <v>61</v>
      </c>
      <c r="AP1488" s="73"/>
    </row>
    <row r="1489" spans="1:42" ht="15" hidden="1" customHeight="1" x14ac:dyDescent="0.25">
      <c r="A1489" s="69">
        <v>2024</v>
      </c>
      <c r="B1489" s="70" t="s">
        <v>54</v>
      </c>
      <c r="C1489" s="70" t="s">
        <v>986</v>
      </c>
      <c r="D1489" s="70" t="s">
        <v>987</v>
      </c>
      <c r="E1489" s="70" t="s">
        <v>988</v>
      </c>
      <c r="F1489" s="70" t="s">
        <v>182</v>
      </c>
      <c r="G1489" s="70" t="s">
        <v>2742</v>
      </c>
      <c r="H1489" s="70" t="s">
        <v>117</v>
      </c>
      <c r="I1489" s="70" t="s">
        <v>855</v>
      </c>
      <c r="J1489" s="70" t="s">
        <v>61</v>
      </c>
      <c r="K1489" s="69" t="b">
        <v>1</v>
      </c>
      <c r="L1489" s="70" t="s">
        <v>23</v>
      </c>
      <c r="M1489" s="69">
        <v>101</v>
      </c>
      <c r="N1489" s="78" t="s">
        <v>1482</v>
      </c>
      <c r="O1489" s="81" t="str">
        <f t="shared" si="46"/>
        <v>1012941</v>
      </c>
      <c r="P1489" s="82">
        <f>IF(COUNTIF(Sheet2!B$3:B$187,VALUE('raw Mark ID data'!O1489))=0, 0, VLOOKUP(VALUE(O1489), Sheet2!B$3:D$987, 3, FALSE))</f>
        <v>0</v>
      </c>
      <c r="Q1489" s="82">
        <f>IF(P1489="THA",VLOOKUP(VALUE(O1489),Sheet2!B$1:C$191,2,FALSE), IF(P1489="SHA",VLOOKUP(VALUE(O1489),Sheet2!B$1:C$191,2,FALSE), 0))</f>
        <v>0</v>
      </c>
      <c r="R1489" s="82" t="str">
        <f t="shared" si="47"/>
        <v>NT</v>
      </c>
      <c r="S1489" s="70" t="s">
        <v>2743</v>
      </c>
      <c r="T1489" s="71">
        <v>45525</v>
      </c>
      <c r="U1489" s="73"/>
      <c r="V1489" s="69">
        <v>1</v>
      </c>
      <c r="W1489" s="71">
        <v>45526</v>
      </c>
      <c r="X1489" s="69">
        <v>34</v>
      </c>
      <c r="Y1489" s="73"/>
      <c r="Z1489" s="70" t="s">
        <v>2744</v>
      </c>
      <c r="AA1489" s="69">
        <v>1</v>
      </c>
      <c r="AB1489" s="72">
        <v>45547</v>
      </c>
      <c r="AC1489" s="70" t="s">
        <v>63</v>
      </c>
      <c r="AD1489" s="70" t="s">
        <v>947</v>
      </c>
      <c r="AE1489" s="70" t="s">
        <v>14</v>
      </c>
      <c r="AF1489" s="70" t="s">
        <v>12</v>
      </c>
      <c r="AG1489" s="70" t="s">
        <v>65</v>
      </c>
      <c r="AH1489" s="70" t="s">
        <v>11</v>
      </c>
      <c r="AI1489" s="70" t="s">
        <v>9</v>
      </c>
      <c r="AJ1489" s="70" t="s">
        <v>122</v>
      </c>
      <c r="AK1489" s="70" t="s">
        <v>947</v>
      </c>
      <c r="AL1489" s="70" t="s">
        <v>63</v>
      </c>
      <c r="AM1489" s="70" t="s">
        <v>61</v>
      </c>
      <c r="AN1489" s="70" t="s">
        <v>61</v>
      </c>
      <c r="AO1489" s="70" t="s">
        <v>74</v>
      </c>
      <c r="AP1489" s="69">
        <v>6.6</v>
      </c>
    </row>
    <row r="1490" spans="1:42" ht="15" hidden="1" customHeight="1" x14ac:dyDescent="0.25">
      <c r="A1490" s="69">
        <v>2024</v>
      </c>
      <c r="B1490" s="70" t="s">
        <v>54</v>
      </c>
      <c r="C1490" s="70" t="s">
        <v>1046</v>
      </c>
      <c r="D1490" s="70" t="s">
        <v>175</v>
      </c>
      <c r="E1490" s="70" t="s">
        <v>998</v>
      </c>
      <c r="F1490" s="70" t="s">
        <v>182</v>
      </c>
      <c r="G1490" s="70" t="s">
        <v>2745</v>
      </c>
      <c r="H1490" s="70" t="s">
        <v>105</v>
      </c>
      <c r="I1490" s="70" t="s">
        <v>855</v>
      </c>
      <c r="J1490" s="70" t="s">
        <v>61</v>
      </c>
      <c r="K1490" s="69" t="b">
        <v>1</v>
      </c>
      <c r="L1490" s="70" t="s">
        <v>8</v>
      </c>
      <c r="M1490" s="69">
        <v>106</v>
      </c>
      <c r="N1490" s="78" t="s">
        <v>2746</v>
      </c>
      <c r="O1490" s="81" t="str">
        <f t="shared" si="46"/>
        <v>1063041</v>
      </c>
      <c r="P1490" s="82">
        <f>IF(COUNTIF(Sheet2!B$3:B$187,VALUE('raw Mark ID data'!O1490))=0, 0, VLOOKUP(VALUE(O1490), Sheet2!B$3:D$987, 3, FALSE))</f>
        <v>0</v>
      </c>
      <c r="Q1490" s="82">
        <f>IF(P1490="THA",VLOOKUP(VALUE(O1490),Sheet2!B$1:C$191,2,FALSE), IF(P1490="SHA",VLOOKUP(VALUE(O1490),Sheet2!B$1:C$191,2,FALSE), 0))</f>
        <v>0</v>
      </c>
      <c r="R1490" s="82" t="str">
        <f t="shared" si="47"/>
        <v>NT</v>
      </c>
      <c r="S1490" s="70" t="s">
        <v>2747</v>
      </c>
      <c r="T1490" s="71">
        <v>45530</v>
      </c>
      <c r="U1490" s="72">
        <v>45531</v>
      </c>
      <c r="V1490" s="69">
        <v>2</v>
      </c>
      <c r="W1490" s="71">
        <v>45532</v>
      </c>
      <c r="X1490" s="69">
        <v>35</v>
      </c>
      <c r="Y1490" s="73"/>
      <c r="Z1490" s="70" t="s">
        <v>61</v>
      </c>
      <c r="AA1490" s="69">
        <v>1</v>
      </c>
      <c r="AB1490" s="72">
        <v>45534</v>
      </c>
      <c r="AC1490" s="70" t="s">
        <v>63</v>
      </c>
      <c r="AD1490" s="70" t="s">
        <v>163</v>
      </c>
      <c r="AE1490" s="70" t="s">
        <v>10</v>
      </c>
      <c r="AF1490" s="70" t="s">
        <v>12</v>
      </c>
      <c r="AG1490" s="70" t="s">
        <v>65</v>
      </c>
      <c r="AH1490" s="70" t="s">
        <v>11</v>
      </c>
      <c r="AI1490" s="70" t="s">
        <v>9</v>
      </c>
      <c r="AJ1490" s="70" t="s">
        <v>122</v>
      </c>
      <c r="AK1490" s="70" t="s">
        <v>163</v>
      </c>
      <c r="AL1490" s="70" t="s">
        <v>63</v>
      </c>
      <c r="AM1490" s="70" t="s">
        <v>61</v>
      </c>
      <c r="AN1490" s="70" t="s">
        <v>61</v>
      </c>
      <c r="AO1490" s="70" t="s">
        <v>74</v>
      </c>
      <c r="AP1490" s="69">
        <v>5.6</v>
      </c>
    </row>
    <row r="1491" spans="1:42" ht="15" hidden="1" customHeight="1" x14ac:dyDescent="0.25">
      <c r="A1491" s="69">
        <v>2024</v>
      </c>
      <c r="B1491" s="70" t="s">
        <v>54</v>
      </c>
      <c r="C1491" s="70" t="s">
        <v>55</v>
      </c>
      <c r="D1491" s="70" t="s">
        <v>175</v>
      </c>
      <c r="E1491" s="70" t="s">
        <v>176</v>
      </c>
      <c r="F1491" s="70" t="s">
        <v>182</v>
      </c>
      <c r="G1491" s="70" t="s">
        <v>2748</v>
      </c>
      <c r="H1491" s="70" t="s">
        <v>67</v>
      </c>
      <c r="I1491" s="70" t="s">
        <v>60</v>
      </c>
      <c r="J1491" s="70" t="s">
        <v>180</v>
      </c>
      <c r="K1491" s="69" t="b">
        <v>1</v>
      </c>
      <c r="L1491" s="70" t="s">
        <v>23</v>
      </c>
      <c r="M1491" s="69">
        <v>101</v>
      </c>
      <c r="N1491" s="78" t="s">
        <v>62</v>
      </c>
      <c r="O1491" s="81" t="str">
        <f t="shared" si="46"/>
        <v>10195</v>
      </c>
      <c r="P1491" s="82" t="str">
        <f>IF(L1491="EGG", "THA", IF(COUNTIF(Sheet2!B$3:B$187,VALUE('raw Mark ID data'!O1491))=0, 0, VLOOKUP(VALUE(O1491), Sheet2!B$3:D$987, 3, FALSE)))</f>
        <v>THA</v>
      </c>
      <c r="Q1491" s="82" t="str">
        <f>IF(P1491="THA",VLOOKUP(VALUE(O1491),Sheet2!B$1:C$191,2,FALSE), IF(P1491="SHA",VLOOKUP(VALUE(O1491),Sheet2!B$1:C$191,2,FALSE), 0))</f>
        <v>Neets Bay</v>
      </c>
      <c r="R1491" s="82" t="str">
        <f t="shared" si="47"/>
        <v>T</v>
      </c>
      <c r="S1491" s="70" t="s">
        <v>2749</v>
      </c>
      <c r="T1491" s="71">
        <v>45534</v>
      </c>
      <c r="U1491" s="73"/>
      <c r="V1491" s="69">
        <v>1</v>
      </c>
      <c r="W1491" s="71">
        <v>45535</v>
      </c>
      <c r="X1491" s="69">
        <v>35</v>
      </c>
      <c r="Y1491" s="69">
        <v>10</v>
      </c>
      <c r="Z1491" s="70" t="s">
        <v>2750</v>
      </c>
      <c r="AA1491" s="69">
        <v>1</v>
      </c>
      <c r="AB1491" s="72">
        <v>45538</v>
      </c>
      <c r="AC1491" s="70" t="s">
        <v>63</v>
      </c>
      <c r="AD1491" s="70" t="s">
        <v>947</v>
      </c>
      <c r="AE1491" s="70" t="s">
        <v>14</v>
      </c>
      <c r="AF1491" s="70" t="s">
        <v>12</v>
      </c>
      <c r="AG1491" s="70" t="s">
        <v>65</v>
      </c>
      <c r="AH1491" s="70" t="s">
        <v>11</v>
      </c>
      <c r="AI1491" s="70" t="s">
        <v>9</v>
      </c>
      <c r="AJ1491" s="70" t="s">
        <v>122</v>
      </c>
      <c r="AK1491" s="70" t="s">
        <v>947</v>
      </c>
      <c r="AL1491" s="70" t="s">
        <v>63</v>
      </c>
      <c r="AM1491" s="70" t="s">
        <v>61</v>
      </c>
      <c r="AN1491" s="70" t="s">
        <v>61</v>
      </c>
      <c r="AO1491" s="70" t="s">
        <v>74</v>
      </c>
      <c r="AP1491" s="69">
        <v>6</v>
      </c>
    </row>
    <row r="1492" spans="1:42" ht="15" hidden="1" customHeight="1" x14ac:dyDescent="0.25">
      <c r="A1492" s="69">
        <v>2024</v>
      </c>
      <c r="B1492" s="70" t="s">
        <v>54</v>
      </c>
      <c r="C1492" s="70" t="s">
        <v>55</v>
      </c>
      <c r="D1492" s="70" t="s">
        <v>175</v>
      </c>
      <c r="E1492" s="70" t="s">
        <v>176</v>
      </c>
      <c r="F1492" s="70" t="s">
        <v>182</v>
      </c>
      <c r="G1492" s="70" t="s">
        <v>2748</v>
      </c>
      <c r="H1492" s="70" t="s">
        <v>77</v>
      </c>
      <c r="I1492" s="70" t="s">
        <v>60</v>
      </c>
      <c r="J1492" s="70" t="s">
        <v>180</v>
      </c>
      <c r="K1492" s="69" t="b">
        <v>1</v>
      </c>
      <c r="L1492" s="70" t="s">
        <v>23</v>
      </c>
      <c r="M1492" s="69">
        <v>101</v>
      </c>
      <c r="N1492" s="78" t="s">
        <v>62</v>
      </c>
      <c r="O1492" s="81" t="str">
        <f t="shared" si="46"/>
        <v>10195</v>
      </c>
      <c r="P1492" s="82" t="str">
        <f>IF(L1492="EGG", "THA", IF(COUNTIF(Sheet2!B$3:B$187,VALUE('raw Mark ID data'!O1492))=0, 0, VLOOKUP(VALUE(O1492), Sheet2!B$3:D$987, 3, FALSE)))</f>
        <v>THA</v>
      </c>
      <c r="Q1492" s="82" t="str">
        <f>IF(P1492="THA",VLOOKUP(VALUE(O1492),Sheet2!B$1:C$191,2,FALSE), IF(P1492="SHA",VLOOKUP(VALUE(O1492),Sheet2!B$1:C$191,2,FALSE), 0))</f>
        <v>Neets Bay</v>
      </c>
      <c r="R1492" s="82" t="str">
        <f t="shared" si="47"/>
        <v>T</v>
      </c>
      <c r="S1492" s="70" t="s">
        <v>2751</v>
      </c>
      <c r="T1492" s="71">
        <v>45534</v>
      </c>
      <c r="U1492" s="73"/>
      <c r="V1492" s="69">
        <v>1</v>
      </c>
      <c r="W1492" s="71">
        <v>45535</v>
      </c>
      <c r="X1492" s="69">
        <v>35</v>
      </c>
      <c r="Y1492" s="69">
        <v>10</v>
      </c>
      <c r="Z1492" s="70" t="s">
        <v>2750</v>
      </c>
      <c r="AA1492" s="69">
        <v>1</v>
      </c>
      <c r="AB1492" s="72">
        <v>45538</v>
      </c>
      <c r="AC1492" s="70" t="s">
        <v>63</v>
      </c>
      <c r="AD1492" s="70" t="s">
        <v>139</v>
      </c>
      <c r="AE1492" s="70" t="s">
        <v>13</v>
      </c>
      <c r="AF1492" s="70" t="s">
        <v>12</v>
      </c>
      <c r="AG1492" s="70" t="s">
        <v>65</v>
      </c>
      <c r="AH1492" s="70" t="s">
        <v>11</v>
      </c>
      <c r="AI1492" s="70" t="s">
        <v>9</v>
      </c>
      <c r="AJ1492" s="70" t="s">
        <v>84</v>
      </c>
      <c r="AK1492" s="70" t="s">
        <v>139</v>
      </c>
      <c r="AL1492" s="70" t="s">
        <v>63</v>
      </c>
      <c r="AM1492" s="70" t="s">
        <v>61</v>
      </c>
      <c r="AN1492" s="70" t="s">
        <v>61</v>
      </c>
      <c r="AO1492" s="70" t="s">
        <v>74</v>
      </c>
      <c r="AP1492" s="69">
        <v>5.6</v>
      </c>
    </row>
    <row r="1493" spans="1:42" ht="15" hidden="1" customHeight="1" x14ac:dyDescent="0.25">
      <c r="A1493" s="69">
        <v>2024</v>
      </c>
      <c r="B1493" s="70" t="s">
        <v>54</v>
      </c>
      <c r="C1493" s="70" t="s">
        <v>55</v>
      </c>
      <c r="D1493" s="70" t="s">
        <v>175</v>
      </c>
      <c r="E1493" s="70" t="s">
        <v>176</v>
      </c>
      <c r="F1493" s="70" t="s">
        <v>182</v>
      </c>
      <c r="G1493" s="70" t="s">
        <v>2748</v>
      </c>
      <c r="H1493" s="70" t="s">
        <v>78</v>
      </c>
      <c r="I1493" s="70" t="s">
        <v>60</v>
      </c>
      <c r="J1493" s="70" t="s">
        <v>180</v>
      </c>
      <c r="K1493" s="69" t="b">
        <v>1</v>
      </c>
      <c r="L1493" s="70" t="s">
        <v>23</v>
      </c>
      <c r="M1493" s="69">
        <v>101</v>
      </c>
      <c r="N1493" s="78" t="s">
        <v>62</v>
      </c>
      <c r="O1493" s="81" t="str">
        <f t="shared" si="46"/>
        <v>10195</v>
      </c>
      <c r="P1493" s="82" t="str">
        <f>IF(L1493="EGG", "THA", IF(COUNTIF(Sheet2!B$3:B$187,VALUE('raw Mark ID data'!O1493))=0, 0, VLOOKUP(VALUE(O1493), Sheet2!B$3:D$987, 3, FALSE)))</f>
        <v>THA</v>
      </c>
      <c r="Q1493" s="82" t="str">
        <f>IF(P1493="THA",VLOOKUP(VALUE(O1493),Sheet2!B$1:C$191,2,FALSE), IF(P1493="SHA",VLOOKUP(VALUE(O1493),Sheet2!B$1:C$191,2,FALSE), 0))</f>
        <v>Neets Bay</v>
      </c>
      <c r="R1493" s="82" t="str">
        <f t="shared" si="47"/>
        <v>T</v>
      </c>
      <c r="S1493" s="70" t="s">
        <v>2752</v>
      </c>
      <c r="T1493" s="71">
        <v>45534</v>
      </c>
      <c r="U1493" s="73"/>
      <c r="V1493" s="69">
        <v>1</v>
      </c>
      <c r="W1493" s="71">
        <v>45535</v>
      </c>
      <c r="X1493" s="69">
        <v>35</v>
      </c>
      <c r="Y1493" s="69">
        <v>10</v>
      </c>
      <c r="Z1493" s="70" t="s">
        <v>2750</v>
      </c>
      <c r="AA1493" s="69">
        <v>1</v>
      </c>
      <c r="AB1493" s="72">
        <v>45538</v>
      </c>
      <c r="AC1493" s="70" t="s">
        <v>63</v>
      </c>
      <c r="AD1493" s="70" t="s">
        <v>947</v>
      </c>
      <c r="AE1493" s="70" t="s">
        <v>14</v>
      </c>
      <c r="AF1493" s="70" t="s">
        <v>12</v>
      </c>
      <c r="AG1493" s="70" t="s">
        <v>65</v>
      </c>
      <c r="AH1493" s="70" t="s">
        <v>11</v>
      </c>
      <c r="AI1493" s="70" t="s">
        <v>9</v>
      </c>
      <c r="AJ1493" s="70" t="s">
        <v>122</v>
      </c>
      <c r="AK1493" s="70" t="s">
        <v>947</v>
      </c>
      <c r="AL1493" s="70" t="s">
        <v>63</v>
      </c>
      <c r="AM1493" s="70" t="s">
        <v>61</v>
      </c>
      <c r="AN1493" s="70" t="s">
        <v>61</v>
      </c>
      <c r="AO1493" s="70" t="s">
        <v>74</v>
      </c>
      <c r="AP1493" s="69">
        <v>5.3</v>
      </c>
    </row>
    <row r="1494" spans="1:42" ht="15" hidden="1" customHeight="1" x14ac:dyDescent="0.25">
      <c r="A1494" s="69">
        <v>2024</v>
      </c>
      <c r="B1494" s="70" t="s">
        <v>54</v>
      </c>
      <c r="C1494" s="70" t="s">
        <v>55</v>
      </c>
      <c r="D1494" s="70" t="s">
        <v>175</v>
      </c>
      <c r="E1494" s="70" t="s">
        <v>176</v>
      </c>
      <c r="F1494" s="70" t="s">
        <v>182</v>
      </c>
      <c r="G1494" s="70" t="s">
        <v>2748</v>
      </c>
      <c r="H1494" s="70" t="s">
        <v>83</v>
      </c>
      <c r="I1494" s="70" t="s">
        <v>60</v>
      </c>
      <c r="J1494" s="70" t="s">
        <v>180</v>
      </c>
      <c r="K1494" s="69" t="b">
        <v>1</v>
      </c>
      <c r="L1494" s="70" t="s">
        <v>23</v>
      </c>
      <c r="M1494" s="69">
        <v>101</v>
      </c>
      <c r="N1494" s="78" t="s">
        <v>62</v>
      </c>
      <c r="O1494" s="81" t="str">
        <f t="shared" si="46"/>
        <v>10195</v>
      </c>
      <c r="P1494" s="82" t="str">
        <f>IF(L1494="EGG", "THA", IF(COUNTIF(Sheet2!B$3:B$187,VALUE('raw Mark ID data'!O1494))=0, 0, VLOOKUP(VALUE(O1494), Sheet2!B$3:D$987, 3, FALSE)))</f>
        <v>THA</v>
      </c>
      <c r="Q1494" s="82" t="str">
        <f>IF(P1494="THA",VLOOKUP(VALUE(O1494),Sheet2!B$1:C$191,2,FALSE), IF(P1494="SHA",VLOOKUP(VALUE(O1494),Sheet2!B$1:C$191,2,FALSE), 0))</f>
        <v>Neets Bay</v>
      </c>
      <c r="R1494" s="82" t="str">
        <f t="shared" si="47"/>
        <v>T</v>
      </c>
      <c r="S1494" s="70" t="s">
        <v>2753</v>
      </c>
      <c r="T1494" s="71">
        <v>45534</v>
      </c>
      <c r="U1494" s="73"/>
      <c r="V1494" s="69">
        <v>1</v>
      </c>
      <c r="W1494" s="71">
        <v>45535</v>
      </c>
      <c r="X1494" s="69">
        <v>35</v>
      </c>
      <c r="Y1494" s="69">
        <v>10</v>
      </c>
      <c r="Z1494" s="70" t="s">
        <v>2750</v>
      </c>
      <c r="AA1494" s="69">
        <v>1</v>
      </c>
      <c r="AB1494" s="72">
        <v>45538</v>
      </c>
      <c r="AC1494" s="70" t="s">
        <v>63</v>
      </c>
      <c r="AD1494" s="70" t="s">
        <v>139</v>
      </c>
      <c r="AE1494" s="70" t="s">
        <v>13</v>
      </c>
      <c r="AF1494" s="70" t="s">
        <v>12</v>
      </c>
      <c r="AG1494" s="70" t="s">
        <v>65</v>
      </c>
      <c r="AH1494" s="70" t="s">
        <v>11</v>
      </c>
      <c r="AI1494" s="70" t="s">
        <v>9</v>
      </c>
      <c r="AJ1494" s="70" t="s">
        <v>122</v>
      </c>
      <c r="AK1494" s="70" t="s">
        <v>139</v>
      </c>
      <c r="AL1494" s="70" t="s">
        <v>63</v>
      </c>
      <c r="AM1494" s="70" t="s">
        <v>61</v>
      </c>
      <c r="AN1494" s="70" t="s">
        <v>61</v>
      </c>
      <c r="AO1494" s="70" t="s">
        <v>74</v>
      </c>
      <c r="AP1494" s="69">
        <v>4.0999999999999996</v>
      </c>
    </row>
    <row r="1495" spans="1:42" ht="15" hidden="1" customHeight="1" x14ac:dyDescent="0.25">
      <c r="A1495" s="69">
        <v>2024</v>
      </c>
      <c r="B1495" s="70" t="s">
        <v>54</v>
      </c>
      <c r="C1495" s="70" t="s">
        <v>55</v>
      </c>
      <c r="D1495" s="70" t="s">
        <v>175</v>
      </c>
      <c r="E1495" s="70" t="s">
        <v>176</v>
      </c>
      <c r="F1495" s="70" t="s">
        <v>182</v>
      </c>
      <c r="G1495" s="70" t="s">
        <v>2748</v>
      </c>
      <c r="H1495" s="70" t="s">
        <v>86</v>
      </c>
      <c r="I1495" s="70" t="s">
        <v>60</v>
      </c>
      <c r="J1495" s="70" t="s">
        <v>180</v>
      </c>
      <c r="K1495" s="69" t="b">
        <v>1</v>
      </c>
      <c r="L1495" s="70" t="s">
        <v>23</v>
      </c>
      <c r="M1495" s="69">
        <v>101</v>
      </c>
      <c r="N1495" s="78" t="s">
        <v>62</v>
      </c>
      <c r="O1495" s="81" t="str">
        <f t="shared" si="46"/>
        <v>10195</v>
      </c>
      <c r="P1495" s="82" t="str">
        <f>IF(L1495="EGG", "THA", IF(COUNTIF(Sheet2!B$3:B$187,VALUE('raw Mark ID data'!O1495))=0, 0, VLOOKUP(VALUE(O1495), Sheet2!B$3:D$987, 3, FALSE)))</f>
        <v>THA</v>
      </c>
      <c r="Q1495" s="82" t="str">
        <f>IF(P1495="THA",VLOOKUP(VALUE(O1495),Sheet2!B$1:C$191,2,FALSE), IF(P1495="SHA",VLOOKUP(VALUE(O1495),Sheet2!B$1:C$191,2,FALSE), 0))</f>
        <v>Neets Bay</v>
      </c>
      <c r="R1495" s="82" t="str">
        <f t="shared" si="47"/>
        <v>T</v>
      </c>
      <c r="S1495" s="70" t="s">
        <v>2754</v>
      </c>
      <c r="T1495" s="71">
        <v>45534</v>
      </c>
      <c r="U1495" s="73"/>
      <c r="V1495" s="69">
        <v>1</v>
      </c>
      <c r="W1495" s="71">
        <v>45535</v>
      </c>
      <c r="X1495" s="69">
        <v>35</v>
      </c>
      <c r="Y1495" s="69">
        <v>10</v>
      </c>
      <c r="Z1495" s="70" t="s">
        <v>2750</v>
      </c>
      <c r="AA1495" s="69">
        <v>1</v>
      </c>
      <c r="AB1495" s="72">
        <v>45538</v>
      </c>
      <c r="AC1495" s="70" t="s">
        <v>63</v>
      </c>
      <c r="AD1495" s="70" t="s">
        <v>163</v>
      </c>
      <c r="AE1495" s="70" t="s">
        <v>10</v>
      </c>
      <c r="AF1495" s="70" t="s">
        <v>12</v>
      </c>
      <c r="AG1495" s="70" t="s">
        <v>65</v>
      </c>
      <c r="AH1495" s="70" t="s">
        <v>11</v>
      </c>
      <c r="AI1495" s="70" t="s">
        <v>9</v>
      </c>
      <c r="AJ1495" s="70" t="s">
        <v>122</v>
      </c>
      <c r="AK1495" s="70" t="s">
        <v>163</v>
      </c>
      <c r="AL1495" s="70" t="s">
        <v>63</v>
      </c>
      <c r="AM1495" s="70" t="s">
        <v>61</v>
      </c>
      <c r="AN1495" s="70" t="s">
        <v>61</v>
      </c>
      <c r="AO1495" s="70" t="s">
        <v>74</v>
      </c>
      <c r="AP1495" s="69">
        <v>4.5999999999999996</v>
      </c>
    </row>
    <row r="1496" spans="1:42" ht="15" hidden="1" customHeight="1" x14ac:dyDescent="0.25">
      <c r="A1496" s="69">
        <v>2024</v>
      </c>
      <c r="B1496" s="70" t="s">
        <v>54</v>
      </c>
      <c r="C1496" s="70" t="s">
        <v>55</v>
      </c>
      <c r="D1496" s="70" t="s">
        <v>175</v>
      </c>
      <c r="E1496" s="70" t="s">
        <v>176</v>
      </c>
      <c r="F1496" s="70" t="s">
        <v>182</v>
      </c>
      <c r="G1496" s="70" t="s">
        <v>2748</v>
      </c>
      <c r="H1496" s="70" t="s">
        <v>89</v>
      </c>
      <c r="I1496" s="70" t="s">
        <v>60</v>
      </c>
      <c r="J1496" s="70" t="s">
        <v>180</v>
      </c>
      <c r="K1496" s="69" t="b">
        <v>1</v>
      </c>
      <c r="L1496" s="70" t="s">
        <v>23</v>
      </c>
      <c r="M1496" s="69">
        <v>101</v>
      </c>
      <c r="N1496" s="78" t="s">
        <v>62</v>
      </c>
      <c r="O1496" s="81" t="str">
        <f t="shared" si="46"/>
        <v>10195</v>
      </c>
      <c r="P1496" s="82" t="str">
        <f>IF(L1496="EGG", "THA", IF(COUNTIF(Sheet2!B$3:B$187,VALUE('raw Mark ID data'!O1496))=0, 0, VLOOKUP(VALUE(O1496), Sheet2!B$3:D$987, 3, FALSE)))</f>
        <v>THA</v>
      </c>
      <c r="Q1496" s="82" t="str">
        <f>IF(P1496="THA",VLOOKUP(VALUE(O1496),Sheet2!B$1:C$191,2,FALSE), IF(P1496="SHA",VLOOKUP(VALUE(O1496),Sheet2!B$1:C$191,2,FALSE), 0))</f>
        <v>Neets Bay</v>
      </c>
      <c r="R1496" s="82" t="str">
        <f t="shared" si="47"/>
        <v>T</v>
      </c>
      <c r="S1496" s="70" t="s">
        <v>2755</v>
      </c>
      <c r="T1496" s="71">
        <v>45534</v>
      </c>
      <c r="U1496" s="73"/>
      <c r="V1496" s="69">
        <v>1</v>
      </c>
      <c r="W1496" s="71">
        <v>45535</v>
      </c>
      <c r="X1496" s="69">
        <v>35</v>
      </c>
      <c r="Y1496" s="69">
        <v>10</v>
      </c>
      <c r="Z1496" s="70" t="s">
        <v>2750</v>
      </c>
      <c r="AA1496" s="69">
        <v>1</v>
      </c>
      <c r="AB1496" s="72">
        <v>45538</v>
      </c>
      <c r="AC1496" s="70" t="s">
        <v>63</v>
      </c>
      <c r="AD1496" s="70" t="s">
        <v>139</v>
      </c>
      <c r="AE1496" s="70" t="s">
        <v>13</v>
      </c>
      <c r="AF1496" s="70" t="s">
        <v>12</v>
      </c>
      <c r="AG1496" s="70" t="s">
        <v>65</v>
      </c>
      <c r="AH1496" s="70" t="s">
        <v>11</v>
      </c>
      <c r="AI1496" s="70" t="s">
        <v>9</v>
      </c>
      <c r="AJ1496" s="70" t="s">
        <v>122</v>
      </c>
      <c r="AK1496" s="70" t="s">
        <v>139</v>
      </c>
      <c r="AL1496" s="70" t="s">
        <v>63</v>
      </c>
      <c r="AM1496" s="70" t="s">
        <v>61</v>
      </c>
      <c r="AN1496" s="70" t="s">
        <v>61</v>
      </c>
      <c r="AO1496" s="70" t="s">
        <v>74</v>
      </c>
      <c r="AP1496" s="69">
        <v>5</v>
      </c>
    </row>
    <row r="1497" spans="1:42" ht="15" hidden="1" customHeight="1" x14ac:dyDescent="0.25">
      <c r="A1497" s="69">
        <v>2024</v>
      </c>
      <c r="B1497" s="70" t="s">
        <v>54</v>
      </c>
      <c r="C1497" s="70" t="s">
        <v>55</v>
      </c>
      <c r="D1497" s="70" t="s">
        <v>175</v>
      </c>
      <c r="E1497" s="70" t="s">
        <v>176</v>
      </c>
      <c r="F1497" s="70" t="s">
        <v>182</v>
      </c>
      <c r="G1497" s="70" t="s">
        <v>2748</v>
      </c>
      <c r="H1497" s="70" t="s">
        <v>91</v>
      </c>
      <c r="I1497" s="70" t="s">
        <v>60</v>
      </c>
      <c r="J1497" s="70" t="s">
        <v>180</v>
      </c>
      <c r="K1497" s="69" t="b">
        <v>1</v>
      </c>
      <c r="L1497" s="70" t="s">
        <v>23</v>
      </c>
      <c r="M1497" s="69">
        <v>101</v>
      </c>
      <c r="N1497" s="78" t="s">
        <v>62</v>
      </c>
      <c r="O1497" s="81" t="str">
        <f t="shared" si="46"/>
        <v>10195</v>
      </c>
      <c r="P1497" s="82" t="str">
        <f>IF(L1497="EGG", "THA", IF(COUNTIF(Sheet2!B$3:B$187,VALUE('raw Mark ID data'!O1497))=0, 0, VLOOKUP(VALUE(O1497), Sheet2!B$3:D$987, 3, FALSE)))</f>
        <v>THA</v>
      </c>
      <c r="Q1497" s="82" t="str">
        <f>IF(P1497="THA",VLOOKUP(VALUE(O1497),Sheet2!B$1:C$191,2,FALSE), IF(P1497="SHA",VLOOKUP(VALUE(O1497),Sheet2!B$1:C$191,2,FALSE), 0))</f>
        <v>Neets Bay</v>
      </c>
      <c r="R1497" s="82" t="str">
        <f t="shared" si="47"/>
        <v>T</v>
      </c>
      <c r="S1497" s="70" t="s">
        <v>2756</v>
      </c>
      <c r="T1497" s="71">
        <v>45534</v>
      </c>
      <c r="U1497" s="73"/>
      <c r="V1497" s="69">
        <v>1</v>
      </c>
      <c r="W1497" s="71">
        <v>45535</v>
      </c>
      <c r="X1497" s="69">
        <v>35</v>
      </c>
      <c r="Y1497" s="69">
        <v>10</v>
      </c>
      <c r="Z1497" s="70" t="s">
        <v>2750</v>
      </c>
      <c r="AA1497" s="69">
        <v>1</v>
      </c>
      <c r="AB1497" s="72">
        <v>45538</v>
      </c>
      <c r="AC1497" s="70" t="s">
        <v>63</v>
      </c>
      <c r="AD1497" s="70" t="s">
        <v>189</v>
      </c>
      <c r="AE1497" s="70" t="s">
        <v>21</v>
      </c>
      <c r="AF1497" s="70" t="s">
        <v>12</v>
      </c>
      <c r="AG1497" s="70" t="s">
        <v>65</v>
      </c>
      <c r="AH1497" s="70" t="s">
        <v>11</v>
      </c>
      <c r="AI1497" s="70" t="s">
        <v>9</v>
      </c>
      <c r="AJ1497" s="70" t="s">
        <v>84</v>
      </c>
      <c r="AK1497" s="70" t="s">
        <v>189</v>
      </c>
      <c r="AL1497" s="70" t="s">
        <v>63</v>
      </c>
      <c r="AM1497" s="70" t="s">
        <v>61</v>
      </c>
      <c r="AN1497" s="70" t="s">
        <v>61</v>
      </c>
      <c r="AO1497" s="70" t="s">
        <v>74</v>
      </c>
      <c r="AP1497" s="69">
        <v>3.7</v>
      </c>
    </row>
    <row r="1498" spans="1:42" ht="15" hidden="1" customHeight="1" x14ac:dyDescent="0.25">
      <c r="A1498" s="69">
        <v>2024</v>
      </c>
      <c r="B1498" s="70" t="s">
        <v>54</v>
      </c>
      <c r="C1498" s="70" t="s">
        <v>55</v>
      </c>
      <c r="D1498" s="70" t="s">
        <v>175</v>
      </c>
      <c r="E1498" s="70" t="s">
        <v>176</v>
      </c>
      <c r="F1498" s="70" t="s">
        <v>182</v>
      </c>
      <c r="G1498" s="70" t="s">
        <v>2748</v>
      </c>
      <c r="H1498" s="70" t="s">
        <v>95</v>
      </c>
      <c r="I1498" s="70" t="s">
        <v>60</v>
      </c>
      <c r="J1498" s="70" t="s">
        <v>180</v>
      </c>
      <c r="K1498" s="69" t="b">
        <v>1</v>
      </c>
      <c r="L1498" s="70" t="s">
        <v>23</v>
      </c>
      <c r="M1498" s="69">
        <v>101</v>
      </c>
      <c r="N1498" s="78" t="s">
        <v>62</v>
      </c>
      <c r="O1498" s="81" t="str">
        <f t="shared" si="46"/>
        <v>10195</v>
      </c>
      <c r="P1498" s="82" t="str">
        <f>IF(L1498="EGG", "THA", IF(COUNTIF(Sheet2!B$3:B$187,VALUE('raw Mark ID data'!O1498))=0, 0, VLOOKUP(VALUE(O1498), Sheet2!B$3:D$987, 3, FALSE)))</f>
        <v>THA</v>
      </c>
      <c r="Q1498" s="82" t="str">
        <f>IF(P1498="THA",VLOOKUP(VALUE(O1498),Sheet2!B$1:C$191,2,FALSE), IF(P1498="SHA",VLOOKUP(VALUE(O1498),Sheet2!B$1:C$191,2,FALSE), 0))</f>
        <v>Neets Bay</v>
      </c>
      <c r="R1498" s="82" t="str">
        <f t="shared" si="47"/>
        <v>T</v>
      </c>
      <c r="S1498" s="70" t="s">
        <v>2757</v>
      </c>
      <c r="T1498" s="71">
        <v>45534</v>
      </c>
      <c r="U1498" s="73"/>
      <c r="V1498" s="69">
        <v>1</v>
      </c>
      <c r="W1498" s="71">
        <v>45535</v>
      </c>
      <c r="X1498" s="69">
        <v>35</v>
      </c>
      <c r="Y1498" s="69">
        <v>10</v>
      </c>
      <c r="Z1498" s="70" t="s">
        <v>2750</v>
      </c>
      <c r="AA1498" s="69">
        <v>1</v>
      </c>
      <c r="AB1498" s="72">
        <v>45538</v>
      </c>
      <c r="AC1498" s="70" t="s">
        <v>63</v>
      </c>
      <c r="AD1498" s="70" t="s">
        <v>189</v>
      </c>
      <c r="AE1498" s="70" t="s">
        <v>21</v>
      </c>
      <c r="AF1498" s="70" t="s">
        <v>12</v>
      </c>
      <c r="AG1498" s="70" t="s">
        <v>65</v>
      </c>
      <c r="AH1498" s="70" t="s">
        <v>11</v>
      </c>
      <c r="AI1498" s="70" t="s">
        <v>9</v>
      </c>
      <c r="AJ1498" s="70" t="s">
        <v>122</v>
      </c>
      <c r="AK1498" s="70" t="s">
        <v>189</v>
      </c>
      <c r="AL1498" s="70" t="s">
        <v>63</v>
      </c>
      <c r="AM1498" s="70" t="s">
        <v>61</v>
      </c>
      <c r="AN1498" s="70" t="s">
        <v>61</v>
      </c>
      <c r="AO1498" s="70" t="s">
        <v>74</v>
      </c>
      <c r="AP1498" s="69">
        <v>4.5</v>
      </c>
    </row>
    <row r="1499" spans="1:42" ht="15" hidden="1" customHeight="1" x14ac:dyDescent="0.25">
      <c r="A1499" s="69">
        <v>2024</v>
      </c>
      <c r="B1499" s="70" t="s">
        <v>54</v>
      </c>
      <c r="C1499" s="70" t="s">
        <v>55</v>
      </c>
      <c r="D1499" s="70" t="s">
        <v>175</v>
      </c>
      <c r="E1499" s="70" t="s">
        <v>176</v>
      </c>
      <c r="F1499" s="70" t="s">
        <v>182</v>
      </c>
      <c r="G1499" s="70" t="s">
        <v>2748</v>
      </c>
      <c r="H1499" s="70" t="s">
        <v>98</v>
      </c>
      <c r="I1499" s="70" t="s">
        <v>60</v>
      </c>
      <c r="J1499" s="70" t="s">
        <v>180</v>
      </c>
      <c r="K1499" s="69" t="b">
        <v>1</v>
      </c>
      <c r="L1499" s="70" t="s">
        <v>23</v>
      </c>
      <c r="M1499" s="69">
        <v>101</v>
      </c>
      <c r="N1499" s="78" t="s">
        <v>62</v>
      </c>
      <c r="O1499" s="81" t="str">
        <f t="shared" si="46"/>
        <v>10195</v>
      </c>
      <c r="P1499" s="82" t="str">
        <f>IF(L1499="EGG", "THA", IF(COUNTIF(Sheet2!B$3:B$187,VALUE('raw Mark ID data'!O1499))=0, 0, VLOOKUP(VALUE(O1499), Sheet2!B$3:D$987, 3, FALSE)))</f>
        <v>THA</v>
      </c>
      <c r="Q1499" s="82" t="str">
        <f>IF(P1499="THA",VLOOKUP(VALUE(O1499),Sheet2!B$1:C$191,2,FALSE), IF(P1499="SHA",VLOOKUP(VALUE(O1499),Sheet2!B$1:C$191,2,FALSE), 0))</f>
        <v>Neets Bay</v>
      </c>
      <c r="R1499" s="82" t="str">
        <f t="shared" si="47"/>
        <v>T</v>
      </c>
      <c r="S1499" s="70" t="s">
        <v>2758</v>
      </c>
      <c r="T1499" s="71">
        <v>45534</v>
      </c>
      <c r="U1499" s="73"/>
      <c r="V1499" s="69">
        <v>1</v>
      </c>
      <c r="W1499" s="71">
        <v>45535</v>
      </c>
      <c r="X1499" s="69">
        <v>35</v>
      </c>
      <c r="Y1499" s="69">
        <v>10</v>
      </c>
      <c r="Z1499" s="70" t="s">
        <v>2750</v>
      </c>
      <c r="AA1499" s="69">
        <v>1</v>
      </c>
      <c r="AB1499" s="72">
        <v>45538</v>
      </c>
      <c r="AC1499" s="70" t="s">
        <v>63</v>
      </c>
      <c r="AD1499" s="70" t="s">
        <v>189</v>
      </c>
      <c r="AE1499" s="70" t="s">
        <v>21</v>
      </c>
      <c r="AF1499" s="70" t="s">
        <v>12</v>
      </c>
      <c r="AG1499" s="70" t="s">
        <v>65</v>
      </c>
      <c r="AH1499" s="70" t="s">
        <v>11</v>
      </c>
      <c r="AI1499" s="70" t="s">
        <v>9</v>
      </c>
      <c r="AJ1499" s="70" t="s">
        <v>122</v>
      </c>
      <c r="AK1499" s="70" t="s">
        <v>189</v>
      </c>
      <c r="AL1499" s="70" t="s">
        <v>63</v>
      </c>
      <c r="AM1499" s="70" t="s">
        <v>61</v>
      </c>
      <c r="AN1499" s="70" t="s">
        <v>61</v>
      </c>
      <c r="AO1499" s="70" t="s">
        <v>74</v>
      </c>
      <c r="AP1499" s="69">
        <v>2.9</v>
      </c>
    </row>
    <row r="1500" spans="1:42" ht="15" hidden="1" customHeight="1" x14ac:dyDescent="0.25">
      <c r="A1500" s="69">
        <v>2024</v>
      </c>
      <c r="B1500" s="70" t="s">
        <v>54</v>
      </c>
      <c r="C1500" s="70" t="s">
        <v>55</v>
      </c>
      <c r="D1500" s="70" t="s">
        <v>175</v>
      </c>
      <c r="E1500" s="70" t="s">
        <v>176</v>
      </c>
      <c r="F1500" s="70" t="s">
        <v>182</v>
      </c>
      <c r="G1500" s="70" t="s">
        <v>2748</v>
      </c>
      <c r="H1500" s="70" t="s">
        <v>103</v>
      </c>
      <c r="I1500" s="70" t="s">
        <v>60</v>
      </c>
      <c r="J1500" s="70" t="s">
        <v>180</v>
      </c>
      <c r="K1500" s="69" t="b">
        <v>1</v>
      </c>
      <c r="L1500" s="70" t="s">
        <v>23</v>
      </c>
      <c r="M1500" s="69">
        <v>101</v>
      </c>
      <c r="N1500" s="78" t="s">
        <v>62</v>
      </c>
      <c r="O1500" s="81" t="str">
        <f t="shared" si="46"/>
        <v>10195</v>
      </c>
      <c r="P1500" s="82" t="str">
        <f>IF(L1500="EGG", "THA", IF(COUNTIF(Sheet2!B$3:B$187,VALUE('raw Mark ID data'!O1500))=0, 0, VLOOKUP(VALUE(O1500), Sheet2!B$3:D$987, 3, FALSE)))</f>
        <v>THA</v>
      </c>
      <c r="Q1500" s="82" t="str">
        <f>IF(P1500="THA",VLOOKUP(VALUE(O1500),Sheet2!B$1:C$191,2,FALSE), IF(P1500="SHA",VLOOKUP(VALUE(O1500),Sheet2!B$1:C$191,2,FALSE), 0))</f>
        <v>Neets Bay</v>
      </c>
      <c r="R1500" s="82" t="str">
        <f t="shared" si="47"/>
        <v>T</v>
      </c>
      <c r="S1500" s="70" t="s">
        <v>2759</v>
      </c>
      <c r="T1500" s="71">
        <v>45534</v>
      </c>
      <c r="U1500" s="73"/>
      <c r="V1500" s="69">
        <v>1</v>
      </c>
      <c r="W1500" s="71">
        <v>45535</v>
      </c>
      <c r="X1500" s="69">
        <v>35</v>
      </c>
      <c r="Y1500" s="69">
        <v>10</v>
      </c>
      <c r="Z1500" s="70" t="s">
        <v>2750</v>
      </c>
      <c r="AA1500" s="69">
        <v>1</v>
      </c>
      <c r="AB1500" s="72">
        <v>45538</v>
      </c>
      <c r="AC1500" s="70" t="s">
        <v>63</v>
      </c>
      <c r="AD1500" s="70" t="s">
        <v>163</v>
      </c>
      <c r="AE1500" s="70" t="s">
        <v>10</v>
      </c>
      <c r="AF1500" s="70" t="s">
        <v>12</v>
      </c>
      <c r="AG1500" s="70" t="s">
        <v>65</v>
      </c>
      <c r="AH1500" s="70" t="s">
        <v>11</v>
      </c>
      <c r="AI1500" s="70" t="s">
        <v>9</v>
      </c>
      <c r="AJ1500" s="70" t="s">
        <v>84</v>
      </c>
      <c r="AK1500" s="70" t="s">
        <v>163</v>
      </c>
      <c r="AL1500" s="70" t="s">
        <v>63</v>
      </c>
      <c r="AM1500" s="70" t="s">
        <v>61</v>
      </c>
      <c r="AN1500" s="70" t="s">
        <v>61</v>
      </c>
      <c r="AO1500" s="70" t="s">
        <v>74</v>
      </c>
      <c r="AP1500" s="69">
        <v>5.3</v>
      </c>
    </row>
    <row r="1501" spans="1:42" ht="15" hidden="1" customHeight="1" x14ac:dyDescent="0.25">
      <c r="A1501" s="69">
        <v>2024</v>
      </c>
      <c r="B1501" s="70" t="s">
        <v>54</v>
      </c>
      <c r="C1501" s="70" t="s">
        <v>55</v>
      </c>
      <c r="D1501" s="70" t="s">
        <v>175</v>
      </c>
      <c r="E1501" s="70" t="s">
        <v>176</v>
      </c>
      <c r="F1501" s="70" t="s">
        <v>182</v>
      </c>
      <c r="G1501" s="70" t="s">
        <v>2748</v>
      </c>
      <c r="H1501" s="70" t="s">
        <v>106</v>
      </c>
      <c r="I1501" s="70" t="s">
        <v>60</v>
      </c>
      <c r="J1501" s="70" t="s">
        <v>180</v>
      </c>
      <c r="K1501" s="69" t="b">
        <v>1</v>
      </c>
      <c r="L1501" s="70" t="s">
        <v>23</v>
      </c>
      <c r="M1501" s="69">
        <v>101</v>
      </c>
      <c r="N1501" s="78" t="s">
        <v>62</v>
      </c>
      <c r="O1501" s="81" t="str">
        <f t="shared" si="46"/>
        <v>10195</v>
      </c>
      <c r="P1501" s="82" t="str">
        <f>IF(L1501="EGG", "THA", IF(COUNTIF(Sheet2!B$3:B$187,VALUE('raw Mark ID data'!O1501))=0, 0, VLOOKUP(VALUE(O1501), Sheet2!B$3:D$987, 3, FALSE)))</f>
        <v>THA</v>
      </c>
      <c r="Q1501" s="82" t="str">
        <f>IF(P1501="THA",VLOOKUP(VALUE(O1501),Sheet2!B$1:C$191,2,FALSE), IF(P1501="SHA",VLOOKUP(VALUE(O1501),Sheet2!B$1:C$191,2,FALSE), 0))</f>
        <v>Neets Bay</v>
      </c>
      <c r="R1501" s="82" t="str">
        <f t="shared" si="47"/>
        <v>T</v>
      </c>
      <c r="S1501" s="70" t="s">
        <v>2760</v>
      </c>
      <c r="T1501" s="71">
        <v>45534</v>
      </c>
      <c r="U1501" s="73"/>
      <c r="V1501" s="69">
        <v>1</v>
      </c>
      <c r="W1501" s="71">
        <v>45535</v>
      </c>
      <c r="X1501" s="69">
        <v>35</v>
      </c>
      <c r="Y1501" s="69">
        <v>10</v>
      </c>
      <c r="Z1501" s="70" t="s">
        <v>2750</v>
      </c>
      <c r="AA1501" s="69">
        <v>1</v>
      </c>
      <c r="AB1501" s="72">
        <v>45538</v>
      </c>
      <c r="AC1501" s="70" t="s">
        <v>63</v>
      </c>
      <c r="AD1501" s="70" t="s">
        <v>189</v>
      </c>
      <c r="AE1501" s="70" t="s">
        <v>21</v>
      </c>
      <c r="AF1501" s="70" t="s">
        <v>12</v>
      </c>
      <c r="AG1501" s="70" t="s">
        <v>65</v>
      </c>
      <c r="AH1501" s="70" t="s">
        <v>11</v>
      </c>
      <c r="AI1501" s="70" t="s">
        <v>9</v>
      </c>
      <c r="AJ1501" s="70" t="s">
        <v>84</v>
      </c>
      <c r="AK1501" s="70" t="s">
        <v>189</v>
      </c>
      <c r="AL1501" s="70" t="s">
        <v>63</v>
      </c>
      <c r="AM1501" s="70" t="s">
        <v>61</v>
      </c>
      <c r="AN1501" s="70" t="s">
        <v>61</v>
      </c>
      <c r="AO1501" s="70" t="s">
        <v>74</v>
      </c>
      <c r="AP1501" s="69">
        <v>6.5</v>
      </c>
    </row>
    <row r="1502" spans="1:42" ht="15" hidden="1" customHeight="1" x14ac:dyDescent="0.25">
      <c r="A1502" s="69">
        <v>2024</v>
      </c>
      <c r="B1502" s="70" t="s">
        <v>54</v>
      </c>
      <c r="C1502" s="70" t="s">
        <v>55</v>
      </c>
      <c r="D1502" s="70" t="s">
        <v>175</v>
      </c>
      <c r="E1502" s="70" t="s">
        <v>176</v>
      </c>
      <c r="F1502" s="70" t="s">
        <v>182</v>
      </c>
      <c r="G1502" s="70" t="s">
        <v>2748</v>
      </c>
      <c r="H1502" s="70" t="s">
        <v>107</v>
      </c>
      <c r="I1502" s="70" t="s">
        <v>60</v>
      </c>
      <c r="J1502" s="70" t="s">
        <v>180</v>
      </c>
      <c r="K1502" s="69" t="b">
        <v>1</v>
      </c>
      <c r="L1502" s="70" t="s">
        <v>23</v>
      </c>
      <c r="M1502" s="69">
        <v>101</v>
      </c>
      <c r="N1502" s="78" t="s">
        <v>62</v>
      </c>
      <c r="O1502" s="81" t="str">
        <f t="shared" si="46"/>
        <v>10195</v>
      </c>
      <c r="P1502" s="82" t="str">
        <f>IF(L1502="EGG", "THA", IF(COUNTIF(Sheet2!B$3:B$187,VALUE('raw Mark ID data'!O1502))=0, 0, VLOOKUP(VALUE(O1502), Sheet2!B$3:D$987, 3, FALSE)))</f>
        <v>THA</v>
      </c>
      <c r="Q1502" s="82" t="str">
        <f>IF(P1502="THA",VLOOKUP(VALUE(O1502),Sheet2!B$1:C$191,2,FALSE), IF(P1502="SHA",VLOOKUP(VALUE(O1502),Sheet2!B$1:C$191,2,FALSE), 0))</f>
        <v>Neets Bay</v>
      </c>
      <c r="R1502" s="82" t="str">
        <f t="shared" si="47"/>
        <v>T</v>
      </c>
      <c r="S1502" s="70" t="s">
        <v>2761</v>
      </c>
      <c r="T1502" s="71">
        <v>45534</v>
      </c>
      <c r="U1502" s="73"/>
      <c r="V1502" s="69">
        <v>1</v>
      </c>
      <c r="W1502" s="71">
        <v>45535</v>
      </c>
      <c r="X1502" s="69">
        <v>35</v>
      </c>
      <c r="Y1502" s="69">
        <v>10</v>
      </c>
      <c r="Z1502" s="70" t="s">
        <v>2750</v>
      </c>
      <c r="AA1502" s="69">
        <v>1</v>
      </c>
      <c r="AB1502" s="72">
        <v>45538</v>
      </c>
      <c r="AC1502" s="70" t="s">
        <v>63</v>
      </c>
      <c r="AD1502" s="70" t="s">
        <v>139</v>
      </c>
      <c r="AE1502" s="70" t="s">
        <v>13</v>
      </c>
      <c r="AF1502" s="70" t="s">
        <v>12</v>
      </c>
      <c r="AG1502" s="70" t="s">
        <v>65</v>
      </c>
      <c r="AH1502" s="70" t="s">
        <v>11</v>
      </c>
      <c r="AI1502" s="70" t="s">
        <v>9</v>
      </c>
      <c r="AJ1502" s="70" t="s">
        <v>122</v>
      </c>
      <c r="AK1502" s="70" t="s">
        <v>139</v>
      </c>
      <c r="AL1502" s="70" t="s">
        <v>63</v>
      </c>
      <c r="AM1502" s="70" t="s">
        <v>61</v>
      </c>
      <c r="AN1502" s="70" t="s">
        <v>61</v>
      </c>
      <c r="AO1502" s="70" t="s">
        <v>74</v>
      </c>
      <c r="AP1502" s="69">
        <v>3.5</v>
      </c>
    </row>
    <row r="1503" spans="1:42" ht="15" hidden="1" customHeight="1" x14ac:dyDescent="0.25">
      <c r="A1503" s="69">
        <v>2024</v>
      </c>
      <c r="B1503" s="70" t="s">
        <v>54</v>
      </c>
      <c r="C1503" s="70" t="s">
        <v>55</v>
      </c>
      <c r="D1503" s="70" t="s">
        <v>175</v>
      </c>
      <c r="E1503" s="70" t="s">
        <v>176</v>
      </c>
      <c r="F1503" s="70" t="s">
        <v>182</v>
      </c>
      <c r="G1503" s="70" t="s">
        <v>2748</v>
      </c>
      <c r="H1503" s="70" t="s">
        <v>108</v>
      </c>
      <c r="I1503" s="70" t="s">
        <v>60</v>
      </c>
      <c r="J1503" s="70" t="s">
        <v>180</v>
      </c>
      <c r="K1503" s="69" t="b">
        <v>1</v>
      </c>
      <c r="L1503" s="70" t="s">
        <v>23</v>
      </c>
      <c r="M1503" s="69">
        <v>101</v>
      </c>
      <c r="N1503" s="78" t="s">
        <v>62</v>
      </c>
      <c r="O1503" s="81" t="str">
        <f t="shared" si="46"/>
        <v>10195</v>
      </c>
      <c r="P1503" s="82" t="str">
        <f>IF(L1503="EGG", "THA", IF(COUNTIF(Sheet2!B$3:B$187,VALUE('raw Mark ID data'!O1503))=0, 0, VLOOKUP(VALUE(O1503), Sheet2!B$3:D$987, 3, FALSE)))</f>
        <v>THA</v>
      </c>
      <c r="Q1503" s="82" t="str">
        <f>IF(P1503="THA",VLOOKUP(VALUE(O1503),Sheet2!B$1:C$191,2,FALSE), IF(P1503="SHA",VLOOKUP(VALUE(O1503),Sheet2!B$1:C$191,2,FALSE), 0))</f>
        <v>Neets Bay</v>
      </c>
      <c r="R1503" s="82" t="str">
        <f t="shared" si="47"/>
        <v>T</v>
      </c>
      <c r="S1503" s="70" t="s">
        <v>2762</v>
      </c>
      <c r="T1503" s="71">
        <v>45534</v>
      </c>
      <c r="U1503" s="73"/>
      <c r="V1503" s="69">
        <v>1</v>
      </c>
      <c r="W1503" s="71">
        <v>45535</v>
      </c>
      <c r="X1503" s="69">
        <v>35</v>
      </c>
      <c r="Y1503" s="69">
        <v>10</v>
      </c>
      <c r="Z1503" s="70" t="s">
        <v>2750</v>
      </c>
      <c r="AA1503" s="69">
        <v>1</v>
      </c>
      <c r="AB1503" s="72">
        <v>45538</v>
      </c>
      <c r="AC1503" s="70" t="s">
        <v>63</v>
      </c>
      <c r="AD1503" s="70" t="s">
        <v>163</v>
      </c>
      <c r="AE1503" s="70" t="s">
        <v>10</v>
      </c>
      <c r="AF1503" s="70" t="s">
        <v>12</v>
      </c>
      <c r="AG1503" s="70" t="s">
        <v>65</v>
      </c>
      <c r="AH1503" s="70" t="s">
        <v>11</v>
      </c>
      <c r="AI1503" s="70" t="s">
        <v>9</v>
      </c>
      <c r="AJ1503" s="70" t="s">
        <v>122</v>
      </c>
      <c r="AK1503" s="70" t="s">
        <v>163</v>
      </c>
      <c r="AL1503" s="70" t="s">
        <v>63</v>
      </c>
      <c r="AM1503" s="70" t="s">
        <v>61</v>
      </c>
      <c r="AN1503" s="70" t="s">
        <v>61</v>
      </c>
      <c r="AO1503" s="70" t="s">
        <v>74</v>
      </c>
      <c r="AP1503" s="69">
        <v>3.4</v>
      </c>
    </row>
    <row r="1504" spans="1:42" ht="15" hidden="1" customHeight="1" x14ac:dyDescent="0.25">
      <c r="A1504" s="69">
        <v>2024</v>
      </c>
      <c r="B1504" s="70" t="s">
        <v>54</v>
      </c>
      <c r="C1504" s="70" t="s">
        <v>55</v>
      </c>
      <c r="D1504" s="70" t="s">
        <v>175</v>
      </c>
      <c r="E1504" s="70" t="s">
        <v>176</v>
      </c>
      <c r="F1504" s="70" t="s">
        <v>182</v>
      </c>
      <c r="G1504" s="70" t="s">
        <v>2748</v>
      </c>
      <c r="H1504" s="70" t="s">
        <v>112</v>
      </c>
      <c r="I1504" s="70" t="s">
        <v>60</v>
      </c>
      <c r="J1504" s="70" t="s">
        <v>180</v>
      </c>
      <c r="K1504" s="69" t="b">
        <v>1</v>
      </c>
      <c r="L1504" s="70" t="s">
        <v>23</v>
      </c>
      <c r="M1504" s="69">
        <v>101</v>
      </c>
      <c r="N1504" s="78" t="s">
        <v>62</v>
      </c>
      <c r="O1504" s="81" t="str">
        <f t="shared" si="46"/>
        <v>10195</v>
      </c>
      <c r="P1504" s="82" t="str">
        <f>IF(L1504="EGG", "THA", IF(COUNTIF(Sheet2!B$3:B$187,VALUE('raw Mark ID data'!O1504))=0, 0, VLOOKUP(VALUE(O1504), Sheet2!B$3:D$987, 3, FALSE)))</f>
        <v>THA</v>
      </c>
      <c r="Q1504" s="82" t="str">
        <f>IF(P1504="THA",VLOOKUP(VALUE(O1504),Sheet2!B$1:C$191,2,FALSE), IF(P1504="SHA",VLOOKUP(VALUE(O1504),Sheet2!B$1:C$191,2,FALSE), 0))</f>
        <v>Neets Bay</v>
      </c>
      <c r="R1504" s="82" t="str">
        <f t="shared" si="47"/>
        <v>T</v>
      </c>
      <c r="S1504" s="70" t="s">
        <v>2763</v>
      </c>
      <c r="T1504" s="71">
        <v>45534</v>
      </c>
      <c r="U1504" s="73"/>
      <c r="V1504" s="69">
        <v>1</v>
      </c>
      <c r="W1504" s="71">
        <v>45535</v>
      </c>
      <c r="X1504" s="69">
        <v>35</v>
      </c>
      <c r="Y1504" s="69">
        <v>10</v>
      </c>
      <c r="Z1504" s="70" t="s">
        <v>2750</v>
      </c>
      <c r="AA1504" s="69">
        <v>1</v>
      </c>
      <c r="AB1504" s="72">
        <v>45538</v>
      </c>
      <c r="AC1504" s="70" t="s">
        <v>63</v>
      </c>
      <c r="AD1504" s="70" t="s">
        <v>163</v>
      </c>
      <c r="AE1504" s="70" t="s">
        <v>10</v>
      </c>
      <c r="AF1504" s="70" t="s">
        <v>12</v>
      </c>
      <c r="AG1504" s="70" t="s">
        <v>65</v>
      </c>
      <c r="AH1504" s="70" t="s">
        <v>11</v>
      </c>
      <c r="AI1504" s="70" t="s">
        <v>9</v>
      </c>
      <c r="AJ1504" s="70" t="s">
        <v>84</v>
      </c>
      <c r="AK1504" s="70" t="s">
        <v>163</v>
      </c>
      <c r="AL1504" s="70" t="s">
        <v>63</v>
      </c>
      <c r="AM1504" s="70" t="s">
        <v>61</v>
      </c>
      <c r="AN1504" s="70" t="s">
        <v>61</v>
      </c>
      <c r="AO1504" s="70" t="s">
        <v>74</v>
      </c>
      <c r="AP1504" s="69">
        <v>4.0999999999999996</v>
      </c>
    </row>
    <row r="1505" spans="1:42" ht="15" hidden="1" customHeight="1" x14ac:dyDescent="0.25">
      <c r="A1505" s="69">
        <v>2024</v>
      </c>
      <c r="B1505" s="70" t="s">
        <v>54</v>
      </c>
      <c r="C1505" s="70" t="s">
        <v>55</v>
      </c>
      <c r="D1505" s="70" t="s">
        <v>175</v>
      </c>
      <c r="E1505" s="70" t="s">
        <v>176</v>
      </c>
      <c r="F1505" s="70" t="s">
        <v>182</v>
      </c>
      <c r="G1505" s="70" t="s">
        <v>2748</v>
      </c>
      <c r="H1505" s="70" t="s">
        <v>113</v>
      </c>
      <c r="I1505" s="70" t="s">
        <v>60</v>
      </c>
      <c r="J1505" s="70" t="s">
        <v>180</v>
      </c>
      <c r="K1505" s="69" t="b">
        <v>1</v>
      </c>
      <c r="L1505" s="70" t="s">
        <v>23</v>
      </c>
      <c r="M1505" s="69">
        <v>101</v>
      </c>
      <c r="N1505" s="78" t="s">
        <v>62</v>
      </c>
      <c r="O1505" s="81" t="str">
        <f t="shared" si="46"/>
        <v>10195</v>
      </c>
      <c r="P1505" s="82" t="str">
        <f>IF(L1505="EGG", "THA", IF(COUNTIF(Sheet2!B$3:B$187,VALUE('raw Mark ID data'!O1505))=0, 0, VLOOKUP(VALUE(O1505), Sheet2!B$3:D$987, 3, FALSE)))</f>
        <v>THA</v>
      </c>
      <c r="Q1505" s="82" t="str">
        <f>IF(P1505="THA",VLOOKUP(VALUE(O1505),Sheet2!B$1:C$191,2,FALSE), IF(P1505="SHA",VLOOKUP(VALUE(O1505),Sheet2!B$1:C$191,2,FALSE), 0))</f>
        <v>Neets Bay</v>
      </c>
      <c r="R1505" s="82" t="str">
        <f t="shared" si="47"/>
        <v>T</v>
      </c>
      <c r="S1505" s="70" t="s">
        <v>2764</v>
      </c>
      <c r="T1505" s="71">
        <v>45534</v>
      </c>
      <c r="U1505" s="73"/>
      <c r="V1505" s="69">
        <v>1</v>
      </c>
      <c r="W1505" s="71">
        <v>45535</v>
      </c>
      <c r="X1505" s="69">
        <v>35</v>
      </c>
      <c r="Y1505" s="69">
        <v>10</v>
      </c>
      <c r="Z1505" s="70" t="s">
        <v>2750</v>
      </c>
      <c r="AA1505" s="69">
        <v>1</v>
      </c>
      <c r="AB1505" s="72">
        <v>45538</v>
      </c>
      <c r="AC1505" s="70" t="s">
        <v>63</v>
      </c>
      <c r="AD1505" s="70" t="s">
        <v>139</v>
      </c>
      <c r="AE1505" s="70" t="s">
        <v>13</v>
      </c>
      <c r="AF1505" s="70" t="s">
        <v>12</v>
      </c>
      <c r="AG1505" s="70" t="s">
        <v>65</v>
      </c>
      <c r="AH1505" s="70" t="s">
        <v>11</v>
      </c>
      <c r="AI1505" s="70" t="s">
        <v>9</v>
      </c>
      <c r="AJ1505" s="70" t="s">
        <v>122</v>
      </c>
      <c r="AK1505" s="70" t="s">
        <v>139</v>
      </c>
      <c r="AL1505" s="70" t="s">
        <v>63</v>
      </c>
      <c r="AM1505" s="70" t="s">
        <v>61</v>
      </c>
      <c r="AN1505" s="70" t="s">
        <v>61</v>
      </c>
      <c r="AO1505" s="70" t="s">
        <v>74</v>
      </c>
      <c r="AP1505" s="69">
        <v>4.2</v>
      </c>
    </row>
    <row r="1506" spans="1:42" ht="15" hidden="1" customHeight="1" x14ac:dyDescent="0.25">
      <c r="A1506" s="69">
        <v>2024</v>
      </c>
      <c r="B1506" s="70" t="s">
        <v>54</v>
      </c>
      <c r="C1506" s="70" t="s">
        <v>55</v>
      </c>
      <c r="D1506" s="70" t="s">
        <v>175</v>
      </c>
      <c r="E1506" s="70" t="s">
        <v>176</v>
      </c>
      <c r="F1506" s="70" t="s">
        <v>182</v>
      </c>
      <c r="G1506" s="70" t="s">
        <v>2748</v>
      </c>
      <c r="H1506" s="70" t="s">
        <v>117</v>
      </c>
      <c r="I1506" s="70" t="s">
        <v>60</v>
      </c>
      <c r="J1506" s="70" t="s">
        <v>180</v>
      </c>
      <c r="K1506" s="69" t="b">
        <v>1</v>
      </c>
      <c r="L1506" s="70" t="s">
        <v>23</v>
      </c>
      <c r="M1506" s="69">
        <v>101</v>
      </c>
      <c r="N1506" s="78" t="s">
        <v>62</v>
      </c>
      <c r="O1506" s="81" t="str">
        <f t="shared" si="46"/>
        <v>10195</v>
      </c>
      <c r="P1506" s="82" t="str">
        <f>IF(L1506="EGG", "THA", IF(COUNTIF(Sheet2!B$3:B$187,VALUE('raw Mark ID data'!O1506))=0, 0, VLOOKUP(VALUE(O1506), Sheet2!B$3:D$987, 3, FALSE)))</f>
        <v>THA</v>
      </c>
      <c r="Q1506" s="82" t="str">
        <f>IF(P1506="THA",VLOOKUP(VALUE(O1506),Sheet2!B$1:C$191,2,FALSE), IF(P1506="SHA",VLOOKUP(VALUE(O1506),Sheet2!B$1:C$191,2,FALSE), 0))</f>
        <v>Neets Bay</v>
      </c>
      <c r="R1506" s="82" t="str">
        <f t="shared" si="47"/>
        <v>T</v>
      </c>
      <c r="S1506" s="70" t="s">
        <v>2765</v>
      </c>
      <c r="T1506" s="71">
        <v>45534</v>
      </c>
      <c r="U1506" s="73"/>
      <c r="V1506" s="69">
        <v>1</v>
      </c>
      <c r="W1506" s="71">
        <v>45535</v>
      </c>
      <c r="X1506" s="69">
        <v>35</v>
      </c>
      <c r="Y1506" s="69">
        <v>10</v>
      </c>
      <c r="Z1506" s="70" t="s">
        <v>2750</v>
      </c>
      <c r="AA1506" s="69">
        <v>1</v>
      </c>
      <c r="AB1506" s="72">
        <v>45538</v>
      </c>
      <c r="AC1506" s="70" t="s">
        <v>63</v>
      </c>
      <c r="AD1506" s="70" t="s">
        <v>139</v>
      </c>
      <c r="AE1506" s="70" t="s">
        <v>13</v>
      </c>
      <c r="AF1506" s="70" t="s">
        <v>12</v>
      </c>
      <c r="AG1506" s="70" t="s">
        <v>65</v>
      </c>
      <c r="AH1506" s="70" t="s">
        <v>11</v>
      </c>
      <c r="AI1506" s="70" t="s">
        <v>9</v>
      </c>
      <c r="AJ1506" s="70" t="s">
        <v>122</v>
      </c>
      <c r="AK1506" s="70" t="s">
        <v>139</v>
      </c>
      <c r="AL1506" s="70" t="s">
        <v>63</v>
      </c>
      <c r="AM1506" s="70" t="s">
        <v>61</v>
      </c>
      <c r="AN1506" s="70" t="s">
        <v>61</v>
      </c>
      <c r="AO1506" s="70" t="s">
        <v>74</v>
      </c>
      <c r="AP1506" s="69">
        <v>8.6999999999999993</v>
      </c>
    </row>
    <row r="1507" spans="1:42" ht="15" hidden="1" customHeight="1" x14ac:dyDescent="0.25">
      <c r="A1507" s="69">
        <v>2024</v>
      </c>
      <c r="B1507" s="70" t="s">
        <v>54</v>
      </c>
      <c r="C1507" s="70" t="s">
        <v>55</v>
      </c>
      <c r="D1507" s="70" t="s">
        <v>175</v>
      </c>
      <c r="E1507" s="70" t="s">
        <v>176</v>
      </c>
      <c r="F1507" s="70" t="s">
        <v>182</v>
      </c>
      <c r="G1507" s="70" t="s">
        <v>2748</v>
      </c>
      <c r="H1507" s="70" t="s">
        <v>120</v>
      </c>
      <c r="I1507" s="70" t="s">
        <v>60</v>
      </c>
      <c r="J1507" s="70" t="s">
        <v>180</v>
      </c>
      <c r="K1507" s="69" t="b">
        <v>1</v>
      </c>
      <c r="L1507" s="70" t="s">
        <v>23</v>
      </c>
      <c r="M1507" s="69">
        <v>101</v>
      </c>
      <c r="N1507" s="78" t="s">
        <v>62</v>
      </c>
      <c r="O1507" s="81" t="str">
        <f t="shared" si="46"/>
        <v>10195</v>
      </c>
      <c r="P1507" s="82" t="str">
        <f>IF(L1507="EGG", "THA", IF(COUNTIF(Sheet2!B$3:B$187,VALUE('raw Mark ID data'!O1507))=0, 0, VLOOKUP(VALUE(O1507), Sheet2!B$3:D$987, 3, FALSE)))</f>
        <v>THA</v>
      </c>
      <c r="Q1507" s="82" t="str">
        <f>IF(P1507="THA",VLOOKUP(VALUE(O1507),Sheet2!B$1:C$191,2,FALSE), IF(P1507="SHA",VLOOKUP(VALUE(O1507),Sheet2!B$1:C$191,2,FALSE), 0))</f>
        <v>Neets Bay</v>
      </c>
      <c r="R1507" s="82" t="str">
        <f t="shared" si="47"/>
        <v>T</v>
      </c>
      <c r="S1507" s="70" t="s">
        <v>2766</v>
      </c>
      <c r="T1507" s="71">
        <v>45534</v>
      </c>
      <c r="U1507" s="73"/>
      <c r="V1507" s="69">
        <v>1</v>
      </c>
      <c r="W1507" s="71">
        <v>45535</v>
      </c>
      <c r="X1507" s="69">
        <v>35</v>
      </c>
      <c r="Y1507" s="69">
        <v>10</v>
      </c>
      <c r="Z1507" s="70" t="s">
        <v>2750</v>
      </c>
      <c r="AA1507" s="69">
        <v>1</v>
      </c>
      <c r="AB1507" s="72">
        <v>45538</v>
      </c>
      <c r="AC1507" s="70" t="s">
        <v>63</v>
      </c>
      <c r="AD1507" s="70" t="s">
        <v>947</v>
      </c>
      <c r="AE1507" s="70" t="s">
        <v>14</v>
      </c>
      <c r="AF1507" s="70" t="s">
        <v>12</v>
      </c>
      <c r="AG1507" s="70" t="s">
        <v>65</v>
      </c>
      <c r="AH1507" s="70" t="s">
        <v>11</v>
      </c>
      <c r="AI1507" s="70" t="s">
        <v>9</v>
      </c>
      <c r="AJ1507" s="70" t="s">
        <v>122</v>
      </c>
      <c r="AK1507" s="70" t="s">
        <v>947</v>
      </c>
      <c r="AL1507" s="70" t="s">
        <v>63</v>
      </c>
      <c r="AM1507" s="70" t="s">
        <v>61</v>
      </c>
      <c r="AN1507" s="70" t="s">
        <v>61</v>
      </c>
      <c r="AO1507" s="70" t="s">
        <v>74</v>
      </c>
      <c r="AP1507" s="69">
        <v>3.5</v>
      </c>
    </row>
    <row r="1508" spans="1:42" ht="15" hidden="1" customHeight="1" x14ac:dyDescent="0.25">
      <c r="A1508" s="69">
        <v>2024</v>
      </c>
      <c r="B1508" s="70" t="s">
        <v>54</v>
      </c>
      <c r="C1508" s="70" t="s">
        <v>55</v>
      </c>
      <c r="D1508" s="70" t="s">
        <v>175</v>
      </c>
      <c r="E1508" s="70" t="s">
        <v>176</v>
      </c>
      <c r="F1508" s="70" t="s">
        <v>182</v>
      </c>
      <c r="G1508" s="70" t="s">
        <v>2748</v>
      </c>
      <c r="H1508" s="70" t="s">
        <v>124</v>
      </c>
      <c r="I1508" s="70" t="s">
        <v>60</v>
      </c>
      <c r="J1508" s="70" t="s">
        <v>180</v>
      </c>
      <c r="K1508" s="69" t="b">
        <v>1</v>
      </c>
      <c r="L1508" s="70" t="s">
        <v>23</v>
      </c>
      <c r="M1508" s="69">
        <v>101</v>
      </c>
      <c r="N1508" s="78" t="s">
        <v>62</v>
      </c>
      <c r="O1508" s="81" t="str">
        <f t="shared" si="46"/>
        <v>10195</v>
      </c>
      <c r="P1508" s="82" t="str">
        <f>IF(L1508="EGG", "THA", IF(COUNTIF(Sheet2!B$3:B$187,VALUE('raw Mark ID data'!O1508))=0, 0, VLOOKUP(VALUE(O1508), Sheet2!B$3:D$987, 3, FALSE)))</f>
        <v>THA</v>
      </c>
      <c r="Q1508" s="82" t="str">
        <f>IF(P1508="THA",VLOOKUP(VALUE(O1508),Sheet2!B$1:C$191,2,FALSE), IF(P1508="SHA",VLOOKUP(VALUE(O1508),Sheet2!B$1:C$191,2,FALSE), 0))</f>
        <v>Neets Bay</v>
      </c>
      <c r="R1508" s="82" t="str">
        <f t="shared" si="47"/>
        <v>T</v>
      </c>
      <c r="S1508" s="70" t="s">
        <v>2767</v>
      </c>
      <c r="T1508" s="71">
        <v>45534</v>
      </c>
      <c r="U1508" s="73"/>
      <c r="V1508" s="69">
        <v>1</v>
      </c>
      <c r="W1508" s="71">
        <v>45535</v>
      </c>
      <c r="X1508" s="69">
        <v>35</v>
      </c>
      <c r="Y1508" s="69">
        <v>10</v>
      </c>
      <c r="Z1508" s="70" t="s">
        <v>2750</v>
      </c>
      <c r="AA1508" s="69">
        <v>1</v>
      </c>
      <c r="AB1508" s="72">
        <v>45538</v>
      </c>
      <c r="AC1508" s="70" t="s">
        <v>63</v>
      </c>
      <c r="AD1508" s="70" t="s">
        <v>163</v>
      </c>
      <c r="AE1508" s="70" t="s">
        <v>10</v>
      </c>
      <c r="AF1508" s="70" t="s">
        <v>12</v>
      </c>
      <c r="AG1508" s="70" t="s">
        <v>65</v>
      </c>
      <c r="AH1508" s="70" t="s">
        <v>11</v>
      </c>
      <c r="AI1508" s="70" t="s">
        <v>9</v>
      </c>
      <c r="AJ1508" s="70" t="s">
        <v>84</v>
      </c>
      <c r="AK1508" s="70" t="s">
        <v>163</v>
      </c>
      <c r="AL1508" s="70" t="s">
        <v>63</v>
      </c>
      <c r="AM1508" s="70" t="s">
        <v>61</v>
      </c>
      <c r="AN1508" s="70" t="s">
        <v>61</v>
      </c>
      <c r="AO1508" s="70" t="s">
        <v>74</v>
      </c>
      <c r="AP1508" s="69">
        <v>5.2</v>
      </c>
    </row>
    <row r="1509" spans="1:42" ht="15" hidden="1" customHeight="1" x14ac:dyDescent="0.25">
      <c r="A1509" s="69">
        <v>2024</v>
      </c>
      <c r="B1509" s="70" t="s">
        <v>54</v>
      </c>
      <c r="C1509" s="70" t="s">
        <v>55</v>
      </c>
      <c r="D1509" s="70" t="s">
        <v>175</v>
      </c>
      <c r="E1509" s="70" t="s">
        <v>176</v>
      </c>
      <c r="F1509" s="70" t="s">
        <v>182</v>
      </c>
      <c r="G1509" s="70" t="s">
        <v>2748</v>
      </c>
      <c r="H1509" s="70" t="s">
        <v>129</v>
      </c>
      <c r="I1509" s="70" t="s">
        <v>60</v>
      </c>
      <c r="J1509" s="70" t="s">
        <v>180</v>
      </c>
      <c r="K1509" s="69" t="b">
        <v>1</v>
      </c>
      <c r="L1509" s="70" t="s">
        <v>23</v>
      </c>
      <c r="M1509" s="69">
        <v>101</v>
      </c>
      <c r="N1509" s="78" t="s">
        <v>62</v>
      </c>
      <c r="O1509" s="81" t="str">
        <f t="shared" si="46"/>
        <v>10195</v>
      </c>
      <c r="P1509" s="82" t="str">
        <f>IF(L1509="EGG", "THA", IF(COUNTIF(Sheet2!B$3:B$187,VALUE('raw Mark ID data'!O1509))=0, 0, VLOOKUP(VALUE(O1509), Sheet2!B$3:D$987, 3, FALSE)))</f>
        <v>THA</v>
      </c>
      <c r="Q1509" s="82" t="str">
        <f>IF(P1509="THA",VLOOKUP(VALUE(O1509),Sheet2!B$1:C$191,2,FALSE), IF(P1509="SHA",VLOOKUP(VALUE(O1509),Sheet2!B$1:C$191,2,FALSE), 0))</f>
        <v>Neets Bay</v>
      </c>
      <c r="R1509" s="82" t="str">
        <f t="shared" si="47"/>
        <v>T</v>
      </c>
      <c r="S1509" s="70" t="s">
        <v>2768</v>
      </c>
      <c r="T1509" s="71">
        <v>45534</v>
      </c>
      <c r="U1509" s="73"/>
      <c r="V1509" s="69">
        <v>1</v>
      </c>
      <c r="W1509" s="71">
        <v>45535</v>
      </c>
      <c r="X1509" s="69">
        <v>35</v>
      </c>
      <c r="Y1509" s="69">
        <v>10</v>
      </c>
      <c r="Z1509" s="70" t="s">
        <v>2750</v>
      </c>
      <c r="AA1509" s="69">
        <v>1</v>
      </c>
      <c r="AB1509" s="72">
        <v>45538</v>
      </c>
      <c r="AC1509" s="70" t="s">
        <v>63</v>
      </c>
      <c r="AD1509" s="70" t="s">
        <v>163</v>
      </c>
      <c r="AE1509" s="70" t="s">
        <v>10</v>
      </c>
      <c r="AF1509" s="70" t="s">
        <v>12</v>
      </c>
      <c r="AG1509" s="70" t="s">
        <v>65</v>
      </c>
      <c r="AH1509" s="70" t="s">
        <v>11</v>
      </c>
      <c r="AI1509" s="70" t="s">
        <v>9</v>
      </c>
      <c r="AJ1509" s="70" t="s">
        <v>122</v>
      </c>
      <c r="AK1509" s="70" t="s">
        <v>163</v>
      </c>
      <c r="AL1509" s="70" t="s">
        <v>63</v>
      </c>
      <c r="AM1509" s="70" t="s">
        <v>61</v>
      </c>
      <c r="AN1509" s="70" t="s">
        <v>61</v>
      </c>
      <c r="AO1509" s="70" t="s">
        <v>74</v>
      </c>
      <c r="AP1509" s="69">
        <v>6.3</v>
      </c>
    </row>
    <row r="1510" spans="1:42" ht="15" hidden="1" customHeight="1" x14ac:dyDescent="0.25">
      <c r="A1510" s="69">
        <v>2024</v>
      </c>
      <c r="B1510" s="70" t="s">
        <v>54</v>
      </c>
      <c r="C1510" s="70" t="s">
        <v>55</v>
      </c>
      <c r="D1510" s="70" t="s">
        <v>175</v>
      </c>
      <c r="E1510" s="70" t="s">
        <v>176</v>
      </c>
      <c r="F1510" s="70" t="s">
        <v>182</v>
      </c>
      <c r="G1510" s="70" t="s">
        <v>2748</v>
      </c>
      <c r="H1510" s="70" t="s">
        <v>135</v>
      </c>
      <c r="I1510" s="70" t="s">
        <v>60</v>
      </c>
      <c r="J1510" s="70" t="s">
        <v>180</v>
      </c>
      <c r="K1510" s="69" t="b">
        <v>1</v>
      </c>
      <c r="L1510" s="70" t="s">
        <v>23</v>
      </c>
      <c r="M1510" s="69">
        <v>101</v>
      </c>
      <c r="N1510" s="78" t="s">
        <v>62</v>
      </c>
      <c r="O1510" s="81" t="str">
        <f t="shared" si="46"/>
        <v>10195</v>
      </c>
      <c r="P1510" s="82" t="str">
        <f>IF(L1510="EGG", "THA", IF(COUNTIF(Sheet2!B$3:B$187,VALUE('raw Mark ID data'!O1510))=0, 0, VLOOKUP(VALUE(O1510), Sheet2!B$3:D$987, 3, FALSE)))</f>
        <v>THA</v>
      </c>
      <c r="Q1510" s="82" t="str">
        <f>IF(P1510="THA",VLOOKUP(VALUE(O1510),Sheet2!B$1:C$191,2,FALSE), IF(P1510="SHA",VLOOKUP(VALUE(O1510),Sheet2!B$1:C$191,2,FALSE), 0))</f>
        <v>Neets Bay</v>
      </c>
      <c r="R1510" s="82" t="str">
        <f t="shared" si="47"/>
        <v>T</v>
      </c>
      <c r="S1510" s="70" t="s">
        <v>2769</v>
      </c>
      <c r="T1510" s="71">
        <v>45534</v>
      </c>
      <c r="U1510" s="73"/>
      <c r="V1510" s="69">
        <v>1</v>
      </c>
      <c r="W1510" s="71">
        <v>45535</v>
      </c>
      <c r="X1510" s="69">
        <v>35</v>
      </c>
      <c r="Y1510" s="69">
        <v>10</v>
      </c>
      <c r="Z1510" s="70" t="s">
        <v>2750</v>
      </c>
      <c r="AA1510" s="69">
        <v>1</v>
      </c>
      <c r="AB1510" s="72">
        <v>45538</v>
      </c>
      <c r="AC1510" s="70" t="s">
        <v>63</v>
      </c>
      <c r="AD1510" s="70" t="s">
        <v>163</v>
      </c>
      <c r="AE1510" s="70" t="s">
        <v>10</v>
      </c>
      <c r="AF1510" s="70" t="s">
        <v>12</v>
      </c>
      <c r="AG1510" s="70" t="s">
        <v>65</v>
      </c>
      <c r="AH1510" s="70" t="s">
        <v>11</v>
      </c>
      <c r="AI1510" s="70" t="s">
        <v>9</v>
      </c>
      <c r="AJ1510" s="70" t="s">
        <v>122</v>
      </c>
      <c r="AK1510" s="70" t="s">
        <v>163</v>
      </c>
      <c r="AL1510" s="70" t="s">
        <v>63</v>
      </c>
      <c r="AM1510" s="70" t="s">
        <v>61</v>
      </c>
      <c r="AN1510" s="70" t="s">
        <v>61</v>
      </c>
      <c r="AO1510" s="70" t="s">
        <v>74</v>
      </c>
      <c r="AP1510" s="69">
        <v>5.3</v>
      </c>
    </row>
    <row r="1511" spans="1:42" ht="15" hidden="1" customHeight="1" x14ac:dyDescent="0.25">
      <c r="A1511" s="69">
        <v>2024</v>
      </c>
      <c r="B1511" s="70" t="s">
        <v>54</v>
      </c>
      <c r="C1511" s="70" t="s">
        <v>55</v>
      </c>
      <c r="D1511" s="70" t="s">
        <v>175</v>
      </c>
      <c r="E1511" s="70" t="s">
        <v>176</v>
      </c>
      <c r="F1511" s="70" t="s">
        <v>182</v>
      </c>
      <c r="G1511" s="70" t="s">
        <v>2748</v>
      </c>
      <c r="H1511" s="70" t="s">
        <v>136</v>
      </c>
      <c r="I1511" s="70" t="s">
        <v>60</v>
      </c>
      <c r="J1511" s="70" t="s">
        <v>180</v>
      </c>
      <c r="K1511" s="69" t="b">
        <v>1</v>
      </c>
      <c r="L1511" s="70" t="s">
        <v>23</v>
      </c>
      <c r="M1511" s="69">
        <v>101</v>
      </c>
      <c r="N1511" s="78" t="s">
        <v>62</v>
      </c>
      <c r="O1511" s="81" t="str">
        <f t="shared" si="46"/>
        <v>10195</v>
      </c>
      <c r="P1511" s="82" t="str">
        <f>IF(L1511="EGG", "THA", IF(COUNTIF(Sheet2!B$3:B$187,VALUE('raw Mark ID data'!O1511))=0, 0, VLOOKUP(VALUE(O1511), Sheet2!B$3:D$987, 3, FALSE)))</f>
        <v>THA</v>
      </c>
      <c r="Q1511" s="82" t="str">
        <f>IF(P1511="THA",VLOOKUP(VALUE(O1511),Sheet2!B$1:C$191,2,FALSE), IF(P1511="SHA",VLOOKUP(VALUE(O1511),Sheet2!B$1:C$191,2,FALSE), 0))</f>
        <v>Neets Bay</v>
      </c>
      <c r="R1511" s="82" t="str">
        <f t="shared" si="47"/>
        <v>T</v>
      </c>
      <c r="S1511" s="70" t="s">
        <v>2770</v>
      </c>
      <c r="T1511" s="71">
        <v>45534</v>
      </c>
      <c r="U1511" s="73"/>
      <c r="V1511" s="69">
        <v>1</v>
      </c>
      <c r="W1511" s="71">
        <v>45535</v>
      </c>
      <c r="X1511" s="69">
        <v>35</v>
      </c>
      <c r="Y1511" s="69">
        <v>10</v>
      </c>
      <c r="Z1511" s="70" t="s">
        <v>2750</v>
      </c>
      <c r="AA1511" s="69">
        <v>1</v>
      </c>
      <c r="AB1511" s="72">
        <v>45538</v>
      </c>
      <c r="AC1511" s="70" t="s">
        <v>63</v>
      </c>
      <c r="AD1511" s="70" t="s">
        <v>139</v>
      </c>
      <c r="AE1511" s="70" t="s">
        <v>13</v>
      </c>
      <c r="AF1511" s="70" t="s">
        <v>12</v>
      </c>
      <c r="AG1511" s="70" t="s">
        <v>65</v>
      </c>
      <c r="AH1511" s="70" t="s">
        <v>11</v>
      </c>
      <c r="AI1511" s="70" t="s">
        <v>9</v>
      </c>
      <c r="AJ1511" s="70" t="s">
        <v>122</v>
      </c>
      <c r="AK1511" s="70" t="s">
        <v>139</v>
      </c>
      <c r="AL1511" s="70" t="s">
        <v>63</v>
      </c>
      <c r="AM1511" s="70" t="s">
        <v>61</v>
      </c>
      <c r="AN1511" s="70" t="s">
        <v>61</v>
      </c>
      <c r="AO1511" s="70" t="s">
        <v>74</v>
      </c>
      <c r="AP1511" s="69">
        <v>4.4000000000000004</v>
      </c>
    </row>
    <row r="1512" spans="1:42" ht="15" hidden="1" customHeight="1" x14ac:dyDescent="0.25">
      <c r="A1512" s="69">
        <v>2024</v>
      </c>
      <c r="B1512" s="70" t="s">
        <v>54</v>
      </c>
      <c r="C1512" s="70" t="s">
        <v>1752</v>
      </c>
      <c r="D1512" s="70" t="s">
        <v>1753</v>
      </c>
      <c r="E1512" s="70" t="s">
        <v>2094</v>
      </c>
      <c r="F1512" s="70" t="s">
        <v>2703</v>
      </c>
      <c r="G1512" s="70" t="s">
        <v>2771</v>
      </c>
      <c r="H1512" s="70" t="s">
        <v>85</v>
      </c>
      <c r="I1512" s="70" t="s">
        <v>60</v>
      </c>
      <c r="J1512" s="70" t="s">
        <v>180</v>
      </c>
      <c r="K1512" s="69" t="b">
        <v>0</v>
      </c>
      <c r="L1512" s="70" t="s">
        <v>2703</v>
      </c>
      <c r="M1512" s="69">
        <v>101</v>
      </c>
      <c r="N1512" s="78" t="s">
        <v>62</v>
      </c>
      <c r="O1512" s="81" t="str">
        <f t="shared" si="46"/>
        <v>10195</v>
      </c>
      <c r="P1512" s="82" t="str">
        <f>IF(L1512="EGG", "THA", IF(COUNTIF(Sheet2!B$3:B$187,VALUE('raw Mark ID data'!O1512))=0, 0, VLOOKUP(VALUE(O1512), Sheet2!B$3:D$987, 3, FALSE)))</f>
        <v>THA</v>
      </c>
      <c r="Q1512" s="82" t="str">
        <f>IF(P1512="THA",VLOOKUP(VALUE(O1512),Sheet2!B$1:C$191,2,FALSE), IF(P1512="SHA",VLOOKUP(VALUE(O1512),Sheet2!B$1:C$191,2,FALSE), 0))</f>
        <v>Neets Bay</v>
      </c>
      <c r="R1512" s="82" t="str">
        <f t="shared" si="47"/>
        <v>T</v>
      </c>
      <c r="S1512" s="70" t="s">
        <v>2772</v>
      </c>
      <c r="T1512" s="71">
        <v>45539</v>
      </c>
      <c r="U1512" s="73"/>
      <c r="V1512" s="69">
        <v>1</v>
      </c>
      <c r="W1512" s="71">
        <v>45539</v>
      </c>
      <c r="X1512" s="69">
        <v>36</v>
      </c>
      <c r="Y1512" s="69">
        <v>11</v>
      </c>
      <c r="Z1512" s="70" t="s">
        <v>61</v>
      </c>
      <c r="AA1512" s="69">
        <v>1</v>
      </c>
      <c r="AB1512" s="72">
        <v>45541</v>
      </c>
      <c r="AC1512" s="70" t="s">
        <v>63</v>
      </c>
      <c r="AD1512" s="70" t="s">
        <v>139</v>
      </c>
      <c r="AE1512" s="70" t="s">
        <v>13</v>
      </c>
      <c r="AF1512" s="70" t="s">
        <v>12</v>
      </c>
      <c r="AG1512" s="70" t="s">
        <v>65</v>
      </c>
      <c r="AH1512" s="70" t="s">
        <v>11</v>
      </c>
      <c r="AI1512" s="70" t="s">
        <v>9</v>
      </c>
      <c r="AJ1512" s="70" t="s">
        <v>84</v>
      </c>
      <c r="AK1512" s="70" t="s">
        <v>139</v>
      </c>
      <c r="AL1512" s="70" t="s">
        <v>63</v>
      </c>
      <c r="AM1512" s="70" t="s">
        <v>61</v>
      </c>
      <c r="AN1512" s="70" t="s">
        <v>61</v>
      </c>
      <c r="AO1512" s="70" t="s">
        <v>61</v>
      </c>
      <c r="AP1512" s="73"/>
    </row>
    <row r="1513" spans="1:42" ht="15" hidden="1" customHeight="1" x14ac:dyDescent="0.25">
      <c r="A1513" s="69">
        <v>2024</v>
      </c>
      <c r="B1513" s="70" t="s">
        <v>54</v>
      </c>
      <c r="C1513" s="70" t="s">
        <v>1752</v>
      </c>
      <c r="D1513" s="70" t="s">
        <v>1753</v>
      </c>
      <c r="E1513" s="70" t="s">
        <v>2094</v>
      </c>
      <c r="F1513" s="70" t="s">
        <v>2703</v>
      </c>
      <c r="G1513" s="70" t="s">
        <v>2771</v>
      </c>
      <c r="H1513" s="70" t="s">
        <v>86</v>
      </c>
      <c r="I1513" s="70" t="s">
        <v>60</v>
      </c>
      <c r="J1513" s="70" t="s">
        <v>180</v>
      </c>
      <c r="K1513" s="69" t="b">
        <v>0</v>
      </c>
      <c r="L1513" s="70" t="s">
        <v>2703</v>
      </c>
      <c r="M1513" s="69">
        <v>101</v>
      </c>
      <c r="N1513" s="78" t="s">
        <v>62</v>
      </c>
      <c r="O1513" s="81" t="str">
        <f t="shared" si="46"/>
        <v>10195</v>
      </c>
      <c r="P1513" s="82" t="str">
        <f>IF(L1513="EGG", "THA", IF(COUNTIF(Sheet2!B$3:B$187,VALUE('raw Mark ID data'!O1513))=0, 0, VLOOKUP(VALUE(O1513), Sheet2!B$3:D$987, 3, FALSE)))</f>
        <v>THA</v>
      </c>
      <c r="Q1513" s="82" t="str">
        <f>IF(P1513="THA",VLOOKUP(VALUE(O1513),Sheet2!B$1:C$191,2,FALSE), IF(P1513="SHA",VLOOKUP(VALUE(O1513),Sheet2!B$1:C$191,2,FALSE), 0))</f>
        <v>Neets Bay</v>
      </c>
      <c r="R1513" s="82" t="str">
        <f t="shared" si="47"/>
        <v>T</v>
      </c>
      <c r="S1513" s="70" t="s">
        <v>2773</v>
      </c>
      <c r="T1513" s="71">
        <v>45539</v>
      </c>
      <c r="U1513" s="73"/>
      <c r="V1513" s="69">
        <v>1</v>
      </c>
      <c r="W1513" s="71">
        <v>45539</v>
      </c>
      <c r="X1513" s="69">
        <v>36</v>
      </c>
      <c r="Y1513" s="69">
        <v>11</v>
      </c>
      <c r="Z1513" s="70" t="s">
        <v>61</v>
      </c>
      <c r="AA1513" s="69">
        <v>1</v>
      </c>
      <c r="AB1513" s="72">
        <v>45541</v>
      </c>
      <c r="AC1513" s="70" t="s">
        <v>63</v>
      </c>
      <c r="AD1513" s="70" t="s">
        <v>163</v>
      </c>
      <c r="AE1513" s="70" t="s">
        <v>10</v>
      </c>
      <c r="AF1513" s="70" t="s">
        <v>12</v>
      </c>
      <c r="AG1513" s="70" t="s">
        <v>65</v>
      </c>
      <c r="AH1513" s="70" t="s">
        <v>11</v>
      </c>
      <c r="AI1513" s="70" t="s">
        <v>9</v>
      </c>
      <c r="AJ1513" s="70" t="s">
        <v>122</v>
      </c>
      <c r="AK1513" s="70" t="s">
        <v>163</v>
      </c>
      <c r="AL1513" s="70" t="s">
        <v>63</v>
      </c>
      <c r="AM1513" s="70" t="s">
        <v>61</v>
      </c>
      <c r="AN1513" s="70" t="s">
        <v>61</v>
      </c>
      <c r="AO1513" s="70" t="s">
        <v>61</v>
      </c>
      <c r="AP1513" s="73"/>
    </row>
    <row r="1514" spans="1:42" ht="15" hidden="1" customHeight="1" x14ac:dyDescent="0.25">
      <c r="A1514" s="69">
        <v>2024</v>
      </c>
      <c r="B1514" s="70" t="s">
        <v>54</v>
      </c>
      <c r="C1514" s="70" t="s">
        <v>1752</v>
      </c>
      <c r="D1514" s="70" t="s">
        <v>1753</v>
      </c>
      <c r="E1514" s="70" t="s">
        <v>2094</v>
      </c>
      <c r="F1514" s="70" t="s">
        <v>2703</v>
      </c>
      <c r="G1514" s="70" t="s">
        <v>2771</v>
      </c>
      <c r="H1514" s="70" t="s">
        <v>93</v>
      </c>
      <c r="I1514" s="70" t="s">
        <v>60</v>
      </c>
      <c r="J1514" s="70" t="s">
        <v>180</v>
      </c>
      <c r="K1514" s="69" t="b">
        <v>0</v>
      </c>
      <c r="L1514" s="70" t="s">
        <v>2703</v>
      </c>
      <c r="M1514" s="69">
        <v>101</v>
      </c>
      <c r="N1514" s="78" t="s">
        <v>62</v>
      </c>
      <c r="O1514" s="81" t="str">
        <f t="shared" si="46"/>
        <v>10195</v>
      </c>
      <c r="P1514" s="82" t="str">
        <f>IF(L1514="EGG", "THA", IF(COUNTIF(Sheet2!B$3:B$187,VALUE('raw Mark ID data'!O1514))=0, 0, VLOOKUP(VALUE(O1514), Sheet2!B$3:D$987, 3, FALSE)))</f>
        <v>THA</v>
      </c>
      <c r="Q1514" s="82" t="str">
        <f>IF(P1514="THA",VLOOKUP(VALUE(O1514),Sheet2!B$1:C$191,2,FALSE), IF(P1514="SHA",VLOOKUP(VALUE(O1514),Sheet2!B$1:C$191,2,FALSE), 0))</f>
        <v>Neets Bay</v>
      </c>
      <c r="R1514" s="82" t="str">
        <f t="shared" si="47"/>
        <v>T</v>
      </c>
      <c r="S1514" s="70" t="s">
        <v>2774</v>
      </c>
      <c r="T1514" s="71">
        <v>45539</v>
      </c>
      <c r="U1514" s="73"/>
      <c r="V1514" s="69">
        <v>1</v>
      </c>
      <c r="W1514" s="71">
        <v>45539</v>
      </c>
      <c r="X1514" s="69">
        <v>36</v>
      </c>
      <c r="Y1514" s="69">
        <v>11</v>
      </c>
      <c r="Z1514" s="70" t="s">
        <v>61</v>
      </c>
      <c r="AA1514" s="69">
        <v>1</v>
      </c>
      <c r="AB1514" s="72">
        <v>45541</v>
      </c>
      <c r="AC1514" s="70" t="s">
        <v>63</v>
      </c>
      <c r="AD1514" s="70" t="s">
        <v>139</v>
      </c>
      <c r="AE1514" s="70" t="s">
        <v>13</v>
      </c>
      <c r="AF1514" s="70" t="s">
        <v>12</v>
      </c>
      <c r="AG1514" s="70" t="s">
        <v>65</v>
      </c>
      <c r="AH1514" s="70" t="s">
        <v>11</v>
      </c>
      <c r="AI1514" s="70" t="s">
        <v>9</v>
      </c>
      <c r="AJ1514" s="70" t="s">
        <v>122</v>
      </c>
      <c r="AK1514" s="70" t="s">
        <v>139</v>
      </c>
      <c r="AL1514" s="70" t="s">
        <v>63</v>
      </c>
      <c r="AM1514" s="70" t="s">
        <v>61</v>
      </c>
      <c r="AN1514" s="70" t="s">
        <v>61</v>
      </c>
      <c r="AO1514" s="70" t="s">
        <v>61</v>
      </c>
      <c r="AP1514" s="73"/>
    </row>
    <row r="1515" spans="1:42" ht="15" hidden="1" customHeight="1" x14ac:dyDescent="0.25">
      <c r="A1515" s="69">
        <v>2024</v>
      </c>
      <c r="B1515" s="70" t="s">
        <v>54</v>
      </c>
      <c r="C1515" s="70" t="s">
        <v>1752</v>
      </c>
      <c r="D1515" s="70" t="s">
        <v>1753</v>
      </c>
      <c r="E1515" s="70" t="s">
        <v>2094</v>
      </c>
      <c r="F1515" s="70" t="s">
        <v>2703</v>
      </c>
      <c r="G1515" s="70" t="s">
        <v>2771</v>
      </c>
      <c r="H1515" s="70" t="s">
        <v>102</v>
      </c>
      <c r="I1515" s="70" t="s">
        <v>60</v>
      </c>
      <c r="J1515" s="70" t="s">
        <v>180</v>
      </c>
      <c r="K1515" s="69" t="b">
        <v>0</v>
      </c>
      <c r="L1515" s="70" t="s">
        <v>2703</v>
      </c>
      <c r="M1515" s="69">
        <v>101</v>
      </c>
      <c r="N1515" s="78" t="s">
        <v>62</v>
      </c>
      <c r="O1515" s="81" t="str">
        <f t="shared" si="46"/>
        <v>10195</v>
      </c>
      <c r="P1515" s="82" t="str">
        <f>IF(L1515="EGG", "THA", IF(COUNTIF(Sheet2!B$3:B$187,VALUE('raw Mark ID data'!O1515))=0, 0, VLOOKUP(VALUE(O1515), Sheet2!B$3:D$987, 3, FALSE)))</f>
        <v>THA</v>
      </c>
      <c r="Q1515" s="82" t="str">
        <f>IF(P1515="THA",VLOOKUP(VALUE(O1515),Sheet2!B$1:C$191,2,FALSE), IF(P1515="SHA",VLOOKUP(VALUE(O1515),Sheet2!B$1:C$191,2,FALSE), 0))</f>
        <v>Neets Bay</v>
      </c>
      <c r="R1515" s="82" t="str">
        <f t="shared" si="47"/>
        <v>T</v>
      </c>
      <c r="S1515" s="70" t="s">
        <v>2775</v>
      </c>
      <c r="T1515" s="71">
        <v>45539</v>
      </c>
      <c r="U1515" s="73"/>
      <c r="V1515" s="69">
        <v>1</v>
      </c>
      <c r="W1515" s="71">
        <v>45539</v>
      </c>
      <c r="X1515" s="69">
        <v>36</v>
      </c>
      <c r="Y1515" s="69">
        <v>11</v>
      </c>
      <c r="Z1515" s="70" t="s">
        <v>61</v>
      </c>
      <c r="AA1515" s="69">
        <v>1</v>
      </c>
      <c r="AB1515" s="72">
        <v>45541</v>
      </c>
      <c r="AC1515" s="70" t="s">
        <v>63</v>
      </c>
      <c r="AD1515" s="70" t="s">
        <v>189</v>
      </c>
      <c r="AE1515" s="70" t="s">
        <v>21</v>
      </c>
      <c r="AF1515" s="70" t="s">
        <v>12</v>
      </c>
      <c r="AG1515" s="70" t="s">
        <v>65</v>
      </c>
      <c r="AH1515" s="70" t="s">
        <v>11</v>
      </c>
      <c r="AI1515" s="70" t="s">
        <v>9</v>
      </c>
      <c r="AJ1515" s="70" t="s">
        <v>122</v>
      </c>
      <c r="AK1515" s="70" t="s">
        <v>189</v>
      </c>
      <c r="AL1515" s="70" t="s">
        <v>63</v>
      </c>
      <c r="AM1515" s="70" t="s">
        <v>61</v>
      </c>
      <c r="AN1515" s="70" t="s">
        <v>61</v>
      </c>
      <c r="AO1515" s="70" t="s">
        <v>61</v>
      </c>
      <c r="AP1515" s="73"/>
    </row>
    <row r="1516" spans="1:42" ht="15" hidden="1" customHeight="1" x14ac:dyDescent="0.25">
      <c r="A1516" s="69">
        <v>2024</v>
      </c>
      <c r="B1516" s="70" t="s">
        <v>54</v>
      </c>
      <c r="C1516" s="70" t="s">
        <v>1752</v>
      </c>
      <c r="D1516" s="70" t="s">
        <v>1753</v>
      </c>
      <c r="E1516" s="70" t="s">
        <v>2094</v>
      </c>
      <c r="F1516" s="70" t="s">
        <v>2703</v>
      </c>
      <c r="G1516" s="70" t="s">
        <v>2771</v>
      </c>
      <c r="H1516" s="70" t="s">
        <v>106</v>
      </c>
      <c r="I1516" s="70" t="s">
        <v>60</v>
      </c>
      <c r="J1516" s="70" t="s">
        <v>180</v>
      </c>
      <c r="K1516" s="69" t="b">
        <v>0</v>
      </c>
      <c r="L1516" s="70" t="s">
        <v>2703</v>
      </c>
      <c r="M1516" s="69">
        <v>101</v>
      </c>
      <c r="N1516" s="78" t="s">
        <v>62</v>
      </c>
      <c r="O1516" s="81" t="str">
        <f t="shared" si="46"/>
        <v>10195</v>
      </c>
      <c r="P1516" s="82" t="str">
        <f>IF(L1516="EGG", "THA", IF(COUNTIF(Sheet2!B$3:B$187,VALUE('raw Mark ID data'!O1516))=0, 0, VLOOKUP(VALUE(O1516), Sheet2!B$3:D$987, 3, FALSE)))</f>
        <v>THA</v>
      </c>
      <c r="Q1516" s="82" t="str">
        <f>IF(P1516="THA",VLOOKUP(VALUE(O1516),Sheet2!B$1:C$191,2,FALSE), IF(P1516="SHA",VLOOKUP(VALUE(O1516),Sheet2!B$1:C$191,2,FALSE), 0))</f>
        <v>Neets Bay</v>
      </c>
      <c r="R1516" s="82" t="str">
        <f t="shared" si="47"/>
        <v>T</v>
      </c>
      <c r="S1516" s="70" t="s">
        <v>2776</v>
      </c>
      <c r="T1516" s="71">
        <v>45539</v>
      </c>
      <c r="U1516" s="73"/>
      <c r="V1516" s="69">
        <v>1</v>
      </c>
      <c r="W1516" s="71">
        <v>45539</v>
      </c>
      <c r="X1516" s="69">
        <v>36</v>
      </c>
      <c r="Y1516" s="69">
        <v>11</v>
      </c>
      <c r="Z1516" s="70" t="s">
        <v>61</v>
      </c>
      <c r="AA1516" s="69">
        <v>1</v>
      </c>
      <c r="AB1516" s="72">
        <v>45541</v>
      </c>
      <c r="AC1516" s="70" t="s">
        <v>63</v>
      </c>
      <c r="AD1516" s="70" t="s">
        <v>947</v>
      </c>
      <c r="AE1516" s="70" t="s">
        <v>14</v>
      </c>
      <c r="AF1516" s="70" t="s">
        <v>12</v>
      </c>
      <c r="AG1516" s="70" t="s">
        <v>65</v>
      </c>
      <c r="AH1516" s="70" t="s">
        <v>11</v>
      </c>
      <c r="AI1516" s="70" t="s">
        <v>9</v>
      </c>
      <c r="AJ1516" s="70" t="s">
        <v>122</v>
      </c>
      <c r="AK1516" s="70" t="s">
        <v>947</v>
      </c>
      <c r="AL1516" s="70" t="s">
        <v>63</v>
      </c>
      <c r="AM1516" s="70" t="s">
        <v>61</v>
      </c>
      <c r="AN1516" s="70" t="s">
        <v>61</v>
      </c>
      <c r="AO1516" s="70" t="s">
        <v>61</v>
      </c>
      <c r="AP1516" s="73"/>
    </row>
    <row r="1517" spans="1:42" ht="15" hidden="1" customHeight="1" x14ac:dyDescent="0.25">
      <c r="A1517" s="69">
        <v>2024</v>
      </c>
      <c r="B1517" s="70" t="s">
        <v>54</v>
      </c>
      <c r="C1517" s="70" t="s">
        <v>1752</v>
      </c>
      <c r="D1517" s="70" t="s">
        <v>1753</v>
      </c>
      <c r="E1517" s="70" t="s">
        <v>2094</v>
      </c>
      <c r="F1517" s="70" t="s">
        <v>2703</v>
      </c>
      <c r="G1517" s="70" t="s">
        <v>2771</v>
      </c>
      <c r="H1517" s="70" t="s">
        <v>108</v>
      </c>
      <c r="I1517" s="70" t="s">
        <v>60</v>
      </c>
      <c r="J1517" s="70" t="s">
        <v>180</v>
      </c>
      <c r="K1517" s="69" t="b">
        <v>0</v>
      </c>
      <c r="L1517" s="70" t="s">
        <v>2703</v>
      </c>
      <c r="M1517" s="69">
        <v>101</v>
      </c>
      <c r="N1517" s="78" t="s">
        <v>62</v>
      </c>
      <c r="O1517" s="81" t="str">
        <f t="shared" si="46"/>
        <v>10195</v>
      </c>
      <c r="P1517" s="82" t="str">
        <f>IF(L1517="EGG", "THA", IF(COUNTIF(Sheet2!B$3:B$187,VALUE('raw Mark ID data'!O1517))=0, 0, VLOOKUP(VALUE(O1517), Sheet2!B$3:D$987, 3, FALSE)))</f>
        <v>THA</v>
      </c>
      <c r="Q1517" s="82" t="str">
        <f>IF(P1517="THA",VLOOKUP(VALUE(O1517),Sheet2!B$1:C$191,2,FALSE), IF(P1517="SHA",VLOOKUP(VALUE(O1517),Sheet2!B$1:C$191,2,FALSE), 0))</f>
        <v>Neets Bay</v>
      </c>
      <c r="R1517" s="82" t="str">
        <f t="shared" si="47"/>
        <v>T</v>
      </c>
      <c r="S1517" s="70" t="s">
        <v>2777</v>
      </c>
      <c r="T1517" s="71">
        <v>45539</v>
      </c>
      <c r="U1517" s="73"/>
      <c r="V1517" s="69">
        <v>1</v>
      </c>
      <c r="W1517" s="71">
        <v>45539</v>
      </c>
      <c r="X1517" s="69">
        <v>36</v>
      </c>
      <c r="Y1517" s="69">
        <v>11</v>
      </c>
      <c r="Z1517" s="70" t="s">
        <v>61</v>
      </c>
      <c r="AA1517" s="69">
        <v>1</v>
      </c>
      <c r="AB1517" s="72">
        <v>45541</v>
      </c>
      <c r="AC1517" s="70" t="s">
        <v>63</v>
      </c>
      <c r="AD1517" s="70" t="s">
        <v>189</v>
      </c>
      <c r="AE1517" s="70" t="s">
        <v>21</v>
      </c>
      <c r="AF1517" s="70" t="s">
        <v>12</v>
      </c>
      <c r="AG1517" s="70" t="s">
        <v>65</v>
      </c>
      <c r="AH1517" s="70" t="s">
        <v>11</v>
      </c>
      <c r="AI1517" s="70" t="s">
        <v>9</v>
      </c>
      <c r="AJ1517" s="70" t="s">
        <v>122</v>
      </c>
      <c r="AK1517" s="70" t="s">
        <v>189</v>
      </c>
      <c r="AL1517" s="70" t="s">
        <v>63</v>
      </c>
      <c r="AM1517" s="70" t="s">
        <v>61</v>
      </c>
      <c r="AN1517" s="70" t="s">
        <v>61</v>
      </c>
      <c r="AO1517" s="70" t="s">
        <v>61</v>
      </c>
      <c r="AP1517" s="73"/>
    </row>
    <row r="1518" spans="1:42" ht="15" hidden="1" customHeight="1" x14ac:dyDescent="0.25">
      <c r="A1518" s="69">
        <v>2024</v>
      </c>
      <c r="B1518" s="70" t="s">
        <v>54</v>
      </c>
      <c r="C1518" s="70" t="s">
        <v>1752</v>
      </c>
      <c r="D1518" s="70" t="s">
        <v>1753</v>
      </c>
      <c r="E1518" s="70" t="s">
        <v>2094</v>
      </c>
      <c r="F1518" s="70" t="s">
        <v>2703</v>
      </c>
      <c r="G1518" s="70" t="s">
        <v>2771</v>
      </c>
      <c r="H1518" s="70" t="s">
        <v>109</v>
      </c>
      <c r="I1518" s="70" t="s">
        <v>60</v>
      </c>
      <c r="J1518" s="70" t="s">
        <v>180</v>
      </c>
      <c r="K1518" s="69" t="b">
        <v>0</v>
      </c>
      <c r="L1518" s="70" t="s">
        <v>2703</v>
      </c>
      <c r="M1518" s="69">
        <v>101</v>
      </c>
      <c r="N1518" s="78" t="s">
        <v>62</v>
      </c>
      <c r="O1518" s="81" t="str">
        <f t="shared" si="46"/>
        <v>10195</v>
      </c>
      <c r="P1518" s="82" t="str">
        <f>IF(L1518="EGG", "THA", IF(COUNTIF(Sheet2!B$3:B$187,VALUE('raw Mark ID data'!O1518))=0, 0, VLOOKUP(VALUE(O1518), Sheet2!B$3:D$987, 3, FALSE)))</f>
        <v>THA</v>
      </c>
      <c r="Q1518" s="82" t="str">
        <f>IF(P1518="THA",VLOOKUP(VALUE(O1518),Sheet2!B$1:C$191,2,FALSE), IF(P1518="SHA",VLOOKUP(VALUE(O1518),Sheet2!B$1:C$191,2,FALSE), 0))</f>
        <v>Neets Bay</v>
      </c>
      <c r="R1518" s="82" t="str">
        <f t="shared" si="47"/>
        <v>T</v>
      </c>
      <c r="S1518" s="70" t="s">
        <v>2778</v>
      </c>
      <c r="T1518" s="71">
        <v>45539</v>
      </c>
      <c r="U1518" s="73"/>
      <c r="V1518" s="69">
        <v>1</v>
      </c>
      <c r="W1518" s="71">
        <v>45539</v>
      </c>
      <c r="X1518" s="69">
        <v>36</v>
      </c>
      <c r="Y1518" s="69">
        <v>11</v>
      </c>
      <c r="Z1518" s="70" t="s">
        <v>61</v>
      </c>
      <c r="AA1518" s="69">
        <v>1</v>
      </c>
      <c r="AB1518" s="72">
        <v>45541</v>
      </c>
      <c r="AC1518" s="70" t="s">
        <v>63</v>
      </c>
      <c r="AD1518" s="70" t="s">
        <v>947</v>
      </c>
      <c r="AE1518" s="70" t="s">
        <v>14</v>
      </c>
      <c r="AF1518" s="70" t="s">
        <v>12</v>
      </c>
      <c r="AG1518" s="70" t="s">
        <v>65</v>
      </c>
      <c r="AH1518" s="70" t="s">
        <v>11</v>
      </c>
      <c r="AI1518" s="70" t="s">
        <v>9</v>
      </c>
      <c r="AJ1518" s="70" t="s">
        <v>122</v>
      </c>
      <c r="AK1518" s="70" t="s">
        <v>947</v>
      </c>
      <c r="AL1518" s="70" t="s">
        <v>63</v>
      </c>
      <c r="AM1518" s="70" t="s">
        <v>61</v>
      </c>
      <c r="AN1518" s="70" t="s">
        <v>61</v>
      </c>
      <c r="AO1518" s="70" t="s">
        <v>61</v>
      </c>
      <c r="AP1518" s="73"/>
    </row>
    <row r="1519" spans="1:42" ht="15" hidden="1" customHeight="1" x14ac:dyDescent="0.25">
      <c r="A1519" s="69">
        <v>2024</v>
      </c>
      <c r="B1519" s="70" t="s">
        <v>54</v>
      </c>
      <c r="C1519" s="70" t="s">
        <v>1752</v>
      </c>
      <c r="D1519" s="70" t="s">
        <v>1753</v>
      </c>
      <c r="E1519" s="70" t="s">
        <v>2094</v>
      </c>
      <c r="F1519" s="70" t="s">
        <v>2703</v>
      </c>
      <c r="G1519" s="70" t="s">
        <v>2771</v>
      </c>
      <c r="H1519" s="70" t="s">
        <v>112</v>
      </c>
      <c r="I1519" s="70" t="s">
        <v>60</v>
      </c>
      <c r="J1519" s="70" t="s">
        <v>180</v>
      </c>
      <c r="K1519" s="69" t="b">
        <v>0</v>
      </c>
      <c r="L1519" s="70" t="s">
        <v>2703</v>
      </c>
      <c r="M1519" s="69">
        <v>101</v>
      </c>
      <c r="N1519" s="78" t="s">
        <v>62</v>
      </c>
      <c r="O1519" s="81" t="str">
        <f t="shared" si="46"/>
        <v>10195</v>
      </c>
      <c r="P1519" s="82" t="str">
        <f>IF(L1519="EGG", "THA", IF(COUNTIF(Sheet2!B$3:B$187,VALUE('raw Mark ID data'!O1519))=0, 0, VLOOKUP(VALUE(O1519), Sheet2!B$3:D$987, 3, FALSE)))</f>
        <v>THA</v>
      </c>
      <c r="Q1519" s="82" t="str">
        <f>IF(P1519="THA",VLOOKUP(VALUE(O1519),Sheet2!B$1:C$191,2,FALSE), IF(P1519="SHA",VLOOKUP(VALUE(O1519),Sheet2!B$1:C$191,2,FALSE), 0))</f>
        <v>Neets Bay</v>
      </c>
      <c r="R1519" s="82" t="str">
        <f t="shared" si="47"/>
        <v>T</v>
      </c>
      <c r="S1519" s="70" t="s">
        <v>2779</v>
      </c>
      <c r="T1519" s="71">
        <v>45539</v>
      </c>
      <c r="U1519" s="73"/>
      <c r="V1519" s="69">
        <v>1</v>
      </c>
      <c r="W1519" s="71">
        <v>45539</v>
      </c>
      <c r="X1519" s="69">
        <v>36</v>
      </c>
      <c r="Y1519" s="69">
        <v>11</v>
      </c>
      <c r="Z1519" s="70" t="s">
        <v>61</v>
      </c>
      <c r="AA1519" s="69">
        <v>1</v>
      </c>
      <c r="AB1519" s="72">
        <v>45541</v>
      </c>
      <c r="AC1519" s="70" t="s">
        <v>63</v>
      </c>
      <c r="AD1519" s="70" t="s">
        <v>139</v>
      </c>
      <c r="AE1519" s="70" t="s">
        <v>13</v>
      </c>
      <c r="AF1519" s="70" t="s">
        <v>12</v>
      </c>
      <c r="AG1519" s="70" t="s">
        <v>65</v>
      </c>
      <c r="AH1519" s="70" t="s">
        <v>11</v>
      </c>
      <c r="AI1519" s="70" t="s">
        <v>9</v>
      </c>
      <c r="AJ1519" s="70" t="s">
        <v>84</v>
      </c>
      <c r="AK1519" s="70" t="s">
        <v>139</v>
      </c>
      <c r="AL1519" s="70" t="s">
        <v>63</v>
      </c>
      <c r="AM1519" s="70" t="s">
        <v>61</v>
      </c>
      <c r="AN1519" s="70" t="s">
        <v>61</v>
      </c>
      <c r="AO1519" s="70" t="s">
        <v>61</v>
      </c>
      <c r="AP1519" s="73"/>
    </row>
    <row r="1520" spans="1:42" ht="15" hidden="1" customHeight="1" x14ac:dyDescent="0.25">
      <c r="A1520" s="69">
        <v>2024</v>
      </c>
      <c r="B1520" s="70" t="s">
        <v>54</v>
      </c>
      <c r="C1520" s="70" t="s">
        <v>1752</v>
      </c>
      <c r="D1520" s="70" t="s">
        <v>1753</v>
      </c>
      <c r="E1520" s="70" t="s">
        <v>2094</v>
      </c>
      <c r="F1520" s="70" t="s">
        <v>2703</v>
      </c>
      <c r="G1520" s="70" t="s">
        <v>2771</v>
      </c>
      <c r="H1520" s="70" t="s">
        <v>118</v>
      </c>
      <c r="I1520" s="70" t="s">
        <v>60</v>
      </c>
      <c r="J1520" s="70" t="s">
        <v>180</v>
      </c>
      <c r="K1520" s="69" t="b">
        <v>0</v>
      </c>
      <c r="L1520" s="70" t="s">
        <v>2703</v>
      </c>
      <c r="M1520" s="69">
        <v>101</v>
      </c>
      <c r="N1520" s="78" t="s">
        <v>62</v>
      </c>
      <c r="O1520" s="81" t="str">
        <f t="shared" si="46"/>
        <v>10195</v>
      </c>
      <c r="P1520" s="82" t="str">
        <f>IF(L1520="EGG", "THA", IF(COUNTIF(Sheet2!B$3:B$187,VALUE('raw Mark ID data'!O1520))=0, 0, VLOOKUP(VALUE(O1520), Sheet2!B$3:D$987, 3, FALSE)))</f>
        <v>THA</v>
      </c>
      <c r="Q1520" s="82" t="str">
        <f>IF(P1520="THA",VLOOKUP(VALUE(O1520),Sheet2!B$1:C$191,2,FALSE), IF(P1520="SHA",VLOOKUP(VALUE(O1520),Sheet2!B$1:C$191,2,FALSE), 0))</f>
        <v>Neets Bay</v>
      </c>
      <c r="R1520" s="82" t="str">
        <f t="shared" si="47"/>
        <v>T</v>
      </c>
      <c r="S1520" s="70" t="s">
        <v>2780</v>
      </c>
      <c r="T1520" s="71">
        <v>45539</v>
      </c>
      <c r="U1520" s="73"/>
      <c r="V1520" s="69">
        <v>1</v>
      </c>
      <c r="W1520" s="71">
        <v>45539</v>
      </c>
      <c r="X1520" s="69">
        <v>36</v>
      </c>
      <c r="Y1520" s="69">
        <v>11</v>
      </c>
      <c r="Z1520" s="70" t="s">
        <v>61</v>
      </c>
      <c r="AA1520" s="69">
        <v>1</v>
      </c>
      <c r="AB1520" s="72">
        <v>45541</v>
      </c>
      <c r="AC1520" s="70" t="s">
        <v>63</v>
      </c>
      <c r="AD1520" s="70" t="s">
        <v>947</v>
      </c>
      <c r="AE1520" s="70" t="s">
        <v>14</v>
      </c>
      <c r="AF1520" s="70" t="s">
        <v>12</v>
      </c>
      <c r="AG1520" s="70" t="s">
        <v>65</v>
      </c>
      <c r="AH1520" s="70" t="s">
        <v>11</v>
      </c>
      <c r="AI1520" s="70" t="s">
        <v>9</v>
      </c>
      <c r="AJ1520" s="70" t="s">
        <v>122</v>
      </c>
      <c r="AK1520" s="70" t="s">
        <v>947</v>
      </c>
      <c r="AL1520" s="70" t="s">
        <v>63</v>
      </c>
      <c r="AM1520" s="70" t="s">
        <v>61</v>
      </c>
      <c r="AN1520" s="70" t="s">
        <v>61</v>
      </c>
      <c r="AO1520" s="70" t="s">
        <v>61</v>
      </c>
      <c r="AP1520" s="73"/>
    </row>
    <row r="1521" spans="1:42" ht="15" hidden="1" customHeight="1" x14ac:dyDescent="0.25">
      <c r="A1521" s="69">
        <v>2024</v>
      </c>
      <c r="B1521" s="70" t="s">
        <v>54</v>
      </c>
      <c r="C1521" s="70" t="s">
        <v>1752</v>
      </c>
      <c r="D1521" s="70" t="s">
        <v>1753</v>
      </c>
      <c r="E1521" s="70" t="s">
        <v>2094</v>
      </c>
      <c r="F1521" s="70" t="s">
        <v>2703</v>
      </c>
      <c r="G1521" s="70" t="s">
        <v>2781</v>
      </c>
      <c r="H1521" s="70" t="s">
        <v>73</v>
      </c>
      <c r="I1521" s="70" t="s">
        <v>60</v>
      </c>
      <c r="J1521" s="70" t="s">
        <v>180</v>
      </c>
      <c r="K1521" s="69" t="b">
        <v>0</v>
      </c>
      <c r="L1521" s="70" t="s">
        <v>2703</v>
      </c>
      <c r="M1521" s="69">
        <v>101</v>
      </c>
      <c r="N1521" s="78" t="s">
        <v>62</v>
      </c>
      <c r="O1521" s="81" t="str">
        <f t="shared" si="46"/>
        <v>10195</v>
      </c>
      <c r="P1521" s="82" t="str">
        <f>IF(L1521="EGG", "THA", IF(COUNTIF(Sheet2!B$3:B$187,VALUE('raw Mark ID data'!O1521))=0, 0, VLOOKUP(VALUE(O1521), Sheet2!B$3:D$987, 3, FALSE)))</f>
        <v>THA</v>
      </c>
      <c r="Q1521" s="82" t="str">
        <f>IF(P1521="THA",VLOOKUP(VALUE(O1521),Sheet2!B$1:C$191,2,FALSE), IF(P1521="SHA",VLOOKUP(VALUE(O1521),Sheet2!B$1:C$191,2,FALSE), 0))</f>
        <v>Neets Bay</v>
      </c>
      <c r="R1521" s="82" t="str">
        <f t="shared" si="47"/>
        <v>T</v>
      </c>
      <c r="S1521" s="70" t="s">
        <v>2782</v>
      </c>
      <c r="T1521" s="71">
        <v>45543</v>
      </c>
      <c r="U1521" s="73"/>
      <c r="V1521" s="69">
        <v>1</v>
      </c>
      <c r="W1521" s="71">
        <v>45543</v>
      </c>
      <c r="X1521" s="69">
        <v>37</v>
      </c>
      <c r="Y1521" s="69">
        <v>11</v>
      </c>
      <c r="Z1521" s="70" t="s">
        <v>61</v>
      </c>
      <c r="AA1521" s="69">
        <v>1</v>
      </c>
      <c r="AB1521" s="72">
        <v>45544</v>
      </c>
      <c r="AC1521" s="70" t="s">
        <v>63</v>
      </c>
      <c r="AD1521" s="70" t="s">
        <v>163</v>
      </c>
      <c r="AE1521" s="70" t="s">
        <v>10</v>
      </c>
      <c r="AF1521" s="70" t="s">
        <v>12</v>
      </c>
      <c r="AG1521" s="70" t="s">
        <v>65</v>
      </c>
      <c r="AH1521" s="70" t="s">
        <v>11</v>
      </c>
      <c r="AI1521" s="70" t="s">
        <v>9</v>
      </c>
      <c r="AJ1521" s="70" t="s">
        <v>122</v>
      </c>
      <c r="AK1521" s="70" t="s">
        <v>163</v>
      </c>
      <c r="AL1521" s="70" t="s">
        <v>63</v>
      </c>
      <c r="AM1521" s="70" t="s">
        <v>61</v>
      </c>
      <c r="AN1521" s="70" t="s">
        <v>61</v>
      </c>
      <c r="AO1521" s="70" t="s">
        <v>61</v>
      </c>
      <c r="AP1521" s="73"/>
    </row>
    <row r="1522" spans="1:42" ht="15" hidden="1" customHeight="1" x14ac:dyDescent="0.25">
      <c r="A1522" s="69">
        <v>2024</v>
      </c>
      <c r="B1522" s="70" t="s">
        <v>54</v>
      </c>
      <c r="C1522" s="70" t="s">
        <v>1752</v>
      </c>
      <c r="D1522" s="70" t="s">
        <v>1753</v>
      </c>
      <c r="E1522" s="70" t="s">
        <v>2094</v>
      </c>
      <c r="F1522" s="70" t="s">
        <v>2703</v>
      </c>
      <c r="G1522" s="70" t="s">
        <v>2781</v>
      </c>
      <c r="H1522" s="70" t="s">
        <v>75</v>
      </c>
      <c r="I1522" s="70" t="s">
        <v>60</v>
      </c>
      <c r="J1522" s="70" t="s">
        <v>180</v>
      </c>
      <c r="K1522" s="69" t="b">
        <v>0</v>
      </c>
      <c r="L1522" s="70" t="s">
        <v>2703</v>
      </c>
      <c r="M1522" s="69">
        <v>101</v>
      </c>
      <c r="N1522" s="78" t="s">
        <v>62</v>
      </c>
      <c r="O1522" s="81" t="str">
        <f t="shared" si="46"/>
        <v>10195</v>
      </c>
      <c r="P1522" s="82" t="str">
        <f>IF(L1522="EGG", "THA", IF(COUNTIF(Sheet2!B$3:B$187,VALUE('raw Mark ID data'!O1522))=0, 0, VLOOKUP(VALUE(O1522), Sheet2!B$3:D$987, 3, FALSE)))</f>
        <v>THA</v>
      </c>
      <c r="Q1522" s="82" t="str">
        <f>IF(P1522="THA",VLOOKUP(VALUE(O1522),Sheet2!B$1:C$191,2,FALSE), IF(P1522="SHA",VLOOKUP(VALUE(O1522),Sheet2!B$1:C$191,2,FALSE), 0))</f>
        <v>Neets Bay</v>
      </c>
      <c r="R1522" s="82" t="str">
        <f t="shared" si="47"/>
        <v>T</v>
      </c>
      <c r="S1522" s="70" t="s">
        <v>2783</v>
      </c>
      <c r="T1522" s="71">
        <v>45543</v>
      </c>
      <c r="U1522" s="73"/>
      <c r="V1522" s="69">
        <v>1</v>
      </c>
      <c r="W1522" s="71">
        <v>45543</v>
      </c>
      <c r="X1522" s="69">
        <v>37</v>
      </c>
      <c r="Y1522" s="69">
        <v>11</v>
      </c>
      <c r="Z1522" s="70" t="s">
        <v>61</v>
      </c>
      <c r="AA1522" s="69">
        <v>1</v>
      </c>
      <c r="AB1522" s="72">
        <v>45544</v>
      </c>
      <c r="AC1522" s="70" t="s">
        <v>63</v>
      </c>
      <c r="AD1522" s="70" t="s">
        <v>163</v>
      </c>
      <c r="AE1522" s="70" t="s">
        <v>10</v>
      </c>
      <c r="AF1522" s="70" t="s">
        <v>12</v>
      </c>
      <c r="AG1522" s="70" t="s">
        <v>65</v>
      </c>
      <c r="AH1522" s="70" t="s">
        <v>11</v>
      </c>
      <c r="AI1522" s="70" t="s">
        <v>9</v>
      </c>
      <c r="AJ1522" s="70" t="s">
        <v>122</v>
      </c>
      <c r="AK1522" s="70" t="s">
        <v>163</v>
      </c>
      <c r="AL1522" s="70" t="s">
        <v>63</v>
      </c>
      <c r="AM1522" s="70" t="s">
        <v>61</v>
      </c>
      <c r="AN1522" s="70" t="s">
        <v>61</v>
      </c>
      <c r="AO1522" s="70" t="s">
        <v>61</v>
      </c>
      <c r="AP1522" s="73"/>
    </row>
    <row r="1523" spans="1:42" ht="15" hidden="1" customHeight="1" x14ac:dyDescent="0.25">
      <c r="A1523" s="69">
        <v>2024</v>
      </c>
      <c r="B1523" s="70" t="s">
        <v>54</v>
      </c>
      <c r="C1523" s="70" t="s">
        <v>1752</v>
      </c>
      <c r="D1523" s="70" t="s">
        <v>1753</v>
      </c>
      <c r="E1523" s="70" t="s">
        <v>2094</v>
      </c>
      <c r="F1523" s="70" t="s">
        <v>2703</v>
      </c>
      <c r="G1523" s="70" t="s">
        <v>2781</v>
      </c>
      <c r="H1523" s="70" t="s">
        <v>78</v>
      </c>
      <c r="I1523" s="70" t="s">
        <v>60</v>
      </c>
      <c r="J1523" s="70" t="s">
        <v>180</v>
      </c>
      <c r="K1523" s="69" t="b">
        <v>0</v>
      </c>
      <c r="L1523" s="70" t="s">
        <v>2703</v>
      </c>
      <c r="M1523" s="69">
        <v>101</v>
      </c>
      <c r="N1523" s="78" t="s">
        <v>62</v>
      </c>
      <c r="O1523" s="81" t="str">
        <f t="shared" si="46"/>
        <v>10195</v>
      </c>
      <c r="P1523" s="82" t="str">
        <f>IF(L1523="EGG", "THA", IF(COUNTIF(Sheet2!B$3:B$187,VALUE('raw Mark ID data'!O1523))=0, 0, VLOOKUP(VALUE(O1523), Sheet2!B$3:D$987, 3, FALSE)))</f>
        <v>THA</v>
      </c>
      <c r="Q1523" s="82" t="str">
        <f>IF(P1523="THA",VLOOKUP(VALUE(O1523),Sheet2!B$1:C$191,2,FALSE), IF(P1523="SHA",VLOOKUP(VALUE(O1523),Sheet2!B$1:C$191,2,FALSE), 0))</f>
        <v>Neets Bay</v>
      </c>
      <c r="R1523" s="82" t="str">
        <f t="shared" si="47"/>
        <v>T</v>
      </c>
      <c r="S1523" s="70" t="s">
        <v>2784</v>
      </c>
      <c r="T1523" s="71">
        <v>45543</v>
      </c>
      <c r="U1523" s="73"/>
      <c r="V1523" s="69">
        <v>1</v>
      </c>
      <c r="W1523" s="71">
        <v>45543</v>
      </c>
      <c r="X1523" s="69">
        <v>37</v>
      </c>
      <c r="Y1523" s="69">
        <v>11</v>
      </c>
      <c r="Z1523" s="70" t="s">
        <v>61</v>
      </c>
      <c r="AA1523" s="69">
        <v>1</v>
      </c>
      <c r="AB1523" s="72">
        <v>45544</v>
      </c>
      <c r="AC1523" s="70" t="s">
        <v>63</v>
      </c>
      <c r="AD1523" s="70" t="s">
        <v>163</v>
      </c>
      <c r="AE1523" s="70" t="s">
        <v>10</v>
      </c>
      <c r="AF1523" s="70" t="s">
        <v>12</v>
      </c>
      <c r="AG1523" s="70" t="s">
        <v>65</v>
      </c>
      <c r="AH1523" s="70" t="s">
        <v>11</v>
      </c>
      <c r="AI1523" s="70" t="s">
        <v>9</v>
      </c>
      <c r="AJ1523" s="70" t="s">
        <v>122</v>
      </c>
      <c r="AK1523" s="70" t="s">
        <v>163</v>
      </c>
      <c r="AL1523" s="70" t="s">
        <v>63</v>
      </c>
      <c r="AM1523" s="70" t="s">
        <v>61</v>
      </c>
      <c r="AN1523" s="70" t="s">
        <v>61</v>
      </c>
      <c r="AO1523" s="70" t="s">
        <v>61</v>
      </c>
      <c r="AP1523" s="73"/>
    </row>
    <row r="1524" spans="1:42" ht="15" hidden="1" customHeight="1" x14ac:dyDescent="0.25">
      <c r="A1524" s="69">
        <v>2024</v>
      </c>
      <c r="B1524" s="70" t="s">
        <v>54</v>
      </c>
      <c r="C1524" s="70" t="s">
        <v>1752</v>
      </c>
      <c r="D1524" s="70" t="s">
        <v>1753</v>
      </c>
      <c r="E1524" s="70" t="s">
        <v>2094</v>
      </c>
      <c r="F1524" s="70" t="s">
        <v>2703</v>
      </c>
      <c r="G1524" s="70" t="s">
        <v>2781</v>
      </c>
      <c r="H1524" s="70" t="s">
        <v>85</v>
      </c>
      <c r="I1524" s="70" t="s">
        <v>60</v>
      </c>
      <c r="J1524" s="70" t="s">
        <v>180</v>
      </c>
      <c r="K1524" s="69" t="b">
        <v>0</v>
      </c>
      <c r="L1524" s="70" t="s">
        <v>2703</v>
      </c>
      <c r="M1524" s="69">
        <v>101</v>
      </c>
      <c r="N1524" s="78" t="s">
        <v>62</v>
      </c>
      <c r="O1524" s="81" t="str">
        <f t="shared" si="46"/>
        <v>10195</v>
      </c>
      <c r="P1524" s="82" t="str">
        <f>IF(L1524="EGG", "THA", IF(COUNTIF(Sheet2!B$3:B$187,VALUE('raw Mark ID data'!O1524))=0, 0, VLOOKUP(VALUE(O1524), Sheet2!B$3:D$987, 3, FALSE)))</f>
        <v>THA</v>
      </c>
      <c r="Q1524" s="82" t="str">
        <f>IF(P1524="THA",VLOOKUP(VALUE(O1524),Sheet2!B$1:C$191,2,FALSE), IF(P1524="SHA",VLOOKUP(VALUE(O1524),Sheet2!B$1:C$191,2,FALSE), 0))</f>
        <v>Neets Bay</v>
      </c>
      <c r="R1524" s="82" t="str">
        <f t="shared" si="47"/>
        <v>T</v>
      </c>
      <c r="S1524" s="70" t="s">
        <v>2785</v>
      </c>
      <c r="T1524" s="71">
        <v>45543</v>
      </c>
      <c r="U1524" s="73"/>
      <c r="V1524" s="69">
        <v>1</v>
      </c>
      <c r="W1524" s="71">
        <v>45543</v>
      </c>
      <c r="X1524" s="69">
        <v>37</v>
      </c>
      <c r="Y1524" s="69">
        <v>11</v>
      </c>
      <c r="Z1524" s="70" t="s">
        <v>61</v>
      </c>
      <c r="AA1524" s="69">
        <v>1</v>
      </c>
      <c r="AB1524" s="72">
        <v>45544</v>
      </c>
      <c r="AC1524" s="70" t="s">
        <v>63</v>
      </c>
      <c r="AD1524" s="70" t="s">
        <v>163</v>
      </c>
      <c r="AE1524" s="70" t="s">
        <v>10</v>
      </c>
      <c r="AF1524" s="70" t="s">
        <v>12</v>
      </c>
      <c r="AG1524" s="70" t="s">
        <v>65</v>
      </c>
      <c r="AH1524" s="70" t="s">
        <v>11</v>
      </c>
      <c r="AI1524" s="70" t="s">
        <v>9</v>
      </c>
      <c r="AJ1524" s="70" t="s">
        <v>122</v>
      </c>
      <c r="AK1524" s="70" t="s">
        <v>163</v>
      </c>
      <c r="AL1524" s="70" t="s">
        <v>63</v>
      </c>
      <c r="AM1524" s="70" t="s">
        <v>61</v>
      </c>
      <c r="AN1524" s="70" t="s">
        <v>61</v>
      </c>
      <c r="AO1524" s="70" t="s">
        <v>61</v>
      </c>
      <c r="AP1524" s="73"/>
    </row>
    <row r="1525" spans="1:42" ht="15" hidden="1" customHeight="1" x14ac:dyDescent="0.25">
      <c r="A1525" s="69">
        <v>2024</v>
      </c>
      <c r="B1525" s="70" t="s">
        <v>54</v>
      </c>
      <c r="C1525" s="70" t="s">
        <v>1752</v>
      </c>
      <c r="D1525" s="70" t="s">
        <v>1753</v>
      </c>
      <c r="E1525" s="70" t="s">
        <v>2094</v>
      </c>
      <c r="F1525" s="70" t="s">
        <v>2703</v>
      </c>
      <c r="G1525" s="70" t="s">
        <v>2781</v>
      </c>
      <c r="H1525" s="70" t="s">
        <v>92</v>
      </c>
      <c r="I1525" s="70" t="s">
        <v>60</v>
      </c>
      <c r="J1525" s="70" t="s">
        <v>180</v>
      </c>
      <c r="K1525" s="69" t="b">
        <v>0</v>
      </c>
      <c r="L1525" s="70" t="s">
        <v>2703</v>
      </c>
      <c r="M1525" s="69">
        <v>101</v>
      </c>
      <c r="N1525" s="78" t="s">
        <v>62</v>
      </c>
      <c r="O1525" s="81" t="str">
        <f t="shared" si="46"/>
        <v>10195</v>
      </c>
      <c r="P1525" s="82" t="str">
        <f>IF(L1525="EGG", "THA", IF(COUNTIF(Sheet2!B$3:B$187,VALUE('raw Mark ID data'!O1525))=0, 0, VLOOKUP(VALUE(O1525), Sheet2!B$3:D$987, 3, FALSE)))</f>
        <v>THA</v>
      </c>
      <c r="Q1525" s="82" t="str">
        <f>IF(P1525="THA",VLOOKUP(VALUE(O1525),Sheet2!B$1:C$191,2,FALSE), IF(P1525="SHA",VLOOKUP(VALUE(O1525),Sheet2!B$1:C$191,2,FALSE), 0))</f>
        <v>Neets Bay</v>
      </c>
      <c r="R1525" s="82" t="str">
        <f t="shared" si="47"/>
        <v>T</v>
      </c>
      <c r="S1525" s="70" t="s">
        <v>2786</v>
      </c>
      <c r="T1525" s="71">
        <v>45543</v>
      </c>
      <c r="U1525" s="73"/>
      <c r="V1525" s="69">
        <v>1</v>
      </c>
      <c r="W1525" s="71">
        <v>45543</v>
      </c>
      <c r="X1525" s="69">
        <v>37</v>
      </c>
      <c r="Y1525" s="69">
        <v>11</v>
      </c>
      <c r="Z1525" s="70" t="s">
        <v>61</v>
      </c>
      <c r="AA1525" s="69">
        <v>1</v>
      </c>
      <c r="AB1525" s="72">
        <v>45544</v>
      </c>
      <c r="AC1525" s="70" t="s">
        <v>63</v>
      </c>
      <c r="AD1525" s="70" t="s">
        <v>163</v>
      </c>
      <c r="AE1525" s="70" t="s">
        <v>10</v>
      </c>
      <c r="AF1525" s="70" t="s">
        <v>12</v>
      </c>
      <c r="AG1525" s="70" t="s">
        <v>65</v>
      </c>
      <c r="AH1525" s="70" t="s">
        <v>11</v>
      </c>
      <c r="AI1525" s="70" t="s">
        <v>9</v>
      </c>
      <c r="AJ1525" s="70" t="s">
        <v>122</v>
      </c>
      <c r="AK1525" s="70" t="s">
        <v>163</v>
      </c>
      <c r="AL1525" s="70" t="s">
        <v>63</v>
      </c>
      <c r="AM1525" s="70" t="s">
        <v>61</v>
      </c>
      <c r="AN1525" s="70" t="s">
        <v>61</v>
      </c>
      <c r="AO1525" s="70" t="s">
        <v>61</v>
      </c>
      <c r="AP1525" s="73"/>
    </row>
    <row r="1526" spans="1:42" ht="15" hidden="1" customHeight="1" x14ac:dyDescent="0.25">
      <c r="A1526" s="69">
        <v>2024</v>
      </c>
      <c r="B1526" s="70" t="s">
        <v>54</v>
      </c>
      <c r="C1526" s="70" t="s">
        <v>1752</v>
      </c>
      <c r="D1526" s="70" t="s">
        <v>1753</v>
      </c>
      <c r="E1526" s="70" t="s">
        <v>2094</v>
      </c>
      <c r="F1526" s="70" t="s">
        <v>2703</v>
      </c>
      <c r="G1526" s="70" t="s">
        <v>2781</v>
      </c>
      <c r="H1526" s="70" t="s">
        <v>103</v>
      </c>
      <c r="I1526" s="70" t="s">
        <v>60</v>
      </c>
      <c r="J1526" s="70" t="s">
        <v>180</v>
      </c>
      <c r="K1526" s="69" t="b">
        <v>0</v>
      </c>
      <c r="L1526" s="70" t="s">
        <v>2703</v>
      </c>
      <c r="M1526" s="69">
        <v>101</v>
      </c>
      <c r="N1526" s="78" t="s">
        <v>62</v>
      </c>
      <c r="O1526" s="81" t="str">
        <f t="shared" si="46"/>
        <v>10195</v>
      </c>
      <c r="P1526" s="82" t="str">
        <f>IF(L1526="EGG", "THA", IF(COUNTIF(Sheet2!B$3:B$187,VALUE('raw Mark ID data'!O1526))=0, 0, VLOOKUP(VALUE(O1526), Sheet2!B$3:D$987, 3, FALSE)))</f>
        <v>THA</v>
      </c>
      <c r="Q1526" s="82" t="str">
        <f>IF(P1526="THA",VLOOKUP(VALUE(O1526),Sheet2!B$1:C$191,2,FALSE), IF(P1526="SHA",VLOOKUP(VALUE(O1526),Sheet2!B$1:C$191,2,FALSE), 0))</f>
        <v>Neets Bay</v>
      </c>
      <c r="R1526" s="82" t="str">
        <f t="shared" si="47"/>
        <v>T</v>
      </c>
      <c r="S1526" s="70" t="s">
        <v>2787</v>
      </c>
      <c r="T1526" s="71">
        <v>45543</v>
      </c>
      <c r="U1526" s="73"/>
      <c r="V1526" s="69">
        <v>1</v>
      </c>
      <c r="W1526" s="71">
        <v>45543</v>
      </c>
      <c r="X1526" s="69">
        <v>37</v>
      </c>
      <c r="Y1526" s="69">
        <v>11</v>
      </c>
      <c r="Z1526" s="70" t="s">
        <v>61</v>
      </c>
      <c r="AA1526" s="69">
        <v>1</v>
      </c>
      <c r="AB1526" s="72">
        <v>45544</v>
      </c>
      <c r="AC1526" s="70" t="s">
        <v>63</v>
      </c>
      <c r="AD1526" s="70" t="s">
        <v>947</v>
      </c>
      <c r="AE1526" s="70" t="s">
        <v>14</v>
      </c>
      <c r="AF1526" s="70" t="s">
        <v>12</v>
      </c>
      <c r="AG1526" s="70" t="s">
        <v>65</v>
      </c>
      <c r="AH1526" s="70" t="s">
        <v>11</v>
      </c>
      <c r="AI1526" s="70" t="s">
        <v>9</v>
      </c>
      <c r="AJ1526" s="70" t="s">
        <v>122</v>
      </c>
      <c r="AK1526" s="70" t="s">
        <v>947</v>
      </c>
      <c r="AL1526" s="70" t="s">
        <v>63</v>
      </c>
      <c r="AM1526" s="70" t="s">
        <v>61</v>
      </c>
      <c r="AN1526" s="70" t="s">
        <v>61</v>
      </c>
      <c r="AO1526" s="70" t="s">
        <v>61</v>
      </c>
      <c r="AP1526" s="73"/>
    </row>
    <row r="1527" spans="1:42" ht="15" hidden="1" customHeight="1" x14ac:dyDescent="0.25">
      <c r="A1527" s="69">
        <v>2024</v>
      </c>
      <c r="B1527" s="70" t="s">
        <v>54</v>
      </c>
      <c r="C1527" s="70" t="s">
        <v>1752</v>
      </c>
      <c r="D1527" s="70" t="s">
        <v>1753</v>
      </c>
      <c r="E1527" s="70" t="s">
        <v>2094</v>
      </c>
      <c r="F1527" s="70" t="s">
        <v>2703</v>
      </c>
      <c r="G1527" s="70" t="s">
        <v>2781</v>
      </c>
      <c r="H1527" s="70" t="s">
        <v>107</v>
      </c>
      <c r="I1527" s="70" t="s">
        <v>60</v>
      </c>
      <c r="J1527" s="70" t="s">
        <v>180</v>
      </c>
      <c r="K1527" s="69" t="b">
        <v>0</v>
      </c>
      <c r="L1527" s="70" t="s">
        <v>2703</v>
      </c>
      <c r="M1527" s="69">
        <v>101</v>
      </c>
      <c r="N1527" s="78" t="s">
        <v>62</v>
      </c>
      <c r="O1527" s="81" t="str">
        <f t="shared" si="46"/>
        <v>10195</v>
      </c>
      <c r="P1527" s="82" t="str">
        <f>IF(L1527="EGG", "THA", IF(COUNTIF(Sheet2!B$3:B$187,VALUE('raw Mark ID data'!O1527))=0, 0, VLOOKUP(VALUE(O1527), Sheet2!B$3:D$987, 3, FALSE)))</f>
        <v>THA</v>
      </c>
      <c r="Q1527" s="82" t="str">
        <f>IF(P1527="THA",VLOOKUP(VALUE(O1527),Sheet2!B$1:C$191,2,FALSE), IF(P1527="SHA",VLOOKUP(VALUE(O1527),Sheet2!B$1:C$191,2,FALSE), 0))</f>
        <v>Neets Bay</v>
      </c>
      <c r="R1527" s="82" t="str">
        <f t="shared" si="47"/>
        <v>T</v>
      </c>
      <c r="S1527" s="70" t="s">
        <v>2788</v>
      </c>
      <c r="T1527" s="71">
        <v>45543</v>
      </c>
      <c r="U1527" s="73"/>
      <c r="V1527" s="69">
        <v>1</v>
      </c>
      <c r="W1527" s="71">
        <v>45543</v>
      </c>
      <c r="X1527" s="69">
        <v>37</v>
      </c>
      <c r="Y1527" s="69">
        <v>11</v>
      </c>
      <c r="Z1527" s="70" t="s">
        <v>61</v>
      </c>
      <c r="AA1527" s="69">
        <v>1</v>
      </c>
      <c r="AB1527" s="72">
        <v>45544</v>
      </c>
      <c r="AC1527" s="70" t="s">
        <v>63</v>
      </c>
      <c r="AD1527" s="70" t="s">
        <v>139</v>
      </c>
      <c r="AE1527" s="70" t="s">
        <v>13</v>
      </c>
      <c r="AF1527" s="70" t="s">
        <v>12</v>
      </c>
      <c r="AG1527" s="70" t="s">
        <v>65</v>
      </c>
      <c r="AH1527" s="70" t="s">
        <v>11</v>
      </c>
      <c r="AI1527" s="70" t="s">
        <v>9</v>
      </c>
      <c r="AJ1527" s="70" t="s">
        <v>122</v>
      </c>
      <c r="AK1527" s="70" t="s">
        <v>139</v>
      </c>
      <c r="AL1527" s="70" t="s">
        <v>63</v>
      </c>
      <c r="AM1527" s="70" t="s">
        <v>61</v>
      </c>
      <c r="AN1527" s="70" t="s">
        <v>61</v>
      </c>
      <c r="AO1527" s="70" t="s">
        <v>61</v>
      </c>
      <c r="AP1527" s="73"/>
    </row>
    <row r="1528" spans="1:42" ht="15" hidden="1" customHeight="1" x14ac:dyDescent="0.25">
      <c r="A1528" s="69">
        <v>2024</v>
      </c>
      <c r="B1528" s="70" t="s">
        <v>54</v>
      </c>
      <c r="C1528" s="70" t="s">
        <v>1752</v>
      </c>
      <c r="D1528" s="70" t="s">
        <v>1753</v>
      </c>
      <c r="E1528" s="70" t="s">
        <v>2094</v>
      </c>
      <c r="F1528" s="70" t="s">
        <v>2703</v>
      </c>
      <c r="G1528" s="70" t="s">
        <v>2781</v>
      </c>
      <c r="H1528" s="70" t="s">
        <v>110</v>
      </c>
      <c r="I1528" s="70" t="s">
        <v>60</v>
      </c>
      <c r="J1528" s="70" t="s">
        <v>180</v>
      </c>
      <c r="K1528" s="69" t="b">
        <v>0</v>
      </c>
      <c r="L1528" s="70" t="s">
        <v>2703</v>
      </c>
      <c r="M1528" s="69">
        <v>101</v>
      </c>
      <c r="N1528" s="78" t="s">
        <v>62</v>
      </c>
      <c r="O1528" s="81" t="str">
        <f t="shared" si="46"/>
        <v>10195</v>
      </c>
      <c r="P1528" s="82" t="str">
        <f>IF(L1528="EGG", "THA", IF(COUNTIF(Sheet2!B$3:B$187,VALUE('raw Mark ID data'!O1528))=0, 0, VLOOKUP(VALUE(O1528), Sheet2!B$3:D$987, 3, FALSE)))</f>
        <v>THA</v>
      </c>
      <c r="Q1528" s="82" t="str">
        <f>IF(P1528="THA",VLOOKUP(VALUE(O1528),Sheet2!B$1:C$191,2,FALSE), IF(P1528="SHA",VLOOKUP(VALUE(O1528),Sheet2!B$1:C$191,2,FALSE), 0))</f>
        <v>Neets Bay</v>
      </c>
      <c r="R1528" s="82" t="str">
        <f t="shared" si="47"/>
        <v>T</v>
      </c>
      <c r="S1528" s="70" t="s">
        <v>2789</v>
      </c>
      <c r="T1528" s="71">
        <v>45543</v>
      </c>
      <c r="U1528" s="73"/>
      <c r="V1528" s="69">
        <v>1</v>
      </c>
      <c r="W1528" s="71">
        <v>45543</v>
      </c>
      <c r="X1528" s="69">
        <v>37</v>
      </c>
      <c r="Y1528" s="69">
        <v>11</v>
      </c>
      <c r="Z1528" s="70" t="s">
        <v>61</v>
      </c>
      <c r="AA1528" s="69">
        <v>1</v>
      </c>
      <c r="AB1528" s="72">
        <v>45544</v>
      </c>
      <c r="AC1528" s="70" t="s">
        <v>63</v>
      </c>
      <c r="AD1528" s="70" t="s">
        <v>947</v>
      </c>
      <c r="AE1528" s="70" t="s">
        <v>14</v>
      </c>
      <c r="AF1528" s="70" t="s">
        <v>12</v>
      </c>
      <c r="AG1528" s="70" t="s">
        <v>65</v>
      </c>
      <c r="AH1528" s="70" t="s">
        <v>11</v>
      </c>
      <c r="AI1528" s="70" t="s">
        <v>9</v>
      </c>
      <c r="AJ1528" s="70" t="s">
        <v>122</v>
      </c>
      <c r="AK1528" s="70" t="s">
        <v>947</v>
      </c>
      <c r="AL1528" s="70" t="s">
        <v>63</v>
      </c>
      <c r="AM1528" s="70" t="s">
        <v>61</v>
      </c>
      <c r="AN1528" s="70" t="s">
        <v>61</v>
      </c>
      <c r="AO1528" s="70" t="s">
        <v>61</v>
      </c>
      <c r="AP1528" s="73"/>
    </row>
    <row r="1529" spans="1:42" ht="15" hidden="1" customHeight="1" x14ac:dyDescent="0.25">
      <c r="A1529" s="69">
        <v>2024</v>
      </c>
      <c r="B1529" s="70" t="s">
        <v>54</v>
      </c>
      <c r="C1529" s="70" t="s">
        <v>1752</v>
      </c>
      <c r="D1529" s="70" t="s">
        <v>1753</v>
      </c>
      <c r="E1529" s="70" t="s">
        <v>2094</v>
      </c>
      <c r="F1529" s="70" t="s">
        <v>2703</v>
      </c>
      <c r="G1529" s="70" t="s">
        <v>2781</v>
      </c>
      <c r="H1529" s="70" t="s">
        <v>111</v>
      </c>
      <c r="I1529" s="70" t="s">
        <v>60</v>
      </c>
      <c r="J1529" s="70" t="s">
        <v>180</v>
      </c>
      <c r="K1529" s="69" t="b">
        <v>0</v>
      </c>
      <c r="L1529" s="70" t="s">
        <v>2703</v>
      </c>
      <c r="M1529" s="69">
        <v>101</v>
      </c>
      <c r="N1529" s="78" t="s">
        <v>62</v>
      </c>
      <c r="O1529" s="81" t="str">
        <f t="shared" si="46"/>
        <v>10195</v>
      </c>
      <c r="P1529" s="82" t="str">
        <f>IF(L1529="EGG", "THA", IF(COUNTIF(Sheet2!B$3:B$187,VALUE('raw Mark ID data'!O1529))=0, 0, VLOOKUP(VALUE(O1529), Sheet2!B$3:D$987, 3, FALSE)))</f>
        <v>THA</v>
      </c>
      <c r="Q1529" s="82" t="str">
        <f>IF(P1529="THA",VLOOKUP(VALUE(O1529),Sheet2!B$1:C$191,2,FALSE), IF(P1529="SHA",VLOOKUP(VALUE(O1529),Sheet2!B$1:C$191,2,FALSE), 0))</f>
        <v>Neets Bay</v>
      </c>
      <c r="R1529" s="82" t="str">
        <f t="shared" si="47"/>
        <v>T</v>
      </c>
      <c r="S1529" s="70" t="s">
        <v>2790</v>
      </c>
      <c r="T1529" s="71">
        <v>45543</v>
      </c>
      <c r="U1529" s="73"/>
      <c r="V1529" s="69">
        <v>1</v>
      </c>
      <c r="W1529" s="71">
        <v>45543</v>
      </c>
      <c r="X1529" s="69">
        <v>37</v>
      </c>
      <c r="Y1529" s="69">
        <v>11</v>
      </c>
      <c r="Z1529" s="70" t="s">
        <v>61</v>
      </c>
      <c r="AA1529" s="69">
        <v>1</v>
      </c>
      <c r="AB1529" s="72">
        <v>45544</v>
      </c>
      <c r="AC1529" s="70" t="s">
        <v>63</v>
      </c>
      <c r="AD1529" s="70" t="s">
        <v>947</v>
      </c>
      <c r="AE1529" s="70" t="s">
        <v>14</v>
      </c>
      <c r="AF1529" s="70" t="s">
        <v>12</v>
      </c>
      <c r="AG1529" s="70" t="s">
        <v>65</v>
      </c>
      <c r="AH1529" s="70" t="s">
        <v>11</v>
      </c>
      <c r="AI1529" s="70" t="s">
        <v>9</v>
      </c>
      <c r="AJ1529" s="70" t="s">
        <v>122</v>
      </c>
      <c r="AK1529" s="70" t="s">
        <v>947</v>
      </c>
      <c r="AL1529" s="70" t="s">
        <v>63</v>
      </c>
      <c r="AM1529" s="70" t="s">
        <v>61</v>
      </c>
      <c r="AN1529" s="70" t="s">
        <v>61</v>
      </c>
      <c r="AO1529" s="70" t="s">
        <v>61</v>
      </c>
      <c r="AP1529" s="73"/>
    </row>
    <row r="1530" spans="1:42" ht="15" hidden="1" customHeight="1" x14ac:dyDescent="0.25">
      <c r="A1530" s="69">
        <v>2024</v>
      </c>
      <c r="B1530" s="70" t="s">
        <v>54</v>
      </c>
      <c r="C1530" s="70" t="s">
        <v>1752</v>
      </c>
      <c r="D1530" s="70" t="s">
        <v>1753</v>
      </c>
      <c r="E1530" s="70" t="s">
        <v>2094</v>
      </c>
      <c r="F1530" s="70" t="s">
        <v>2703</v>
      </c>
      <c r="G1530" s="70" t="s">
        <v>2781</v>
      </c>
      <c r="H1530" s="70" t="s">
        <v>117</v>
      </c>
      <c r="I1530" s="70" t="s">
        <v>60</v>
      </c>
      <c r="J1530" s="70" t="s">
        <v>180</v>
      </c>
      <c r="K1530" s="69" t="b">
        <v>0</v>
      </c>
      <c r="L1530" s="70" t="s">
        <v>2703</v>
      </c>
      <c r="M1530" s="69">
        <v>101</v>
      </c>
      <c r="N1530" s="78" t="s">
        <v>62</v>
      </c>
      <c r="O1530" s="81" t="str">
        <f t="shared" si="46"/>
        <v>10195</v>
      </c>
      <c r="P1530" s="82" t="str">
        <f>IF(L1530="EGG", "THA", IF(COUNTIF(Sheet2!B$3:B$187,VALUE('raw Mark ID data'!O1530))=0, 0, VLOOKUP(VALUE(O1530), Sheet2!B$3:D$987, 3, FALSE)))</f>
        <v>THA</v>
      </c>
      <c r="Q1530" s="82" t="str">
        <f>IF(P1530="THA",VLOOKUP(VALUE(O1530),Sheet2!B$1:C$191,2,FALSE), IF(P1530="SHA",VLOOKUP(VALUE(O1530),Sheet2!B$1:C$191,2,FALSE), 0))</f>
        <v>Neets Bay</v>
      </c>
      <c r="R1530" s="82" t="str">
        <f t="shared" si="47"/>
        <v>T</v>
      </c>
      <c r="S1530" s="70" t="s">
        <v>2791</v>
      </c>
      <c r="T1530" s="71">
        <v>45543</v>
      </c>
      <c r="U1530" s="73"/>
      <c r="V1530" s="69">
        <v>1</v>
      </c>
      <c r="W1530" s="71">
        <v>45543</v>
      </c>
      <c r="X1530" s="69">
        <v>37</v>
      </c>
      <c r="Y1530" s="69">
        <v>11</v>
      </c>
      <c r="Z1530" s="70" t="s">
        <v>61</v>
      </c>
      <c r="AA1530" s="69">
        <v>1</v>
      </c>
      <c r="AB1530" s="72">
        <v>45544</v>
      </c>
      <c r="AC1530" s="70" t="s">
        <v>63</v>
      </c>
      <c r="AD1530" s="70" t="s">
        <v>139</v>
      </c>
      <c r="AE1530" s="70" t="s">
        <v>13</v>
      </c>
      <c r="AF1530" s="70" t="s">
        <v>12</v>
      </c>
      <c r="AG1530" s="70" t="s">
        <v>65</v>
      </c>
      <c r="AH1530" s="70" t="s">
        <v>11</v>
      </c>
      <c r="AI1530" s="70" t="s">
        <v>9</v>
      </c>
      <c r="AJ1530" s="70" t="s">
        <v>84</v>
      </c>
      <c r="AK1530" s="70" t="s">
        <v>139</v>
      </c>
      <c r="AL1530" s="70" t="s">
        <v>63</v>
      </c>
      <c r="AM1530" s="70" t="s">
        <v>61</v>
      </c>
      <c r="AN1530" s="70" t="s">
        <v>61</v>
      </c>
      <c r="AO1530" s="70" t="s">
        <v>61</v>
      </c>
      <c r="AP1530" s="73"/>
    </row>
    <row r="1531" spans="1:42" ht="15" hidden="1" customHeight="1" x14ac:dyDescent="0.25">
      <c r="A1531" s="69">
        <v>2024</v>
      </c>
      <c r="B1531" s="70" t="s">
        <v>54</v>
      </c>
      <c r="C1531" s="70" t="s">
        <v>1752</v>
      </c>
      <c r="D1531" s="70" t="s">
        <v>1753</v>
      </c>
      <c r="E1531" s="70" t="s">
        <v>2094</v>
      </c>
      <c r="F1531" s="70" t="s">
        <v>2703</v>
      </c>
      <c r="G1531" s="70" t="s">
        <v>2781</v>
      </c>
      <c r="H1531" s="70" t="s">
        <v>119</v>
      </c>
      <c r="I1531" s="70" t="s">
        <v>60</v>
      </c>
      <c r="J1531" s="70" t="s">
        <v>180</v>
      </c>
      <c r="K1531" s="69" t="b">
        <v>0</v>
      </c>
      <c r="L1531" s="70" t="s">
        <v>2703</v>
      </c>
      <c r="M1531" s="69">
        <v>101</v>
      </c>
      <c r="N1531" s="78" t="s">
        <v>62</v>
      </c>
      <c r="O1531" s="81" t="str">
        <f t="shared" si="46"/>
        <v>10195</v>
      </c>
      <c r="P1531" s="82" t="str">
        <f>IF(L1531="EGG", "THA", IF(COUNTIF(Sheet2!B$3:B$187,VALUE('raw Mark ID data'!O1531))=0, 0, VLOOKUP(VALUE(O1531), Sheet2!B$3:D$987, 3, FALSE)))</f>
        <v>THA</v>
      </c>
      <c r="Q1531" s="82" t="str">
        <f>IF(P1531="THA",VLOOKUP(VALUE(O1531),Sheet2!B$1:C$191,2,FALSE), IF(P1531="SHA",VLOOKUP(VALUE(O1531),Sheet2!B$1:C$191,2,FALSE), 0))</f>
        <v>Neets Bay</v>
      </c>
      <c r="R1531" s="82" t="str">
        <f t="shared" si="47"/>
        <v>T</v>
      </c>
      <c r="S1531" s="70" t="s">
        <v>2792</v>
      </c>
      <c r="T1531" s="71">
        <v>45543</v>
      </c>
      <c r="U1531" s="73"/>
      <c r="V1531" s="69">
        <v>1</v>
      </c>
      <c r="W1531" s="71">
        <v>45543</v>
      </c>
      <c r="X1531" s="69">
        <v>37</v>
      </c>
      <c r="Y1531" s="69">
        <v>11</v>
      </c>
      <c r="Z1531" s="70" t="s">
        <v>61</v>
      </c>
      <c r="AA1531" s="69">
        <v>1</v>
      </c>
      <c r="AB1531" s="72">
        <v>45544</v>
      </c>
      <c r="AC1531" s="70" t="s">
        <v>63</v>
      </c>
      <c r="AD1531" s="70" t="s">
        <v>139</v>
      </c>
      <c r="AE1531" s="70" t="s">
        <v>13</v>
      </c>
      <c r="AF1531" s="70" t="s">
        <v>12</v>
      </c>
      <c r="AG1531" s="70" t="s">
        <v>65</v>
      </c>
      <c r="AH1531" s="70" t="s">
        <v>11</v>
      </c>
      <c r="AI1531" s="70" t="s">
        <v>9</v>
      </c>
      <c r="AJ1531" s="70" t="s">
        <v>122</v>
      </c>
      <c r="AK1531" s="70" t="s">
        <v>139</v>
      </c>
      <c r="AL1531" s="70" t="s">
        <v>63</v>
      </c>
      <c r="AM1531" s="70" t="s">
        <v>61</v>
      </c>
      <c r="AN1531" s="70" t="s">
        <v>61</v>
      </c>
      <c r="AO1531" s="70" t="s">
        <v>61</v>
      </c>
      <c r="AP1531" s="73"/>
    </row>
    <row r="1532" spans="1:42" ht="15" hidden="1" customHeight="1" x14ac:dyDescent="0.25">
      <c r="A1532" s="69">
        <v>2024</v>
      </c>
      <c r="B1532" s="70" t="s">
        <v>54</v>
      </c>
      <c r="C1532" s="70" t="s">
        <v>1752</v>
      </c>
      <c r="D1532" s="70" t="s">
        <v>1753</v>
      </c>
      <c r="E1532" s="70" t="s">
        <v>2094</v>
      </c>
      <c r="F1532" s="70" t="s">
        <v>2703</v>
      </c>
      <c r="G1532" s="70" t="s">
        <v>2781</v>
      </c>
      <c r="H1532" s="70" t="s">
        <v>120</v>
      </c>
      <c r="I1532" s="70" t="s">
        <v>60</v>
      </c>
      <c r="J1532" s="70" t="s">
        <v>180</v>
      </c>
      <c r="K1532" s="69" t="b">
        <v>0</v>
      </c>
      <c r="L1532" s="70" t="s">
        <v>2703</v>
      </c>
      <c r="M1532" s="69">
        <v>101</v>
      </c>
      <c r="N1532" s="78" t="s">
        <v>62</v>
      </c>
      <c r="O1532" s="81" t="str">
        <f t="shared" si="46"/>
        <v>10195</v>
      </c>
      <c r="P1532" s="82" t="str">
        <f>IF(L1532="EGG", "THA", IF(COUNTIF(Sheet2!B$3:B$187,VALUE('raw Mark ID data'!O1532))=0, 0, VLOOKUP(VALUE(O1532), Sheet2!B$3:D$987, 3, FALSE)))</f>
        <v>THA</v>
      </c>
      <c r="Q1532" s="82" t="str">
        <f>IF(P1532="THA",VLOOKUP(VALUE(O1532),Sheet2!B$1:C$191,2,FALSE), IF(P1532="SHA",VLOOKUP(VALUE(O1532),Sheet2!B$1:C$191,2,FALSE), 0))</f>
        <v>Neets Bay</v>
      </c>
      <c r="R1532" s="82" t="str">
        <f t="shared" si="47"/>
        <v>T</v>
      </c>
      <c r="S1532" s="70" t="s">
        <v>2793</v>
      </c>
      <c r="T1532" s="71">
        <v>45543</v>
      </c>
      <c r="U1532" s="73"/>
      <c r="V1532" s="69">
        <v>1</v>
      </c>
      <c r="W1532" s="71">
        <v>45543</v>
      </c>
      <c r="X1532" s="69">
        <v>37</v>
      </c>
      <c r="Y1532" s="69">
        <v>11</v>
      </c>
      <c r="Z1532" s="70" t="s">
        <v>61</v>
      </c>
      <c r="AA1532" s="69">
        <v>1</v>
      </c>
      <c r="AB1532" s="72">
        <v>45544</v>
      </c>
      <c r="AC1532" s="70" t="s">
        <v>63</v>
      </c>
      <c r="AD1532" s="70" t="s">
        <v>947</v>
      </c>
      <c r="AE1532" s="70" t="s">
        <v>14</v>
      </c>
      <c r="AF1532" s="70" t="s">
        <v>12</v>
      </c>
      <c r="AG1532" s="70" t="s">
        <v>65</v>
      </c>
      <c r="AH1532" s="70" t="s">
        <v>11</v>
      </c>
      <c r="AI1532" s="70" t="s">
        <v>9</v>
      </c>
      <c r="AJ1532" s="70" t="s">
        <v>122</v>
      </c>
      <c r="AK1532" s="70" t="s">
        <v>947</v>
      </c>
      <c r="AL1532" s="70" t="s">
        <v>63</v>
      </c>
      <c r="AM1532" s="70" t="s">
        <v>61</v>
      </c>
      <c r="AN1532" s="70" t="s">
        <v>61</v>
      </c>
      <c r="AO1532" s="70" t="s">
        <v>61</v>
      </c>
      <c r="AP1532" s="73"/>
    </row>
    <row r="1533" spans="1:42" ht="15" hidden="1" customHeight="1" x14ac:dyDescent="0.25">
      <c r="A1533" s="69">
        <v>2024</v>
      </c>
      <c r="B1533" s="70" t="s">
        <v>54</v>
      </c>
      <c r="C1533" s="70" t="s">
        <v>986</v>
      </c>
      <c r="D1533" s="70" t="s">
        <v>987</v>
      </c>
      <c r="E1533" s="70" t="s">
        <v>988</v>
      </c>
      <c r="F1533" s="70" t="s">
        <v>182</v>
      </c>
      <c r="G1533" s="70" t="s">
        <v>2794</v>
      </c>
      <c r="H1533" s="70" t="s">
        <v>95</v>
      </c>
      <c r="I1533" s="70" t="s">
        <v>855</v>
      </c>
      <c r="J1533" s="70" t="s">
        <v>61</v>
      </c>
      <c r="K1533" s="69" t="b">
        <v>1</v>
      </c>
      <c r="L1533" s="70" t="s">
        <v>23</v>
      </c>
      <c r="M1533" s="69">
        <v>101</v>
      </c>
      <c r="N1533" s="78" t="s">
        <v>1015</v>
      </c>
      <c r="O1533" s="81" t="str">
        <f t="shared" si="46"/>
        <v>10141</v>
      </c>
      <c r="P1533" s="82">
        <f>IF(COUNTIF(Sheet2!B$3:B$187,VALUE('raw Mark ID data'!O1533))=0, 0, VLOOKUP(VALUE(O1533), Sheet2!B$3:D$987, 3, FALSE))</f>
        <v>0</v>
      </c>
      <c r="Q1533" s="82">
        <f>IF(P1533="THA",VLOOKUP(VALUE(O1533),Sheet2!B$1:C$191,2,FALSE), IF(P1533="SHA",VLOOKUP(VALUE(O1533),Sheet2!B$1:C$191,2,FALSE), 0))</f>
        <v>0</v>
      </c>
      <c r="R1533" s="82" t="str">
        <f t="shared" si="47"/>
        <v>NT</v>
      </c>
      <c r="S1533" s="70" t="s">
        <v>2795</v>
      </c>
      <c r="T1533" s="71">
        <v>45528</v>
      </c>
      <c r="U1533" s="73"/>
      <c r="V1533" s="69">
        <v>1</v>
      </c>
      <c r="W1533" s="71">
        <v>45530</v>
      </c>
      <c r="X1533" s="69">
        <v>34</v>
      </c>
      <c r="Y1533" s="73"/>
      <c r="Z1533" s="70" t="s">
        <v>61</v>
      </c>
      <c r="AA1533" s="69">
        <v>1</v>
      </c>
      <c r="AB1533" s="72">
        <v>45546</v>
      </c>
      <c r="AC1533" s="70" t="s">
        <v>63</v>
      </c>
      <c r="AD1533" s="70" t="s">
        <v>139</v>
      </c>
      <c r="AE1533" s="70" t="s">
        <v>13</v>
      </c>
      <c r="AF1533" s="70" t="s">
        <v>12</v>
      </c>
      <c r="AG1533" s="70" t="s">
        <v>65</v>
      </c>
      <c r="AH1533" s="70" t="s">
        <v>11</v>
      </c>
      <c r="AI1533" s="70" t="s">
        <v>9</v>
      </c>
      <c r="AJ1533" s="70" t="s">
        <v>122</v>
      </c>
      <c r="AK1533" s="70" t="s">
        <v>139</v>
      </c>
      <c r="AL1533" s="70" t="s">
        <v>63</v>
      </c>
      <c r="AM1533" s="70" t="s">
        <v>61</v>
      </c>
      <c r="AN1533" s="70" t="s">
        <v>61</v>
      </c>
      <c r="AO1533" s="70" t="s">
        <v>74</v>
      </c>
      <c r="AP1533" s="69">
        <v>5.3</v>
      </c>
    </row>
    <row r="1534" spans="1:42" ht="15" hidden="1" customHeight="1" x14ac:dyDescent="0.25">
      <c r="A1534" s="69">
        <v>2024</v>
      </c>
      <c r="B1534" s="70" t="s">
        <v>54</v>
      </c>
      <c r="C1534" s="70" t="s">
        <v>1752</v>
      </c>
      <c r="D1534" s="70" t="s">
        <v>1753</v>
      </c>
      <c r="E1534" s="70" t="s">
        <v>2796</v>
      </c>
      <c r="F1534" s="70" t="s">
        <v>1755</v>
      </c>
      <c r="G1534" s="70" t="s">
        <v>2797</v>
      </c>
      <c r="H1534" s="70" t="s">
        <v>59</v>
      </c>
      <c r="I1534" s="70" t="s">
        <v>60</v>
      </c>
      <c r="J1534" s="70" t="s">
        <v>1755</v>
      </c>
      <c r="K1534" s="69" t="b">
        <v>0</v>
      </c>
      <c r="L1534" s="70" t="s">
        <v>1755</v>
      </c>
      <c r="M1534" s="69">
        <v>101</v>
      </c>
      <c r="N1534" s="78" t="s">
        <v>62</v>
      </c>
      <c r="O1534" s="81" t="str">
        <f t="shared" si="46"/>
        <v>10195</v>
      </c>
      <c r="P1534" s="82" t="str">
        <f>IF(L1534="EGG", "THA", IF(COUNTIF(Sheet2!B$3:B$187,VALUE('raw Mark ID data'!O1534))=0, 0, VLOOKUP(VALUE(O1534), Sheet2!B$3:D$987, 3, FALSE)))</f>
        <v>THA</v>
      </c>
      <c r="Q1534" s="82" t="str">
        <f>IF(P1534="THA",VLOOKUP(VALUE(O1534),Sheet2!B$1:C$191,2,FALSE), IF(P1534="SHA",VLOOKUP(VALUE(O1534),Sheet2!B$1:C$191,2,FALSE), 0))</f>
        <v>Neets Bay</v>
      </c>
      <c r="R1534" s="82" t="str">
        <f t="shared" si="47"/>
        <v>T</v>
      </c>
      <c r="S1534" s="70" t="s">
        <v>2798</v>
      </c>
      <c r="T1534" s="71">
        <v>45534</v>
      </c>
      <c r="U1534" s="73"/>
      <c r="V1534" s="69">
        <v>1</v>
      </c>
      <c r="W1534" s="71">
        <v>45534</v>
      </c>
      <c r="X1534" s="69">
        <v>35</v>
      </c>
      <c r="Y1534" s="69">
        <v>10</v>
      </c>
      <c r="Z1534" s="70" t="s">
        <v>2799</v>
      </c>
      <c r="AA1534" s="69">
        <v>1</v>
      </c>
      <c r="AB1534" s="72">
        <v>45553</v>
      </c>
      <c r="AC1534" s="70" t="s">
        <v>63</v>
      </c>
      <c r="AD1534" s="70" t="s">
        <v>947</v>
      </c>
      <c r="AE1534" s="70" t="s">
        <v>14</v>
      </c>
      <c r="AF1534" s="70" t="s">
        <v>12</v>
      </c>
      <c r="AG1534" s="70" t="s">
        <v>65</v>
      </c>
      <c r="AH1534" s="70" t="s">
        <v>11</v>
      </c>
      <c r="AI1534" s="70" t="s">
        <v>9</v>
      </c>
      <c r="AJ1534" s="70" t="s">
        <v>122</v>
      </c>
      <c r="AK1534" s="70" t="s">
        <v>947</v>
      </c>
      <c r="AL1534" s="70" t="s">
        <v>63</v>
      </c>
      <c r="AM1534" s="70" t="s">
        <v>61</v>
      </c>
      <c r="AN1534" s="70" t="s">
        <v>61</v>
      </c>
      <c r="AO1534" s="70" t="s">
        <v>61</v>
      </c>
      <c r="AP1534" s="73"/>
    </row>
    <row r="1535" spans="1:42" ht="15" hidden="1" customHeight="1" x14ac:dyDescent="0.25">
      <c r="A1535" s="69">
        <v>2024</v>
      </c>
      <c r="B1535" s="70" t="s">
        <v>54</v>
      </c>
      <c r="C1535" s="70" t="s">
        <v>1752</v>
      </c>
      <c r="D1535" s="70" t="s">
        <v>1753</v>
      </c>
      <c r="E1535" s="70" t="s">
        <v>2796</v>
      </c>
      <c r="F1535" s="70" t="s">
        <v>1755</v>
      </c>
      <c r="G1535" s="70" t="s">
        <v>2797</v>
      </c>
      <c r="H1535" s="70" t="s">
        <v>67</v>
      </c>
      <c r="I1535" s="70" t="s">
        <v>60</v>
      </c>
      <c r="J1535" s="70" t="s">
        <v>1755</v>
      </c>
      <c r="K1535" s="69" t="b">
        <v>0</v>
      </c>
      <c r="L1535" s="70" t="s">
        <v>1755</v>
      </c>
      <c r="M1535" s="69">
        <v>101</v>
      </c>
      <c r="N1535" s="78" t="s">
        <v>62</v>
      </c>
      <c r="O1535" s="81" t="str">
        <f t="shared" si="46"/>
        <v>10195</v>
      </c>
      <c r="P1535" s="82" t="str">
        <f>IF(L1535="EGG", "THA", IF(COUNTIF(Sheet2!B$3:B$187,VALUE('raw Mark ID data'!O1535))=0, 0, VLOOKUP(VALUE(O1535), Sheet2!B$3:D$987, 3, FALSE)))</f>
        <v>THA</v>
      </c>
      <c r="Q1535" s="82" t="str">
        <f>IF(P1535="THA",VLOOKUP(VALUE(O1535),Sheet2!B$1:C$191,2,FALSE), IF(P1535="SHA",VLOOKUP(VALUE(O1535),Sheet2!B$1:C$191,2,FALSE), 0))</f>
        <v>Neets Bay</v>
      </c>
      <c r="R1535" s="82" t="str">
        <f t="shared" si="47"/>
        <v>T</v>
      </c>
      <c r="S1535" s="70" t="s">
        <v>2800</v>
      </c>
      <c r="T1535" s="71">
        <v>45534</v>
      </c>
      <c r="U1535" s="73"/>
      <c r="V1535" s="69">
        <v>1</v>
      </c>
      <c r="W1535" s="71">
        <v>45534</v>
      </c>
      <c r="X1535" s="69">
        <v>35</v>
      </c>
      <c r="Y1535" s="69">
        <v>10</v>
      </c>
      <c r="Z1535" s="70" t="s">
        <v>2799</v>
      </c>
      <c r="AA1535" s="69">
        <v>1</v>
      </c>
      <c r="AB1535" s="72">
        <v>45553</v>
      </c>
      <c r="AC1535" s="70" t="s">
        <v>63</v>
      </c>
      <c r="AD1535" s="70" t="s">
        <v>947</v>
      </c>
      <c r="AE1535" s="70" t="s">
        <v>14</v>
      </c>
      <c r="AF1535" s="70" t="s">
        <v>12</v>
      </c>
      <c r="AG1535" s="70" t="s">
        <v>65</v>
      </c>
      <c r="AH1535" s="70" t="s">
        <v>11</v>
      </c>
      <c r="AI1535" s="70" t="s">
        <v>9</v>
      </c>
      <c r="AJ1535" s="70" t="s">
        <v>122</v>
      </c>
      <c r="AK1535" s="70" t="s">
        <v>947</v>
      </c>
      <c r="AL1535" s="70" t="s">
        <v>63</v>
      </c>
      <c r="AM1535" s="70" t="s">
        <v>61</v>
      </c>
      <c r="AN1535" s="70" t="s">
        <v>61</v>
      </c>
      <c r="AO1535" s="70" t="s">
        <v>61</v>
      </c>
      <c r="AP1535" s="73"/>
    </row>
    <row r="1536" spans="1:42" ht="15" hidden="1" customHeight="1" x14ac:dyDescent="0.25">
      <c r="A1536" s="69">
        <v>2024</v>
      </c>
      <c r="B1536" s="70" t="s">
        <v>54</v>
      </c>
      <c r="C1536" s="70" t="s">
        <v>1752</v>
      </c>
      <c r="D1536" s="70" t="s">
        <v>1753</v>
      </c>
      <c r="E1536" s="70" t="s">
        <v>2796</v>
      </c>
      <c r="F1536" s="70" t="s">
        <v>1755</v>
      </c>
      <c r="G1536" s="70" t="s">
        <v>2797</v>
      </c>
      <c r="H1536" s="70" t="s">
        <v>68</v>
      </c>
      <c r="I1536" s="70" t="s">
        <v>60</v>
      </c>
      <c r="J1536" s="70" t="s">
        <v>1755</v>
      </c>
      <c r="K1536" s="69" t="b">
        <v>0</v>
      </c>
      <c r="L1536" s="70" t="s">
        <v>1755</v>
      </c>
      <c r="M1536" s="69">
        <v>101</v>
      </c>
      <c r="N1536" s="78" t="s">
        <v>62</v>
      </c>
      <c r="O1536" s="81" t="str">
        <f t="shared" si="46"/>
        <v>10195</v>
      </c>
      <c r="P1536" s="82" t="str">
        <f>IF(L1536="EGG", "THA", IF(COUNTIF(Sheet2!B$3:B$187,VALUE('raw Mark ID data'!O1536))=0, 0, VLOOKUP(VALUE(O1536), Sheet2!B$3:D$987, 3, FALSE)))</f>
        <v>THA</v>
      </c>
      <c r="Q1536" s="82" t="str">
        <f>IF(P1536="THA",VLOOKUP(VALUE(O1536),Sheet2!B$1:C$191,2,FALSE), IF(P1536="SHA",VLOOKUP(VALUE(O1536),Sheet2!B$1:C$191,2,FALSE), 0))</f>
        <v>Neets Bay</v>
      </c>
      <c r="R1536" s="82" t="str">
        <f t="shared" si="47"/>
        <v>T</v>
      </c>
      <c r="S1536" s="70" t="s">
        <v>2801</v>
      </c>
      <c r="T1536" s="71">
        <v>45534</v>
      </c>
      <c r="U1536" s="73"/>
      <c r="V1536" s="69">
        <v>1</v>
      </c>
      <c r="W1536" s="71">
        <v>45534</v>
      </c>
      <c r="X1536" s="69">
        <v>35</v>
      </c>
      <c r="Y1536" s="69">
        <v>10</v>
      </c>
      <c r="Z1536" s="70" t="s">
        <v>2799</v>
      </c>
      <c r="AA1536" s="69">
        <v>1</v>
      </c>
      <c r="AB1536" s="72">
        <v>45553</v>
      </c>
      <c r="AC1536" s="70" t="s">
        <v>63</v>
      </c>
      <c r="AD1536" s="70" t="s">
        <v>139</v>
      </c>
      <c r="AE1536" s="70" t="s">
        <v>13</v>
      </c>
      <c r="AF1536" s="70" t="s">
        <v>12</v>
      </c>
      <c r="AG1536" s="70" t="s">
        <v>65</v>
      </c>
      <c r="AH1536" s="70" t="s">
        <v>11</v>
      </c>
      <c r="AI1536" s="70" t="s">
        <v>9</v>
      </c>
      <c r="AJ1536" s="70" t="s">
        <v>122</v>
      </c>
      <c r="AK1536" s="70" t="s">
        <v>139</v>
      </c>
      <c r="AL1536" s="70" t="s">
        <v>63</v>
      </c>
      <c r="AM1536" s="70" t="s">
        <v>61</v>
      </c>
      <c r="AN1536" s="70" t="s">
        <v>61</v>
      </c>
      <c r="AO1536" s="70" t="s">
        <v>61</v>
      </c>
      <c r="AP1536" s="73"/>
    </row>
    <row r="1537" spans="1:42" ht="15" hidden="1" customHeight="1" x14ac:dyDescent="0.25">
      <c r="A1537" s="69">
        <v>2024</v>
      </c>
      <c r="B1537" s="70" t="s">
        <v>54</v>
      </c>
      <c r="C1537" s="70" t="s">
        <v>1752</v>
      </c>
      <c r="D1537" s="70" t="s">
        <v>1753</v>
      </c>
      <c r="E1537" s="70" t="s">
        <v>2796</v>
      </c>
      <c r="F1537" s="70" t="s">
        <v>1755</v>
      </c>
      <c r="G1537" s="70" t="s">
        <v>2797</v>
      </c>
      <c r="H1537" s="70" t="s">
        <v>70</v>
      </c>
      <c r="I1537" s="70" t="s">
        <v>60</v>
      </c>
      <c r="J1537" s="70" t="s">
        <v>1755</v>
      </c>
      <c r="K1537" s="69" t="b">
        <v>0</v>
      </c>
      <c r="L1537" s="70" t="s">
        <v>1755</v>
      </c>
      <c r="M1537" s="69">
        <v>101</v>
      </c>
      <c r="N1537" s="78" t="s">
        <v>62</v>
      </c>
      <c r="O1537" s="81" t="str">
        <f t="shared" si="46"/>
        <v>10195</v>
      </c>
      <c r="P1537" s="82" t="str">
        <f>IF(L1537="EGG", "THA", IF(COUNTIF(Sheet2!B$3:B$187,VALUE('raw Mark ID data'!O1537))=0, 0, VLOOKUP(VALUE(O1537), Sheet2!B$3:D$987, 3, FALSE)))</f>
        <v>THA</v>
      </c>
      <c r="Q1537" s="82" t="str">
        <f>IF(P1537="THA",VLOOKUP(VALUE(O1537),Sheet2!B$1:C$191,2,FALSE), IF(P1537="SHA",VLOOKUP(VALUE(O1537),Sheet2!B$1:C$191,2,FALSE), 0))</f>
        <v>Neets Bay</v>
      </c>
      <c r="R1537" s="82" t="str">
        <f t="shared" si="47"/>
        <v>T</v>
      </c>
      <c r="S1537" s="70" t="s">
        <v>2802</v>
      </c>
      <c r="T1537" s="71">
        <v>45534</v>
      </c>
      <c r="U1537" s="73"/>
      <c r="V1537" s="69">
        <v>1</v>
      </c>
      <c r="W1537" s="71">
        <v>45534</v>
      </c>
      <c r="X1537" s="69">
        <v>35</v>
      </c>
      <c r="Y1537" s="69">
        <v>10</v>
      </c>
      <c r="Z1537" s="70" t="s">
        <v>2799</v>
      </c>
      <c r="AA1537" s="69">
        <v>1</v>
      </c>
      <c r="AB1537" s="72">
        <v>45553</v>
      </c>
      <c r="AC1537" s="70" t="s">
        <v>63</v>
      </c>
      <c r="AD1537" s="70" t="s">
        <v>947</v>
      </c>
      <c r="AE1537" s="70" t="s">
        <v>14</v>
      </c>
      <c r="AF1537" s="70" t="s">
        <v>12</v>
      </c>
      <c r="AG1537" s="70" t="s">
        <v>65</v>
      </c>
      <c r="AH1537" s="70" t="s">
        <v>11</v>
      </c>
      <c r="AI1537" s="70" t="s">
        <v>9</v>
      </c>
      <c r="AJ1537" s="70" t="s">
        <v>122</v>
      </c>
      <c r="AK1537" s="70" t="s">
        <v>947</v>
      </c>
      <c r="AL1537" s="70" t="s">
        <v>63</v>
      </c>
      <c r="AM1537" s="70" t="s">
        <v>61</v>
      </c>
      <c r="AN1537" s="70" t="s">
        <v>61</v>
      </c>
      <c r="AO1537" s="70" t="s">
        <v>61</v>
      </c>
      <c r="AP1537" s="73"/>
    </row>
    <row r="1538" spans="1:42" ht="15" hidden="1" customHeight="1" x14ac:dyDescent="0.25">
      <c r="A1538" s="69">
        <v>2024</v>
      </c>
      <c r="B1538" s="70" t="s">
        <v>54</v>
      </c>
      <c r="C1538" s="70" t="s">
        <v>1752</v>
      </c>
      <c r="D1538" s="70" t="s">
        <v>1753</v>
      </c>
      <c r="E1538" s="70" t="s">
        <v>2796</v>
      </c>
      <c r="F1538" s="70" t="s">
        <v>1755</v>
      </c>
      <c r="G1538" s="70" t="s">
        <v>2797</v>
      </c>
      <c r="H1538" s="70" t="s">
        <v>73</v>
      </c>
      <c r="I1538" s="70" t="s">
        <v>60</v>
      </c>
      <c r="J1538" s="70" t="s">
        <v>1755</v>
      </c>
      <c r="K1538" s="69" t="b">
        <v>0</v>
      </c>
      <c r="L1538" s="70" t="s">
        <v>1755</v>
      </c>
      <c r="M1538" s="69">
        <v>101</v>
      </c>
      <c r="N1538" s="78" t="s">
        <v>62</v>
      </c>
      <c r="O1538" s="81" t="str">
        <f t="shared" si="46"/>
        <v>10195</v>
      </c>
      <c r="P1538" s="82" t="str">
        <f>IF(L1538="EGG", "THA", IF(COUNTIF(Sheet2!B$3:B$187,VALUE('raw Mark ID data'!O1538))=0, 0, VLOOKUP(VALUE(O1538), Sheet2!B$3:D$987, 3, FALSE)))</f>
        <v>THA</v>
      </c>
      <c r="Q1538" s="82" t="str">
        <f>IF(P1538="THA",VLOOKUP(VALUE(O1538),Sheet2!B$1:C$191,2,FALSE), IF(P1538="SHA",VLOOKUP(VALUE(O1538),Sheet2!B$1:C$191,2,FALSE), 0))</f>
        <v>Neets Bay</v>
      </c>
      <c r="R1538" s="82" t="str">
        <f t="shared" si="47"/>
        <v>T</v>
      </c>
      <c r="S1538" s="70" t="s">
        <v>2803</v>
      </c>
      <c r="T1538" s="71">
        <v>45534</v>
      </c>
      <c r="U1538" s="73"/>
      <c r="V1538" s="69">
        <v>1</v>
      </c>
      <c r="W1538" s="71">
        <v>45534</v>
      </c>
      <c r="X1538" s="69">
        <v>35</v>
      </c>
      <c r="Y1538" s="69">
        <v>10</v>
      </c>
      <c r="Z1538" s="70" t="s">
        <v>2799</v>
      </c>
      <c r="AA1538" s="69">
        <v>1</v>
      </c>
      <c r="AB1538" s="72">
        <v>45553</v>
      </c>
      <c r="AC1538" s="70" t="s">
        <v>63</v>
      </c>
      <c r="AD1538" s="70" t="s">
        <v>947</v>
      </c>
      <c r="AE1538" s="70" t="s">
        <v>14</v>
      </c>
      <c r="AF1538" s="70" t="s">
        <v>12</v>
      </c>
      <c r="AG1538" s="70" t="s">
        <v>65</v>
      </c>
      <c r="AH1538" s="70" t="s">
        <v>11</v>
      </c>
      <c r="AI1538" s="70" t="s">
        <v>9</v>
      </c>
      <c r="AJ1538" s="70" t="s">
        <v>122</v>
      </c>
      <c r="AK1538" s="70" t="s">
        <v>947</v>
      </c>
      <c r="AL1538" s="70" t="s">
        <v>63</v>
      </c>
      <c r="AM1538" s="70" t="s">
        <v>61</v>
      </c>
      <c r="AN1538" s="70" t="s">
        <v>61</v>
      </c>
      <c r="AO1538" s="70" t="s">
        <v>61</v>
      </c>
      <c r="AP1538" s="73"/>
    </row>
    <row r="1539" spans="1:42" ht="15" hidden="1" customHeight="1" x14ac:dyDescent="0.25">
      <c r="A1539" s="69">
        <v>2024</v>
      </c>
      <c r="B1539" s="70" t="s">
        <v>54</v>
      </c>
      <c r="C1539" s="70" t="s">
        <v>1752</v>
      </c>
      <c r="D1539" s="70" t="s">
        <v>1753</v>
      </c>
      <c r="E1539" s="70" t="s">
        <v>2796</v>
      </c>
      <c r="F1539" s="70" t="s">
        <v>1755</v>
      </c>
      <c r="G1539" s="70" t="s">
        <v>2797</v>
      </c>
      <c r="H1539" s="70" t="s">
        <v>75</v>
      </c>
      <c r="I1539" s="70" t="s">
        <v>60</v>
      </c>
      <c r="J1539" s="70" t="s">
        <v>1755</v>
      </c>
      <c r="K1539" s="69" t="b">
        <v>0</v>
      </c>
      <c r="L1539" s="70" t="s">
        <v>1755</v>
      </c>
      <c r="M1539" s="69">
        <v>101</v>
      </c>
      <c r="N1539" s="78" t="s">
        <v>62</v>
      </c>
      <c r="O1539" s="81" t="str">
        <f t="shared" ref="O1539:O1546" si="48">CONCATENATE(M1539,N1539)</f>
        <v>10195</v>
      </c>
      <c r="P1539" s="82" t="str">
        <f>IF(L1539="EGG", "THA", IF(COUNTIF(Sheet2!B$3:B$187,VALUE('raw Mark ID data'!O1539))=0, 0, VLOOKUP(VALUE(O1539), Sheet2!B$3:D$987, 3, FALSE)))</f>
        <v>THA</v>
      </c>
      <c r="Q1539" s="82" t="str">
        <f>IF(P1539="THA",VLOOKUP(VALUE(O1539),Sheet2!B$1:C$191,2,FALSE), IF(P1539="SHA",VLOOKUP(VALUE(O1539),Sheet2!B$1:C$191,2,FALSE), 0))</f>
        <v>Neets Bay</v>
      </c>
      <c r="R1539" s="82" t="str">
        <f t="shared" ref="R1539:R1546" si="49">IF(L1539="EGG",IF(C1539="NB","T","????"),IF(OR(P1539="SHA", P1539="THA")=TRUE, IF(Q1539="Neets Bay", "T", "NT"), "NT"))</f>
        <v>T</v>
      </c>
      <c r="S1539" s="70" t="s">
        <v>2804</v>
      </c>
      <c r="T1539" s="71">
        <v>45534</v>
      </c>
      <c r="U1539" s="73"/>
      <c r="V1539" s="69">
        <v>1</v>
      </c>
      <c r="W1539" s="71">
        <v>45534</v>
      </c>
      <c r="X1539" s="69">
        <v>35</v>
      </c>
      <c r="Y1539" s="69">
        <v>10</v>
      </c>
      <c r="Z1539" s="70" t="s">
        <v>2799</v>
      </c>
      <c r="AA1539" s="69">
        <v>1</v>
      </c>
      <c r="AB1539" s="72">
        <v>45553</v>
      </c>
      <c r="AC1539" s="70" t="s">
        <v>63</v>
      </c>
      <c r="AD1539" s="70" t="s">
        <v>139</v>
      </c>
      <c r="AE1539" s="70" t="s">
        <v>13</v>
      </c>
      <c r="AF1539" s="70" t="s">
        <v>12</v>
      </c>
      <c r="AG1539" s="70" t="s">
        <v>65</v>
      </c>
      <c r="AH1539" s="70" t="s">
        <v>11</v>
      </c>
      <c r="AI1539" s="70" t="s">
        <v>9</v>
      </c>
      <c r="AJ1539" s="70" t="s">
        <v>122</v>
      </c>
      <c r="AK1539" s="70" t="s">
        <v>139</v>
      </c>
      <c r="AL1539" s="70" t="s">
        <v>63</v>
      </c>
      <c r="AM1539" s="70" t="s">
        <v>61</v>
      </c>
      <c r="AN1539" s="70" t="s">
        <v>61</v>
      </c>
      <c r="AO1539" s="70" t="s">
        <v>61</v>
      </c>
      <c r="AP1539" s="73"/>
    </row>
    <row r="1540" spans="1:42" ht="15" hidden="1" customHeight="1" x14ac:dyDescent="0.25">
      <c r="A1540" s="69">
        <v>2024</v>
      </c>
      <c r="B1540" s="70" t="s">
        <v>54</v>
      </c>
      <c r="C1540" s="70" t="s">
        <v>1752</v>
      </c>
      <c r="D1540" s="70" t="s">
        <v>1753</v>
      </c>
      <c r="E1540" s="70" t="s">
        <v>2796</v>
      </c>
      <c r="F1540" s="70" t="s">
        <v>1755</v>
      </c>
      <c r="G1540" s="70" t="s">
        <v>2797</v>
      </c>
      <c r="H1540" s="70" t="s">
        <v>77</v>
      </c>
      <c r="I1540" s="70" t="s">
        <v>60</v>
      </c>
      <c r="J1540" s="70" t="s">
        <v>1755</v>
      </c>
      <c r="K1540" s="69" t="b">
        <v>0</v>
      </c>
      <c r="L1540" s="70" t="s">
        <v>1755</v>
      </c>
      <c r="M1540" s="69">
        <v>101</v>
      </c>
      <c r="N1540" s="78" t="s">
        <v>62</v>
      </c>
      <c r="O1540" s="81" t="str">
        <f t="shared" si="48"/>
        <v>10195</v>
      </c>
      <c r="P1540" s="82" t="str">
        <f>IF(L1540="EGG", "THA", IF(COUNTIF(Sheet2!B$3:B$187,VALUE('raw Mark ID data'!O1540))=0, 0, VLOOKUP(VALUE(O1540), Sheet2!B$3:D$987, 3, FALSE)))</f>
        <v>THA</v>
      </c>
      <c r="Q1540" s="82" t="str">
        <f>IF(P1540="THA",VLOOKUP(VALUE(O1540),Sheet2!B$1:C$191,2,FALSE), IF(P1540="SHA",VLOOKUP(VALUE(O1540),Sheet2!B$1:C$191,2,FALSE), 0))</f>
        <v>Neets Bay</v>
      </c>
      <c r="R1540" s="82" t="str">
        <f t="shared" si="49"/>
        <v>T</v>
      </c>
      <c r="S1540" s="70" t="s">
        <v>2805</v>
      </c>
      <c r="T1540" s="71">
        <v>45534</v>
      </c>
      <c r="U1540" s="73"/>
      <c r="V1540" s="69">
        <v>1</v>
      </c>
      <c r="W1540" s="71">
        <v>45534</v>
      </c>
      <c r="X1540" s="69">
        <v>35</v>
      </c>
      <c r="Y1540" s="69">
        <v>10</v>
      </c>
      <c r="Z1540" s="70" t="s">
        <v>2799</v>
      </c>
      <c r="AA1540" s="69">
        <v>1</v>
      </c>
      <c r="AB1540" s="72">
        <v>45553</v>
      </c>
      <c r="AC1540" s="70" t="s">
        <v>63</v>
      </c>
      <c r="AD1540" s="70" t="s">
        <v>163</v>
      </c>
      <c r="AE1540" s="70" t="s">
        <v>10</v>
      </c>
      <c r="AF1540" s="70" t="s">
        <v>12</v>
      </c>
      <c r="AG1540" s="70" t="s">
        <v>65</v>
      </c>
      <c r="AH1540" s="70" t="s">
        <v>11</v>
      </c>
      <c r="AI1540" s="70" t="s">
        <v>9</v>
      </c>
      <c r="AJ1540" s="70" t="s">
        <v>122</v>
      </c>
      <c r="AK1540" s="70" t="s">
        <v>163</v>
      </c>
      <c r="AL1540" s="70" t="s">
        <v>63</v>
      </c>
      <c r="AM1540" s="70" t="s">
        <v>61</v>
      </c>
      <c r="AN1540" s="70" t="s">
        <v>61</v>
      </c>
      <c r="AO1540" s="70" t="s">
        <v>61</v>
      </c>
      <c r="AP1540" s="73"/>
    </row>
    <row r="1541" spans="1:42" ht="15" hidden="1" customHeight="1" x14ac:dyDescent="0.25">
      <c r="A1541" s="69">
        <v>2024</v>
      </c>
      <c r="B1541" s="70" t="s">
        <v>54</v>
      </c>
      <c r="C1541" s="70" t="s">
        <v>1752</v>
      </c>
      <c r="D1541" s="70" t="s">
        <v>1753</v>
      </c>
      <c r="E1541" s="70" t="s">
        <v>2796</v>
      </c>
      <c r="F1541" s="70" t="s">
        <v>1755</v>
      </c>
      <c r="G1541" s="70" t="s">
        <v>2797</v>
      </c>
      <c r="H1541" s="70" t="s">
        <v>78</v>
      </c>
      <c r="I1541" s="70" t="s">
        <v>60</v>
      </c>
      <c r="J1541" s="70" t="s">
        <v>1755</v>
      </c>
      <c r="K1541" s="69" t="b">
        <v>0</v>
      </c>
      <c r="L1541" s="70" t="s">
        <v>1755</v>
      </c>
      <c r="M1541" s="69">
        <v>101</v>
      </c>
      <c r="N1541" s="78" t="s">
        <v>62</v>
      </c>
      <c r="O1541" s="81" t="str">
        <f t="shared" si="48"/>
        <v>10195</v>
      </c>
      <c r="P1541" s="82" t="str">
        <f>IF(L1541="EGG", "THA", IF(COUNTIF(Sheet2!B$3:B$187,VALUE('raw Mark ID data'!O1541))=0, 0, VLOOKUP(VALUE(O1541), Sheet2!B$3:D$987, 3, FALSE)))</f>
        <v>THA</v>
      </c>
      <c r="Q1541" s="82" t="str">
        <f>IF(P1541="THA",VLOOKUP(VALUE(O1541),Sheet2!B$1:C$191,2,FALSE), IF(P1541="SHA",VLOOKUP(VALUE(O1541),Sheet2!B$1:C$191,2,FALSE), 0))</f>
        <v>Neets Bay</v>
      </c>
      <c r="R1541" s="82" t="str">
        <f t="shared" si="49"/>
        <v>T</v>
      </c>
      <c r="S1541" s="70" t="s">
        <v>2806</v>
      </c>
      <c r="T1541" s="71">
        <v>45534</v>
      </c>
      <c r="U1541" s="73"/>
      <c r="V1541" s="69">
        <v>1</v>
      </c>
      <c r="W1541" s="71">
        <v>45534</v>
      </c>
      <c r="X1541" s="69">
        <v>35</v>
      </c>
      <c r="Y1541" s="69">
        <v>10</v>
      </c>
      <c r="Z1541" s="70" t="s">
        <v>2799</v>
      </c>
      <c r="AA1541" s="69">
        <v>1</v>
      </c>
      <c r="AB1541" s="72">
        <v>45553</v>
      </c>
      <c r="AC1541" s="70" t="s">
        <v>63</v>
      </c>
      <c r="AD1541" s="70" t="s">
        <v>189</v>
      </c>
      <c r="AE1541" s="70" t="s">
        <v>21</v>
      </c>
      <c r="AF1541" s="70" t="s">
        <v>12</v>
      </c>
      <c r="AG1541" s="70" t="s">
        <v>65</v>
      </c>
      <c r="AH1541" s="70" t="s">
        <v>11</v>
      </c>
      <c r="AI1541" s="70" t="s">
        <v>9</v>
      </c>
      <c r="AJ1541" s="70" t="s">
        <v>84</v>
      </c>
      <c r="AK1541" s="70" t="s">
        <v>189</v>
      </c>
      <c r="AL1541" s="70" t="s">
        <v>63</v>
      </c>
      <c r="AM1541" s="70" t="s">
        <v>61</v>
      </c>
      <c r="AN1541" s="70" t="s">
        <v>61</v>
      </c>
      <c r="AO1541" s="70" t="s">
        <v>61</v>
      </c>
      <c r="AP1541" s="73"/>
    </row>
    <row r="1542" spans="1:42" ht="15" hidden="1" customHeight="1" x14ac:dyDescent="0.25">
      <c r="A1542" s="69">
        <v>2024</v>
      </c>
      <c r="B1542" s="70" t="s">
        <v>54</v>
      </c>
      <c r="C1542" s="70" t="s">
        <v>1752</v>
      </c>
      <c r="D1542" s="70" t="s">
        <v>1753</v>
      </c>
      <c r="E1542" s="70" t="s">
        <v>2796</v>
      </c>
      <c r="F1542" s="70" t="s">
        <v>1755</v>
      </c>
      <c r="G1542" s="70" t="s">
        <v>2797</v>
      </c>
      <c r="H1542" s="70" t="s">
        <v>79</v>
      </c>
      <c r="I1542" s="70" t="s">
        <v>60</v>
      </c>
      <c r="J1542" s="70" t="s">
        <v>1755</v>
      </c>
      <c r="K1542" s="69" t="b">
        <v>0</v>
      </c>
      <c r="L1542" s="70" t="s">
        <v>1755</v>
      </c>
      <c r="M1542" s="69">
        <v>101</v>
      </c>
      <c r="N1542" s="78" t="s">
        <v>62</v>
      </c>
      <c r="O1542" s="81" t="str">
        <f t="shared" si="48"/>
        <v>10195</v>
      </c>
      <c r="P1542" s="82" t="str">
        <f>IF(L1542="EGG", "THA", IF(COUNTIF(Sheet2!B$3:B$187,VALUE('raw Mark ID data'!O1542))=0, 0, VLOOKUP(VALUE(O1542), Sheet2!B$3:D$987, 3, FALSE)))</f>
        <v>THA</v>
      </c>
      <c r="Q1542" s="82" t="str">
        <f>IF(P1542="THA",VLOOKUP(VALUE(O1542),Sheet2!B$1:C$191,2,FALSE), IF(P1542="SHA",VLOOKUP(VALUE(O1542),Sheet2!B$1:C$191,2,FALSE), 0))</f>
        <v>Neets Bay</v>
      </c>
      <c r="R1542" s="82" t="str">
        <f t="shared" si="49"/>
        <v>T</v>
      </c>
      <c r="S1542" s="70" t="s">
        <v>2807</v>
      </c>
      <c r="T1542" s="71">
        <v>45534</v>
      </c>
      <c r="U1542" s="73"/>
      <c r="V1542" s="69">
        <v>1</v>
      </c>
      <c r="W1542" s="71">
        <v>45534</v>
      </c>
      <c r="X1542" s="69">
        <v>35</v>
      </c>
      <c r="Y1542" s="69">
        <v>10</v>
      </c>
      <c r="Z1542" s="70" t="s">
        <v>2799</v>
      </c>
      <c r="AA1542" s="69">
        <v>1</v>
      </c>
      <c r="AB1542" s="72">
        <v>45553</v>
      </c>
      <c r="AC1542" s="70" t="s">
        <v>63</v>
      </c>
      <c r="AD1542" s="70" t="s">
        <v>947</v>
      </c>
      <c r="AE1542" s="70" t="s">
        <v>14</v>
      </c>
      <c r="AF1542" s="70" t="s">
        <v>12</v>
      </c>
      <c r="AG1542" s="70" t="s">
        <v>65</v>
      </c>
      <c r="AH1542" s="70" t="s">
        <v>11</v>
      </c>
      <c r="AI1542" s="70" t="s">
        <v>9</v>
      </c>
      <c r="AJ1542" s="70" t="s">
        <v>122</v>
      </c>
      <c r="AK1542" s="70" t="s">
        <v>947</v>
      </c>
      <c r="AL1542" s="70" t="s">
        <v>63</v>
      </c>
      <c r="AM1542" s="70" t="s">
        <v>61</v>
      </c>
      <c r="AN1542" s="70" t="s">
        <v>61</v>
      </c>
      <c r="AO1542" s="70" t="s">
        <v>61</v>
      </c>
      <c r="AP1542" s="73"/>
    </row>
    <row r="1543" spans="1:42" ht="15" hidden="1" customHeight="1" x14ac:dyDescent="0.25">
      <c r="A1543" s="69">
        <v>2024</v>
      </c>
      <c r="B1543" s="70" t="s">
        <v>54</v>
      </c>
      <c r="C1543" s="70" t="s">
        <v>1752</v>
      </c>
      <c r="D1543" s="70" t="s">
        <v>1753</v>
      </c>
      <c r="E1543" s="70" t="s">
        <v>2796</v>
      </c>
      <c r="F1543" s="70" t="s">
        <v>1755</v>
      </c>
      <c r="G1543" s="70" t="s">
        <v>2797</v>
      </c>
      <c r="H1543" s="70" t="s">
        <v>81</v>
      </c>
      <c r="I1543" s="70" t="s">
        <v>60</v>
      </c>
      <c r="J1543" s="70" t="s">
        <v>1755</v>
      </c>
      <c r="K1543" s="69" t="b">
        <v>0</v>
      </c>
      <c r="L1543" s="70" t="s">
        <v>1755</v>
      </c>
      <c r="M1543" s="69">
        <v>101</v>
      </c>
      <c r="N1543" s="78" t="s">
        <v>62</v>
      </c>
      <c r="O1543" s="81" t="str">
        <f t="shared" si="48"/>
        <v>10195</v>
      </c>
      <c r="P1543" s="82" t="str">
        <f>IF(L1543="EGG", "THA", IF(COUNTIF(Sheet2!B$3:B$187,VALUE('raw Mark ID data'!O1543))=0, 0, VLOOKUP(VALUE(O1543), Sheet2!B$3:D$987, 3, FALSE)))</f>
        <v>THA</v>
      </c>
      <c r="Q1543" s="82" t="str">
        <f>IF(P1543="THA",VLOOKUP(VALUE(O1543),Sheet2!B$1:C$191,2,FALSE), IF(P1543="SHA",VLOOKUP(VALUE(O1543),Sheet2!B$1:C$191,2,FALSE), 0))</f>
        <v>Neets Bay</v>
      </c>
      <c r="R1543" s="82" t="str">
        <f t="shared" si="49"/>
        <v>T</v>
      </c>
      <c r="S1543" s="70" t="s">
        <v>2808</v>
      </c>
      <c r="T1543" s="71">
        <v>45534</v>
      </c>
      <c r="U1543" s="73"/>
      <c r="V1543" s="69">
        <v>1</v>
      </c>
      <c r="W1543" s="71">
        <v>45534</v>
      </c>
      <c r="X1543" s="69">
        <v>35</v>
      </c>
      <c r="Y1543" s="69">
        <v>10</v>
      </c>
      <c r="Z1543" s="70" t="s">
        <v>2799</v>
      </c>
      <c r="AA1543" s="69">
        <v>1</v>
      </c>
      <c r="AB1543" s="72">
        <v>45553</v>
      </c>
      <c r="AC1543" s="70" t="s">
        <v>63</v>
      </c>
      <c r="AD1543" s="70" t="s">
        <v>947</v>
      </c>
      <c r="AE1543" s="70" t="s">
        <v>14</v>
      </c>
      <c r="AF1543" s="70" t="s">
        <v>12</v>
      </c>
      <c r="AG1543" s="70" t="s">
        <v>65</v>
      </c>
      <c r="AH1543" s="70" t="s">
        <v>11</v>
      </c>
      <c r="AI1543" s="70" t="s">
        <v>9</v>
      </c>
      <c r="AJ1543" s="70" t="s">
        <v>122</v>
      </c>
      <c r="AK1543" s="70" t="s">
        <v>947</v>
      </c>
      <c r="AL1543" s="70" t="s">
        <v>63</v>
      </c>
      <c r="AM1543" s="70" t="s">
        <v>61</v>
      </c>
      <c r="AN1543" s="70" t="s">
        <v>61</v>
      </c>
      <c r="AO1543" s="70" t="s">
        <v>61</v>
      </c>
      <c r="AP1543" s="73"/>
    </row>
    <row r="1544" spans="1:42" ht="15" hidden="1" customHeight="1" x14ac:dyDescent="0.25">
      <c r="A1544" s="69">
        <v>2024</v>
      </c>
      <c r="B1544" s="70" t="s">
        <v>54</v>
      </c>
      <c r="C1544" s="70" t="s">
        <v>1752</v>
      </c>
      <c r="D1544" s="70" t="s">
        <v>1753</v>
      </c>
      <c r="E1544" s="70" t="s">
        <v>2796</v>
      </c>
      <c r="F1544" s="70" t="s">
        <v>1755</v>
      </c>
      <c r="G1544" s="70" t="s">
        <v>2797</v>
      </c>
      <c r="H1544" s="70" t="s">
        <v>82</v>
      </c>
      <c r="I1544" s="70" t="s">
        <v>60</v>
      </c>
      <c r="J1544" s="70" t="s">
        <v>1755</v>
      </c>
      <c r="K1544" s="69" t="b">
        <v>0</v>
      </c>
      <c r="L1544" s="70" t="s">
        <v>1755</v>
      </c>
      <c r="M1544" s="69">
        <v>101</v>
      </c>
      <c r="N1544" s="78" t="s">
        <v>62</v>
      </c>
      <c r="O1544" s="81" t="str">
        <f t="shared" si="48"/>
        <v>10195</v>
      </c>
      <c r="P1544" s="82" t="str">
        <f>IF(L1544="EGG", "THA", IF(COUNTIF(Sheet2!B$3:B$187,VALUE('raw Mark ID data'!O1544))=0, 0, VLOOKUP(VALUE(O1544), Sheet2!B$3:D$987, 3, FALSE)))</f>
        <v>THA</v>
      </c>
      <c r="Q1544" s="82" t="str">
        <f>IF(P1544="THA",VLOOKUP(VALUE(O1544),Sheet2!B$1:C$191,2,FALSE), IF(P1544="SHA",VLOOKUP(VALUE(O1544),Sheet2!B$1:C$191,2,FALSE), 0))</f>
        <v>Neets Bay</v>
      </c>
      <c r="R1544" s="82" t="str">
        <f t="shared" si="49"/>
        <v>T</v>
      </c>
      <c r="S1544" s="70" t="s">
        <v>2809</v>
      </c>
      <c r="T1544" s="71">
        <v>45534</v>
      </c>
      <c r="U1544" s="73"/>
      <c r="V1544" s="69">
        <v>1</v>
      </c>
      <c r="W1544" s="71">
        <v>45534</v>
      </c>
      <c r="X1544" s="69">
        <v>35</v>
      </c>
      <c r="Y1544" s="69">
        <v>10</v>
      </c>
      <c r="Z1544" s="70" t="s">
        <v>2799</v>
      </c>
      <c r="AA1544" s="69">
        <v>1</v>
      </c>
      <c r="AB1544" s="72">
        <v>45553</v>
      </c>
      <c r="AC1544" s="70" t="s">
        <v>63</v>
      </c>
      <c r="AD1544" s="70" t="s">
        <v>189</v>
      </c>
      <c r="AE1544" s="70" t="s">
        <v>21</v>
      </c>
      <c r="AF1544" s="70" t="s">
        <v>12</v>
      </c>
      <c r="AG1544" s="70" t="s">
        <v>65</v>
      </c>
      <c r="AH1544" s="70" t="s">
        <v>11</v>
      </c>
      <c r="AI1544" s="70" t="s">
        <v>9</v>
      </c>
      <c r="AJ1544" s="70" t="s">
        <v>122</v>
      </c>
      <c r="AK1544" s="70" t="s">
        <v>189</v>
      </c>
      <c r="AL1544" s="70" t="s">
        <v>63</v>
      </c>
      <c r="AM1544" s="70" t="s">
        <v>61</v>
      </c>
      <c r="AN1544" s="70" t="s">
        <v>61</v>
      </c>
      <c r="AO1544" s="70" t="s">
        <v>61</v>
      </c>
      <c r="AP1544" s="73"/>
    </row>
    <row r="1545" spans="1:42" ht="15" hidden="1" customHeight="1" x14ac:dyDescent="0.25">
      <c r="A1545" s="69">
        <v>2024</v>
      </c>
      <c r="B1545" s="70" t="s">
        <v>54</v>
      </c>
      <c r="C1545" s="70" t="s">
        <v>1752</v>
      </c>
      <c r="D1545" s="70" t="s">
        <v>1753</v>
      </c>
      <c r="E1545" s="70" t="s">
        <v>2796</v>
      </c>
      <c r="F1545" s="70" t="s">
        <v>1755</v>
      </c>
      <c r="G1545" s="70" t="s">
        <v>2797</v>
      </c>
      <c r="H1545" s="70" t="s">
        <v>83</v>
      </c>
      <c r="I1545" s="70" t="s">
        <v>60</v>
      </c>
      <c r="J1545" s="70" t="s">
        <v>1755</v>
      </c>
      <c r="K1545" s="69" t="b">
        <v>0</v>
      </c>
      <c r="L1545" s="70" t="s">
        <v>1755</v>
      </c>
      <c r="M1545" s="69">
        <v>101</v>
      </c>
      <c r="N1545" s="78" t="s">
        <v>62</v>
      </c>
      <c r="O1545" s="81" t="str">
        <f t="shared" si="48"/>
        <v>10195</v>
      </c>
      <c r="P1545" s="82" t="str">
        <f>IF(L1545="EGG", "THA", IF(COUNTIF(Sheet2!B$3:B$187,VALUE('raw Mark ID data'!O1545))=0, 0, VLOOKUP(VALUE(O1545), Sheet2!B$3:D$987, 3, FALSE)))</f>
        <v>THA</v>
      </c>
      <c r="Q1545" s="82" t="str">
        <f>IF(P1545="THA",VLOOKUP(VALUE(O1545),Sheet2!B$1:C$191,2,FALSE), IF(P1545="SHA",VLOOKUP(VALUE(O1545),Sheet2!B$1:C$191,2,FALSE), 0))</f>
        <v>Neets Bay</v>
      </c>
      <c r="R1545" s="82" t="str">
        <f t="shared" si="49"/>
        <v>T</v>
      </c>
      <c r="S1545" s="70" t="s">
        <v>2810</v>
      </c>
      <c r="T1545" s="71">
        <v>45534</v>
      </c>
      <c r="U1545" s="73"/>
      <c r="V1545" s="69">
        <v>1</v>
      </c>
      <c r="W1545" s="71">
        <v>45534</v>
      </c>
      <c r="X1545" s="69">
        <v>35</v>
      </c>
      <c r="Y1545" s="69">
        <v>10</v>
      </c>
      <c r="Z1545" s="70" t="s">
        <v>2799</v>
      </c>
      <c r="AA1545" s="69">
        <v>1</v>
      </c>
      <c r="AB1545" s="72">
        <v>45553</v>
      </c>
      <c r="AC1545" s="70" t="s">
        <v>63</v>
      </c>
      <c r="AD1545" s="70" t="s">
        <v>189</v>
      </c>
      <c r="AE1545" s="70" t="s">
        <v>21</v>
      </c>
      <c r="AF1545" s="70" t="s">
        <v>12</v>
      </c>
      <c r="AG1545" s="70" t="s">
        <v>65</v>
      </c>
      <c r="AH1545" s="70" t="s">
        <v>11</v>
      </c>
      <c r="AI1545" s="70" t="s">
        <v>9</v>
      </c>
      <c r="AJ1545" s="70" t="s">
        <v>122</v>
      </c>
      <c r="AK1545" s="70" t="s">
        <v>189</v>
      </c>
      <c r="AL1545" s="70" t="s">
        <v>63</v>
      </c>
      <c r="AM1545" s="70" t="s">
        <v>61</v>
      </c>
      <c r="AN1545" s="70" t="s">
        <v>61</v>
      </c>
      <c r="AO1545" s="70" t="s">
        <v>61</v>
      </c>
      <c r="AP1545" s="73"/>
    </row>
    <row r="1546" spans="1:42" ht="15" hidden="1" customHeight="1" x14ac:dyDescent="0.25">
      <c r="A1546" s="69">
        <v>2024</v>
      </c>
      <c r="B1546" s="70" t="s">
        <v>54</v>
      </c>
      <c r="C1546" s="70" t="s">
        <v>1752</v>
      </c>
      <c r="D1546" s="70" t="s">
        <v>1753</v>
      </c>
      <c r="E1546" s="70" t="s">
        <v>2094</v>
      </c>
      <c r="F1546" s="70" t="s">
        <v>2703</v>
      </c>
      <c r="G1546" s="70" t="s">
        <v>2811</v>
      </c>
      <c r="H1546" s="70" t="s">
        <v>110</v>
      </c>
      <c r="I1546" s="70" t="s">
        <v>60</v>
      </c>
      <c r="J1546" s="70" t="s">
        <v>180</v>
      </c>
      <c r="K1546" s="69" t="b">
        <v>0</v>
      </c>
      <c r="L1546" s="70" t="s">
        <v>1755</v>
      </c>
      <c r="M1546" s="69">
        <v>101</v>
      </c>
      <c r="N1546" s="78" t="s">
        <v>62</v>
      </c>
      <c r="O1546" s="81" t="str">
        <f t="shared" si="48"/>
        <v>10195</v>
      </c>
      <c r="P1546" s="82" t="str">
        <f>IF(L1546="EGG", "THA", IF(COUNTIF(Sheet2!B$3:B$187,VALUE('raw Mark ID data'!O1546))=0, 0, VLOOKUP(VALUE(O1546), Sheet2!B$3:D$987, 3, FALSE)))</f>
        <v>THA</v>
      </c>
      <c r="Q1546" s="82" t="str">
        <f>IF(P1546="THA",VLOOKUP(VALUE(O1546),Sheet2!B$1:C$191,2,FALSE), IF(P1546="SHA",VLOOKUP(VALUE(O1546),Sheet2!B$1:C$191,2,FALSE), 0))</f>
        <v>Neets Bay</v>
      </c>
      <c r="R1546" s="82" t="str">
        <f t="shared" si="49"/>
        <v>T</v>
      </c>
      <c r="S1546" s="70" t="s">
        <v>2812</v>
      </c>
      <c r="T1546" s="71">
        <v>45550</v>
      </c>
      <c r="U1546" s="73"/>
      <c r="V1546" s="69">
        <v>1</v>
      </c>
      <c r="W1546" s="71">
        <v>45550</v>
      </c>
      <c r="X1546" s="69">
        <v>38</v>
      </c>
      <c r="Y1546" s="69">
        <v>12</v>
      </c>
      <c r="Z1546" s="70" t="s">
        <v>915</v>
      </c>
      <c r="AA1546" s="69">
        <v>1</v>
      </c>
      <c r="AB1546" s="72">
        <v>45554</v>
      </c>
      <c r="AC1546" s="70" t="s">
        <v>63</v>
      </c>
      <c r="AD1546" s="70" t="s">
        <v>947</v>
      </c>
      <c r="AE1546" s="70" t="s">
        <v>14</v>
      </c>
      <c r="AF1546" s="70" t="s">
        <v>12</v>
      </c>
      <c r="AG1546" s="70" t="s">
        <v>65</v>
      </c>
      <c r="AH1546" s="70" t="s">
        <v>11</v>
      </c>
      <c r="AI1546" s="70" t="s">
        <v>9</v>
      </c>
      <c r="AJ1546" s="70" t="s">
        <v>122</v>
      </c>
      <c r="AK1546" s="70" t="s">
        <v>947</v>
      </c>
      <c r="AL1546" s="70" t="s">
        <v>63</v>
      </c>
      <c r="AM1546" s="70" t="s">
        <v>61</v>
      </c>
      <c r="AN1546" s="70" t="s">
        <v>61</v>
      </c>
      <c r="AO1546" s="70" t="s">
        <v>61</v>
      </c>
      <c r="AP1546" s="73"/>
    </row>
  </sheetData>
  <autoFilter ref="A1:AP1546" xr:uid="{7958725E-52B5-42A8-A9C6-C3F8BF1EB052}">
    <filterColumn colId="8">
      <filters>
        <filter val="T"/>
      </filters>
    </filterColumn>
    <filterColumn colId="17">
      <filters>
        <filter val="N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8A2C-AFFF-40AB-B2F2-9DA3D1C79472}">
  <sheetPr filterMode="1"/>
  <dimension ref="A2:D187"/>
  <sheetViews>
    <sheetView workbookViewId="0">
      <selection activeCell="C19" sqref="C19"/>
    </sheetView>
  </sheetViews>
  <sheetFormatPr defaultRowHeight="15" x14ac:dyDescent="0.25"/>
  <cols>
    <col min="1" max="1" width="32.42578125" bestFit="1" customWidth="1"/>
    <col min="2" max="2" width="8.7109375" bestFit="1" customWidth="1"/>
    <col min="3" max="3" width="43.28515625" bestFit="1" customWidth="1"/>
  </cols>
  <sheetData>
    <row r="2" spans="1:4" x14ac:dyDescent="0.25">
      <c r="A2" t="s">
        <v>2970</v>
      </c>
      <c r="B2" t="s">
        <v>2817</v>
      </c>
      <c r="C2" t="s">
        <v>2818</v>
      </c>
      <c r="D2" t="s">
        <v>2976</v>
      </c>
    </row>
    <row r="3" spans="1:4" hidden="1" x14ac:dyDescent="0.25">
      <c r="A3" t="s">
        <v>2972</v>
      </c>
      <c r="B3">
        <v>10110</v>
      </c>
      <c r="C3" t="s">
        <v>234</v>
      </c>
      <c r="D3" t="s">
        <v>2975</v>
      </c>
    </row>
    <row r="4" spans="1:4" hidden="1" x14ac:dyDescent="0.25">
      <c r="A4" t="s">
        <v>2971</v>
      </c>
      <c r="B4">
        <v>10111</v>
      </c>
      <c r="C4" t="s">
        <v>2870</v>
      </c>
    </row>
    <row r="5" spans="1:4" hidden="1" x14ac:dyDescent="0.25">
      <c r="A5" t="s">
        <v>2972</v>
      </c>
      <c r="B5">
        <v>10111</v>
      </c>
      <c r="C5" t="s">
        <v>2870</v>
      </c>
      <c r="D5" t="s">
        <v>2975</v>
      </c>
    </row>
    <row r="6" spans="1:4" hidden="1" x14ac:dyDescent="0.25">
      <c r="A6" t="s">
        <v>2971</v>
      </c>
      <c r="B6">
        <v>10121</v>
      </c>
      <c r="C6" t="s">
        <v>2835</v>
      </c>
    </row>
    <row r="7" spans="1:4" hidden="1" x14ac:dyDescent="0.25">
      <c r="A7" t="s">
        <v>2971</v>
      </c>
      <c r="B7">
        <v>10123</v>
      </c>
      <c r="C7" t="s">
        <v>2836</v>
      </c>
    </row>
    <row r="8" spans="1:4" hidden="1" x14ac:dyDescent="0.25">
      <c r="A8" t="s">
        <v>2971</v>
      </c>
      <c r="B8">
        <v>10125</v>
      </c>
      <c r="C8" t="s">
        <v>2837</v>
      </c>
    </row>
    <row r="9" spans="1:4" hidden="1" x14ac:dyDescent="0.25">
      <c r="A9" t="s">
        <v>2971</v>
      </c>
      <c r="B9">
        <v>10127</v>
      </c>
      <c r="C9" t="s">
        <v>2918</v>
      </c>
    </row>
    <row r="10" spans="1:4" hidden="1" x14ac:dyDescent="0.25">
      <c r="A10" t="s">
        <v>2971</v>
      </c>
      <c r="B10">
        <v>10129</v>
      </c>
      <c r="C10" t="s">
        <v>2838</v>
      </c>
    </row>
    <row r="11" spans="1:4" hidden="1" x14ac:dyDescent="0.25">
      <c r="A11" t="s">
        <v>2972</v>
      </c>
      <c r="B11">
        <v>10140</v>
      </c>
      <c r="C11" t="s">
        <v>2962</v>
      </c>
      <c r="D11" t="s">
        <v>2975</v>
      </c>
    </row>
    <row r="12" spans="1:4" hidden="1" x14ac:dyDescent="0.25">
      <c r="A12" t="s">
        <v>2971</v>
      </c>
      <c r="B12">
        <v>10141</v>
      </c>
      <c r="C12" t="s">
        <v>2839</v>
      </c>
    </row>
    <row r="13" spans="1:4" hidden="1" x14ac:dyDescent="0.25">
      <c r="A13" t="s">
        <v>2971</v>
      </c>
      <c r="B13">
        <v>10145</v>
      </c>
      <c r="C13" t="s">
        <v>2840</v>
      </c>
    </row>
    <row r="14" spans="1:4" hidden="1" x14ac:dyDescent="0.25">
      <c r="A14" t="s">
        <v>2973</v>
      </c>
      <c r="B14">
        <v>10145</v>
      </c>
      <c r="C14" t="s">
        <v>2840</v>
      </c>
    </row>
    <row r="15" spans="1:4" hidden="1" x14ac:dyDescent="0.25">
      <c r="A15" t="s">
        <v>2971</v>
      </c>
      <c r="B15">
        <v>10146</v>
      </c>
      <c r="C15" t="s">
        <v>2841</v>
      </c>
    </row>
    <row r="16" spans="1:4" hidden="1" x14ac:dyDescent="0.25">
      <c r="A16" t="s">
        <v>2973</v>
      </c>
      <c r="B16">
        <v>10146</v>
      </c>
      <c r="C16" t="s">
        <v>2841</v>
      </c>
    </row>
    <row r="17" spans="1:4" hidden="1" x14ac:dyDescent="0.25">
      <c r="A17" t="s">
        <v>2972</v>
      </c>
      <c r="B17">
        <v>10148</v>
      </c>
      <c r="C17" t="s">
        <v>2956</v>
      </c>
      <c r="D17" t="s">
        <v>2975</v>
      </c>
    </row>
    <row r="18" spans="1:4" hidden="1" x14ac:dyDescent="0.25">
      <c r="A18" t="s">
        <v>2974</v>
      </c>
      <c r="B18">
        <v>10148</v>
      </c>
      <c r="C18" t="s">
        <v>2956</v>
      </c>
      <c r="D18" t="s">
        <v>2977</v>
      </c>
    </row>
    <row r="19" spans="1:4" x14ac:dyDescent="0.25">
      <c r="A19" t="s">
        <v>2971</v>
      </c>
      <c r="B19">
        <v>10190</v>
      </c>
      <c r="C19" t="s">
        <v>2905</v>
      </c>
    </row>
    <row r="20" spans="1:4" hidden="1" x14ac:dyDescent="0.25">
      <c r="A20" t="s">
        <v>2971</v>
      </c>
      <c r="B20">
        <v>10195</v>
      </c>
      <c r="C20" t="s">
        <v>12</v>
      </c>
      <c r="D20" t="s">
        <v>2975</v>
      </c>
    </row>
    <row r="21" spans="1:4" hidden="1" x14ac:dyDescent="0.25">
      <c r="A21" t="s">
        <v>2972</v>
      </c>
      <c r="B21">
        <v>10195</v>
      </c>
      <c r="C21" t="s">
        <v>12</v>
      </c>
      <c r="D21" t="s">
        <v>2975</v>
      </c>
    </row>
    <row r="22" spans="1:4" hidden="1" x14ac:dyDescent="0.25">
      <c r="A22" t="s">
        <v>2974</v>
      </c>
      <c r="B22">
        <v>10195</v>
      </c>
      <c r="C22" t="s">
        <v>12</v>
      </c>
      <c r="D22" t="s">
        <v>2977</v>
      </c>
    </row>
    <row r="23" spans="1:4" hidden="1" x14ac:dyDescent="0.25">
      <c r="A23" t="s">
        <v>2971</v>
      </c>
      <c r="B23">
        <v>10210</v>
      </c>
      <c r="C23" t="s">
        <v>2842</v>
      </c>
    </row>
    <row r="24" spans="1:4" hidden="1" x14ac:dyDescent="0.25">
      <c r="A24" t="s">
        <v>2972</v>
      </c>
      <c r="B24">
        <v>10215</v>
      </c>
      <c r="C24" t="s">
        <v>2957</v>
      </c>
      <c r="D24" t="s">
        <v>2975</v>
      </c>
    </row>
    <row r="25" spans="1:4" hidden="1" x14ac:dyDescent="0.25">
      <c r="A25" t="s">
        <v>2971</v>
      </c>
      <c r="B25">
        <v>10220</v>
      </c>
      <c r="C25" t="s">
        <v>2843</v>
      </c>
    </row>
    <row r="26" spans="1:4" hidden="1" x14ac:dyDescent="0.25">
      <c r="A26" t="s">
        <v>2971</v>
      </c>
      <c r="B26">
        <v>10240</v>
      </c>
      <c r="C26" t="s">
        <v>2844</v>
      </c>
    </row>
    <row r="27" spans="1:4" hidden="1" x14ac:dyDescent="0.25">
      <c r="A27" t="s">
        <v>2971</v>
      </c>
      <c r="B27">
        <v>10250</v>
      </c>
      <c r="C27" t="s">
        <v>2845</v>
      </c>
    </row>
    <row r="28" spans="1:4" hidden="1" x14ac:dyDescent="0.25">
      <c r="A28" t="s">
        <v>2971</v>
      </c>
      <c r="B28">
        <v>10260</v>
      </c>
      <c r="C28" t="s">
        <v>2846</v>
      </c>
    </row>
    <row r="29" spans="1:4" hidden="1" x14ac:dyDescent="0.25">
      <c r="A29" t="s">
        <v>2971</v>
      </c>
      <c r="B29">
        <v>10270</v>
      </c>
      <c r="C29" t="s">
        <v>2847</v>
      </c>
    </row>
    <row r="30" spans="1:4" hidden="1" x14ac:dyDescent="0.25">
      <c r="A30" t="s">
        <v>2971</v>
      </c>
      <c r="B30">
        <v>10280</v>
      </c>
      <c r="C30" t="s">
        <v>2906</v>
      </c>
    </row>
    <row r="31" spans="1:4" hidden="1" x14ac:dyDescent="0.25">
      <c r="A31" t="s">
        <v>2971</v>
      </c>
      <c r="B31">
        <v>10311</v>
      </c>
      <c r="C31" t="s">
        <v>2848</v>
      </c>
    </row>
    <row r="32" spans="1:4" hidden="1" x14ac:dyDescent="0.25">
      <c r="A32" t="s">
        <v>2971</v>
      </c>
      <c r="B32">
        <v>10315</v>
      </c>
      <c r="C32" t="s">
        <v>2849</v>
      </c>
    </row>
    <row r="33" spans="1:4" hidden="1" x14ac:dyDescent="0.25">
      <c r="A33" t="s">
        <v>2971</v>
      </c>
      <c r="B33">
        <v>10321</v>
      </c>
      <c r="C33" t="s">
        <v>2850</v>
      </c>
    </row>
    <row r="34" spans="1:4" hidden="1" x14ac:dyDescent="0.25">
      <c r="A34" t="s">
        <v>2971</v>
      </c>
      <c r="B34">
        <v>10323</v>
      </c>
      <c r="C34" t="s">
        <v>2851</v>
      </c>
    </row>
    <row r="35" spans="1:4" hidden="1" x14ac:dyDescent="0.25">
      <c r="A35" t="s">
        <v>2971</v>
      </c>
      <c r="B35">
        <v>10325</v>
      </c>
      <c r="C35" t="s">
        <v>2852</v>
      </c>
    </row>
    <row r="36" spans="1:4" hidden="1" x14ac:dyDescent="0.25">
      <c r="A36" t="s">
        <v>2971</v>
      </c>
      <c r="B36">
        <v>10330</v>
      </c>
      <c r="C36" t="s">
        <v>2853</v>
      </c>
    </row>
    <row r="37" spans="1:4" hidden="1" x14ac:dyDescent="0.25">
      <c r="A37" t="s">
        <v>2971</v>
      </c>
      <c r="B37">
        <v>10340</v>
      </c>
      <c r="C37" t="s">
        <v>2854</v>
      </c>
    </row>
    <row r="38" spans="1:4" hidden="1" x14ac:dyDescent="0.25">
      <c r="A38" t="s">
        <v>2971</v>
      </c>
      <c r="B38">
        <v>10350</v>
      </c>
      <c r="C38" t="s">
        <v>2855</v>
      </c>
    </row>
    <row r="39" spans="1:4" hidden="1" x14ac:dyDescent="0.25">
      <c r="A39" t="s">
        <v>2972</v>
      </c>
      <c r="B39">
        <v>10355</v>
      </c>
      <c r="C39" t="s">
        <v>412</v>
      </c>
      <c r="D39" t="s">
        <v>2975</v>
      </c>
    </row>
    <row r="40" spans="1:4" hidden="1" x14ac:dyDescent="0.25">
      <c r="A40" t="s">
        <v>2974</v>
      </c>
      <c r="B40">
        <v>10355</v>
      </c>
      <c r="C40" t="s">
        <v>412</v>
      </c>
      <c r="D40" t="s">
        <v>2977</v>
      </c>
    </row>
    <row r="41" spans="1:4" hidden="1" x14ac:dyDescent="0.25">
      <c r="A41" t="s">
        <v>2971</v>
      </c>
      <c r="B41">
        <v>10360</v>
      </c>
      <c r="C41" t="s">
        <v>2856</v>
      </c>
    </row>
    <row r="42" spans="1:4" hidden="1" x14ac:dyDescent="0.25">
      <c r="A42" t="s">
        <v>2971</v>
      </c>
      <c r="B42">
        <v>10370</v>
      </c>
      <c r="C42" t="s">
        <v>2857</v>
      </c>
    </row>
    <row r="43" spans="1:4" hidden="1" x14ac:dyDescent="0.25">
      <c r="A43" t="s">
        <v>2971</v>
      </c>
      <c r="B43">
        <v>10380</v>
      </c>
      <c r="C43" t="s">
        <v>2858</v>
      </c>
    </row>
    <row r="44" spans="1:4" hidden="1" x14ac:dyDescent="0.25">
      <c r="A44" t="s">
        <v>2971</v>
      </c>
      <c r="B44">
        <v>10390</v>
      </c>
      <c r="C44" t="s">
        <v>2859</v>
      </c>
    </row>
    <row r="45" spans="1:4" hidden="1" x14ac:dyDescent="0.25">
      <c r="A45" t="s">
        <v>2971</v>
      </c>
      <c r="B45">
        <v>10410</v>
      </c>
      <c r="C45" t="s">
        <v>2860</v>
      </c>
    </row>
    <row r="46" spans="1:4" hidden="1" x14ac:dyDescent="0.25">
      <c r="A46" t="s">
        <v>2971</v>
      </c>
      <c r="B46">
        <v>10420</v>
      </c>
      <c r="C46" t="s">
        <v>2861</v>
      </c>
    </row>
    <row r="47" spans="1:4" hidden="1" x14ac:dyDescent="0.25">
      <c r="A47" t="s">
        <v>2971</v>
      </c>
      <c r="B47">
        <v>10430</v>
      </c>
      <c r="C47" t="s">
        <v>2862</v>
      </c>
    </row>
    <row r="48" spans="1:4" hidden="1" x14ac:dyDescent="0.25">
      <c r="A48" t="s">
        <v>2971</v>
      </c>
      <c r="B48">
        <v>10435</v>
      </c>
      <c r="C48" t="s">
        <v>2863</v>
      </c>
    </row>
    <row r="49" spans="1:4" hidden="1" x14ac:dyDescent="0.25">
      <c r="A49" t="s">
        <v>2971</v>
      </c>
      <c r="B49">
        <v>10440</v>
      </c>
      <c r="C49" t="s">
        <v>2864</v>
      </c>
    </row>
    <row r="50" spans="1:4" hidden="1" x14ac:dyDescent="0.25">
      <c r="A50" t="s">
        <v>2971</v>
      </c>
      <c r="B50">
        <v>10450</v>
      </c>
      <c r="C50" t="s">
        <v>2919</v>
      </c>
    </row>
    <row r="51" spans="1:4" hidden="1" x14ac:dyDescent="0.25">
      <c r="A51" t="s">
        <v>2971</v>
      </c>
      <c r="B51">
        <v>10510</v>
      </c>
      <c r="C51" t="s">
        <v>2865</v>
      </c>
    </row>
    <row r="52" spans="1:4" hidden="1" x14ac:dyDescent="0.25">
      <c r="A52" t="s">
        <v>2971</v>
      </c>
      <c r="B52">
        <v>10531</v>
      </c>
      <c r="C52" t="s">
        <v>2920</v>
      </c>
    </row>
    <row r="53" spans="1:4" hidden="1" x14ac:dyDescent="0.25">
      <c r="A53" t="s">
        <v>2971</v>
      </c>
      <c r="B53">
        <v>10541</v>
      </c>
      <c r="C53" t="s">
        <v>2907</v>
      </c>
    </row>
    <row r="54" spans="1:4" hidden="1" x14ac:dyDescent="0.25">
      <c r="A54" t="s">
        <v>2971</v>
      </c>
      <c r="B54">
        <v>10542</v>
      </c>
      <c r="C54" t="s">
        <v>2871</v>
      </c>
    </row>
    <row r="55" spans="1:4" hidden="1" x14ac:dyDescent="0.25">
      <c r="A55" t="s">
        <v>2971</v>
      </c>
      <c r="B55">
        <v>10543</v>
      </c>
      <c r="C55" t="s">
        <v>2921</v>
      </c>
    </row>
    <row r="56" spans="1:4" hidden="1" x14ac:dyDescent="0.25">
      <c r="A56" t="s">
        <v>2971</v>
      </c>
      <c r="B56">
        <v>10550</v>
      </c>
      <c r="C56" t="s">
        <v>2866</v>
      </c>
    </row>
    <row r="57" spans="1:4" hidden="1" x14ac:dyDescent="0.25">
      <c r="A57" t="s">
        <v>2971</v>
      </c>
      <c r="B57">
        <v>10610</v>
      </c>
      <c r="C57" t="s">
        <v>2872</v>
      </c>
    </row>
    <row r="58" spans="1:4" hidden="1" x14ac:dyDescent="0.25">
      <c r="A58" t="s">
        <v>2971</v>
      </c>
      <c r="B58">
        <v>10620</v>
      </c>
      <c r="C58" t="s">
        <v>2873</v>
      </c>
    </row>
    <row r="59" spans="1:4" hidden="1" x14ac:dyDescent="0.25">
      <c r="A59" t="s">
        <v>2971</v>
      </c>
      <c r="B59">
        <v>10622</v>
      </c>
      <c r="C59" t="s">
        <v>2874</v>
      </c>
    </row>
    <row r="60" spans="1:4" hidden="1" x14ac:dyDescent="0.25">
      <c r="A60" t="s">
        <v>2974</v>
      </c>
      <c r="B60">
        <v>10622</v>
      </c>
      <c r="C60" t="s">
        <v>2874</v>
      </c>
      <c r="D60" t="s">
        <v>2977</v>
      </c>
    </row>
    <row r="61" spans="1:4" hidden="1" x14ac:dyDescent="0.25">
      <c r="A61" t="s">
        <v>2972</v>
      </c>
      <c r="B61">
        <v>10625</v>
      </c>
      <c r="C61" t="s">
        <v>2963</v>
      </c>
      <c r="D61" t="s">
        <v>2975</v>
      </c>
    </row>
    <row r="62" spans="1:4" hidden="1" x14ac:dyDescent="0.25">
      <c r="A62" t="s">
        <v>2974</v>
      </c>
      <c r="B62">
        <v>10625</v>
      </c>
      <c r="C62" t="s">
        <v>2963</v>
      </c>
      <c r="D62" t="s">
        <v>2977</v>
      </c>
    </row>
    <row r="63" spans="1:4" hidden="1" x14ac:dyDescent="0.25">
      <c r="A63" t="s">
        <v>2971</v>
      </c>
      <c r="B63">
        <v>10630</v>
      </c>
      <c r="C63" t="s">
        <v>2884</v>
      </c>
    </row>
    <row r="64" spans="1:4" hidden="1" x14ac:dyDescent="0.25">
      <c r="A64" t="s">
        <v>2971</v>
      </c>
      <c r="B64">
        <v>10641</v>
      </c>
      <c r="C64" t="s">
        <v>2885</v>
      </c>
    </row>
    <row r="65" spans="1:4" hidden="1" x14ac:dyDescent="0.25">
      <c r="A65" t="s">
        <v>2971</v>
      </c>
      <c r="B65">
        <v>10642</v>
      </c>
      <c r="C65" t="s">
        <v>2886</v>
      </c>
    </row>
    <row r="66" spans="1:4" hidden="1" x14ac:dyDescent="0.25">
      <c r="A66" t="s">
        <v>2971</v>
      </c>
      <c r="B66">
        <v>10710</v>
      </c>
      <c r="C66" t="s">
        <v>2875</v>
      </c>
    </row>
    <row r="67" spans="1:4" hidden="1" x14ac:dyDescent="0.25">
      <c r="A67" t="s">
        <v>2971</v>
      </c>
      <c r="B67">
        <v>10720</v>
      </c>
      <c r="C67" t="s">
        <v>2867</v>
      </c>
    </row>
    <row r="68" spans="1:4" hidden="1" x14ac:dyDescent="0.25">
      <c r="A68" t="s">
        <v>2971</v>
      </c>
      <c r="B68">
        <v>10730</v>
      </c>
      <c r="C68" t="s">
        <v>2887</v>
      </c>
    </row>
    <row r="69" spans="1:4" hidden="1" x14ac:dyDescent="0.25">
      <c r="A69" t="s">
        <v>2971</v>
      </c>
      <c r="B69">
        <v>10735</v>
      </c>
      <c r="C69" t="s">
        <v>132</v>
      </c>
    </row>
    <row r="70" spans="1:4" hidden="1" x14ac:dyDescent="0.25">
      <c r="A70" t="s">
        <v>2972</v>
      </c>
      <c r="B70">
        <v>10735</v>
      </c>
      <c r="C70" t="s">
        <v>132</v>
      </c>
      <c r="D70" t="s">
        <v>2975</v>
      </c>
    </row>
    <row r="71" spans="1:4" hidden="1" x14ac:dyDescent="0.25">
      <c r="A71" t="s">
        <v>2971</v>
      </c>
      <c r="B71">
        <v>10810</v>
      </c>
      <c r="C71" t="s">
        <v>2888</v>
      </c>
    </row>
    <row r="72" spans="1:4" hidden="1" x14ac:dyDescent="0.25">
      <c r="A72" t="s">
        <v>2971</v>
      </c>
      <c r="B72">
        <v>10820</v>
      </c>
      <c r="C72" t="s">
        <v>2889</v>
      </c>
    </row>
    <row r="73" spans="1:4" hidden="1" x14ac:dyDescent="0.25">
      <c r="A73" t="s">
        <v>2971</v>
      </c>
      <c r="B73">
        <v>10830</v>
      </c>
      <c r="C73" t="s">
        <v>2890</v>
      </c>
    </row>
    <row r="74" spans="1:4" hidden="1" x14ac:dyDescent="0.25">
      <c r="A74" t="s">
        <v>2971</v>
      </c>
      <c r="B74">
        <v>10840</v>
      </c>
      <c r="C74" t="s">
        <v>2891</v>
      </c>
    </row>
    <row r="75" spans="1:4" hidden="1" x14ac:dyDescent="0.25">
      <c r="A75" t="s">
        <v>2971</v>
      </c>
      <c r="B75">
        <v>10841</v>
      </c>
      <c r="C75" t="s">
        <v>2892</v>
      </c>
    </row>
    <row r="76" spans="1:4" hidden="1" x14ac:dyDescent="0.25">
      <c r="A76" t="s">
        <v>2971</v>
      </c>
      <c r="B76">
        <v>10850</v>
      </c>
      <c r="C76" t="s">
        <v>2893</v>
      </c>
    </row>
    <row r="77" spans="1:4" hidden="1" x14ac:dyDescent="0.25">
      <c r="A77" t="s">
        <v>2971</v>
      </c>
      <c r="B77">
        <v>10860</v>
      </c>
      <c r="C77" t="s">
        <v>2894</v>
      </c>
    </row>
    <row r="78" spans="1:4" hidden="1" x14ac:dyDescent="0.25">
      <c r="A78" t="s">
        <v>2971</v>
      </c>
      <c r="B78">
        <v>10910</v>
      </c>
      <c r="C78" t="s">
        <v>2922</v>
      </c>
    </row>
    <row r="79" spans="1:4" hidden="1" x14ac:dyDescent="0.25">
      <c r="A79" t="s">
        <v>2971</v>
      </c>
      <c r="B79">
        <v>10911</v>
      </c>
      <c r="C79" t="s">
        <v>2923</v>
      </c>
    </row>
    <row r="80" spans="1:4" hidden="1" x14ac:dyDescent="0.25">
      <c r="A80" t="s">
        <v>2974</v>
      </c>
      <c r="B80">
        <v>10911</v>
      </c>
      <c r="C80" t="s">
        <v>2923</v>
      </c>
      <c r="D80" t="s">
        <v>2977</v>
      </c>
    </row>
    <row r="81" spans="1:4" hidden="1" x14ac:dyDescent="0.25">
      <c r="A81" t="s">
        <v>2971</v>
      </c>
      <c r="B81">
        <v>10913</v>
      </c>
      <c r="C81" t="s">
        <v>2924</v>
      </c>
    </row>
    <row r="82" spans="1:4" hidden="1" x14ac:dyDescent="0.25">
      <c r="A82" t="s">
        <v>2974</v>
      </c>
      <c r="B82">
        <v>10913</v>
      </c>
      <c r="C82" t="s">
        <v>2924</v>
      </c>
      <c r="D82" t="s">
        <v>2977</v>
      </c>
    </row>
    <row r="83" spans="1:4" hidden="1" x14ac:dyDescent="0.25">
      <c r="A83" t="s">
        <v>2971</v>
      </c>
      <c r="B83">
        <v>10930</v>
      </c>
      <c r="C83" t="s">
        <v>2876</v>
      </c>
    </row>
    <row r="84" spans="1:4" hidden="1" x14ac:dyDescent="0.25">
      <c r="A84" t="s">
        <v>2974</v>
      </c>
      <c r="B84">
        <v>10940</v>
      </c>
      <c r="C84" t="s">
        <v>2967</v>
      </c>
      <c r="D84" t="s">
        <v>2977</v>
      </c>
    </row>
    <row r="85" spans="1:4" hidden="1" x14ac:dyDescent="0.25">
      <c r="A85" t="s">
        <v>2972</v>
      </c>
      <c r="B85">
        <v>10941</v>
      </c>
      <c r="C85" t="s">
        <v>2959</v>
      </c>
      <c r="D85" t="s">
        <v>2975</v>
      </c>
    </row>
    <row r="86" spans="1:4" hidden="1" x14ac:dyDescent="0.25">
      <c r="A86" t="s">
        <v>2974</v>
      </c>
      <c r="B86">
        <v>10941</v>
      </c>
      <c r="C86" t="s">
        <v>2959</v>
      </c>
      <c r="D86" t="s">
        <v>2977</v>
      </c>
    </row>
    <row r="87" spans="1:4" hidden="1" x14ac:dyDescent="0.25">
      <c r="A87" t="s">
        <v>2971</v>
      </c>
      <c r="B87">
        <v>10945</v>
      </c>
      <c r="C87" t="s">
        <v>2950</v>
      </c>
    </row>
    <row r="88" spans="1:4" hidden="1" x14ac:dyDescent="0.25">
      <c r="A88" t="s">
        <v>2971</v>
      </c>
      <c r="B88">
        <v>10950</v>
      </c>
      <c r="C88" t="s">
        <v>2925</v>
      </c>
    </row>
    <row r="89" spans="1:4" hidden="1" x14ac:dyDescent="0.25">
      <c r="A89" t="s">
        <v>2971</v>
      </c>
      <c r="B89">
        <v>10951</v>
      </c>
      <c r="C89" t="s">
        <v>2877</v>
      </c>
    </row>
    <row r="90" spans="1:4" hidden="1" x14ac:dyDescent="0.25">
      <c r="A90" t="s">
        <v>2971</v>
      </c>
      <c r="B90">
        <v>10952</v>
      </c>
      <c r="C90" t="s">
        <v>2878</v>
      </c>
    </row>
    <row r="91" spans="1:4" hidden="1" x14ac:dyDescent="0.25">
      <c r="A91" t="s">
        <v>2971</v>
      </c>
      <c r="B91">
        <v>10961</v>
      </c>
      <c r="C91" t="s">
        <v>2868</v>
      </c>
    </row>
    <row r="92" spans="1:4" hidden="1" x14ac:dyDescent="0.25">
      <c r="A92" t="s">
        <v>2971</v>
      </c>
      <c r="B92">
        <v>10962</v>
      </c>
      <c r="C92" t="s">
        <v>2879</v>
      </c>
    </row>
    <row r="93" spans="1:4" hidden="1" x14ac:dyDescent="0.25">
      <c r="A93" t="s">
        <v>2971</v>
      </c>
      <c r="B93">
        <v>10963</v>
      </c>
      <c r="C93" t="s">
        <v>2926</v>
      </c>
    </row>
    <row r="94" spans="1:4" hidden="1" x14ac:dyDescent="0.25">
      <c r="A94" t="s">
        <v>2972</v>
      </c>
      <c r="B94">
        <v>11012</v>
      </c>
      <c r="C94" t="s">
        <v>2960</v>
      </c>
      <c r="D94" t="s">
        <v>2975</v>
      </c>
    </row>
    <row r="95" spans="1:4" hidden="1" x14ac:dyDescent="0.25">
      <c r="A95" t="s">
        <v>2971</v>
      </c>
      <c r="B95">
        <v>11013</v>
      </c>
      <c r="C95" t="s">
        <v>2908</v>
      </c>
    </row>
    <row r="96" spans="1:4" hidden="1" x14ac:dyDescent="0.25">
      <c r="A96" t="s">
        <v>2971</v>
      </c>
      <c r="B96">
        <v>11016</v>
      </c>
      <c r="C96" t="s">
        <v>2951</v>
      </c>
    </row>
    <row r="97" spans="1:4" hidden="1" x14ac:dyDescent="0.25">
      <c r="A97" t="s">
        <v>2971</v>
      </c>
      <c r="B97">
        <v>11021</v>
      </c>
      <c r="C97" t="s">
        <v>2880</v>
      </c>
    </row>
    <row r="98" spans="1:4" hidden="1" x14ac:dyDescent="0.25">
      <c r="A98" t="s">
        <v>2971</v>
      </c>
      <c r="B98">
        <v>11031</v>
      </c>
      <c r="C98" t="s">
        <v>2881</v>
      </c>
    </row>
    <row r="99" spans="1:4" hidden="1" x14ac:dyDescent="0.25">
      <c r="A99" t="s">
        <v>2971</v>
      </c>
      <c r="B99">
        <v>11131</v>
      </c>
      <c r="C99" t="s">
        <v>2822</v>
      </c>
    </row>
    <row r="100" spans="1:4" hidden="1" x14ac:dyDescent="0.25">
      <c r="A100" t="s">
        <v>2971</v>
      </c>
      <c r="B100">
        <v>11132</v>
      </c>
      <c r="C100" t="s">
        <v>2823</v>
      </c>
    </row>
    <row r="101" spans="1:4" hidden="1" x14ac:dyDescent="0.25">
      <c r="A101" t="s">
        <v>2972</v>
      </c>
      <c r="B101">
        <v>11133</v>
      </c>
      <c r="C101" t="s">
        <v>2955</v>
      </c>
      <c r="D101" t="s">
        <v>2975</v>
      </c>
    </row>
    <row r="102" spans="1:4" hidden="1" x14ac:dyDescent="0.25">
      <c r="A102" t="s">
        <v>2971</v>
      </c>
      <c r="B102">
        <v>11134</v>
      </c>
      <c r="C102" t="s">
        <v>2824</v>
      </c>
    </row>
    <row r="103" spans="1:4" hidden="1" x14ac:dyDescent="0.25">
      <c r="A103" t="s">
        <v>2971</v>
      </c>
      <c r="B103">
        <v>11190</v>
      </c>
      <c r="C103" t="s">
        <v>2825</v>
      </c>
    </row>
    <row r="104" spans="1:4" hidden="1" x14ac:dyDescent="0.25">
      <c r="A104" t="s">
        <v>2971</v>
      </c>
      <c r="B104">
        <v>11212</v>
      </c>
      <c r="C104" t="s">
        <v>2927</v>
      </c>
    </row>
    <row r="105" spans="1:4" hidden="1" x14ac:dyDescent="0.25">
      <c r="A105" t="s">
        <v>2972</v>
      </c>
      <c r="B105">
        <v>11212</v>
      </c>
      <c r="C105" t="s">
        <v>2927</v>
      </c>
      <c r="D105" t="s">
        <v>2975</v>
      </c>
    </row>
    <row r="106" spans="1:4" hidden="1" x14ac:dyDescent="0.25">
      <c r="A106" t="s">
        <v>2971</v>
      </c>
      <c r="B106">
        <v>11214</v>
      </c>
      <c r="C106" t="s">
        <v>2819</v>
      </c>
    </row>
    <row r="107" spans="1:4" hidden="1" x14ac:dyDescent="0.25">
      <c r="A107" t="s">
        <v>2971</v>
      </c>
      <c r="B107">
        <v>11215</v>
      </c>
      <c r="C107" t="s">
        <v>2909</v>
      </c>
    </row>
    <row r="108" spans="1:4" hidden="1" x14ac:dyDescent="0.25">
      <c r="A108" t="s">
        <v>2971</v>
      </c>
      <c r="B108">
        <v>11216</v>
      </c>
      <c r="C108" t="s">
        <v>2928</v>
      </c>
    </row>
    <row r="109" spans="1:4" hidden="1" x14ac:dyDescent="0.25">
      <c r="A109" t="s">
        <v>2971</v>
      </c>
      <c r="B109">
        <v>11217</v>
      </c>
      <c r="C109" t="s">
        <v>2820</v>
      </c>
    </row>
    <row r="110" spans="1:4" hidden="1" x14ac:dyDescent="0.25">
      <c r="A110" t="s">
        <v>2971</v>
      </c>
      <c r="B110">
        <v>11218</v>
      </c>
      <c r="C110" t="s">
        <v>2882</v>
      </c>
    </row>
    <row r="111" spans="1:4" hidden="1" x14ac:dyDescent="0.25">
      <c r="A111" t="s">
        <v>2972</v>
      </c>
      <c r="B111">
        <v>11222</v>
      </c>
      <c r="C111" t="s">
        <v>2958</v>
      </c>
      <c r="D111" t="s">
        <v>2975</v>
      </c>
    </row>
    <row r="112" spans="1:4" hidden="1" x14ac:dyDescent="0.25">
      <c r="A112" t="s">
        <v>2974</v>
      </c>
      <c r="B112">
        <v>11222</v>
      </c>
      <c r="C112" t="s">
        <v>2958</v>
      </c>
      <c r="D112" t="s">
        <v>2977</v>
      </c>
    </row>
    <row r="113" spans="1:4" hidden="1" x14ac:dyDescent="0.25">
      <c r="A113" t="s">
        <v>2971</v>
      </c>
      <c r="B113">
        <v>11241</v>
      </c>
      <c r="C113" t="s">
        <v>2821</v>
      </c>
    </row>
    <row r="114" spans="1:4" hidden="1" x14ac:dyDescent="0.25">
      <c r="A114" t="s">
        <v>2971</v>
      </c>
      <c r="B114">
        <v>11250</v>
      </c>
      <c r="C114" t="s">
        <v>2910</v>
      </c>
    </row>
    <row r="115" spans="1:4" hidden="1" x14ac:dyDescent="0.25">
      <c r="A115" t="s">
        <v>2971</v>
      </c>
      <c r="B115">
        <v>11263</v>
      </c>
      <c r="C115" t="s">
        <v>2911</v>
      </c>
    </row>
    <row r="116" spans="1:4" hidden="1" x14ac:dyDescent="0.25">
      <c r="A116" t="s">
        <v>2973</v>
      </c>
      <c r="B116">
        <v>11301</v>
      </c>
      <c r="C116" t="s">
        <v>2965</v>
      </c>
    </row>
    <row r="117" spans="1:4" hidden="1" x14ac:dyDescent="0.25">
      <c r="A117" t="s">
        <v>2971</v>
      </c>
      <c r="B117">
        <v>11311</v>
      </c>
      <c r="C117" t="s">
        <v>2929</v>
      </c>
    </row>
    <row r="118" spans="1:4" hidden="1" x14ac:dyDescent="0.25">
      <c r="A118" t="s">
        <v>2971</v>
      </c>
      <c r="B118">
        <v>11312</v>
      </c>
      <c r="C118" t="s">
        <v>2930</v>
      </c>
    </row>
    <row r="119" spans="1:4" hidden="1" x14ac:dyDescent="0.25">
      <c r="A119" t="s">
        <v>2971</v>
      </c>
      <c r="B119">
        <v>11321</v>
      </c>
      <c r="C119" t="s">
        <v>2931</v>
      </c>
    </row>
    <row r="120" spans="1:4" hidden="1" x14ac:dyDescent="0.25">
      <c r="A120" t="s">
        <v>2971</v>
      </c>
      <c r="B120">
        <v>11322</v>
      </c>
      <c r="C120" t="s">
        <v>2932</v>
      </c>
    </row>
    <row r="121" spans="1:4" hidden="1" x14ac:dyDescent="0.25">
      <c r="A121" t="s">
        <v>2973</v>
      </c>
      <c r="B121">
        <v>11330</v>
      </c>
      <c r="C121" t="s">
        <v>2966</v>
      </c>
    </row>
    <row r="122" spans="1:4" hidden="1" x14ac:dyDescent="0.25">
      <c r="A122" t="s">
        <v>2971</v>
      </c>
      <c r="B122">
        <v>11331</v>
      </c>
      <c r="C122" t="s">
        <v>2933</v>
      </c>
    </row>
    <row r="123" spans="1:4" hidden="1" x14ac:dyDescent="0.25">
      <c r="A123" t="s">
        <v>2973</v>
      </c>
      <c r="B123">
        <v>11331</v>
      </c>
      <c r="C123" t="s">
        <v>2933</v>
      </c>
    </row>
    <row r="124" spans="1:4" hidden="1" x14ac:dyDescent="0.25">
      <c r="A124" t="s">
        <v>2971</v>
      </c>
      <c r="B124">
        <v>11332</v>
      </c>
      <c r="C124" t="s">
        <v>2883</v>
      </c>
    </row>
    <row r="125" spans="1:4" hidden="1" x14ac:dyDescent="0.25">
      <c r="A125" t="s">
        <v>2973</v>
      </c>
      <c r="B125">
        <v>11332</v>
      </c>
      <c r="C125" t="s">
        <v>2883</v>
      </c>
    </row>
    <row r="126" spans="1:4" hidden="1" x14ac:dyDescent="0.25">
      <c r="A126" t="s">
        <v>2974</v>
      </c>
      <c r="B126">
        <v>11332</v>
      </c>
      <c r="C126" t="s">
        <v>2883</v>
      </c>
      <c r="D126" t="s">
        <v>2977</v>
      </c>
    </row>
    <row r="127" spans="1:4" hidden="1" x14ac:dyDescent="0.25">
      <c r="A127" t="s">
        <v>2972</v>
      </c>
      <c r="B127">
        <v>11333</v>
      </c>
      <c r="C127" t="s">
        <v>2964</v>
      </c>
      <c r="D127" t="s">
        <v>2975</v>
      </c>
    </row>
    <row r="128" spans="1:4" hidden="1" x14ac:dyDescent="0.25">
      <c r="A128" t="s">
        <v>2974</v>
      </c>
      <c r="B128">
        <v>11333</v>
      </c>
      <c r="C128" t="s">
        <v>2964</v>
      </c>
      <c r="D128" t="s">
        <v>2977</v>
      </c>
    </row>
    <row r="129" spans="1:4" hidden="1" x14ac:dyDescent="0.25">
      <c r="A129" t="s">
        <v>2972</v>
      </c>
      <c r="B129">
        <v>11335</v>
      </c>
      <c r="C129" t="s">
        <v>2961</v>
      </c>
      <c r="D129" t="s">
        <v>2975</v>
      </c>
    </row>
    <row r="130" spans="1:4" hidden="1" x14ac:dyDescent="0.25">
      <c r="A130" t="s">
        <v>2974</v>
      </c>
      <c r="B130">
        <v>11335</v>
      </c>
      <c r="C130" t="s">
        <v>2961</v>
      </c>
      <c r="D130" t="s">
        <v>2977</v>
      </c>
    </row>
    <row r="131" spans="1:4" hidden="1" x14ac:dyDescent="0.25">
      <c r="A131" t="s">
        <v>2974</v>
      </c>
      <c r="B131">
        <v>11336</v>
      </c>
      <c r="C131" t="s">
        <v>2968</v>
      </c>
      <c r="D131" t="s">
        <v>2977</v>
      </c>
    </row>
    <row r="132" spans="1:4" hidden="1" x14ac:dyDescent="0.25">
      <c r="A132" t="s">
        <v>2974</v>
      </c>
      <c r="B132">
        <v>11337</v>
      </c>
      <c r="C132" t="s">
        <v>2969</v>
      </c>
      <c r="D132" t="s">
        <v>2977</v>
      </c>
    </row>
    <row r="133" spans="1:4" hidden="1" x14ac:dyDescent="0.25">
      <c r="A133" t="s">
        <v>2972</v>
      </c>
      <c r="B133">
        <v>11338</v>
      </c>
      <c r="C133" t="s">
        <v>2954</v>
      </c>
      <c r="D133" t="s">
        <v>2975</v>
      </c>
    </row>
    <row r="134" spans="1:4" hidden="1" x14ac:dyDescent="0.25">
      <c r="A134" t="s">
        <v>2974</v>
      </c>
      <c r="B134">
        <v>11338</v>
      </c>
      <c r="C134" t="s">
        <v>2954</v>
      </c>
      <c r="D134" t="s">
        <v>2977</v>
      </c>
    </row>
    <row r="135" spans="1:4" hidden="1" x14ac:dyDescent="0.25">
      <c r="A135" t="s">
        <v>2971</v>
      </c>
      <c r="B135">
        <v>11340</v>
      </c>
      <c r="C135" t="s">
        <v>2869</v>
      </c>
    </row>
    <row r="136" spans="1:4" hidden="1" x14ac:dyDescent="0.25">
      <c r="A136" t="s">
        <v>2971</v>
      </c>
      <c r="B136">
        <v>11341</v>
      </c>
      <c r="C136" t="s">
        <v>2895</v>
      </c>
    </row>
    <row r="137" spans="1:4" hidden="1" x14ac:dyDescent="0.25">
      <c r="A137" t="s">
        <v>2973</v>
      </c>
      <c r="B137">
        <v>11341</v>
      </c>
      <c r="C137" t="s">
        <v>2895</v>
      </c>
    </row>
    <row r="138" spans="1:4" hidden="1" x14ac:dyDescent="0.25">
      <c r="A138" t="s">
        <v>2971</v>
      </c>
      <c r="B138">
        <v>11342</v>
      </c>
      <c r="C138" t="s">
        <v>2896</v>
      </c>
    </row>
    <row r="139" spans="1:4" hidden="1" x14ac:dyDescent="0.25">
      <c r="A139" t="s">
        <v>2971</v>
      </c>
      <c r="B139">
        <v>11343</v>
      </c>
      <c r="C139" t="s">
        <v>2897</v>
      </c>
    </row>
    <row r="140" spans="1:4" hidden="1" x14ac:dyDescent="0.25">
      <c r="A140" t="s">
        <v>2971</v>
      </c>
      <c r="B140">
        <v>11344</v>
      </c>
      <c r="C140" t="s">
        <v>2898</v>
      </c>
    </row>
    <row r="141" spans="1:4" hidden="1" x14ac:dyDescent="0.25">
      <c r="A141" t="s">
        <v>2971</v>
      </c>
      <c r="B141">
        <v>11345</v>
      </c>
      <c r="C141" t="s">
        <v>2934</v>
      </c>
    </row>
    <row r="142" spans="1:4" hidden="1" x14ac:dyDescent="0.25">
      <c r="A142" t="s">
        <v>2971</v>
      </c>
      <c r="B142">
        <v>11351</v>
      </c>
      <c r="C142" t="s">
        <v>2935</v>
      </c>
    </row>
    <row r="143" spans="1:4" hidden="1" x14ac:dyDescent="0.25">
      <c r="A143" t="s">
        <v>2971</v>
      </c>
      <c r="B143">
        <v>11352</v>
      </c>
      <c r="C143" t="s">
        <v>2936</v>
      </c>
    </row>
    <row r="144" spans="1:4" hidden="1" x14ac:dyDescent="0.25">
      <c r="A144" t="s">
        <v>2971</v>
      </c>
      <c r="B144">
        <v>11361</v>
      </c>
      <c r="C144" t="s">
        <v>2912</v>
      </c>
    </row>
    <row r="145" spans="1:3" hidden="1" x14ac:dyDescent="0.25">
      <c r="A145" t="s">
        <v>2971</v>
      </c>
      <c r="B145">
        <v>11362</v>
      </c>
      <c r="C145" t="s">
        <v>2913</v>
      </c>
    </row>
    <row r="146" spans="1:3" hidden="1" x14ac:dyDescent="0.25">
      <c r="A146" t="s">
        <v>2973</v>
      </c>
      <c r="B146">
        <v>11362</v>
      </c>
      <c r="C146" t="s">
        <v>2913</v>
      </c>
    </row>
    <row r="147" spans="1:3" hidden="1" x14ac:dyDescent="0.25">
      <c r="A147" t="s">
        <v>2971</v>
      </c>
      <c r="B147">
        <v>11366</v>
      </c>
      <c r="C147" t="s">
        <v>2937</v>
      </c>
    </row>
    <row r="148" spans="1:3" hidden="1" x14ac:dyDescent="0.25">
      <c r="A148" t="s">
        <v>2971</v>
      </c>
      <c r="B148">
        <v>11371</v>
      </c>
      <c r="C148" t="s">
        <v>2899</v>
      </c>
    </row>
    <row r="149" spans="1:3" hidden="1" x14ac:dyDescent="0.25">
      <c r="A149" t="s">
        <v>2971</v>
      </c>
      <c r="B149">
        <v>11373</v>
      </c>
      <c r="C149" t="s">
        <v>2900</v>
      </c>
    </row>
    <row r="150" spans="1:3" hidden="1" x14ac:dyDescent="0.25">
      <c r="A150" t="s">
        <v>2971</v>
      </c>
      <c r="B150">
        <v>11381</v>
      </c>
      <c r="C150" t="s">
        <v>2901</v>
      </c>
    </row>
    <row r="151" spans="1:3" hidden="1" x14ac:dyDescent="0.25">
      <c r="A151" t="s">
        <v>2971</v>
      </c>
      <c r="B151">
        <v>11391</v>
      </c>
      <c r="C151" t="s">
        <v>2914</v>
      </c>
    </row>
    <row r="152" spans="1:3" hidden="1" x14ac:dyDescent="0.25">
      <c r="A152" t="s">
        <v>2971</v>
      </c>
      <c r="B152">
        <v>11392</v>
      </c>
      <c r="C152" t="s">
        <v>2938</v>
      </c>
    </row>
    <row r="153" spans="1:3" hidden="1" x14ac:dyDescent="0.25">
      <c r="A153" t="s">
        <v>2971</v>
      </c>
      <c r="B153">
        <v>11393</v>
      </c>
      <c r="C153" t="s">
        <v>2939</v>
      </c>
    </row>
    <row r="154" spans="1:3" hidden="1" x14ac:dyDescent="0.25">
      <c r="A154" t="s">
        <v>2971</v>
      </c>
      <c r="B154">
        <v>11394</v>
      </c>
      <c r="C154" t="s">
        <v>2940</v>
      </c>
    </row>
    <row r="155" spans="1:3" hidden="1" x14ac:dyDescent="0.25">
      <c r="A155" t="s">
        <v>2971</v>
      </c>
      <c r="B155">
        <v>11395</v>
      </c>
      <c r="C155" t="s">
        <v>2902</v>
      </c>
    </row>
    <row r="156" spans="1:3" hidden="1" x14ac:dyDescent="0.25">
      <c r="A156" t="s">
        <v>2971</v>
      </c>
      <c r="B156">
        <v>11396</v>
      </c>
      <c r="C156" t="s">
        <v>2903</v>
      </c>
    </row>
    <row r="157" spans="1:3" hidden="1" x14ac:dyDescent="0.25">
      <c r="A157" t="s">
        <v>2971</v>
      </c>
      <c r="B157">
        <v>11397</v>
      </c>
      <c r="C157" t="s">
        <v>2904</v>
      </c>
    </row>
    <row r="158" spans="1:3" hidden="1" x14ac:dyDescent="0.25">
      <c r="A158" t="s">
        <v>2971</v>
      </c>
      <c r="B158">
        <v>11421</v>
      </c>
      <c r="C158" t="s">
        <v>2941</v>
      </c>
    </row>
    <row r="159" spans="1:3" hidden="1" x14ac:dyDescent="0.25">
      <c r="A159" t="s">
        <v>2973</v>
      </c>
      <c r="B159">
        <v>11421</v>
      </c>
      <c r="C159" t="s">
        <v>2941</v>
      </c>
    </row>
    <row r="160" spans="1:3" hidden="1" x14ac:dyDescent="0.25">
      <c r="A160" t="s">
        <v>2971</v>
      </c>
      <c r="B160">
        <v>11423</v>
      </c>
      <c r="C160" t="s">
        <v>2942</v>
      </c>
    </row>
    <row r="161" spans="1:4" hidden="1" x14ac:dyDescent="0.25">
      <c r="A161" t="s">
        <v>2971</v>
      </c>
      <c r="B161">
        <v>11425</v>
      </c>
      <c r="C161" t="s">
        <v>2915</v>
      </c>
    </row>
    <row r="162" spans="1:4" hidden="1" x14ac:dyDescent="0.25">
      <c r="A162" t="s">
        <v>2973</v>
      </c>
      <c r="B162">
        <v>11425</v>
      </c>
      <c r="C162" t="s">
        <v>2915</v>
      </c>
    </row>
    <row r="163" spans="1:4" hidden="1" x14ac:dyDescent="0.25">
      <c r="A163" t="s">
        <v>2971</v>
      </c>
      <c r="B163">
        <v>11427</v>
      </c>
      <c r="C163" t="s">
        <v>2916</v>
      </c>
    </row>
    <row r="164" spans="1:4" hidden="1" x14ac:dyDescent="0.25">
      <c r="A164" t="s">
        <v>2971</v>
      </c>
      <c r="B164">
        <v>11431</v>
      </c>
      <c r="C164" t="s">
        <v>2943</v>
      </c>
    </row>
    <row r="165" spans="1:4" hidden="1" x14ac:dyDescent="0.25">
      <c r="A165" t="s">
        <v>2971</v>
      </c>
      <c r="B165">
        <v>11433</v>
      </c>
      <c r="C165" t="s">
        <v>2944</v>
      </c>
    </row>
    <row r="166" spans="1:4" hidden="1" x14ac:dyDescent="0.25">
      <c r="A166" t="s">
        <v>2971</v>
      </c>
      <c r="B166">
        <v>11434</v>
      </c>
      <c r="C166" t="s">
        <v>2945</v>
      </c>
    </row>
    <row r="167" spans="1:4" hidden="1" x14ac:dyDescent="0.25">
      <c r="A167" t="s">
        <v>2971</v>
      </c>
      <c r="B167">
        <v>11510</v>
      </c>
      <c r="C167" t="s">
        <v>2827</v>
      </c>
    </row>
    <row r="168" spans="1:4" hidden="1" x14ac:dyDescent="0.25">
      <c r="A168" t="s">
        <v>2971</v>
      </c>
      <c r="B168">
        <v>11511</v>
      </c>
      <c r="C168" t="s">
        <v>2828</v>
      </c>
    </row>
    <row r="169" spans="1:4" hidden="1" x14ac:dyDescent="0.25">
      <c r="A169" t="s">
        <v>2972</v>
      </c>
      <c r="B169">
        <v>11511</v>
      </c>
      <c r="C169" t="s">
        <v>2828</v>
      </c>
      <c r="D169" t="s">
        <v>2975</v>
      </c>
    </row>
    <row r="170" spans="1:4" hidden="1" x14ac:dyDescent="0.25">
      <c r="A170" t="s">
        <v>2971</v>
      </c>
      <c r="B170">
        <v>11512</v>
      </c>
      <c r="C170" t="s">
        <v>2829</v>
      </c>
    </row>
    <row r="171" spans="1:4" hidden="1" x14ac:dyDescent="0.25">
      <c r="A171" t="s">
        <v>2972</v>
      </c>
      <c r="B171">
        <v>11512</v>
      </c>
      <c r="C171" t="s">
        <v>2829</v>
      </c>
      <c r="D171" t="s">
        <v>2975</v>
      </c>
    </row>
    <row r="172" spans="1:4" hidden="1" x14ac:dyDescent="0.25">
      <c r="A172" t="s">
        <v>2971</v>
      </c>
      <c r="B172">
        <v>11513</v>
      </c>
      <c r="C172" t="s">
        <v>2826</v>
      </c>
    </row>
    <row r="173" spans="1:4" hidden="1" x14ac:dyDescent="0.25">
      <c r="A173" t="s">
        <v>2971</v>
      </c>
      <c r="B173">
        <v>11514</v>
      </c>
      <c r="C173" t="s">
        <v>2830</v>
      </c>
    </row>
    <row r="174" spans="1:4" hidden="1" x14ac:dyDescent="0.25">
      <c r="A174" t="s">
        <v>2971</v>
      </c>
      <c r="B174">
        <v>11531</v>
      </c>
      <c r="C174" t="s">
        <v>2831</v>
      </c>
    </row>
    <row r="175" spans="1:4" hidden="1" x14ac:dyDescent="0.25">
      <c r="A175" t="s">
        <v>2971</v>
      </c>
      <c r="B175">
        <v>11532</v>
      </c>
      <c r="C175" t="s">
        <v>2832</v>
      </c>
    </row>
    <row r="176" spans="1:4" hidden="1" x14ac:dyDescent="0.25">
      <c r="A176" t="s">
        <v>2971</v>
      </c>
      <c r="B176">
        <v>11533</v>
      </c>
      <c r="C176" t="s">
        <v>2833</v>
      </c>
    </row>
    <row r="177" spans="1:3" hidden="1" x14ac:dyDescent="0.25">
      <c r="A177" t="s">
        <v>2971</v>
      </c>
      <c r="B177">
        <v>11534</v>
      </c>
      <c r="C177" t="s">
        <v>2834</v>
      </c>
    </row>
    <row r="178" spans="1:3" hidden="1" x14ac:dyDescent="0.25">
      <c r="A178" t="s">
        <v>2971</v>
      </c>
      <c r="B178">
        <v>11611</v>
      </c>
      <c r="C178" t="s">
        <v>2946</v>
      </c>
    </row>
    <row r="179" spans="1:3" hidden="1" x14ac:dyDescent="0.25">
      <c r="A179" t="s">
        <v>2971</v>
      </c>
      <c r="B179">
        <v>11614</v>
      </c>
      <c r="C179" t="s">
        <v>2947</v>
      </c>
    </row>
    <row r="180" spans="1:3" hidden="1" x14ac:dyDescent="0.25">
      <c r="A180" t="s">
        <v>2971</v>
      </c>
      <c r="B180">
        <v>15200</v>
      </c>
      <c r="C180" t="s">
        <v>2948</v>
      </c>
    </row>
    <row r="181" spans="1:3" hidden="1" x14ac:dyDescent="0.25">
      <c r="A181" t="s">
        <v>2971</v>
      </c>
      <c r="B181">
        <v>15400</v>
      </c>
    </row>
    <row r="182" spans="1:3" hidden="1" x14ac:dyDescent="0.25">
      <c r="A182" t="s">
        <v>2971</v>
      </c>
      <c r="B182">
        <v>15600</v>
      </c>
    </row>
    <row r="183" spans="1:3" hidden="1" x14ac:dyDescent="0.25">
      <c r="A183" t="s">
        <v>2971</v>
      </c>
      <c r="B183">
        <v>15700</v>
      </c>
    </row>
    <row r="184" spans="1:3" hidden="1" x14ac:dyDescent="0.25">
      <c r="A184" t="s">
        <v>2971</v>
      </c>
      <c r="B184">
        <v>18270</v>
      </c>
      <c r="C184" t="s">
        <v>2952</v>
      </c>
    </row>
    <row r="185" spans="1:3" hidden="1" x14ac:dyDescent="0.25">
      <c r="A185" t="s">
        <v>2971</v>
      </c>
      <c r="B185">
        <v>18310</v>
      </c>
      <c r="C185" t="s">
        <v>2917</v>
      </c>
    </row>
    <row r="186" spans="1:3" hidden="1" x14ac:dyDescent="0.25">
      <c r="A186" t="s">
        <v>2971</v>
      </c>
      <c r="B186">
        <v>18320</v>
      </c>
      <c r="C186" t="s">
        <v>2953</v>
      </c>
    </row>
    <row r="187" spans="1:3" hidden="1" x14ac:dyDescent="0.25">
      <c r="A187" t="s">
        <v>2971</v>
      </c>
      <c r="B187">
        <v>18930</v>
      </c>
      <c r="C187" t="s">
        <v>2949</v>
      </c>
    </row>
  </sheetData>
  <autoFilter ref="A2:D187" xr:uid="{3F5B8A2C-AFFF-40AB-B2F2-9DA3D1C79472}">
    <filterColumn colId="1">
      <filters>
        <filter val="10190"/>
      </filters>
    </filterColumn>
  </autoFilter>
  <sortState xmlns:xlrd2="http://schemas.microsoft.com/office/spreadsheetml/2017/richdata2" ref="A3:D187">
    <sortCondition ref="B3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6A63-B689-4903-B73A-6610C03CC190}">
  <dimension ref="A1"/>
  <sheetViews>
    <sheetView workbookViewId="0">
      <selection activeCell="A7" sqref="A7:E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A2F0-FDD0-45C1-ABA6-7FAECB73A6A7}">
  <dimension ref="A1:D62"/>
  <sheetViews>
    <sheetView workbookViewId="0">
      <selection activeCell="M14" sqref="M14"/>
    </sheetView>
  </sheetViews>
  <sheetFormatPr defaultRowHeight="15" x14ac:dyDescent="0.25"/>
  <sheetData>
    <row r="1" spans="1:4" x14ac:dyDescent="0.25">
      <c r="A1" t="s">
        <v>35</v>
      </c>
      <c r="B1" t="s">
        <v>0</v>
      </c>
      <c r="C1" t="s">
        <v>1</v>
      </c>
      <c r="D1" t="s">
        <v>38</v>
      </c>
    </row>
    <row r="2" spans="1:4" x14ac:dyDescent="0.25">
      <c r="A2" t="s">
        <v>221</v>
      </c>
      <c r="B2" t="s">
        <v>8</v>
      </c>
      <c r="C2">
        <v>101</v>
      </c>
      <c r="D2" t="s">
        <v>955</v>
      </c>
    </row>
    <row r="3" spans="1:4" x14ac:dyDescent="0.25">
      <c r="A3" t="s">
        <v>855</v>
      </c>
      <c r="B3" t="s">
        <v>8</v>
      </c>
      <c r="C3">
        <v>101</v>
      </c>
      <c r="D3" t="s">
        <v>957</v>
      </c>
    </row>
    <row r="4" spans="1:4" x14ac:dyDescent="0.25">
      <c r="A4" t="s">
        <v>221</v>
      </c>
      <c r="B4" t="s">
        <v>8</v>
      </c>
      <c r="C4">
        <v>101</v>
      </c>
      <c r="D4" t="s">
        <v>960</v>
      </c>
    </row>
    <row r="5" spans="1:4" x14ac:dyDescent="0.25">
      <c r="A5" t="s">
        <v>221</v>
      </c>
      <c r="B5" t="s">
        <v>8</v>
      </c>
      <c r="C5">
        <v>101</v>
      </c>
      <c r="D5" t="s">
        <v>964</v>
      </c>
    </row>
    <row r="6" spans="1:4" x14ac:dyDescent="0.25">
      <c r="A6" t="s">
        <v>221</v>
      </c>
      <c r="B6" t="s">
        <v>23</v>
      </c>
      <c r="C6">
        <v>101</v>
      </c>
      <c r="D6" t="s">
        <v>968</v>
      </c>
    </row>
    <row r="7" spans="1:4" x14ac:dyDescent="0.25">
      <c r="A7" t="s">
        <v>855</v>
      </c>
      <c r="B7" t="s">
        <v>24</v>
      </c>
      <c r="C7">
        <v>101</v>
      </c>
      <c r="D7" t="s">
        <v>971</v>
      </c>
    </row>
    <row r="8" spans="1:4" x14ac:dyDescent="0.25">
      <c r="A8" t="s">
        <v>60</v>
      </c>
      <c r="B8" t="s">
        <v>23</v>
      </c>
      <c r="C8">
        <v>101</v>
      </c>
      <c r="D8" t="s">
        <v>62</v>
      </c>
    </row>
    <row r="9" spans="1:4" x14ac:dyDescent="0.25">
      <c r="A9" t="s">
        <v>855</v>
      </c>
      <c r="B9" t="s">
        <v>23</v>
      </c>
      <c r="C9">
        <v>101</v>
      </c>
      <c r="D9" t="s">
        <v>1015</v>
      </c>
    </row>
    <row r="10" spans="1:4" x14ac:dyDescent="0.25">
      <c r="A10" t="s">
        <v>855</v>
      </c>
      <c r="B10" t="s">
        <v>23</v>
      </c>
      <c r="C10">
        <v>101</v>
      </c>
      <c r="D10" t="s">
        <v>1019</v>
      </c>
    </row>
    <row r="11" spans="1:4" x14ac:dyDescent="0.25">
      <c r="A11" t="s">
        <v>855</v>
      </c>
      <c r="B11" t="s">
        <v>23</v>
      </c>
      <c r="C11">
        <v>101</v>
      </c>
      <c r="D11" t="s">
        <v>1037</v>
      </c>
    </row>
    <row r="12" spans="1:4" x14ac:dyDescent="0.25">
      <c r="A12" t="s">
        <v>221</v>
      </c>
      <c r="B12" t="s">
        <v>23</v>
      </c>
      <c r="C12">
        <v>101</v>
      </c>
      <c r="D12" t="s">
        <v>1080</v>
      </c>
    </row>
    <row r="13" spans="1:4" x14ac:dyDescent="0.25">
      <c r="A13" t="s">
        <v>60</v>
      </c>
      <c r="B13" t="s">
        <v>24</v>
      </c>
      <c r="C13">
        <v>101</v>
      </c>
      <c r="D13" t="s">
        <v>971</v>
      </c>
    </row>
    <row r="14" spans="1:4" x14ac:dyDescent="0.25">
      <c r="A14" t="s">
        <v>221</v>
      </c>
      <c r="B14" t="s">
        <v>23</v>
      </c>
      <c r="C14">
        <v>101</v>
      </c>
      <c r="D14" t="s">
        <v>61</v>
      </c>
    </row>
    <row r="15" spans="1:4" x14ac:dyDescent="0.25">
      <c r="A15" t="s">
        <v>855</v>
      </c>
      <c r="B15" t="s">
        <v>23</v>
      </c>
      <c r="C15">
        <v>101</v>
      </c>
      <c r="D15" t="s">
        <v>1162</v>
      </c>
    </row>
    <row r="16" spans="1:4" x14ac:dyDescent="0.25">
      <c r="A16" t="s">
        <v>855</v>
      </c>
      <c r="B16" t="s">
        <v>23</v>
      </c>
      <c r="C16">
        <v>101</v>
      </c>
      <c r="D16" t="s">
        <v>1189</v>
      </c>
    </row>
    <row r="17" spans="1:4" x14ac:dyDescent="0.25">
      <c r="A17" t="s">
        <v>221</v>
      </c>
      <c r="B17" t="s">
        <v>8</v>
      </c>
      <c r="C17">
        <v>101</v>
      </c>
      <c r="D17" t="s">
        <v>1080</v>
      </c>
    </row>
    <row r="18" spans="1:4" x14ac:dyDescent="0.25">
      <c r="A18" t="s">
        <v>855</v>
      </c>
      <c r="B18" t="s">
        <v>23</v>
      </c>
      <c r="C18">
        <v>101</v>
      </c>
      <c r="D18" t="s">
        <v>1283</v>
      </c>
    </row>
    <row r="19" spans="1:4" x14ac:dyDescent="0.25">
      <c r="A19" t="s">
        <v>60</v>
      </c>
      <c r="B19" t="s">
        <v>8</v>
      </c>
      <c r="C19">
        <v>101</v>
      </c>
      <c r="D19" t="s">
        <v>1128</v>
      </c>
    </row>
    <row r="20" spans="1:4" x14ac:dyDescent="0.25">
      <c r="A20" t="s">
        <v>221</v>
      </c>
      <c r="B20" t="s">
        <v>23</v>
      </c>
      <c r="C20">
        <v>101</v>
      </c>
      <c r="D20" t="s">
        <v>1400</v>
      </c>
    </row>
    <row r="21" spans="1:4" x14ac:dyDescent="0.25">
      <c r="A21" t="s">
        <v>855</v>
      </c>
      <c r="B21" t="s">
        <v>23</v>
      </c>
      <c r="C21">
        <v>101</v>
      </c>
      <c r="D21" t="s">
        <v>1460</v>
      </c>
    </row>
    <row r="22" spans="1:4" x14ac:dyDescent="0.25">
      <c r="A22" t="s">
        <v>855</v>
      </c>
      <c r="B22" t="s">
        <v>23</v>
      </c>
      <c r="C22">
        <v>101</v>
      </c>
      <c r="D22" t="s">
        <v>1482</v>
      </c>
    </row>
    <row r="23" spans="1:4" x14ac:dyDescent="0.25">
      <c r="A23" t="s">
        <v>855</v>
      </c>
      <c r="B23" t="s">
        <v>23</v>
      </c>
      <c r="C23">
        <v>101</v>
      </c>
      <c r="D23" t="s">
        <v>1491</v>
      </c>
    </row>
    <row r="24" spans="1:4" x14ac:dyDescent="0.25">
      <c r="A24" t="s">
        <v>221</v>
      </c>
      <c r="B24" t="s">
        <v>23</v>
      </c>
      <c r="C24">
        <v>101</v>
      </c>
      <c r="D24" t="s">
        <v>955</v>
      </c>
    </row>
    <row r="25" spans="1:4" x14ac:dyDescent="0.25">
      <c r="A25" t="s">
        <v>60</v>
      </c>
      <c r="B25" t="s">
        <v>8</v>
      </c>
      <c r="C25">
        <v>101</v>
      </c>
      <c r="D25" t="s">
        <v>960</v>
      </c>
    </row>
    <row r="26" spans="1:4" x14ac:dyDescent="0.25">
      <c r="A26" t="s">
        <v>855</v>
      </c>
      <c r="B26" t="s">
        <v>23</v>
      </c>
      <c r="C26">
        <v>101</v>
      </c>
      <c r="D26" t="s">
        <v>1613</v>
      </c>
    </row>
    <row r="27" spans="1:4" x14ac:dyDescent="0.25">
      <c r="A27" t="s">
        <v>855</v>
      </c>
      <c r="B27" t="s">
        <v>23</v>
      </c>
      <c r="C27">
        <v>101</v>
      </c>
      <c r="D27" t="s">
        <v>1625</v>
      </c>
    </row>
    <row r="28" spans="1:4" x14ac:dyDescent="0.25">
      <c r="A28" t="s">
        <v>855</v>
      </c>
      <c r="B28" t="s">
        <v>23</v>
      </c>
      <c r="C28">
        <v>101</v>
      </c>
      <c r="D28" t="s">
        <v>1637</v>
      </c>
    </row>
    <row r="29" spans="1:4" x14ac:dyDescent="0.25">
      <c r="A29" t="s">
        <v>855</v>
      </c>
      <c r="B29" t="s">
        <v>23</v>
      </c>
      <c r="C29">
        <v>101</v>
      </c>
      <c r="D29" t="s">
        <v>1643</v>
      </c>
    </row>
    <row r="30" spans="1:4" x14ac:dyDescent="0.25">
      <c r="A30" t="s">
        <v>855</v>
      </c>
      <c r="B30" t="s">
        <v>23</v>
      </c>
      <c r="C30">
        <v>101</v>
      </c>
      <c r="D30" t="s">
        <v>1710</v>
      </c>
    </row>
    <row r="31" spans="1:4" x14ac:dyDescent="0.25">
      <c r="A31" t="s">
        <v>855</v>
      </c>
      <c r="B31" t="s">
        <v>23</v>
      </c>
      <c r="C31">
        <v>101</v>
      </c>
      <c r="D31" t="s">
        <v>61</v>
      </c>
    </row>
    <row r="32" spans="1:4" x14ac:dyDescent="0.25">
      <c r="A32" t="s">
        <v>855</v>
      </c>
      <c r="B32" t="s">
        <v>23</v>
      </c>
      <c r="C32">
        <v>101</v>
      </c>
      <c r="D32" t="s">
        <v>1713</v>
      </c>
    </row>
    <row r="33" spans="1:4" x14ac:dyDescent="0.25">
      <c r="A33" t="s">
        <v>60</v>
      </c>
      <c r="B33" t="s">
        <v>1755</v>
      </c>
      <c r="C33">
        <v>101</v>
      </c>
      <c r="D33" t="s">
        <v>62</v>
      </c>
    </row>
    <row r="34" spans="1:4" x14ac:dyDescent="0.25">
      <c r="A34" t="s">
        <v>60</v>
      </c>
      <c r="B34" t="s">
        <v>1755</v>
      </c>
      <c r="C34">
        <v>101</v>
      </c>
      <c r="D34" t="s">
        <v>61</v>
      </c>
    </row>
    <row r="35" spans="1:4" x14ac:dyDescent="0.25">
      <c r="A35" t="s">
        <v>855</v>
      </c>
      <c r="B35" t="s">
        <v>23</v>
      </c>
      <c r="C35">
        <v>101</v>
      </c>
      <c r="D35" t="s">
        <v>1952</v>
      </c>
    </row>
    <row r="36" spans="1:4" x14ac:dyDescent="0.25">
      <c r="A36" t="s">
        <v>855</v>
      </c>
      <c r="B36" t="s">
        <v>23</v>
      </c>
      <c r="C36">
        <v>101</v>
      </c>
      <c r="D36" t="s">
        <v>1967</v>
      </c>
    </row>
    <row r="37" spans="1:4" x14ac:dyDescent="0.25">
      <c r="A37" t="s">
        <v>855</v>
      </c>
      <c r="B37" t="s">
        <v>23</v>
      </c>
      <c r="C37">
        <v>101</v>
      </c>
      <c r="D37" t="s">
        <v>2041</v>
      </c>
    </row>
    <row r="38" spans="1:4" x14ac:dyDescent="0.25">
      <c r="A38" t="s">
        <v>855</v>
      </c>
      <c r="B38" t="s">
        <v>23</v>
      </c>
      <c r="C38">
        <v>101</v>
      </c>
      <c r="D38" t="s">
        <v>2053</v>
      </c>
    </row>
    <row r="39" spans="1:4" x14ac:dyDescent="0.25">
      <c r="A39" t="s">
        <v>855</v>
      </c>
      <c r="B39" t="s">
        <v>23</v>
      </c>
      <c r="C39">
        <v>101</v>
      </c>
      <c r="D39" t="s">
        <v>2265</v>
      </c>
    </row>
    <row r="40" spans="1:4" x14ac:dyDescent="0.25">
      <c r="A40" t="s">
        <v>855</v>
      </c>
      <c r="B40" t="s">
        <v>23</v>
      </c>
      <c r="C40">
        <v>101</v>
      </c>
      <c r="D40" t="s">
        <v>2359</v>
      </c>
    </row>
    <row r="41" spans="1:4" x14ac:dyDescent="0.25">
      <c r="A41" t="s">
        <v>221</v>
      </c>
      <c r="B41" t="s">
        <v>23</v>
      </c>
      <c r="C41">
        <v>101</v>
      </c>
      <c r="D41" t="s">
        <v>960</v>
      </c>
    </row>
    <row r="42" spans="1:4" x14ac:dyDescent="0.25">
      <c r="A42" t="s">
        <v>855</v>
      </c>
      <c r="B42" t="s">
        <v>23</v>
      </c>
      <c r="C42">
        <v>101</v>
      </c>
      <c r="D42" t="s">
        <v>2377</v>
      </c>
    </row>
    <row r="43" spans="1:4" x14ac:dyDescent="0.25">
      <c r="A43" t="s">
        <v>855</v>
      </c>
      <c r="B43" t="s">
        <v>23</v>
      </c>
      <c r="C43">
        <v>101</v>
      </c>
      <c r="D43" t="s">
        <v>2386</v>
      </c>
    </row>
    <row r="44" spans="1:4" x14ac:dyDescent="0.25">
      <c r="A44" t="s">
        <v>60</v>
      </c>
      <c r="B44" t="s">
        <v>2703</v>
      </c>
      <c r="C44">
        <v>101</v>
      </c>
      <c r="D44" t="s">
        <v>62</v>
      </c>
    </row>
    <row r="45" spans="1:4" x14ac:dyDescent="0.25">
      <c r="A45" t="s">
        <v>855</v>
      </c>
      <c r="B45" t="s">
        <v>23</v>
      </c>
      <c r="C45">
        <v>102</v>
      </c>
      <c r="D45" t="s">
        <v>1128</v>
      </c>
    </row>
    <row r="46" spans="1:4" x14ac:dyDescent="0.25">
      <c r="A46" t="s">
        <v>60</v>
      </c>
      <c r="B46" t="s">
        <v>23</v>
      </c>
      <c r="C46">
        <v>102</v>
      </c>
      <c r="D46" t="s">
        <v>1159</v>
      </c>
    </row>
    <row r="47" spans="1:4" x14ac:dyDescent="0.25">
      <c r="A47" t="s">
        <v>855</v>
      </c>
      <c r="B47" t="s">
        <v>23</v>
      </c>
      <c r="C47">
        <v>102</v>
      </c>
      <c r="D47" t="s">
        <v>1184</v>
      </c>
    </row>
    <row r="48" spans="1:4" x14ac:dyDescent="0.25">
      <c r="A48" t="s">
        <v>855</v>
      </c>
      <c r="B48" t="s">
        <v>23</v>
      </c>
      <c r="C48">
        <v>102</v>
      </c>
      <c r="D48" t="s">
        <v>1888</v>
      </c>
    </row>
    <row r="49" spans="1:4" x14ac:dyDescent="0.25">
      <c r="A49" t="s">
        <v>855</v>
      </c>
      <c r="B49" t="s">
        <v>23</v>
      </c>
      <c r="C49">
        <v>102</v>
      </c>
      <c r="D49" t="s">
        <v>2018</v>
      </c>
    </row>
    <row r="50" spans="1:4" x14ac:dyDescent="0.25">
      <c r="A50" t="s">
        <v>855</v>
      </c>
      <c r="B50" t="s">
        <v>23</v>
      </c>
      <c r="C50">
        <v>104</v>
      </c>
      <c r="D50" t="s">
        <v>1128</v>
      </c>
    </row>
    <row r="51" spans="1:4" x14ac:dyDescent="0.25">
      <c r="A51" t="s">
        <v>855</v>
      </c>
      <c r="B51" t="s">
        <v>23</v>
      </c>
      <c r="C51">
        <v>104</v>
      </c>
      <c r="D51" t="s">
        <v>1302</v>
      </c>
    </row>
    <row r="52" spans="1:4" x14ac:dyDescent="0.25">
      <c r="A52" t="s">
        <v>855</v>
      </c>
      <c r="B52" t="s">
        <v>23</v>
      </c>
      <c r="C52">
        <v>104</v>
      </c>
      <c r="D52" t="s">
        <v>1384</v>
      </c>
    </row>
    <row r="53" spans="1:4" x14ac:dyDescent="0.25">
      <c r="A53" t="s">
        <v>855</v>
      </c>
      <c r="B53" t="s">
        <v>23</v>
      </c>
      <c r="C53">
        <v>104</v>
      </c>
      <c r="D53" t="s">
        <v>1491</v>
      </c>
    </row>
    <row r="54" spans="1:4" x14ac:dyDescent="0.25">
      <c r="A54" t="s">
        <v>855</v>
      </c>
      <c r="B54" t="s">
        <v>23</v>
      </c>
      <c r="C54">
        <v>104</v>
      </c>
      <c r="D54" t="s">
        <v>61</v>
      </c>
    </row>
    <row r="55" spans="1:4" x14ac:dyDescent="0.25">
      <c r="A55" t="s">
        <v>855</v>
      </c>
      <c r="B55" t="s">
        <v>23</v>
      </c>
      <c r="C55">
        <v>104</v>
      </c>
      <c r="D55" t="s">
        <v>1184</v>
      </c>
    </row>
    <row r="56" spans="1:4" x14ac:dyDescent="0.25">
      <c r="A56" t="s">
        <v>855</v>
      </c>
      <c r="B56" t="s">
        <v>23</v>
      </c>
      <c r="C56">
        <v>104</v>
      </c>
      <c r="D56" t="s">
        <v>2079</v>
      </c>
    </row>
    <row r="57" spans="1:4" x14ac:dyDescent="0.25">
      <c r="A57" t="s">
        <v>855</v>
      </c>
      <c r="B57" t="s">
        <v>8</v>
      </c>
      <c r="C57">
        <v>106</v>
      </c>
      <c r="D57" t="s">
        <v>984</v>
      </c>
    </row>
    <row r="58" spans="1:4" x14ac:dyDescent="0.25">
      <c r="A58" t="s">
        <v>855</v>
      </c>
      <c r="B58" t="s">
        <v>8</v>
      </c>
      <c r="C58">
        <v>106</v>
      </c>
      <c r="D58" t="s">
        <v>1015</v>
      </c>
    </row>
    <row r="59" spans="1:4" x14ac:dyDescent="0.25">
      <c r="A59" t="s">
        <v>855</v>
      </c>
      <c r="B59" t="s">
        <v>8</v>
      </c>
      <c r="C59">
        <v>106</v>
      </c>
      <c r="D59" t="s">
        <v>2746</v>
      </c>
    </row>
    <row r="60" spans="1:4" x14ac:dyDescent="0.25">
      <c r="A60" t="s">
        <v>855</v>
      </c>
      <c r="B60" t="s">
        <v>23</v>
      </c>
      <c r="C60">
        <v>107</v>
      </c>
      <c r="D60" t="s">
        <v>1184</v>
      </c>
    </row>
    <row r="61" spans="1:4" x14ac:dyDescent="0.25">
      <c r="A61" t="s">
        <v>60</v>
      </c>
      <c r="B61" t="s">
        <v>23</v>
      </c>
      <c r="C61">
        <v>107</v>
      </c>
      <c r="D61" t="s">
        <v>1384</v>
      </c>
    </row>
    <row r="62" spans="1:4" x14ac:dyDescent="0.25">
      <c r="A62" t="s">
        <v>855</v>
      </c>
      <c r="B62" t="s">
        <v>8</v>
      </c>
      <c r="C62">
        <v>108</v>
      </c>
      <c r="D62" t="s">
        <v>1943</v>
      </c>
    </row>
  </sheetData>
  <sortState xmlns:xlrd2="http://schemas.microsoft.com/office/spreadsheetml/2017/richdata2" ref="A2:D1546">
    <sortCondition ref="C2:C15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533C-1B7A-47EF-B997-2DC9E460B55C}">
  <dimension ref="A1:W433"/>
  <sheetViews>
    <sheetView topLeftCell="B1" workbookViewId="0">
      <selection activeCell="B1" sqref="B1:H1048576"/>
    </sheetView>
  </sheetViews>
  <sheetFormatPr defaultRowHeight="15" x14ac:dyDescent="0.25"/>
  <cols>
    <col min="11" max="11" width="13.42578125" bestFit="1" customWidth="1"/>
    <col min="12" max="12" width="23.140625" style="3" bestFit="1" customWidth="1"/>
    <col min="14" max="14" width="15.85546875" bestFit="1" customWidth="1"/>
    <col min="15" max="15" width="22.28515625" bestFit="1" customWidth="1"/>
    <col min="18" max="18" width="18.140625" bestFit="1" customWidth="1"/>
    <col min="19" max="21" width="23.140625" bestFit="1" customWidth="1"/>
    <col min="22" max="23" width="30.85546875" style="3" bestFit="1" customWidth="1"/>
  </cols>
  <sheetData>
    <row r="1" spans="1:23" x14ac:dyDescent="0.25">
      <c r="A1" s="33" t="s">
        <v>0</v>
      </c>
      <c r="B1" s="33" t="s">
        <v>1</v>
      </c>
      <c r="C1" s="33" t="s">
        <v>4</v>
      </c>
      <c r="D1" s="33" t="s">
        <v>7</v>
      </c>
      <c r="E1" s="33" t="s">
        <v>3</v>
      </c>
      <c r="F1" s="33" t="s">
        <v>5</v>
      </c>
      <c r="G1" s="33" t="s">
        <v>6</v>
      </c>
      <c r="H1" s="33" t="s">
        <v>46</v>
      </c>
    </row>
    <row r="2" spans="1:23" ht="30" x14ac:dyDescent="0.25">
      <c r="A2" s="34" t="s">
        <v>8</v>
      </c>
      <c r="B2" s="35">
        <v>101</v>
      </c>
      <c r="C2" s="35">
        <v>25</v>
      </c>
      <c r="D2" s="34" t="s">
        <v>12</v>
      </c>
      <c r="E2" s="34" t="s">
        <v>10</v>
      </c>
      <c r="F2" s="35">
        <v>56.723958333333336</v>
      </c>
      <c r="G2" s="34" t="s">
        <v>11</v>
      </c>
      <c r="H2" s="34" t="s">
        <v>65</v>
      </c>
    </row>
    <row r="3" spans="1:23" ht="30" x14ac:dyDescent="0.25">
      <c r="A3" s="34" t="s">
        <v>8</v>
      </c>
      <c r="B3" s="35">
        <v>101</v>
      </c>
      <c r="C3" s="35">
        <v>27</v>
      </c>
      <c r="D3" s="34" t="s">
        <v>12</v>
      </c>
      <c r="E3" s="34" t="s">
        <v>10</v>
      </c>
      <c r="F3" s="35">
        <v>395.90285714285716</v>
      </c>
      <c r="G3" s="34" t="s">
        <v>11</v>
      </c>
      <c r="H3" s="34" t="s">
        <v>65</v>
      </c>
      <c r="K3" s="1" t="s">
        <v>190</v>
      </c>
      <c r="L3" s="3" t="s">
        <v>192</v>
      </c>
      <c r="V3"/>
      <c r="W3"/>
    </row>
    <row r="4" spans="1:23" ht="30" x14ac:dyDescent="0.25">
      <c r="A4" s="34" t="s">
        <v>8</v>
      </c>
      <c r="B4" s="35">
        <v>101</v>
      </c>
      <c r="C4" s="35">
        <v>29</v>
      </c>
      <c r="D4" s="34" t="s">
        <v>12</v>
      </c>
      <c r="E4" s="34" t="s">
        <v>10</v>
      </c>
      <c r="F4" s="35">
        <v>322.58</v>
      </c>
      <c r="G4" s="34" t="s">
        <v>11</v>
      </c>
      <c r="H4" s="34" t="s">
        <v>65</v>
      </c>
      <c r="K4" s="2" t="s">
        <v>26</v>
      </c>
      <c r="L4" s="3">
        <v>131.46721311475409</v>
      </c>
      <c r="V4"/>
      <c r="W4"/>
    </row>
    <row r="5" spans="1:23" ht="30" x14ac:dyDescent="0.25">
      <c r="A5" s="34" t="s">
        <v>8</v>
      </c>
      <c r="B5" s="35">
        <v>101</v>
      </c>
      <c r="C5" s="35">
        <v>30</v>
      </c>
      <c r="D5" s="34" t="s">
        <v>12</v>
      </c>
      <c r="E5" s="34" t="s">
        <v>10</v>
      </c>
      <c r="F5" s="35">
        <v>658.93650793650795</v>
      </c>
      <c r="G5" s="34" t="s">
        <v>11</v>
      </c>
      <c r="H5" s="34" t="s">
        <v>65</v>
      </c>
      <c r="K5" s="2" t="s">
        <v>20</v>
      </c>
      <c r="L5" s="3">
        <v>44211.591801320625</v>
      </c>
      <c r="V5"/>
      <c r="W5"/>
    </row>
    <row r="6" spans="1:23" ht="30" x14ac:dyDescent="0.25">
      <c r="A6" s="34" t="s">
        <v>8</v>
      </c>
      <c r="B6" s="35">
        <v>101</v>
      </c>
      <c r="C6" s="35">
        <v>31</v>
      </c>
      <c r="D6" s="34" t="s">
        <v>12</v>
      </c>
      <c r="E6" s="34" t="s">
        <v>10</v>
      </c>
      <c r="F6" s="35">
        <v>971.22222222222229</v>
      </c>
      <c r="G6" s="34" t="s">
        <v>11</v>
      </c>
      <c r="H6" s="34" t="s">
        <v>65</v>
      </c>
      <c r="K6" s="2" t="s">
        <v>16</v>
      </c>
      <c r="L6" s="3">
        <v>193436.99380580155</v>
      </c>
      <c r="V6"/>
      <c r="W6"/>
    </row>
    <row r="7" spans="1:23" ht="30" x14ac:dyDescent="0.25">
      <c r="A7" s="34" t="s">
        <v>8</v>
      </c>
      <c r="B7" s="35">
        <v>101</v>
      </c>
      <c r="C7" s="35">
        <v>32</v>
      </c>
      <c r="D7" s="34" t="s">
        <v>12</v>
      </c>
      <c r="E7" s="34" t="s">
        <v>10</v>
      </c>
      <c r="F7" s="35">
        <v>854.6875</v>
      </c>
      <c r="G7" s="34" t="s">
        <v>11</v>
      </c>
      <c r="H7" s="34" t="s">
        <v>65</v>
      </c>
      <c r="K7" s="2" t="s">
        <v>11</v>
      </c>
      <c r="L7" s="3">
        <v>94812.592472946999</v>
      </c>
      <c r="V7"/>
      <c r="W7"/>
    </row>
    <row r="8" spans="1:23" ht="30" x14ac:dyDescent="0.25">
      <c r="A8" s="34" t="s">
        <v>8</v>
      </c>
      <c r="B8" s="35">
        <v>101</v>
      </c>
      <c r="C8" s="35">
        <v>33</v>
      </c>
      <c r="D8" s="34" t="s">
        <v>12</v>
      </c>
      <c r="E8" s="34" t="s">
        <v>10</v>
      </c>
      <c r="F8" s="35">
        <v>454.23245614035091</v>
      </c>
      <c r="G8" s="34" t="s">
        <v>11</v>
      </c>
      <c r="H8" s="34" t="s">
        <v>65</v>
      </c>
      <c r="K8" s="2" t="s">
        <v>857</v>
      </c>
      <c r="V8"/>
      <c r="W8"/>
    </row>
    <row r="9" spans="1:23" ht="30" x14ac:dyDescent="0.25">
      <c r="A9" s="34" t="s">
        <v>8</v>
      </c>
      <c r="B9" s="35">
        <v>101</v>
      </c>
      <c r="C9" s="35">
        <v>34</v>
      </c>
      <c r="D9" s="34" t="s">
        <v>12</v>
      </c>
      <c r="E9" s="34" t="s">
        <v>10</v>
      </c>
      <c r="F9" s="35">
        <v>91.551020408163268</v>
      </c>
      <c r="G9" s="34" t="s">
        <v>11</v>
      </c>
      <c r="H9" s="34" t="s">
        <v>65</v>
      </c>
      <c r="K9" s="2" t="s">
        <v>191</v>
      </c>
      <c r="L9" s="3">
        <v>332592.64529318397</v>
      </c>
      <c r="V9"/>
      <c r="W9"/>
    </row>
    <row r="10" spans="1:23" ht="30" x14ac:dyDescent="0.25">
      <c r="A10" s="34" t="s">
        <v>8</v>
      </c>
      <c r="B10" s="35">
        <v>101</v>
      </c>
      <c r="C10" s="35">
        <v>25</v>
      </c>
      <c r="D10" s="34" t="s">
        <v>12</v>
      </c>
      <c r="E10" s="34" t="s">
        <v>13</v>
      </c>
      <c r="F10" s="35">
        <v>56.723958333333336</v>
      </c>
      <c r="G10" s="34" t="s">
        <v>11</v>
      </c>
      <c r="H10" s="34" t="s">
        <v>65</v>
      </c>
      <c r="V10"/>
      <c r="W10"/>
    </row>
    <row r="11" spans="1:23" ht="30" x14ac:dyDescent="0.25">
      <c r="A11" s="34" t="s">
        <v>8</v>
      </c>
      <c r="B11" s="35">
        <v>101</v>
      </c>
      <c r="C11" s="35">
        <v>26</v>
      </c>
      <c r="D11" s="34" t="s">
        <v>12</v>
      </c>
      <c r="E11" s="34" t="s">
        <v>13</v>
      </c>
      <c r="F11" s="35">
        <v>177.30555555555554</v>
      </c>
      <c r="G11" s="34" t="s">
        <v>11</v>
      </c>
      <c r="H11" s="34" t="s">
        <v>65</v>
      </c>
      <c r="V11"/>
      <c r="W11"/>
    </row>
    <row r="12" spans="1:23" ht="30" x14ac:dyDescent="0.25">
      <c r="A12" s="34" t="s">
        <v>8</v>
      </c>
      <c r="B12" s="35">
        <v>101</v>
      </c>
      <c r="C12" s="35">
        <v>27</v>
      </c>
      <c r="D12" s="34" t="s">
        <v>12</v>
      </c>
      <c r="E12" s="34" t="s">
        <v>13</v>
      </c>
      <c r="F12" s="35">
        <v>1187.7085714285715</v>
      </c>
      <c r="G12" s="34" t="s">
        <v>11</v>
      </c>
      <c r="H12" s="34" t="s">
        <v>65</v>
      </c>
      <c r="K12" s="1" t="s">
        <v>4</v>
      </c>
      <c r="L12" t="s">
        <v>194</v>
      </c>
      <c r="V12"/>
      <c r="W12"/>
    </row>
    <row r="13" spans="1:23" ht="30" x14ac:dyDescent="0.25">
      <c r="A13" s="34" t="s">
        <v>8</v>
      </c>
      <c r="B13" s="35">
        <v>101</v>
      </c>
      <c r="C13" s="35">
        <v>28</v>
      </c>
      <c r="D13" s="34" t="s">
        <v>12</v>
      </c>
      <c r="E13" s="34" t="s">
        <v>13</v>
      </c>
      <c r="F13" s="35">
        <v>881.38666666666666</v>
      </c>
      <c r="G13" s="34" t="s">
        <v>11</v>
      </c>
      <c r="H13" s="34" t="s">
        <v>65</v>
      </c>
      <c r="K13" s="1" t="s">
        <v>0</v>
      </c>
      <c r="L13" t="s">
        <v>195</v>
      </c>
      <c r="V13"/>
      <c r="W13"/>
    </row>
    <row r="14" spans="1:23" ht="30" x14ac:dyDescent="0.25">
      <c r="A14" s="34" t="s">
        <v>8</v>
      </c>
      <c r="B14" s="35">
        <v>101</v>
      </c>
      <c r="C14" s="35">
        <v>30</v>
      </c>
      <c r="D14" s="34" t="s">
        <v>12</v>
      </c>
      <c r="E14" s="34" t="s">
        <v>13</v>
      </c>
      <c r="F14" s="35">
        <v>658.93650793650795</v>
      </c>
      <c r="G14" s="34" t="s">
        <v>11</v>
      </c>
      <c r="H14" s="34" t="s">
        <v>65</v>
      </c>
      <c r="L14"/>
      <c r="V14"/>
      <c r="W14"/>
    </row>
    <row r="15" spans="1:23" ht="30" x14ac:dyDescent="0.25">
      <c r="A15" s="34" t="s">
        <v>8</v>
      </c>
      <c r="B15" s="35">
        <v>101</v>
      </c>
      <c r="C15" s="35">
        <v>31</v>
      </c>
      <c r="D15" s="34" t="s">
        <v>12</v>
      </c>
      <c r="E15" s="34" t="s">
        <v>13</v>
      </c>
      <c r="F15" s="35">
        <v>323.74074074074076</v>
      </c>
      <c r="G15" s="34" t="s">
        <v>11</v>
      </c>
      <c r="H15" s="34" t="s">
        <v>65</v>
      </c>
      <c r="K15" s="1" t="s">
        <v>3</v>
      </c>
      <c r="L15" t="s">
        <v>192</v>
      </c>
      <c r="N15" t="s">
        <v>3</v>
      </c>
      <c r="O15" t="s">
        <v>192</v>
      </c>
      <c r="V15"/>
      <c r="W15"/>
    </row>
    <row r="16" spans="1:23" ht="30" x14ac:dyDescent="0.25">
      <c r="A16" s="34" t="s">
        <v>8</v>
      </c>
      <c r="B16" s="35">
        <v>101</v>
      </c>
      <c r="C16" s="35">
        <v>33</v>
      </c>
      <c r="D16" s="34" t="s">
        <v>12</v>
      </c>
      <c r="E16" s="34" t="s">
        <v>13</v>
      </c>
      <c r="F16" s="35">
        <v>90.846491228070178</v>
      </c>
      <c r="G16" s="34" t="s">
        <v>11</v>
      </c>
      <c r="H16" s="34" t="s">
        <v>65</v>
      </c>
      <c r="K16" t="s">
        <v>18</v>
      </c>
      <c r="L16" s="3">
        <v>105042.5700298509</v>
      </c>
      <c r="N16" t="s">
        <v>18</v>
      </c>
      <c r="O16">
        <v>105042.5700298509</v>
      </c>
      <c r="V16"/>
      <c r="W16"/>
    </row>
    <row r="17" spans="1:23" ht="30" x14ac:dyDescent="0.25">
      <c r="A17" s="34" t="s">
        <v>8</v>
      </c>
      <c r="B17" s="35">
        <v>101</v>
      </c>
      <c r="C17" s="35">
        <v>25</v>
      </c>
      <c r="D17" s="34" t="s">
        <v>12</v>
      </c>
      <c r="E17" s="34" t="s">
        <v>14</v>
      </c>
      <c r="F17" s="35">
        <v>56.723958333333336</v>
      </c>
      <c r="G17" s="34" t="s">
        <v>11</v>
      </c>
      <c r="H17" s="34" t="s">
        <v>65</v>
      </c>
      <c r="K17" t="s">
        <v>17</v>
      </c>
      <c r="L17" s="3">
        <v>47553.163953398609</v>
      </c>
      <c r="N17" t="s">
        <v>17</v>
      </c>
      <c r="O17">
        <v>47553.163953398609</v>
      </c>
      <c r="V17"/>
      <c r="W17"/>
    </row>
    <row r="18" spans="1:23" ht="30" x14ac:dyDescent="0.25">
      <c r="A18" s="34" t="s">
        <v>8</v>
      </c>
      <c r="B18" s="35">
        <v>101</v>
      </c>
      <c r="C18" s="35">
        <v>34</v>
      </c>
      <c r="D18" s="34" t="s">
        <v>12</v>
      </c>
      <c r="E18" s="34" t="s">
        <v>14</v>
      </c>
      <c r="F18" s="35">
        <v>274.65306122448982</v>
      </c>
      <c r="G18" s="34" t="s">
        <v>11</v>
      </c>
      <c r="H18" s="34" t="s">
        <v>65</v>
      </c>
      <c r="K18" t="s">
        <v>15</v>
      </c>
      <c r="L18" s="3">
        <v>11560.937295070864</v>
      </c>
      <c r="N18" t="s">
        <v>15</v>
      </c>
      <c r="O18">
        <v>11560.937295070864</v>
      </c>
      <c r="V18"/>
      <c r="W18"/>
    </row>
    <row r="19" spans="1:23" ht="30" x14ac:dyDescent="0.25">
      <c r="A19" s="34" t="s">
        <v>8</v>
      </c>
      <c r="B19" s="35">
        <v>101</v>
      </c>
      <c r="C19" s="35">
        <v>25</v>
      </c>
      <c r="D19" s="34" t="s">
        <v>12</v>
      </c>
      <c r="E19" s="34" t="s">
        <v>15</v>
      </c>
      <c r="F19" s="35">
        <v>56.723958333333336</v>
      </c>
      <c r="G19" s="34" t="s">
        <v>16</v>
      </c>
      <c r="H19" s="34" t="s">
        <v>65</v>
      </c>
      <c r="K19" t="s">
        <v>21</v>
      </c>
      <c r="L19" s="3">
        <v>13901.753412088987</v>
      </c>
      <c r="N19" t="s">
        <v>21</v>
      </c>
      <c r="O19">
        <v>13901.753412088987</v>
      </c>
      <c r="V19"/>
      <c r="W19"/>
    </row>
    <row r="20" spans="1:23" ht="30" x14ac:dyDescent="0.25">
      <c r="A20" s="34" t="s">
        <v>8</v>
      </c>
      <c r="B20" s="35">
        <v>101</v>
      </c>
      <c r="C20" s="35">
        <v>26</v>
      </c>
      <c r="D20" s="34" t="s">
        <v>12</v>
      </c>
      <c r="E20" s="34" t="s">
        <v>15</v>
      </c>
      <c r="F20" s="35">
        <v>709.22222222222217</v>
      </c>
      <c r="G20" s="34" t="s">
        <v>16</v>
      </c>
      <c r="H20" s="34" t="s">
        <v>65</v>
      </c>
      <c r="K20" t="s">
        <v>14</v>
      </c>
      <c r="L20" s="3">
        <v>12161.076065035943</v>
      </c>
      <c r="N20" t="s">
        <v>14</v>
      </c>
      <c r="O20">
        <v>12161.076065035943</v>
      </c>
      <c r="V20"/>
      <c r="W20"/>
    </row>
    <row r="21" spans="1:23" ht="30" x14ac:dyDescent="0.25">
      <c r="A21" s="34" t="s">
        <v>8</v>
      </c>
      <c r="B21" s="35">
        <v>101</v>
      </c>
      <c r="C21" s="35">
        <v>29</v>
      </c>
      <c r="D21" s="34" t="s">
        <v>12</v>
      </c>
      <c r="E21" s="34" t="s">
        <v>15</v>
      </c>
      <c r="F21" s="35">
        <v>322.58</v>
      </c>
      <c r="G21" s="34" t="s">
        <v>16</v>
      </c>
      <c r="H21" s="34" t="s">
        <v>65</v>
      </c>
      <c r="K21" t="s">
        <v>13</v>
      </c>
      <c r="L21" s="3">
        <v>21713.052898345373</v>
      </c>
      <c r="N21" t="s">
        <v>13</v>
      </c>
      <c r="O21">
        <v>21713.052898345373</v>
      </c>
      <c r="V21"/>
      <c r="W21"/>
    </row>
    <row r="22" spans="1:23" ht="30" x14ac:dyDescent="0.25">
      <c r="A22" s="34" t="s">
        <v>8</v>
      </c>
      <c r="B22" s="35">
        <v>101</v>
      </c>
      <c r="C22" s="35">
        <v>30</v>
      </c>
      <c r="D22" s="34" t="s">
        <v>12</v>
      </c>
      <c r="E22" s="34" t="s">
        <v>15</v>
      </c>
      <c r="F22" s="35">
        <v>329.46825396825398</v>
      </c>
      <c r="G22" s="34" t="s">
        <v>16</v>
      </c>
      <c r="H22" s="34" t="s">
        <v>65</v>
      </c>
      <c r="K22" t="s">
        <v>10</v>
      </c>
      <c r="L22" s="3">
        <v>30874.221832486073</v>
      </c>
      <c r="N22" t="s">
        <v>10</v>
      </c>
      <c r="O22">
        <v>30874.221832486073</v>
      </c>
      <c r="V22"/>
      <c r="W22"/>
    </row>
    <row r="23" spans="1:23" ht="30" x14ac:dyDescent="0.25">
      <c r="A23" s="34" t="s">
        <v>8</v>
      </c>
      <c r="B23" s="35">
        <v>101</v>
      </c>
      <c r="C23" s="35">
        <v>31</v>
      </c>
      <c r="D23" s="34" t="s">
        <v>12</v>
      </c>
      <c r="E23" s="34" t="s">
        <v>15</v>
      </c>
      <c r="F23" s="35">
        <v>323.74074074074076</v>
      </c>
      <c r="G23" s="34" t="s">
        <v>16</v>
      </c>
      <c r="H23" s="34" t="s">
        <v>65</v>
      </c>
      <c r="K23" t="s">
        <v>191</v>
      </c>
      <c r="L23" s="3">
        <v>242806.77548627675</v>
      </c>
      <c r="N23" t="s">
        <v>191</v>
      </c>
      <c r="O23">
        <v>242806.77548627675</v>
      </c>
      <c r="V23"/>
      <c r="W23"/>
    </row>
    <row r="24" spans="1:23" ht="30" x14ac:dyDescent="0.25">
      <c r="A24" s="34" t="s">
        <v>8</v>
      </c>
      <c r="B24" s="35">
        <v>101</v>
      </c>
      <c r="C24" s="35">
        <v>33</v>
      </c>
      <c r="D24" s="34" t="s">
        <v>12</v>
      </c>
      <c r="E24" s="34" t="s">
        <v>15</v>
      </c>
      <c r="F24" s="35">
        <v>90.846491228070178</v>
      </c>
      <c r="G24" s="34" t="s">
        <v>16</v>
      </c>
      <c r="H24" s="34" t="s">
        <v>65</v>
      </c>
      <c r="V24"/>
      <c r="W24"/>
    </row>
    <row r="25" spans="1:23" ht="30" x14ac:dyDescent="0.25">
      <c r="A25" s="34" t="s">
        <v>8</v>
      </c>
      <c r="B25" s="35">
        <v>101</v>
      </c>
      <c r="C25" s="35">
        <v>29</v>
      </c>
      <c r="D25" s="34" t="s">
        <v>12</v>
      </c>
      <c r="E25" s="34" t="s">
        <v>21</v>
      </c>
      <c r="F25" s="35">
        <v>645.16</v>
      </c>
      <c r="G25" s="34" t="s">
        <v>11</v>
      </c>
      <c r="H25" s="34" t="s">
        <v>65</v>
      </c>
      <c r="V25"/>
      <c r="W25"/>
    </row>
    <row r="26" spans="1:23" ht="30" x14ac:dyDescent="0.25">
      <c r="A26" s="34" t="s">
        <v>8</v>
      </c>
      <c r="B26" s="35">
        <v>101</v>
      </c>
      <c r="C26" s="35">
        <v>30</v>
      </c>
      <c r="D26" s="34" t="s">
        <v>12</v>
      </c>
      <c r="E26" s="34" t="s">
        <v>21</v>
      </c>
      <c r="F26" s="35">
        <v>494.20238095238096</v>
      </c>
      <c r="G26" s="34" t="s">
        <v>11</v>
      </c>
      <c r="H26" s="34" t="s">
        <v>65</v>
      </c>
      <c r="V26"/>
      <c r="W26"/>
    </row>
    <row r="27" spans="1:23" ht="30" x14ac:dyDescent="0.25">
      <c r="A27" s="34" t="s">
        <v>8</v>
      </c>
      <c r="B27" s="35">
        <v>101</v>
      </c>
      <c r="C27" s="35">
        <v>33</v>
      </c>
      <c r="D27" s="34" t="s">
        <v>12</v>
      </c>
      <c r="E27" s="34" t="s">
        <v>21</v>
      </c>
      <c r="F27" s="35">
        <v>181.69298245614036</v>
      </c>
      <c r="G27" s="34" t="s">
        <v>11</v>
      </c>
      <c r="H27" s="34" t="s">
        <v>65</v>
      </c>
      <c r="V27"/>
      <c r="W27"/>
    </row>
    <row r="28" spans="1:23" ht="30" x14ac:dyDescent="0.25">
      <c r="A28" s="34" t="s">
        <v>8</v>
      </c>
      <c r="B28" s="35">
        <v>101</v>
      </c>
      <c r="C28" s="35">
        <v>35</v>
      </c>
      <c r="D28" s="34" t="s">
        <v>12</v>
      </c>
      <c r="E28" s="34" t="s">
        <v>21</v>
      </c>
      <c r="F28" s="35">
        <v>59.511945392491469</v>
      </c>
      <c r="G28" s="34" t="s">
        <v>11</v>
      </c>
      <c r="H28" s="34" t="s">
        <v>65</v>
      </c>
      <c r="V28"/>
      <c r="W28"/>
    </row>
    <row r="29" spans="1:23" ht="30" x14ac:dyDescent="0.25">
      <c r="A29" s="34" t="s">
        <v>8</v>
      </c>
      <c r="B29" s="35">
        <v>101</v>
      </c>
      <c r="C29" s="35">
        <v>25</v>
      </c>
      <c r="D29" s="34" t="s">
        <v>12</v>
      </c>
      <c r="E29" s="34" t="s">
        <v>17</v>
      </c>
      <c r="F29" s="35">
        <v>340.34375</v>
      </c>
      <c r="G29" s="34" t="s">
        <v>16</v>
      </c>
      <c r="H29" s="34" t="s">
        <v>65</v>
      </c>
      <c r="V29"/>
      <c r="W29"/>
    </row>
    <row r="30" spans="1:23" ht="30" x14ac:dyDescent="0.25">
      <c r="A30" s="34" t="s">
        <v>8</v>
      </c>
      <c r="B30" s="35">
        <v>101</v>
      </c>
      <c r="C30" s="35">
        <v>26</v>
      </c>
      <c r="D30" s="34" t="s">
        <v>12</v>
      </c>
      <c r="E30" s="34" t="s">
        <v>17</v>
      </c>
      <c r="F30" s="35">
        <v>709.22222222222217</v>
      </c>
      <c r="G30" s="34" t="s">
        <v>16</v>
      </c>
      <c r="H30" s="34" t="s">
        <v>65</v>
      </c>
      <c r="V30"/>
      <c r="W30"/>
    </row>
    <row r="31" spans="1:23" ht="30" x14ac:dyDescent="0.25">
      <c r="A31" s="34" t="s">
        <v>8</v>
      </c>
      <c r="B31" s="35">
        <v>101</v>
      </c>
      <c r="C31" s="35">
        <v>27</v>
      </c>
      <c r="D31" s="34" t="s">
        <v>12</v>
      </c>
      <c r="E31" s="34" t="s">
        <v>17</v>
      </c>
      <c r="F31" s="35">
        <v>1979.5142857142857</v>
      </c>
      <c r="G31" s="34" t="s">
        <v>16</v>
      </c>
      <c r="H31" s="34" t="s">
        <v>65</v>
      </c>
      <c r="V31"/>
      <c r="W31"/>
    </row>
    <row r="32" spans="1:23" ht="30" x14ac:dyDescent="0.25">
      <c r="A32" s="34" t="s">
        <v>8</v>
      </c>
      <c r="B32" s="35">
        <v>101</v>
      </c>
      <c r="C32" s="35">
        <v>28</v>
      </c>
      <c r="D32" s="34" t="s">
        <v>12</v>
      </c>
      <c r="E32" s="34" t="s">
        <v>17</v>
      </c>
      <c r="F32" s="35">
        <v>1101.7333333333333</v>
      </c>
      <c r="G32" s="34" t="s">
        <v>16</v>
      </c>
      <c r="H32" s="34" t="s">
        <v>65</v>
      </c>
      <c r="V32"/>
      <c r="W32"/>
    </row>
    <row r="33" spans="1:23" ht="30" x14ac:dyDescent="0.25">
      <c r="A33" s="34" t="s">
        <v>8</v>
      </c>
      <c r="B33" s="35">
        <v>101</v>
      </c>
      <c r="C33" s="35">
        <v>30</v>
      </c>
      <c r="D33" s="34" t="s">
        <v>12</v>
      </c>
      <c r="E33" s="34" t="s">
        <v>17</v>
      </c>
      <c r="F33" s="35">
        <v>823.67063492063494</v>
      </c>
      <c r="G33" s="34" t="s">
        <v>16</v>
      </c>
      <c r="H33" s="34" t="s">
        <v>65</v>
      </c>
      <c r="V33"/>
      <c r="W33"/>
    </row>
    <row r="34" spans="1:23" ht="30" x14ac:dyDescent="0.25">
      <c r="A34" s="34" t="s">
        <v>8</v>
      </c>
      <c r="B34" s="35">
        <v>101</v>
      </c>
      <c r="C34" s="35">
        <v>31</v>
      </c>
      <c r="D34" s="34" t="s">
        <v>12</v>
      </c>
      <c r="E34" s="34" t="s">
        <v>17</v>
      </c>
      <c r="F34" s="35">
        <v>647.48148148148152</v>
      </c>
      <c r="G34" s="34" t="s">
        <v>16</v>
      </c>
      <c r="H34" s="34" t="s">
        <v>65</v>
      </c>
      <c r="V34"/>
      <c r="W34"/>
    </row>
    <row r="35" spans="1:23" ht="30" x14ac:dyDescent="0.25">
      <c r="A35" s="34" t="s">
        <v>8</v>
      </c>
      <c r="B35" s="35">
        <v>101</v>
      </c>
      <c r="C35" s="35">
        <v>25</v>
      </c>
      <c r="D35" s="34" t="s">
        <v>12</v>
      </c>
      <c r="E35" s="34" t="s">
        <v>18</v>
      </c>
      <c r="F35" s="35">
        <v>1985.3385416666656</v>
      </c>
      <c r="G35" s="34" t="s">
        <v>16</v>
      </c>
      <c r="H35" s="34" t="s">
        <v>65</v>
      </c>
      <c r="V35"/>
      <c r="W35"/>
    </row>
    <row r="36" spans="1:23" ht="30" x14ac:dyDescent="0.25">
      <c r="A36" s="34" t="s">
        <v>8</v>
      </c>
      <c r="B36" s="35">
        <v>101</v>
      </c>
      <c r="C36" s="35">
        <v>26</v>
      </c>
      <c r="D36" s="34" t="s">
        <v>12</v>
      </c>
      <c r="E36" s="34" t="s">
        <v>18</v>
      </c>
      <c r="F36" s="35">
        <v>3368.8055555555566</v>
      </c>
      <c r="G36" s="34" t="s">
        <v>16</v>
      </c>
      <c r="H36" s="34" t="s">
        <v>65</v>
      </c>
      <c r="V36"/>
      <c r="W36"/>
    </row>
    <row r="37" spans="1:23" ht="30" x14ac:dyDescent="0.25">
      <c r="A37" s="34" t="s">
        <v>8</v>
      </c>
      <c r="B37" s="35">
        <v>101</v>
      </c>
      <c r="C37" s="35">
        <v>27</v>
      </c>
      <c r="D37" s="34" t="s">
        <v>12</v>
      </c>
      <c r="E37" s="34" t="s">
        <v>18</v>
      </c>
      <c r="F37" s="35">
        <v>2771.32</v>
      </c>
      <c r="G37" s="34" t="s">
        <v>16</v>
      </c>
      <c r="H37" s="34" t="s">
        <v>65</v>
      </c>
      <c r="V37"/>
      <c r="W37"/>
    </row>
    <row r="38" spans="1:23" ht="30" x14ac:dyDescent="0.25">
      <c r="A38" s="34" t="s">
        <v>8</v>
      </c>
      <c r="B38" s="35">
        <v>101</v>
      </c>
      <c r="C38" s="35">
        <v>28</v>
      </c>
      <c r="D38" s="34" t="s">
        <v>12</v>
      </c>
      <c r="E38" s="34" t="s">
        <v>18</v>
      </c>
      <c r="F38" s="35">
        <v>2864.5066666666667</v>
      </c>
      <c r="G38" s="34" t="s">
        <v>16</v>
      </c>
      <c r="H38" s="34" t="s">
        <v>65</v>
      </c>
      <c r="V38"/>
      <c r="W38"/>
    </row>
    <row r="39" spans="1:23" ht="30" x14ac:dyDescent="0.25">
      <c r="A39" s="34" t="s">
        <v>8</v>
      </c>
      <c r="B39" s="35">
        <v>101</v>
      </c>
      <c r="C39" s="35">
        <v>29</v>
      </c>
      <c r="D39" s="34" t="s">
        <v>12</v>
      </c>
      <c r="E39" s="34" t="s">
        <v>18</v>
      </c>
      <c r="F39" s="35">
        <v>3870.9599999999996</v>
      </c>
      <c r="G39" s="34" t="s">
        <v>16</v>
      </c>
      <c r="H39" s="34" t="s">
        <v>65</v>
      </c>
      <c r="V39"/>
      <c r="W39"/>
    </row>
    <row r="40" spans="1:23" ht="30" x14ac:dyDescent="0.25">
      <c r="A40" s="34" t="s">
        <v>8</v>
      </c>
      <c r="B40" s="35">
        <v>101</v>
      </c>
      <c r="C40" s="35">
        <v>30</v>
      </c>
      <c r="D40" s="34" t="s">
        <v>12</v>
      </c>
      <c r="E40" s="34" t="s">
        <v>18</v>
      </c>
      <c r="F40" s="35">
        <v>494.20238095238096</v>
      </c>
      <c r="G40" s="34" t="s">
        <v>16</v>
      </c>
      <c r="H40" s="34" t="s">
        <v>65</v>
      </c>
      <c r="V40"/>
      <c r="W40"/>
    </row>
    <row r="41" spans="1:23" ht="30" x14ac:dyDescent="0.25">
      <c r="A41" s="34" t="s">
        <v>8</v>
      </c>
      <c r="B41" s="35">
        <v>101</v>
      </c>
      <c r="C41" s="35">
        <v>31</v>
      </c>
      <c r="D41" s="34" t="s">
        <v>12</v>
      </c>
      <c r="E41" s="34" t="s">
        <v>18</v>
      </c>
      <c r="F41" s="35">
        <v>647.48148148148152</v>
      </c>
      <c r="G41" s="34" t="s">
        <v>16</v>
      </c>
      <c r="H41" s="34" t="s">
        <v>65</v>
      </c>
      <c r="V41"/>
      <c r="W41"/>
    </row>
    <row r="42" spans="1:23" ht="30" x14ac:dyDescent="0.25">
      <c r="A42" s="34" t="s">
        <v>8</v>
      </c>
      <c r="B42" s="35">
        <v>101</v>
      </c>
      <c r="C42" s="35">
        <v>33</v>
      </c>
      <c r="D42" s="34" t="s">
        <v>12</v>
      </c>
      <c r="E42" s="34" t="s">
        <v>18</v>
      </c>
      <c r="F42" s="35">
        <v>90.846491228070178</v>
      </c>
      <c r="G42" s="34" t="s">
        <v>16</v>
      </c>
      <c r="H42" s="34" t="s">
        <v>65</v>
      </c>
      <c r="V42"/>
      <c r="W42"/>
    </row>
    <row r="43" spans="1:23" ht="30" x14ac:dyDescent="0.25">
      <c r="A43" s="34" t="s">
        <v>8</v>
      </c>
      <c r="B43" s="35">
        <v>101</v>
      </c>
      <c r="C43" s="35">
        <v>34</v>
      </c>
      <c r="D43" s="34" t="s">
        <v>12</v>
      </c>
      <c r="E43" s="34" t="s">
        <v>18</v>
      </c>
      <c r="F43" s="35">
        <v>183.10204081632654</v>
      </c>
      <c r="G43" s="34" t="s">
        <v>16</v>
      </c>
      <c r="H43" s="34" t="s">
        <v>65</v>
      </c>
      <c r="V43"/>
      <c r="W43"/>
    </row>
    <row r="44" spans="1:23" ht="30" x14ac:dyDescent="0.25">
      <c r="A44" s="34" t="s">
        <v>8</v>
      </c>
      <c r="B44" s="35">
        <v>101</v>
      </c>
      <c r="C44" s="35">
        <v>34</v>
      </c>
      <c r="D44" s="34" t="s">
        <v>12</v>
      </c>
      <c r="E44" s="34" t="s">
        <v>856</v>
      </c>
      <c r="F44" s="35">
        <v>366.20408163265307</v>
      </c>
      <c r="G44" s="34" t="s">
        <v>20</v>
      </c>
      <c r="H44" s="34" t="s">
        <v>882</v>
      </c>
      <c r="V44"/>
      <c r="W44"/>
    </row>
    <row r="45" spans="1:23" ht="30" x14ac:dyDescent="0.25">
      <c r="A45" s="34" t="s">
        <v>8</v>
      </c>
      <c r="B45" s="35">
        <v>101</v>
      </c>
      <c r="C45" s="35">
        <v>35</v>
      </c>
      <c r="D45" s="34" t="s">
        <v>12</v>
      </c>
      <c r="E45" s="34" t="s">
        <v>856</v>
      </c>
      <c r="F45" s="35">
        <v>178.53583617747441</v>
      </c>
      <c r="G45" s="34" t="s">
        <v>20</v>
      </c>
      <c r="H45" s="34" t="s">
        <v>882</v>
      </c>
      <c r="V45"/>
      <c r="W45"/>
    </row>
    <row r="46" spans="1:23" ht="30" x14ac:dyDescent="0.25">
      <c r="A46" s="34" t="s">
        <v>8</v>
      </c>
      <c r="B46" s="35">
        <v>101</v>
      </c>
      <c r="C46" s="35">
        <v>36</v>
      </c>
      <c r="D46" s="34" t="s">
        <v>12</v>
      </c>
      <c r="E46" s="34" t="s">
        <v>856</v>
      </c>
      <c r="F46" s="35">
        <v>99.458333333333329</v>
      </c>
      <c r="G46" s="34" t="s">
        <v>20</v>
      </c>
      <c r="H46" s="34" t="s">
        <v>882</v>
      </c>
      <c r="V46"/>
      <c r="W46"/>
    </row>
    <row r="47" spans="1:23" ht="30" x14ac:dyDescent="0.25">
      <c r="A47" s="34" t="s">
        <v>8</v>
      </c>
      <c r="B47" s="35">
        <v>101</v>
      </c>
      <c r="C47" s="35">
        <v>37</v>
      </c>
      <c r="D47" s="34" t="s">
        <v>12</v>
      </c>
      <c r="E47" s="34" t="s">
        <v>856</v>
      </c>
      <c r="F47" s="35">
        <v>222.2222222222222</v>
      </c>
      <c r="G47" s="34" t="s">
        <v>20</v>
      </c>
      <c r="H47" s="34" t="s">
        <v>882</v>
      </c>
      <c r="V47"/>
      <c r="W47"/>
    </row>
    <row r="48" spans="1:23" ht="30" x14ac:dyDescent="0.25">
      <c r="A48" s="34" t="s">
        <v>8</v>
      </c>
      <c r="B48" s="35">
        <v>101</v>
      </c>
      <c r="C48" s="35">
        <v>38</v>
      </c>
      <c r="D48" s="34" t="s">
        <v>12</v>
      </c>
      <c r="E48" s="34" t="s">
        <v>856</v>
      </c>
      <c r="F48" s="35">
        <v>66.666666666666671</v>
      </c>
      <c r="G48" s="34" t="s">
        <v>20</v>
      </c>
      <c r="H48" s="34" t="s">
        <v>882</v>
      </c>
      <c r="V48"/>
      <c r="W48"/>
    </row>
    <row r="49" spans="1:23" ht="30" x14ac:dyDescent="0.25">
      <c r="A49" s="34" t="s">
        <v>8</v>
      </c>
      <c r="B49" s="35">
        <v>101</v>
      </c>
      <c r="C49" s="35">
        <v>39</v>
      </c>
      <c r="D49" s="34" t="s">
        <v>12</v>
      </c>
      <c r="E49" s="34" t="s">
        <v>856</v>
      </c>
      <c r="F49" s="35">
        <v>16.666666666666668</v>
      </c>
      <c r="G49" s="34" t="s">
        <v>20</v>
      </c>
      <c r="H49" s="34" t="s">
        <v>882</v>
      </c>
      <c r="V49"/>
      <c r="W49"/>
    </row>
    <row r="50" spans="1:23" ht="30" x14ac:dyDescent="0.25">
      <c r="A50" s="34" t="s">
        <v>8</v>
      </c>
      <c r="B50" s="35">
        <v>101</v>
      </c>
      <c r="C50" s="35">
        <v>25</v>
      </c>
      <c r="D50" s="34" t="s">
        <v>12</v>
      </c>
      <c r="E50" s="34" t="s">
        <v>19</v>
      </c>
      <c r="F50" s="35">
        <v>340.34375</v>
      </c>
      <c r="G50" s="34" t="s">
        <v>20</v>
      </c>
      <c r="H50" s="34" t="s">
        <v>65</v>
      </c>
      <c r="V50"/>
      <c r="W50"/>
    </row>
    <row r="51" spans="1:23" ht="30" x14ac:dyDescent="0.25">
      <c r="A51" s="34" t="s">
        <v>8</v>
      </c>
      <c r="B51" s="35">
        <v>101</v>
      </c>
      <c r="C51" s="35">
        <v>26</v>
      </c>
      <c r="D51" s="34" t="s">
        <v>12</v>
      </c>
      <c r="E51" s="34" t="s">
        <v>19</v>
      </c>
      <c r="F51" s="35">
        <v>531.91666666666663</v>
      </c>
      <c r="G51" s="34" t="s">
        <v>20</v>
      </c>
      <c r="H51" s="34" t="s">
        <v>65</v>
      </c>
      <c r="V51"/>
      <c r="W51"/>
    </row>
    <row r="52" spans="1:23" ht="30" x14ac:dyDescent="0.25">
      <c r="A52" s="34" t="s">
        <v>8</v>
      </c>
      <c r="B52" s="35">
        <v>101</v>
      </c>
      <c r="C52" s="35">
        <v>27</v>
      </c>
      <c r="D52" s="34" t="s">
        <v>12</v>
      </c>
      <c r="E52" s="34" t="s">
        <v>19</v>
      </c>
      <c r="F52" s="35">
        <v>395.90285714285716</v>
      </c>
      <c r="G52" s="34" t="s">
        <v>20</v>
      </c>
      <c r="H52" s="34" t="s">
        <v>65</v>
      </c>
      <c r="V52"/>
      <c r="W52"/>
    </row>
    <row r="53" spans="1:23" ht="30" x14ac:dyDescent="0.25">
      <c r="A53" s="34" t="s">
        <v>8</v>
      </c>
      <c r="B53" s="35">
        <v>101</v>
      </c>
      <c r="C53" s="35">
        <v>28</v>
      </c>
      <c r="D53" s="34" t="s">
        <v>12</v>
      </c>
      <c r="E53" s="34" t="s">
        <v>19</v>
      </c>
      <c r="F53" s="35">
        <v>220.34666666666666</v>
      </c>
      <c r="G53" s="34" t="s">
        <v>20</v>
      </c>
      <c r="H53" s="34" t="s">
        <v>65</v>
      </c>
      <c r="V53"/>
      <c r="W53"/>
    </row>
    <row r="54" spans="1:23" ht="30" x14ac:dyDescent="0.25">
      <c r="A54" s="34" t="s">
        <v>8</v>
      </c>
      <c r="B54" s="35">
        <v>106</v>
      </c>
      <c r="C54" s="35">
        <v>27</v>
      </c>
      <c r="D54" s="34" t="s">
        <v>12</v>
      </c>
      <c r="E54" s="34" t="s">
        <v>10</v>
      </c>
      <c r="F54" s="35">
        <v>705.52272727272725</v>
      </c>
      <c r="G54" s="34" t="s">
        <v>11</v>
      </c>
      <c r="H54" s="34" t="s">
        <v>65</v>
      </c>
      <c r="V54"/>
      <c r="W54"/>
    </row>
    <row r="55" spans="1:23" ht="30" x14ac:dyDescent="0.25">
      <c r="A55" s="34" t="s">
        <v>8</v>
      </c>
      <c r="B55" s="35">
        <v>106</v>
      </c>
      <c r="C55" s="35">
        <v>28</v>
      </c>
      <c r="D55" s="34" t="s">
        <v>12</v>
      </c>
      <c r="E55" s="34" t="s">
        <v>10</v>
      </c>
      <c r="F55" s="35">
        <v>401.2037037037037</v>
      </c>
      <c r="G55" s="34" t="s">
        <v>11</v>
      </c>
      <c r="H55" s="34" t="s">
        <v>65</v>
      </c>
      <c r="V55"/>
      <c r="W55"/>
    </row>
    <row r="56" spans="1:23" ht="30" x14ac:dyDescent="0.25">
      <c r="A56" s="34" t="s">
        <v>8</v>
      </c>
      <c r="B56" s="35">
        <v>106</v>
      </c>
      <c r="C56" s="35">
        <v>29</v>
      </c>
      <c r="D56" s="34" t="s">
        <v>12</v>
      </c>
      <c r="E56" s="34" t="s">
        <v>10</v>
      </c>
      <c r="F56" s="35">
        <v>181.61111111111111</v>
      </c>
      <c r="G56" s="34" t="s">
        <v>11</v>
      </c>
      <c r="H56" s="34" t="s">
        <v>65</v>
      </c>
      <c r="V56"/>
      <c r="W56"/>
    </row>
    <row r="57" spans="1:23" ht="30" x14ac:dyDescent="0.25">
      <c r="A57" s="34" t="s">
        <v>8</v>
      </c>
      <c r="B57" s="35">
        <v>106</v>
      </c>
      <c r="C57" s="35">
        <v>30</v>
      </c>
      <c r="D57" s="34" t="s">
        <v>12</v>
      </c>
      <c r="E57" s="34" t="s">
        <v>10</v>
      </c>
      <c r="F57" s="35">
        <v>328.16666666666669</v>
      </c>
      <c r="G57" s="34" t="s">
        <v>11</v>
      </c>
      <c r="H57" s="34" t="s">
        <v>65</v>
      </c>
      <c r="V57"/>
      <c r="W57"/>
    </row>
    <row r="58" spans="1:23" ht="30" x14ac:dyDescent="0.25">
      <c r="A58" s="34" t="s">
        <v>8</v>
      </c>
      <c r="B58" s="35">
        <v>106</v>
      </c>
      <c r="C58" s="35">
        <v>31</v>
      </c>
      <c r="D58" s="34" t="s">
        <v>12</v>
      </c>
      <c r="E58" s="34" t="s">
        <v>10</v>
      </c>
      <c r="F58" s="35">
        <v>298.4666666666667</v>
      </c>
      <c r="G58" s="34" t="s">
        <v>11</v>
      </c>
      <c r="H58" s="34" t="s">
        <v>65</v>
      </c>
      <c r="V58"/>
      <c r="W58"/>
    </row>
    <row r="59" spans="1:23" ht="30" x14ac:dyDescent="0.25">
      <c r="A59" s="34" t="s">
        <v>8</v>
      </c>
      <c r="B59" s="35">
        <v>106</v>
      </c>
      <c r="C59" s="35">
        <v>32</v>
      </c>
      <c r="D59" s="34" t="s">
        <v>12</v>
      </c>
      <c r="E59" s="34" t="s">
        <v>10</v>
      </c>
      <c r="F59" s="35">
        <v>87.395833333333329</v>
      </c>
      <c r="G59" s="34" t="s">
        <v>11</v>
      </c>
      <c r="H59" s="34" t="s">
        <v>65</v>
      </c>
      <c r="V59"/>
      <c r="W59"/>
    </row>
    <row r="60" spans="1:23" ht="30" x14ac:dyDescent="0.25">
      <c r="A60" s="34" t="s">
        <v>8</v>
      </c>
      <c r="B60" s="35">
        <v>106</v>
      </c>
      <c r="C60" s="35">
        <v>33</v>
      </c>
      <c r="D60" s="34" t="s">
        <v>12</v>
      </c>
      <c r="E60" s="34" t="s">
        <v>10</v>
      </c>
      <c r="F60" s="35">
        <v>34.020833333333336</v>
      </c>
      <c r="G60" s="34" t="s">
        <v>11</v>
      </c>
      <c r="H60" s="34" t="s">
        <v>65</v>
      </c>
      <c r="V60"/>
      <c r="W60"/>
    </row>
    <row r="61" spans="1:23" ht="30" x14ac:dyDescent="0.25">
      <c r="A61" s="34" t="s">
        <v>8</v>
      </c>
      <c r="B61" s="35">
        <v>106</v>
      </c>
      <c r="C61" s="35">
        <v>35</v>
      </c>
      <c r="D61" s="34" t="s">
        <v>12</v>
      </c>
      <c r="E61" s="34" t="s">
        <v>10</v>
      </c>
      <c r="F61" s="35">
        <v>58.95</v>
      </c>
      <c r="G61" s="34" t="s">
        <v>11</v>
      </c>
      <c r="H61" s="34" t="s">
        <v>65</v>
      </c>
      <c r="V61"/>
      <c r="W61"/>
    </row>
    <row r="62" spans="1:23" ht="30" x14ac:dyDescent="0.25">
      <c r="A62" s="34" t="s">
        <v>8</v>
      </c>
      <c r="B62" s="35">
        <v>106</v>
      </c>
      <c r="C62" s="35">
        <v>27</v>
      </c>
      <c r="D62" s="34" t="s">
        <v>12</v>
      </c>
      <c r="E62" s="34" t="s">
        <v>13</v>
      </c>
      <c r="F62" s="35">
        <v>470.34848484848487</v>
      </c>
      <c r="G62" s="34" t="s">
        <v>11</v>
      </c>
      <c r="H62" s="34" t="s">
        <v>65</v>
      </c>
      <c r="V62"/>
      <c r="W62"/>
    </row>
    <row r="63" spans="1:23" ht="30" x14ac:dyDescent="0.25">
      <c r="A63" s="34" t="s">
        <v>8</v>
      </c>
      <c r="B63" s="35">
        <v>106</v>
      </c>
      <c r="C63" s="35">
        <v>28</v>
      </c>
      <c r="D63" s="34" t="s">
        <v>12</v>
      </c>
      <c r="E63" s="34" t="s">
        <v>13</v>
      </c>
      <c r="F63" s="35">
        <v>601.80555555555554</v>
      </c>
      <c r="G63" s="34" t="s">
        <v>11</v>
      </c>
      <c r="H63" s="34" t="s">
        <v>65</v>
      </c>
      <c r="V63"/>
      <c r="W63"/>
    </row>
    <row r="64" spans="1:23" ht="30" x14ac:dyDescent="0.25">
      <c r="A64" s="34" t="s">
        <v>8</v>
      </c>
      <c r="B64" s="35">
        <v>106</v>
      </c>
      <c r="C64" s="35">
        <v>29</v>
      </c>
      <c r="D64" s="34" t="s">
        <v>12</v>
      </c>
      <c r="E64" s="34" t="s">
        <v>13</v>
      </c>
      <c r="F64" s="35">
        <v>272.41666666666669</v>
      </c>
      <c r="G64" s="34" t="s">
        <v>11</v>
      </c>
      <c r="H64" s="34" t="s">
        <v>65</v>
      </c>
      <c r="V64"/>
      <c r="W64"/>
    </row>
    <row r="65" spans="1:23" ht="30" x14ac:dyDescent="0.25">
      <c r="A65" s="34" t="s">
        <v>8</v>
      </c>
      <c r="B65" s="35">
        <v>106</v>
      </c>
      <c r="C65" s="35">
        <v>30</v>
      </c>
      <c r="D65" s="34" t="s">
        <v>12</v>
      </c>
      <c r="E65" s="34" t="s">
        <v>13</v>
      </c>
      <c r="F65" s="35">
        <v>656.33333333333337</v>
      </c>
      <c r="G65" s="34" t="s">
        <v>11</v>
      </c>
      <c r="H65" s="34" t="s">
        <v>65</v>
      </c>
      <c r="V65"/>
      <c r="W65"/>
    </row>
    <row r="66" spans="1:23" ht="30" x14ac:dyDescent="0.25">
      <c r="A66" s="34" t="s">
        <v>8</v>
      </c>
      <c r="B66" s="35">
        <v>106</v>
      </c>
      <c r="C66" s="35">
        <v>31</v>
      </c>
      <c r="D66" s="34" t="s">
        <v>12</v>
      </c>
      <c r="E66" s="34" t="s">
        <v>13</v>
      </c>
      <c r="F66" s="35">
        <v>298.4666666666667</v>
      </c>
      <c r="G66" s="34" t="s">
        <v>11</v>
      </c>
      <c r="H66" s="34" t="s">
        <v>65</v>
      </c>
      <c r="V66"/>
      <c r="W66"/>
    </row>
    <row r="67" spans="1:23" ht="30" x14ac:dyDescent="0.25">
      <c r="A67" s="34" t="s">
        <v>8</v>
      </c>
      <c r="B67" s="35">
        <v>106</v>
      </c>
      <c r="C67" s="35">
        <v>32</v>
      </c>
      <c r="D67" s="34" t="s">
        <v>12</v>
      </c>
      <c r="E67" s="34" t="s">
        <v>13</v>
      </c>
      <c r="F67" s="35">
        <v>87.395833333333329</v>
      </c>
      <c r="G67" s="34" t="s">
        <v>11</v>
      </c>
      <c r="H67" s="34" t="s">
        <v>65</v>
      </c>
      <c r="V67"/>
      <c r="W67"/>
    </row>
    <row r="68" spans="1:23" ht="30" x14ac:dyDescent="0.25">
      <c r="A68" s="34" t="s">
        <v>8</v>
      </c>
      <c r="B68" s="35">
        <v>106</v>
      </c>
      <c r="C68" s="35">
        <v>33</v>
      </c>
      <c r="D68" s="34" t="s">
        <v>12</v>
      </c>
      <c r="E68" s="34" t="s">
        <v>13</v>
      </c>
      <c r="F68" s="35">
        <v>34.020833333333336</v>
      </c>
      <c r="G68" s="34" t="s">
        <v>11</v>
      </c>
      <c r="H68" s="34" t="s">
        <v>65</v>
      </c>
      <c r="V68"/>
      <c r="W68"/>
    </row>
    <row r="69" spans="1:23" ht="30" x14ac:dyDescent="0.25">
      <c r="A69" s="34" t="s">
        <v>8</v>
      </c>
      <c r="B69" s="35">
        <v>106</v>
      </c>
      <c r="C69" s="35">
        <v>34</v>
      </c>
      <c r="D69" s="34" t="s">
        <v>12</v>
      </c>
      <c r="E69" s="34" t="s">
        <v>13</v>
      </c>
      <c r="F69" s="35">
        <v>15.375</v>
      </c>
      <c r="G69" s="34" t="s">
        <v>11</v>
      </c>
      <c r="H69" s="34" t="s">
        <v>65</v>
      </c>
    </row>
    <row r="70" spans="1:23" ht="30" x14ac:dyDescent="0.25">
      <c r="A70" s="34" t="s">
        <v>8</v>
      </c>
      <c r="B70" s="35">
        <v>106</v>
      </c>
      <c r="C70" s="35">
        <v>27</v>
      </c>
      <c r="D70" s="34" t="s">
        <v>12</v>
      </c>
      <c r="E70" s="34" t="s">
        <v>14</v>
      </c>
      <c r="F70" s="35">
        <v>235.17424242424244</v>
      </c>
      <c r="G70" s="34" t="s">
        <v>11</v>
      </c>
      <c r="H70" s="34" t="s">
        <v>65</v>
      </c>
    </row>
    <row r="71" spans="1:23" ht="30" x14ac:dyDescent="0.25">
      <c r="A71" s="34" t="s">
        <v>8</v>
      </c>
      <c r="B71" s="35">
        <v>106</v>
      </c>
      <c r="C71" s="35">
        <v>31</v>
      </c>
      <c r="D71" s="34" t="s">
        <v>12</v>
      </c>
      <c r="E71" s="34" t="s">
        <v>14</v>
      </c>
      <c r="F71" s="35">
        <v>198.97777777777779</v>
      </c>
      <c r="G71" s="34" t="s">
        <v>11</v>
      </c>
      <c r="H71" s="34" t="s">
        <v>65</v>
      </c>
    </row>
    <row r="72" spans="1:23" ht="30" x14ac:dyDescent="0.25">
      <c r="A72" s="34" t="s">
        <v>8</v>
      </c>
      <c r="B72" s="35">
        <v>106</v>
      </c>
      <c r="C72" s="35">
        <v>32</v>
      </c>
      <c r="D72" s="34" t="s">
        <v>12</v>
      </c>
      <c r="E72" s="34" t="s">
        <v>14</v>
      </c>
      <c r="F72" s="35">
        <v>58.263888888888886</v>
      </c>
      <c r="G72" s="34" t="s">
        <v>11</v>
      </c>
      <c r="H72" s="34" t="s">
        <v>65</v>
      </c>
    </row>
    <row r="73" spans="1:23" ht="30" x14ac:dyDescent="0.25">
      <c r="A73" s="34" t="s">
        <v>8</v>
      </c>
      <c r="B73" s="35">
        <v>106</v>
      </c>
      <c r="C73" s="35">
        <v>26</v>
      </c>
      <c r="D73" s="34" t="s">
        <v>12</v>
      </c>
      <c r="E73" s="34" t="s">
        <v>15</v>
      </c>
      <c r="F73" s="35">
        <v>131.02083333333334</v>
      </c>
      <c r="G73" s="34" t="s">
        <v>16</v>
      </c>
      <c r="H73" s="34" t="s">
        <v>65</v>
      </c>
    </row>
    <row r="74" spans="1:23" ht="30" x14ac:dyDescent="0.25">
      <c r="A74" s="34" t="s">
        <v>8</v>
      </c>
      <c r="B74" s="35">
        <v>106</v>
      </c>
      <c r="C74" s="35">
        <v>27</v>
      </c>
      <c r="D74" s="34" t="s">
        <v>12</v>
      </c>
      <c r="E74" s="34" t="s">
        <v>15</v>
      </c>
      <c r="F74" s="35">
        <v>235.17424242424244</v>
      </c>
      <c r="G74" s="34" t="s">
        <v>16</v>
      </c>
      <c r="H74" s="34" t="s">
        <v>65</v>
      </c>
    </row>
    <row r="75" spans="1:23" ht="30" x14ac:dyDescent="0.25">
      <c r="A75" s="34" t="s">
        <v>8</v>
      </c>
      <c r="B75" s="35">
        <v>106</v>
      </c>
      <c r="C75" s="35">
        <v>29</v>
      </c>
      <c r="D75" s="34" t="s">
        <v>12</v>
      </c>
      <c r="E75" s="34" t="s">
        <v>15</v>
      </c>
      <c r="F75" s="35">
        <v>181.61111111111111</v>
      </c>
      <c r="G75" s="34" t="s">
        <v>16</v>
      </c>
      <c r="H75" s="34" t="s">
        <v>65</v>
      </c>
    </row>
    <row r="76" spans="1:23" ht="30" x14ac:dyDescent="0.25">
      <c r="A76" s="34" t="s">
        <v>8</v>
      </c>
      <c r="B76" s="35">
        <v>106</v>
      </c>
      <c r="C76" s="35">
        <v>30</v>
      </c>
      <c r="D76" s="34" t="s">
        <v>12</v>
      </c>
      <c r="E76" s="34" t="s">
        <v>15</v>
      </c>
      <c r="F76" s="35">
        <v>164.08333333333334</v>
      </c>
      <c r="G76" s="34" t="s">
        <v>16</v>
      </c>
      <c r="H76" s="34" t="s">
        <v>65</v>
      </c>
    </row>
    <row r="77" spans="1:23" ht="30" x14ac:dyDescent="0.25">
      <c r="A77" s="34" t="s">
        <v>8</v>
      </c>
      <c r="B77" s="35">
        <v>106</v>
      </c>
      <c r="C77" s="35">
        <v>31</v>
      </c>
      <c r="D77" s="34" t="s">
        <v>12</v>
      </c>
      <c r="E77" s="34" t="s">
        <v>15</v>
      </c>
      <c r="F77" s="35">
        <v>49.744444444444447</v>
      </c>
      <c r="G77" s="34" t="s">
        <v>16</v>
      </c>
      <c r="H77" s="34" t="s">
        <v>65</v>
      </c>
    </row>
    <row r="78" spans="1:23" ht="30" x14ac:dyDescent="0.25">
      <c r="A78" s="34" t="s">
        <v>8</v>
      </c>
      <c r="B78" s="35">
        <v>106</v>
      </c>
      <c r="C78" s="35">
        <v>27</v>
      </c>
      <c r="D78" s="34" t="s">
        <v>12</v>
      </c>
      <c r="E78" s="34" t="s">
        <v>21</v>
      </c>
      <c r="F78" s="35">
        <v>705.52272727272725</v>
      </c>
      <c r="G78" s="34" t="s">
        <v>11</v>
      </c>
      <c r="H78" s="34" t="s">
        <v>65</v>
      </c>
    </row>
    <row r="79" spans="1:23" ht="30" x14ac:dyDescent="0.25">
      <c r="A79" s="34" t="s">
        <v>8</v>
      </c>
      <c r="B79" s="35">
        <v>106</v>
      </c>
      <c r="C79" s="35">
        <v>28</v>
      </c>
      <c r="D79" s="34" t="s">
        <v>12</v>
      </c>
      <c r="E79" s="34" t="s">
        <v>21</v>
      </c>
      <c r="F79" s="35">
        <v>401.2037037037037</v>
      </c>
      <c r="G79" s="34" t="s">
        <v>11</v>
      </c>
      <c r="H79" s="34" t="s">
        <v>65</v>
      </c>
    </row>
    <row r="80" spans="1:23" ht="30" x14ac:dyDescent="0.25">
      <c r="A80" s="34" t="s">
        <v>8</v>
      </c>
      <c r="B80" s="35">
        <v>106</v>
      </c>
      <c r="C80" s="35">
        <v>29</v>
      </c>
      <c r="D80" s="34" t="s">
        <v>12</v>
      </c>
      <c r="E80" s="34" t="s">
        <v>21</v>
      </c>
      <c r="F80" s="35">
        <v>90.805555555555557</v>
      </c>
      <c r="G80" s="34" t="s">
        <v>11</v>
      </c>
      <c r="H80" s="34" t="s">
        <v>65</v>
      </c>
    </row>
    <row r="81" spans="1:8" ht="30" x14ac:dyDescent="0.25">
      <c r="A81" s="34" t="s">
        <v>8</v>
      </c>
      <c r="B81" s="35">
        <v>106</v>
      </c>
      <c r="C81" s="35">
        <v>30</v>
      </c>
      <c r="D81" s="34" t="s">
        <v>12</v>
      </c>
      <c r="E81" s="34" t="s">
        <v>21</v>
      </c>
      <c r="F81" s="35">
        <v>328.16666666666669</v>
      </c>
      <c r="G81" s="34" t="s">
        <v>11</v>
      </c>
      <c r="H81" s="34" t="s">
        <v>65</v>
      </c>
    </row>
    <row r="82" spans="1:8" ht="30" x14ac:dyDescent="0.25">
      <c r="A82" s="34" t="s">
        <v>8</v>
      </c>
      <c r="B82" s="35">
        <v>106</v>
      </c>
      <c r="C82" s="35">
        <v>31</v>
      </c>
      <c r="D82" s="34" t="s">
        <v>12</v>
      </c>
      <c r="E82" s="34" t="s">
        <v>21</v>
      </c>
      <c r="F82" s="35">
        <v>149.23333333333335</v>
      </c>
      <c r="G82" s="34" t="s">
        <v>11</v>
      </c>
      <c r="H82" s="34" t="s">
        <v>65</v>
      </c>
    </row>
    <row r="83" spans="1:8" ht="30" x14ac:dyDescent="0.25">
      <c r="A83" s="34" t="s">
        <v>8</v>
      </c>
      <c r="B83" s="35">
        <v>106</v>
      </c>
      <c r="C83" s="35">
        <v>32</v>
      </c>
      <c r="D83" s="34" t="s">
        <v>12</v>
      </c>
      <c r="E83" s="34" t="s">
        <v>21</v>
      </c>
      <c r="F83" s="35">
        <v>116.52777777777777</v>
      </c>
      <c r="G83" s="34" t="s">
        <v>11</v>
      </c>
      <c r="H83" s="34" t="s">
        <v>65</v>
      </c>
    </row>
    <row r="84" spans="1:8" ht="30" x14ac:dyDescent="0.25">
      <c r="A84" s="34" t="s">
        <v>8</v>
      </c>
      <c r="B84" s="35">
        <v>106</v>
      </c>
      <c r="C84" s="35">
        <v>29</v>
      </c>
      <c r="D84" s="34" t="s">
        <v>12</v>
      </c>
      <c r="E84" s="34" t="s">
        <v>17</v>
      </c>
      <c r="F84" s="35">
        <v>181.61111111111111</v>
      </c>
      <c r="G84" s="34" t="s">
        <v>16</v>
      </c>
      <c r="H84" s="34" t="s">
        <v>65</v>
      </c>
    </row>
    <row r="85" spans="1:8" ht="30" x14ac:dyDescent="0.25">
      <c r="A85" s="34" t="s">
        <v>8</v>
      </c>
      <c r="B85" s="35">
        <v>106</v>
      </c>
      <c r="C85" s="35">
        <v>30</v>
      </c>
      <c r="D85" s="34" t="s">
        <v>12</v>
      </c>
      <c r="E85" s="34" t="s">
        <v>17</v>
      </c>
      <c r="F85" s="35">
        <v>164.08333333333334</v>
      </c>
      <c r="G85" s="34" t="s">
        <v>16</v>
      </c>
      <c r="H85" s="34" t="s">
        <v>65</v>
      </c>
    </row>
    <row r="86" spans="1:8" ht="30" x14ac:dyDescent="0.25">
      <c r="A86" s="34" t="s">
        <v>8</v>
      </c>
      <c r="B86" s="35">
        <v>106</v>
      </c>
      <c r="C86" s="35">
        <v>32</v>
      </c>
      <c r="D86" s="34" t="s">
        <v>12</v>
      </c>
      <c r="E86" s="34" t="s">
        <v>17</v>
      </c>
      <c r="F86" s="35">
        <v>29.131944444444443</v>
      </c>
      <c r="G86" s="34" t="s">
        <v>16</v>
      </c>
      <c r="H86" s="34" t="s">
        <v>65</v>
      </c>
    </row>
    <row r="87" spans="1:8" ht="30" x14ac:dyDescent="0.25">
      <c r="A87" s="34" t="s">
        <v>8</v>
      </c>
      <c r="B87" s="35">
        <v>106</v>
      </c>
      <c r="C87" s="35">
        <v>27</v>
      </c>
      <c r="D87" s="34" t="s">
        <v>12</v>
      </c>
      <c r="E87" s="34" t="s">
        <v>22</v>
      </c>
      <c r="F87" s="35">
        <v>235.17424242424244</v>
      </c>
      <c r="G87" s="34" t="s">
        <v>20</v>
      </c>
      <c r="H87" s="34" t="s">
        <v>65</v>
      </c>
    </row>
    <row r="88" spans="1:8" ht="30" x14ac:dyDescent="0.25">
      <c r="A88" s="34" t="s">
        <v>8</v>
      </c>
      <c r="B88" s="35">
        <v>106</v>
      </c>
      <c r="C88" s="35">
        <v>26</v>
      </c>
      <c r="D88" s="34" t="s">
        <v>12</v>
      </c>
      <c r="E88" s="34" t="s">
        <v>18</v>
      </c>
      <c r="F88" s="35">
        <v>1048.1666666666667</v>
      </c>
      <c r="G88" s="34" t="s">
        <v>16</v>
      </c>
      <c r="H88" s="34" t="s">
        <v>65</v>
      </c>
    </row>
    <row r="89" spans="1:8" ht="30" x14ac:dyDescent="0.25">
      <c r="A89" s="34" t="s">
        <v>8</v>
      </c>
      <c r="B89" s="35">
        <v>106</v>
      </c>
      <c r="C89" s="35">
        <v>27</v>
      </c>
      <c r="D89" s="34" t="s">
        <v>12</v>
      </c>
      <c r="E89" s="34" t="s">
        <v>18</v>
      </c>
      <c r="F89" s="35">
        <v>1646.2196969696972</v>
      </c>
      <c r="G89" s="34" t="s">
        <v>16</v>
      </c>
      <c r="H89" s="34" t="s">
        <v>65</v>
      </c>
    </row>
    <row r="90" spans="1:8" ht="30" x14ac:dyDescent="0.25">
      <c r="A90" s="34" t="s">
        <v>8</v>
      </c>
      <c r="B90" s="35">
        <v>106</v>
      </c>
      <c r="C90" s="35">
        <v>28</v>
      </c>
      <c r="D90" s="34" t="s">
        <v>12</v>
      </c>
      <c r="E90" s="34" t="s">
        <v>18</v>
      </c>
      <c r="F90" s="35">
        <v>601.80555555555554</v>
      </c>
      <c r="G90" s="34" t="s">
        <v>16</v>
      </c>
      <c r="H90" s="34" t="s">
        <v>65</v>
      </c>
    </row>
    <row r="91" spans="1:8" ht="30" x14ac:dyDescent="0.25">
      <c r="A91" s="34" t="s">
        <v>8</v>
      </c>
      <c r="B91" s="35">
        <v>106</v>
      </c>
      <c r="C91" s="35">
        <v>29</v>
      </c>
      <c r="D91" s="34" t="s">
        <v>12</v>
      </c>
      <c r="E91" s="34" t="s">
        <v>18</v>
      </c>
      <c r="F91" s="35">
        <v>363.22222222222223</v>
      </c>
      <c r="G91" s="34" t="s">
        <v>16</v>
      </c>
      <c r="H91" s="34" t="s">
        <v>65</v>
      </c>
    </row>
    <row r="92" spans="1:8" ht="30" x14ac:dyDescent="0.25">
      <c r="A92" s="34" t="s">
        <v>8</v>
      </c>
      <c r="B92" s="35">
        <v>106</v>
      </c>
      <c r="C92" s="35">
        <v>30</v>
      </c>
      <c r="D92" s="34" t="s">
        <v>12</v>
      </c>
      <c r="E92" s="34" t="s">
        <v>18</v>
      </c>
      <c r="F92" s="35">
        <v>328.16666666666669</v>
      </c>
      <c r="G92" s="34" t="s">
        <v>16</v>
      </c>
      <c r="H92" s="34" t="s">
        <v>65</v>
      </c>
    </row>
    <row r="93" spans="1:8" ht="30" x14ac:dyDescent="0.25">
      <c r="A93" s="34" t="s">
        <v>8</v>
      </c>
      <c r="B93" s="35">
        <v>106</v>
      </c>
      <c r="C93" s="35">
        <v>31</v>
      </c>
      <c r="D93" s="34" t="s">
        <v>12</v>
      </c>
      <c r="E93" s="34" t="s">
        <v>18</v>
      </c>
      <c r="F93" s="35">
        <v>149.23333333333335</v>
      </c>
      <c r="G93" s="34" t="s">
        <v>16</v>
      </c>
      <c r="H93" s="34" t="s">
        <v>65</v>
      </c>
    </row>
    <row r="94" spans="1:8" ht="30" x14ac:dyDescent="0.25">
      <c r="A94" s="34" t="s">
        <v>8</v>
      </c>
      <c r="B94" s="35">
        <v>106</v>
      </c>
      <c r="C94" s="35">
        <v>33</v>
      </c>
      <c r="D94" s="34" t="s">
        <v>12</v>
      </c>
      <c r="E94" s="34" t="s">
        <v>18</v>
      </c>
      <c r="F94" s="35">
        <v>34.020833333333336</v>
      </c>
      <c r="G94" s="34" t="s">
        <v>16</v>
      </c>
      <c r="H94" s="34" t="s">
        <v>65</v>
      </c>
    </row>
    <row r="95" spans="1:8" ht="30" x14ac:dyDescent="0.25">
      <c r="A95" s="34" t="s">
        <v>8</v>
      </c>
      <c r="B95" s="35">
        <v>106</v>
      </c>
      <c r="C95" s="35">
        <v>33</v>
      </c>
      <c r="D95" s="34" t="s">
        <v>12</v>
      </c>
      <c r="E95" s="34" t="s">
        <v>856</v>
      </c>
      <c r="F95" s="35">
        <v>204.12500000000003</v>
      </c>
      <c r="G95" s="34" t="s">
        <v>20</v>
      </c>
      <c r="H95" s="34" t="s">
        <v>882</v>
      </c>
    </row>
    <row r="96" spans="1:8" ht="30" x14ac:dyDescent="0.25">
      <c r="A96" s="34" t="s">
        <v>8</v>
      </c>
      <c r="B96" s="35">
        <v>106</v>
      </c>
      <c r="C96" s="35">
        <v>34</v>
      </c>
      <c r="D96" s="34" t="s">
        <v>12</v>
      </c>
      <c r="E96" s="34" t="s">
        <v>856</v>
      </c>
      <c r="F96" s="35">
        <v>199.875</v>
      </c>
      <c r="G96" s="34" t="s">
        <v>20</v>
      </c>
      <c r="H96" s="34" t="s">
        <v>882</v>
      </c>
    </row>
    <row r="97" spans="1:8" ht="30" x14ac:dyDescent="0.25">
      <c r="A97" s="34" t="s">
        <v>8</v>
      </c>
      <c r="B97" s="35">
        <v>106</v>
      </c>
      <c r="C97" s="35">
        <v>35</v>
      </c>
      <c r="D97" s="34" t="s">
        <v>12</v>
      </c>
      <c r="E97" s="34" t="s">
        <v>856</v>
      </c>
      <c r="F97" s="35">
        <v>412.65</v>
      </c>
      <c r="G97" s="34" t="s">
        <v>20</v>
      </c>
      <c r="H97" s="34" t="s">
        <v>882</v>
      </c>
    </row>
    <row r="98" spans="1:8" ht="30" x14ac:dyDescent="0.25">
      <c r="A98" s="34" t="s">
        <v>8</v>
      </c>
      <c r="B98" s="35">
        <v>106</v>
      </c>
      <c r="C98" s="35">
        <v>36</v>
      </c>
      <c r="D98" s="34" t="s">
        <v>12</v>
      </c>
      <c r="E98" s="34" t="s">
        <v>856</v>
      </c>
      <c r="F98" s="35">
        <v>467.32142857142867</v>
      </c>
      <c r="G98" s="34" t="s">
        <v>20</v>
      </c>
      <c r="H98" s="34" t="s">
        <v>882</v>
      </c>
    </row>
    <row r="99" spans="1:8" ht="30" x14ac:dyDescent="0.25">
      <c r="A99" s="34" t="s">
        <v>8</v>
      </c>
      <c r="B99" s="35">
        <v>106</v>
      </c>
      <c r="C99" s="35">
        <v>26</v>
      </c>
      <c r="D99" s="34" t="s">
        <v>12</v>
      </c>
      <c r="E99" s="34" t="s">
        <v>19</v>
      </c>
      <c r="F99" s="35">
        <v>393.0625</v>
      </c>
      <c r="G99" s="34" t="s">
        <v>20</v>
      </c>
      <c r="H99" s="34" t="s">
        <v>65</v>
      </c>
    </row>
    <row r="100" spans="1:8" ht="30" x14ac:dyDescent="0.25">
      <c r="A100" s="34" t="s">
        <v>8</v>
      </c>
      <c r="B100" s="35">
        <v>106</v>
      </c>
      <c r="C100" s="35">
        <v>27</v>
      </c>
      <c r="D100" s="34" t="s">
        <v>12</v>
      </c>
      <c r="E100" s="34" t="s">
        <v>19</v>
      </c>
      <c r="F100" s="35">
        <v>1175.8712121212122</v>
      </c>
      <c r="G100" s="34" t="s">
        <v>20</v>
      </c>
      <c r="H100" s="34" t="s">
        <v>65</v>
      </c>
    </row>
    <row r="101" spans="1:8" ht="30" x14ac:dyDescent="0.25">
      <c r="A101" s="34" t="s">
        <v>8</v>
      </c>
      <c r="B101" s="35">
        <v>106</v>
      </c>
      <c r="C101" s="35">
        <v>28</v>
      </c>
      <c r="D101" s="34" t="s">
        <v>12</v>
      </c>
      <c r="E101" s="34" t="s">
        <v>19</v>
      </c>
      <c r="F101" s="35">
        <v>1203.6111111111111</v>
      </c>
      <c r="G101" s="34" t="s">
        <v>20</v>
      </c>
      <c r="H101" s="34" t="s">
        <v>65</v>
      </c>
    </row>
    <row r="102" spans="1:8" ht="30" x14ac:dyDescent="0.25">
      <c r="A102" s="34" t="s">
        <v>8</v>
      </c>
      <c r="B102" s="35">
        <v>106</v>
      </c>
      <c r="C102" s="35">
        <v>29</v>
      </c>
      <c r="D102" s="34" t="s">
        <v>12</v>
      </c>
      <c r="E102" s="34" t="s">
        <v>19</v>
      </c>
      <c r="F102" s="35">
        <v>90.805555555555557</v>
      </c>
      <c r="G102" s="34" t="s">
        <v>20</v>
      </c>
      <c r="H102" s="34" t="s">
        <v>65</v>
      </c>
    </row>
    <row r="103" spans="1:8" ht="30" x14ac:dyDescent="0.25">
      <c r="A103" s="34" t="s">
        <v>8</v>
      </c>
      <c r="B103" s="35">
        <v>106</v>
      </c>
      <c r="C103" s="35">
        <v>30</v>
      </c>
      <c r="D103" s="34" t="s">
        <v>12</v>
      </c>
      <c r="E103" s="34" t="s">
        <v>19</v>
      </c>
      <c r="F103" s="35">
        <v>328.16666666666669</v>
      </c>
      <c r="G103" s="34" t="s">
        <v>20</v>
      </c>
      <c r="H103" s="34" t="s">
        <v>65</v>
      </c>
    </row>
    <row r="104" spans="1:8" ht="30" x14ac:dyDescent="0.25">
      <c r="A104" s="34" t="s">
        <v>8</v>
      </c>
      <c r="B104" s="35">
        <v>106</v>
      </c>
      <c r="C104" s="35">
        <v>31</v>
      </c>
      <c r="D104" s="34" t="s">
        <v>12</v>
      </c>
      <c r="E104" s="34" t="s">
        <v>19</v>
      </c>
      <c r="F104" s="35">
        <v>348.21111111111117</v>
      </c>
      <c r="G104" s="34" t="s">
        <v>20</v>
      </c>
      <c r="H104" s="34" t="s">
        <v>65</v>
      </c>
    </row>
    <row r="105" spans="1:8" ht="30" x14ac:dyDescent="0.25">
      <c r="A105" s="34" t="s">
        <v>8</v>
      </c>
      <c r="B105" s="35">
        <v>106</v>
      </c>
      <c r="C105" s="35">
        <v>32</v>
      </c>
      <c r="D105" s="34" t="s">
        <v>12</v>
      </c>
      <c r="E105" s="34" t="s">
        <v>19</v>
      </c>
      <c r="F105" s="35">
        <v>29.131944444444443</v>
      </c>
      <c r="G105" s="34" t="s">
        <v>20</v>
      </c>
      <c r="H105" s="34" t="s">
        <v>65</v>
      </c>
    </row>
    <row r="106" spans="1:8" ht="30" x14ac:dyDescent="0.25">
      <c r="A106" s="34" t="s">
        <v>8</v>
      </c>
      <c r="B106" s="35">
        <v>106</v>
      </c>
      <c r="C106" s="35">
        <v>34</v>
      </c>
      <c r="D106" s="34" t="s">
        <v>12</v>
      </c>
      <c r="E106" s="34" t="s">
        <v>19</v>
      </c>
      <c r="F106" s="35">
        <v>30.75</v>
      </c>
      <c r="G106" s="34" t="s">
        <v>20</v>
      </c>
      <c r="H106" s="34" t="s">
        <v>65</v>
      </c>
    </row>
    <row r="107" spans="1:8" ht="30" x14ac:dyDescent="0.25">
      <c r="A107" s="34" t="s">
        <v>8</v>
      </c>
      <c r="B107" s="35">
        <v>108</v>
      </c>
      <c r="C107" s="35">
        <v>31</v>
      </c>
      <c r="D107" s="34" t="s">
        <v>12</v>
      </c>
      <c r="E107" s="34" t="s">
        <v>10</v>
      </c>
      <c r="F107" s="35">
        <v>452.68333333333334</v>
      </c>
      <c r="G107" s="34" t="s">
        <v>11</v>
      </c>
      <c r="H107" s="34" t="s">
        <v>65</v>
      </c>
    </row>
    <row r="108" spans="1:8" ht="30" x14ac:dyDescent="0.25">
      <c r="A108" s="34" t="s">
        <v>8</v>
      </c>
      <c r="B108" s="35">
        <v>108</v>
      </c>
      <c r="C108" s="35">
        <v>27</v>
      </c>
      <c r="D108" s="34" t="s">
        <v>12</v>
      </c>
      <c r="E108" s="34" t="s">
        <v>18</v>
      </c>
      <c r="F108" s="35">
        <v>261.91666666666669</v>
      </c>
      <c r="G108" s="34" t="s">
        <v>16</v>
      </c>
      <c r="H108" s="34" t="s">
        <v>65</v>
      </c>
    </row>
    <row r="109" spans="1:8" ht="30" x14ac:dyDescent="0.25">
      <c r="A109" s="34" t="s">
        <v>23</v>
      </c>
      <c r="B109" s="35">
        <v>101</v>
      </c>
      <c r="C109" s="35">
        <v>28</v>
      </c>
      <c r="D109" s="34" t="s">
        <v>12</v>
      </c>
      <c r="E109" s="34" t="s">
        <v>10</v>
      </c>
      <c r="F109" s="35">
        <v>3034.4246031746029</v>
      </c>
      <c r="G109" s="34" t="s">
        <v>11</v>
      </c>
      <c r="H109" s="34" t="s">
        <v>65</v>
      </c>
    </row>
    <row r="110" spans="1:8" ht="30" x14ac:dyDescent="0.25">
      <c r="A110" s="34" t="s">
        <v>23</v>
      </c>
      <c r="B110" s="35">
        <v>101</v>
      </c>
      <c r="C110" s="35">
        <v>29</v>
      </c>
      <c r="D110" s="34" t="s">
        <v>12</v>
      </c>
      <c r="E110" s="34" t="s">
        <v>10</v>
      </c>
      <c r="F110" s="35">
        <v>5521.3207547169814</v>
      </c>
      <c r="G110" s="34" t="s">
        <v>11</v>
      </c>
      <c r="H110" s="34" t="s">
        <v>65</v>
      </c>
    </row>
    <row r="111" spans="1:8" ht="30" x14ac:dyDescent="0.25">
      <c r="A111" s="34" t="s">
        <v>23</v>
      </c>
      <c r="B111" s="35">
        <v>101</v>
      </c>
      <c r="C111" s="35">
        <v>30</v>
      </c>
      <c r="D111" s="34" t="s">
        <v>12</v>
      </c>
      <c r="E111" s="34" t="s">
        <v>10</v>
      </c>
      <c r="F111" s="35">
        <v>4238.0172413793089</v>
      </c>
      <c r="G111" s="34" t="s">
        <v>11</v>
      </c>
      <c r="H111" s="34" t="s">
        <v>65</v>
      </c>
    </row>
    <row r="112" spans="1:8" ht="30" x14ac:dyDescent="0.25">
      <c r="A112" s="34" t="s">
        <v>23</v>
      </c>
      <c r="B112" s="35">
        <v>101</v>
      </c>
      <c r="C112" s="35">
        <v>31</v>
      </c>
      <c r="D112" s="34" t="s">
        <v>12</v>
      </c>
      <c r="E112" s="34" t="s">
        <v>10</v>
      </c>
      <c r="F112" s="35">
        <v>4356.9321533923303</v>
      </c>
      <c r="G112" s="34" t="s">
        <v>11</v>
      </c>
      <c r="H112" s="34" t="s">
        <v>65</v>
      </c>
    </row>
    <row r="113" spans="1:8" ht="30" x14ac:dyDescent="0.25">
      <c r="A113" s="34" t="s">
        <v>23</v>
      </c>
      <c r="B113" s="35">
        <v>101</v>
      </c>
      <c r="C113" s="35">
        <v>32</v>
      </c>
      <c r="D113" s="34" t="s">
        <v>12</v>
      </c>
      <c r="E113" s="34" t="s">
        <v>10</v>
      </c>
      <c r="F113" s="35">
        <v>2536.280898876405</v>
      </c>
      <c r="G113" s="34" t="s">
        <v>11</v>
      </c>
      <c r="H113" s="34" t="s">
        <v>65</v>
      </c>
    </row>
    <row r="114" spans="1:8" ht="30" x14ac:dyDescent="0.25">
      <c r="A114" s="34" t="s">
        <v>23</v>
      </c>
      <c r="B114" s="35">
        <v>101</v>
      </c>
      <c r="C114" s="35">
        <v>33</v>
      </c>
      <c r="D114" s="34" t="s">
        <v>12</v>
      </c>
      <c r="E114" s="34" t="s">
        <v>10</v>
      </c>
      <c r="F114" s="35">
        <v>1007.7330508474577</v>
      </c>
      <c r="G114" s="34" t="s">
        <v>11</v>
      </c>
      <c r="H114" s="34" t="s">
        <v>65</v>
      </c>
    </row>
    <row r="115" spans="1:8" ht="30" x14ac:dyDescent="0.25">
      <c r="A115" s="34" t="s">
        <v>23</v>
      </c>
      <c r="B115" s="35">
        <v>101</v>
      </c>
      <c r="C115" s="35">
        <v>34</v>
      </c>
      <c r="D115" s="34" t="s">
        <v>12</v>
      </c>
      <c r="E115" s="34" t="s">
        <v>10</v>
      </c>
      <c r="F115" s="35">
        <v>541.12554112554119</v>
      </c>
      <c r="G115" s="34" t="s">
        <v>11</v>
      </c>
      <c r="H115" s="34" t="s">
        <v>65</v>
      </c>
    </row>
    <row r="116" spans="1:8" ht="30" x14ac:dyDescent="0.25">
      <c r="A116" s="34" t="s">
        <v>23</v>
      </c>
      <c r="B116" s="35">
        <v>101</v>
      </c>
      <c r="C116" s="35">
        <v>28</v>
      </c>
      <c r="D116" s="34" t="s">
        <v>12</v>
      </c>
      <c r="E116" s="34" t="s">
        <v>13</v>
      </c>
      <c r="F116" s="35">
        <v>2427.5396825396824</v>
      </c>
      <c r="G116" s="34" t="s">
        <v>11</v>
      </c>
      <c r="H116" s="34" t="s">
        <v>65</v>
      </c>
    </row>
    <row r="117" spans="1:8" ht="30" x14ac:dyDescent="0.25">
      <c r="A117" s="34" t="s">
        <v>23</v>
      </c>
      <c r="B117" s="35">
        <v>101</v>
      </c>
      <c r="C117" s="35">
        <v>29</v>
      </c>
      <c r="D117" s="34" t="s">
        <v>12</v>
      </c>
      <c r="E117" s="34" t="s">
        <v>13</v>
      </c>
      <c r="F117" s="35">
        <v>5521.3207547169814</v>
      </c>
      <c r="G117" s="34" t="s">
        <v>11</v>
      </c>
      <c r="H117" s="34" t="s">
        <v>65</v>
      </c>
    </row>
    <row r="118" spans="1:8" ht="30" x14ac:dyDescent="0.25">
      <c r="A118" s="34" t="s">
        <v>23</v>
      </c>
      <c r="B118" s="35">
        <v>101</v>
      </c>
      <c r="C118" s="35">
        <v>30</v>
      </c>
      <c r="D118" s="34" t="s">
        <v>12</v>
      </c>
      <c r="E118" s="34" t="s">
        <v>13</v>
      </c>
      <c r="F118" s="35">
        <v>2260.2758620689656</v>
      </c>
      <c r="G118" s="34" t="s">
        <v>11</v>
      </c>
      <c r="H118" s="34" t="s">
        <v>65</v>
      </c>
    </row>
    <row r="119" spans="1:8" ht="30" x14ac:dyDescent="0.25">
      <c r="A119" s="34" t="s">
        <v>23</v>
      </c>
      <c r="B119" s="35">
        <v>101</v>
      </c>
      <c r="C119" s="35">
        <v>31</v>
      </c>
      <c r="D119" s="34" t="s">
        <v>12</v>
      </c>
      <c r="E119" s="34" t="s">
        <v>13</v>
      </c>
      <c r="F119" s="35">
        <v>2614.1592920353978</v>
      </c>
      <c r="G119" s="34" t="s">
        <v>11</v>
      </c>
      <c r="H119" s="34" t="s">
        <v>65</v>
      </c>
    </row>
    <row r="120" spans="1:8" ht="30" x14ac:dyDescent="0.25">
      <c r="A120" s="34" t="s">
        <v>23</v>
      </c>
      <c r="B120" s="35">
        <v>101</v>
      </c>
      <c r="C120" s="35">
        <v>32</v>
      </c>
      <c r="D120" s="34" t="s">
        <v>12</v>
      </c>
      <c r="E120" s="34" t="s">
        <v>13</v>
      </c>
      <c r="F120" s="35">
        <v>2254.4719101123596</v>
      </c>
      <c r="G120" s="34" t="s">
        <v>11</v>
      </c>
      <c r="H120" s="34" t="s">
        <v>65</v>
      </c>
    </row>
    <row r="121" spans="1:8" ht="30" x14ac:dyDescent="0.25">
      <c r="A121" s="34" t="s">
        <v>23</v>
      </c>
      <c r="B121" s="35">
        <v>101</v>
      </c>
      <c r="C121" s="35">
        <v>33</v>
      </c>
      <c r="D121" s="34" t="s">
        <v>12</v>
      </c>
      <c r="E121" s="34" t="s">
        <v>13</v>
      </c>
      <c r="F121" s="35">
        <v>503.86652542372883</v>
      </c>
      <c r="G121" s="34" t="s">
        <v>11</v>
      </c>
      <c r="H121" s="34" t="s">
        <v>65</v>
      </c>
    </row>
    <row r="122" spans="1:8" ht="30" x14ac:dyDescent="0.25">
      <c r="A122" s="34" t="s">
        <v>23</v>
      </c>
      <c r="B122" s="35">
        <v>101</v>
      </c>
      <c r="C122" s="35">
        <v>34</v>
      </c>
      <c r="D122" s="34" t="s">
        <v>12</v>
      </c>
      <c r="E122" s="34" t="s">
        <v>13</v>
      </c>
      <c r="F122" s="35">
        <v>432.90043290043292</v>
      </c>
      <c r="G122" s="34" t="s">
        <v>11</v>
      </c>
      <c r="H122" s="34" t="s">
        <v>65</v>
      </c>
    </row>
    <row r="123" spans="1:8" ht="30" x14ac:dyDescent="0.25">
      <c r="A123" s="34" t="s">
        <v>23</v>
      </c>
      <c r="B123" s="35">
        <v>101</v>
      </c>
      <c r="C123" s="35">
        <v>35</v>
      </c>
      <c r="D123" s="34" t="s">
        <v>12</v>
      </c>
      <c r="E123" s="34" t="s">
        <v>13</v>
      </c>
      <c r="F123" s="35">
        <v>10.75268817204301</v>
      </c>
      <c r="G123" s="34" t="s">
        <v>11</v>
      </c>
      <c r="H123" s="34" t="s">
        <v>65</v>
      </c>
    </row>
    <row r="124" spans="1:8" ht="30" x14ac:dyDescent="0.25">
      <c r="A124" s="34" t="s">
        <v>23</v>
      </c>
      <c r="B124" s="35">
        <v>101</v>
      </c>
      <c r="C124" s="35">
        <v>28</v>
      </c>
      <c r="D124" s="34" t="s">
        <v>12</v>
      </c>
      <c r="E124" s="34" t="s">
        <v>14</v>
      </c>
      <c r="F124" s="35">
        <v>1213.7698412698412</v>
      </c>
      <c r="G124" s="34" t="s">
        <v>11</v>
      </c>
      <c r="H124" s="34" t="s">
        <v>65</v>
      </c>
    </row>
    <row r="125" spans="1:8" ht="30" x14ac:dyDescent="0.25">
      <c r="A125" s="34" t="s">
        <v>23</v>
      </c>
      <c r="B125" s="35">
        <v>101</v>
      </c>
      <c r="C125" s="35">
        <v>29</v>
      </c>
      <c r="D125" s="34" t="s">
        <v>12</v>
      </c>
      <c r="E125" s="34" t="s">
        <v>14</v>
      </c>
      <c r="F125" s="35">
        <v>2300.550314465409</v>
      </c>
      <c r="G125" s="34" t="s">
        <v>11</v>
      </c>
      <c r="H125" s="34" t="s">
        <v>65</v>
      </c>
    </row>
    <row r="126" spans="1:8" ht="30" x14ac:dyDescent="0.25">
      <c r="A126" s="34" t="s">
        <v>23</v>
      </c>
      <c r="B126" s="35">
        <v>101</v>
      </c>
      <c r="C126" s="35">
        <v>30</v>
      </c>
      <c r="D126" s="34" t="s">
        <v>12</v>
      </c>
      <c r="E126" s="34" t="s">
        <v>14</v>
      </c>
      <c r="F126" s="35">
        <v>1130.1379310344828</v>
      </c>
      <c r="G126" s="34" t="s">
        <v>11</v>
      </c>
      <c r="H126" s="34" t="s">
        <v>65</v>
      </c>
    </row>
    <row r="127" spans="1:8" ht="30" x14ac:dyDescent="0.25">
      <c r="A127" s="34" t="s">
        <v>23</v>
      </c>
      <c r="B127" s="35">
        <v>101</v>
      </c>
      <c r="C127" s="35">
        <v>31</v>
      </c>
      <c r="D127" s="34" t="s">
        <v>12</v>
      </c>
      <c r="E127" s="34" t="s">
        <v>14</v>
      </c>
      <c r="F127" s="35">
        <v>1244.8377581120942</v>
      </c>
      <c r="G127" s="34" t="s">
        <v>11</v>
      </c>
      <c r="H127" s="34" t="s">
        <v>65</v>
      </c>
    </row>
    <row r="128" spans="1:8" ht="30" x14ac:dyDescent="0.25">
      <c r="A128" s="34" t="s">
        <v>23</v>
      </c>
      <c r="B128" s="35">
        <v>101</v>
      </c>
      <c r="C128" s="35">
        <v>32</v>
      </c>
      <c r="D128" s="34" t="s">
        <v>12</v>
      </c>
      <c r="E128" s="34" t="s">
        <v>14</v>
      </c>
      <c r="F128" s="35">
        <v>1409.0449438202247</v>
      </c>
      <c r="G128" s="34" t="s">
        <v>11</v>
      </c>
      <c r="H128" s="34" t="s">
        <v>65</v>
      </c>
    </row>
    <row r="129" spans="1:8" ht="30" x14ac:dyDescent="0.25">
      <c r="A129" s="34" t="s">
        <v>23</v>
      </c>
      <c r="B129" s="35">
        <v>101</v>
      </c>
      <c r="C129" s="35">
        <v>33</v>
      </c>
      <c r="D129" s="34" t="s">
        <v>12</v>
      </c>
      <c r="E129" s="34" t="s">
        <v>14</v>
      </c>
      <c r="F129" s="35">
        <v>727.80720338983053</v>
      </c>
      <c r="G129" s="34" t="s">
        <v>11</v>
      </c>
      <c r="H129" s="34" t="s">
        <v>65</v>
      </c>
    </row>
    <row r="130" spans="1:8" ht="30" x14ac:dyDescent="0.25">
      <c r="A130" s="34" t="s">
        <v>23</v>
      </c>
      <c r="B130" s="35">
        <v>101</v>
      </c>
      <c r="C130" s="35">
        <v>34</v>
      </c>
      <c r="D130" s="34" t="s">
        <v>12</v>
      </c>
      <c r="E130" s="34" t="s">
        <v>14</v>
      </c>
      <c r="F130" s="35">
        <v>324.6753246753247</v>
      </c>
      <c r="G130" s="34" t="s">
        <v>11</v>
      </c>
      <c r="H130" s="34" t="s">
        <v>65</v>
      </c>
    </row>
    <row r="131" spans="1:8" ht="30" x14ac:dyDescent="0.25">
      <c r="A131" s="34" t="s">
        <v>23</v>
      </c>
      <c r="B131" s="35">
        <v>101</v>
      </c>
      <c r="C131" s="35">
        <v>35</v>
      </c>
      <c r="D131" s="34" t="s">
        <v>12</v>
      </c>
      <c r="E131" s="34" t="s">
        <v>14</v>
      </c>
      <c r="F131" s="35">
        <v>5.376344086021505</v>
      </c>
      <c r="G131" s="34" t="s">
        <v>11</v>
      </c>
      <c r="H131" s="34" t="s">
        <v>65</v>
      </c>
    </row>
    <row r="132" spans="1:8" ht="30" x14ac:dyDescent="0.25">
      <c r="A132" s="34" t="s">
        <v>23</v>
      </c>
      <c r="B132" s="35">
        <v>101</v>
      </c>
      <c r="C132" s="35">
        <v>28</v>
      </c>
      <c r="D132" s="34" t="s">
        <v>12</v>
      </c>
      <c r="E132" s="34" t="s">
        <v>15</v>
      </c>
      <c r="F132" s="35">
        <v>3641.3095238095234</v>
      </c>
      <c r="G132" s="34" t="s">
        <v>16</v>
      </c>
      <c r="H132" s="34" t="s">
        <v>65</v>
      </c>
    </row>
    <row r="133" spans="1:8" ht="30" x14ac:dyDescent="0.25">
      <c r="A133" s="34" t="s">
        <v>23</v>
      </c>
      <c r="B133" s="35">
        <v>101</v>
      </c>
      <c r="C133" s="35">
        <v>29</v>
      </c>
      <c r="D133" s="34" t="s">
        <v>12</v>
      </c>
      <c r="E133" s="34" t="s">
        <v>15</v>
      </c>
      <c r="F133" s="35">
        <v>3220.7704402515724</v>
      </c>
      <c r="G133" s="34" t="s">
        <v>16</v>
      </c>
      <c r="H133" s="34" t="s">
        <v>65</v>
      </c>
    </row>
    <row r="134" spans="1:8" ht="30" x14ac:dyDescent="0.25">
      <c r="A134" s="34" t="s">
        <v>23</v>
      </c>
      <c r="B134" s="35">
        <v>101</v>
      </c>
      <c r="C134" s="35">
        <v>30</v>
      </c>
      <c r="D134" s="34" t="s">
        <v>12</v>
      </c>
      <c r="E134" s="34" t="s">
        <v>15</v>
      </c>
      <c r="F134" s="35">
        <v>847.60344827586209</v>
      </c>
      <c r="G134" s="34" t="s">
        <v>16</v>
      </c>
      <c r="H134" s="34" t="s">
        <v>65</v>
      </c>
    </row>
    <row r="135" spans="1:8" ht="30" x14ac:dyDescent="0.25">
      <c r="A135" s="34" t="s">
        <v>23</v>
      </c>
      <c r="B135" s="35">
        <v>101</v>
      </c>
      <c r="C135" s="35">
        <v>31</v>
      </c>
      <c r="D135" s="34" t="s">
        <v>12</v>
      </c>
      <c r="E135" s="34" t="s">
        <v>15</v>
      </c>
      <c r="F135" s="35">
        <v>497.93510324483776</v>
      </c>
      <c r="G135" s="34" t="s">
        <v>16</v>
      </c>
      <c r="H135" s="34" t="s">
        <v>65</v>
      </c>
    </row>
    <row r="136" spans="1:8" ht="30" x14ac:dyDescent="0.25">
      <c r="A136" s="34" t="s">
        <v>23</v>
      </c>
      <c r="B136" s="35">
        <v>101</v>
      </c>
      <c r="C136" s="35">
        <v>32</v>
      </c>
      <c r="D136" s="34" t="s">
        <v>12</v>
      </c>
      <c r="E136" s="34" t="s">
        <v>15</v>
      </c>
      <c r="F136" s="35">
        <v>422.71348314606746</v>
      </c>
      <c r="G136" s="34" t="s">
        <v>16</v>
      </c>
      <c r="H136" s="34" t="s">
        <v>65</v>
      </c>
    </row>
    <row r="137" spans="1:8" ht="30" x14ac:dyDescent="0.25">
      <c r="A137" s="34" t="s">
        <v>23</v>
      </c>
      <c r="B137" s="35">
        <v>101</v>
      </c>
      <c r="C137" s="35">
        <v>28</v>
      </c>
      <c r="D137" s="34" t="s">
        <v>12</v>
      </c>
      <c r="E137" s="34" t="s">
        <v>21</v>
      </c>
      <c r="F137" s="35">
        <v>2427.5396825396824</v>
      </c>
      <c r="G137" s="34" t="s">
        <v>11</v>
      </c>
      <c r="H137" s="34" t="s">
        <v>65</v>
      </c>
    </row>
    <row r="138" spans="1:8" ht="30" x14ac:dyDescent="0.25">
      <c r="A138" s="34" t="s">
        <v>23</v>
      </c>
      <c r="B138" s="35">
        <v>101</v>
      </c>
      <c r="C138" s="35">
        <v>29</v>
      </c>
      <c r="D138" s="34" t="s">
        <v>12</v>
      </c>
      <c r="E138" s="34" t="s">
        <v>21</v>
      </c>
      <c r="F138" s="35">
        <v>2300.550314465409</v>
      </c>
      <c r="G138" s="34" t="s">
        <v>11</v>
      </c>
      <c r="H138" s="34" t="s">
        <v>65</v>
      </c>
    </row>
    <row r="139" spans="1:8" ht="30" x14ac:dyDescent="0.25">
      <c r="A139" s="34" t="s">
        <v>23</v>
      </c>
      <c r="B139" s="35">
        <v>101</v>
      </c>
      <c r="C139" s="35">
        <v>30</v>
      </c>
      <c r="D139" s="34" t="s">
        <v>12</v>
      </c>
      <c r="E139" s="34" t="s">
        <v>21</v>
      </c>
      <c r="F139" s="35">
        <v>1977.7413793103449</v>
      </c>
      <c r="G139" s="34" t="s">
        <v>11</v>
      </c>
      <c r="H139" s="34" t="s">
        <v>65</v>
      </c>
    </row>
    <row r="140" spans="1:8" ht="30" x14ac:dyDescent="0.25">
      <c r="A140" s="34" t="s">
        <v>23</v>
      </c>
      <c r="B140" s="35">
        <v>101</v>
      </c>
      <c r="C140" s="35">
        <v>31</v>
      </c>
      <c r="D140" s="34" t="s">
        <v>12</v>
      </c>
      <c r="E140" s="34" t="s">
        <v>21</v>
      </c>
      <c r="F140" s="35">
        <v>1742.7728613569318</v>
      </c>
      <c r="G140" s="34" t="s">
        <v>11</v>
      </c>
      <c r="H140" s="34" t="s">
        <v>65</v>
      </c>
    </row>
    <row r="141" spans="1:8" ht="30" x14ac:dyDescent="0.25">
      <c r="A141" s="34" t="s">
        <v>23</v>
      </c>
      <c r="B141" s="35">
        <v>101</v>
      </c>
      <c r="C141" s="35">
        <v>32</v>
      </c>
      <c r="D141" s="34" t="s">
        <v>12</v>
      </c>
      <c r="E141" s="34" t="s">
        <v>21</v>
      </c>
      <c r="F141" s="35">
        <v>1127.2359550561798</v>
      </c>
      <c r="G141" s="34" t="s">
        <v>11</v>
      </c>
      <c r="H141" s="34" t="s">
        <v>65</v>
      </c>
    </row>
    <row r="142" spans="1:8" ht="30" x14ac:dyDescent="0.25">
      <c r="A142" s="34" t="s">
        <v>23</v>
      </c>
      <c r="B142" s="35">
        <v>101</v>
      </c>
      <c r="C142" s="35">
        <v>33</v>
      </c>
      <c r="D142" s="34" t="s">
        <v>12</v>
      </c>
      <c r="E142" s="34" t="s">
        <v>21</v>
      </c>
      <c r="F142" s="35">
        <v>223.9406779661017</v>
      </c>
      <c r="G142" s="34" t="s">
        <v>11</v>
      </c>
      <c r="H142" s="34" t="s">
        <v>65</v>
      </c>
    </row>
    <row r="143" spans="1:8" ht="30" x14ac:dyDescent="0.25">
      <c r="A143" s="34" t="s">
        <v>23</v>
      </c>
      <c r="B143" s="35">
        <v>101</v>
      </c>
      <c r="C143" s="35">
        <v>34</v>
      </c>
      <c r="D143" s="34" t="s">
        <v>12</v>
      </c>
      <c r="E143" s="34" t="s">
        <v>21</v>
      </c>
      <c r="F143" s="35">
        <v>108.22510822510823</v>
      </c>
      <c r="G143" s="34" t="s">
        <v>11</v>
      </c>
      <c r="H143" s="34" t="s">
        <v>65</v>
      </c>
    </row>
    <row r="144" spans="1:8" ht="30" x14ac:dyDescent="0.25">
      <c r="A144" s="34" t="s">
        <v>23</v>
      </c>
      <c r="B144" s="35">
        <v>101</v>
      </c>
      <c r="C144" s="35">
        <v>35</v>
      </c>
      <c r="D144" s="34" t="s">
        <v>12</v>
      </c>
      <c r="E144" s="34" t="s">
        <v>21</v>
      </c>
      <c r="F144" s="35">
        <v>5.376344086021505</v>
      </c>
      <c r="G144" s="34" t="s">
        <v>11</v>
      </c>
      <c r="H144" s="34" t="s">
        <v>65</v>
      </c>
    </row>
    <row r="145" spans="1:8" ht="30" x14ac:dyDescent="0.25">
      <c r="A145" s="34" t="s">
        <v>23</v>
      </c>
      <c r="B145" s="35">
        <v>101</v>
      </c>
      <c r="C145" s="35">
        <v>28</v>
      </c>
      <c r="D145" s="34" t="s">
        <v>12</v>
      </c>
      <c r="E145" s="34" t="s">
        <v>17</v>
      </c>
      <c r="F145" s="35">
        <v>7282.6190476190468</v>
      </c>
      <c r="G145" s="34" t="s">
        <v>16</v>
      </c>
      <c r="H145" s="34" t="s">
        <v>65</v>
      </c>
    </row>
    <row r="146" spans="1:8" ht="30" x14ac:dyDescent="0.25">
      <c r="A146" s="34" t="s">
        <v>23</v>
      </c>
      <c r="B146" s="35">
        <v>101</v>
      </c>
      <c r="C146" s="35">
        <v>29</v>
      </c>
      <c r="D146" s="34" t="s">
        <v>12</v>
      </c>
      <c r="E146" s="34" t="s">
        <v>17</v>
      </c>
      <c r="F146" s="35">
        <v>11502.751572327044</v>
      </c>
      <c r="G146" s="34" t="s">
        <v>16</v>
      </c>
      <c r="H146" s="34" t="s">
        <v>65</v>
      </c>
    </row>
    <row r="147" spans="1:8" ht="30" x14ac:dyDescent="0.25">
      <c r="A147" s="34" t="s">
        <v>23</v>
      </c>
      <c r="B147" s="35">
        <v>101</v>
      </c>
      <c r="C147" s="35">
        <v>30</v>
      </c>
      <c r="D147" s="34" t="s">
        <v>12</v>
      </c>
      <c r="E147" s="34" t="s">
        <v>17</v>
      </c>
      <c r="F147" s="35">
        <v>5650.6896551724112</v>
      </c>
      <c r="G147" s="34" t="s">
        <v>16</v>
      </c>
      <c r="H147" s="34" t="s">
        <v>65</v>
      </c>
    </row>
    <row r="148" spans="1:8" ht="30" x14ac:dyDescent="0.25">
      <c r="A148" s="34" t="s">
        <v>23</v>
      </c>
      <c r="B148" s="35">
        <v>101</v>
      </c>
      <c r="C148" s="35">
        <v>31</v>
      </c>
      <c r="D148" s="34" t="s">
        <v>12</v>
      </c>
      <c r="E148" s="34" t="s">
        <v>17</v>
      </c>
      <c r="F148" s="35">
        <v>3361.0619469026542</v>
      </c>
      <c r="G148" s="34" t="s">
        <v>16</v>
      </c>
      <c r="H148" s="34" t="s">
        <v>65</v>
      </c>
    </row>
    <row r="149" spans="1:8" ht="30" x14ac:dyDescent="0.25">
      <c r="A149" s="34" t="s">
        <v>23</v>
      </c>
      <c r="B149" s="35">
        <v>101</v>
      </c>
      <c r="C149" s="35">
        <v>32</v>
      </c>
      <c r="D149" s="34" t="s">
        <v>12</v>
      </c>
      <c r="E149" s="34" t="s">
        <v>17</v>
      </c>
      <c r="F149" s="35">
        <v>2958.994382022473</v>
      </c>
      <c r="G149" s="34" t="s">
        <v>16</v>
      </c>
      <c r="H149" s="34" t="s">
        <v>65</v>
      </c>
    </row>
    <row r="150" spans="1:8" ht="30" x14ac:dyDescent="0.25">
      <c r="A150" s="34" t="s">
        <v>23</v>
      </c>
      <c r="B150" s="35">
        <v>101</v>
      </c>
      <c r="C150" s="35">
        <v>33</v>
      </c>
      <c r="D150" s="34" t="s">
        <v>12</v>
      </c>
      <c r="E150" s="34" t="s">
        <v>17</v>
      </c>
      <c r="F150" s="35">
        <v>391.89618644067798</v>
      </c>
      <c r="G150" s="34" t="s">
        <v>16</v>
      </c>
      <c r="H150" s="34" t="s">
        <v>65</v>
      </c>
    </row>
    <row r="151" spans="1:8" ht="30" x14ac:dyDescent="0.25">
      <c r="A151" s="34" t="s">
        <v>23</v>
      </c>
      <c r="B151" s="35">
        <v>101</v>
      </c>
      <c r="C151" s="35">
        <v>34</v>
      </c>
      <c r="D151" s="34" t="s">
        <v>12</v>
      </c>
      <c r="E151" s="34" t="s">
        <v>17</v>
      </c>
      <c r="F151" s="35">
        <v>324.6753246753247</v>
      </c>
      <c r="G151" s="34" t="s">
        <v>16</v>
      </c>
      <c r="H151" s="34" t="s">
        <v>65</v>
      </c>
    </row>
    <row r="152" spans="1:8" ht="30" x14ac:dyDescent="0.25">
      <c r="A152" s="34" t="s">
        <v>23</v>
      </c>
      <c r="B152" s="35">
        <v>101</v>
      </c>
      <c r="C152" s="35">
        <v>35</v>
      </c>
      <c r="D152" s="34" t="s">
        <v>12</v>
      </c>
      <c r="E152" s="34" t="s">
        <v>17</v>
      </c>
      <c r="F152" s="35">
        <v>5.376344086021505</v>
      </c>
      <c r="G152" s="34" t="s">
        <v>16</v>
      </c>
      <c r="H152" s="34" t="s">
        <v>65</v>
      </c>
    </row>
    <row r="153" spans="1:8" ht="30" x14ac:dyDescent="0.25">
      <c r="A153" s="34" t="s">
        <v>23</v>
      </c>
      <c r="B153" s="35">
        <v>101</v>
      </c>
      <c r="C153" s="35">
        <v>28</v>
      </c>
      <c r="D153" s="34" t="s">
        <v>12</v>
      </c>
      <c r="E153" s="34" t="s">
        <v>22</v>
      </c>
      <c r="F153" s="35">
        <v>606.8849206349206</v>
      </c>
      <c r="G153" s="34" t="s">
        <v>20</v>
      </c>
      <c r="H153" s="34" t="s">
        <v>65</v>
      </c>
    </row>
    <row r="154" spans="1:8" ht="30" x14ac:dyDescent="0.25">
      <c r="A154" s="34" t="s">
        <v>23</v>
      </c>
      <c r="B154" s="35">
        <v>101</v>
      </c>
      <c r="C154" s="35">
        <v>29</v>
      </c>
      <c r="D154" s="34" t="s">
        <v>12</v>
      </c>
      <c r="E154" s="34" t="s">
        <v>22</v>
      </c>
      <c r="F154" s="35">
        <v>460.11006289308176</v>
      </c>
      <c r="G154" s="34" t="s">
        <v>20</v>
      </c>
      <c r="H154" s="34" t="s">
        <v>65</v>
      </c>
    </row>
    <row r="155" spans="1:8" ht="30" x14ac:dyDescent="0.25">
      <c r="A155" s="34" t="s">
        <v>23</v>
      </c>
      <c r="B155" s="35">
        <v>101</v>
      </c>
      <c r="C155" s="35">
        <v>31</v>
      </c>
      <c r="D155" s="34" t="s">
        <v>12</v>
      </c>
      <c r="E155" s="34" t="s">
        <v>22</v>
      </c>
      <c r="F155" s="35">
        <v>124.48377581120944</v>
      </c>
      <c r="G155" s="34" t="s">
        <v>20</v>
      </c>
      <c r="H155" s="34" t="s">
        <v>65</v>
      </c>
    </row>
    <row r="156" spans="1:8" ht="30" x14ac:dyDescent="0.25">
      <c r="A156" s="34" t="s">
        <v>23</v>
      </c>
      <c r="B156" s="35">
        <v>101</v>
      </c>
      <c r="C156" s="35">
        <v>32</v>
      </c>
      <c r="D156" s="34" t="s">
        <v>12</v>
      </c>
      <c r="E156" s="34" t="s">
        <v>22</v>
      </c>
      <c r="F156" s="35">
        <v>140.90449438202248</v>
      </c>
      <c r="G156" s="34" t="s">
        <v>20</v>
      </c>
      <c r="H156" s="34" t="s">
        <v>65</v>
      </c>
    </row>
    <row r="157" spans="1:8" ht="30" x14ac:dyDescent="0.25">
      <c r="A157" s="34" t="s">
        <v>23</v>
      </c>
      <c r="B157" s="35">
        <v>101</v>
      </c>
      <c r="C157" s="35">
        <v>28</v>
      </c>
      <c r="D157" s="34" t="s">
        <v>12</v>
      </c>
      <c r="E157" s="34" t="s">
        <v>18</v>
      </c>
      <c r="F157" s="35">
        <v>20330.644841269848</v>
      </c>
      <c r="G157" s="34" t="s">
        <v>16</v>
      </c>
      <c r="H157" s="34" t="s">
        <v>65</v>
      </c>
    </row>
    <row r="158" spans="1:8" ht="30" x14ac:dyDescent="0.25">
      <c r="A158" s="34" t="s">
        <v>23</v>
      </c>
      <c r="B158" s="35">
        <v>101</v>
      </c>
      <c r="C158" s="35">
        <v>29</v>
      </c>
      <c r="D158" s="34" t="s">
        <v>12</v>
      </c>
      <c r="E158" s="34" t="s">
        <v>18</v>
      </c>
      <c r="F158" s="35">
        <v>20244.842767295613</v>
      </c>
      <c r="G158" s="34" t="s">
        <v>16</v>
      </c>
      <c r="H158" s="34" t="s">
        <v>65</v>
      </c>
    </row>
    <row r="159" spans="1:8" ht="30" x14ac:dyDescent="0.25">
      <c r="A159" s="34" t="s">
        <v>23</v>
      </c>
      <c r="B159" s="35">
        <v>101</v>
      </c>
      <c r="C159" s="35">
        <v>30</v>
      </c>
      <c r="D159" s="34" t="s">
        <v>12</v>
      </c>
      <c r="E159" s="34" t="s">
        <v>18</v>
      </c>
      <c r="F159" s="35">
        <v>9888.7068965517246</v>
      </c>
      <c r="G159" s="34" t="s">
        <v>16</v>
      </c>
      <c r="H159" s="34" t="s">
        <v>65</v>
      </c>
    </row>
    <row r="160" spans="1:8" ht="30" x14ac:dyDescent="0.25">
      <c r="A160" s="34" t="s">
        <v>23</v>
      </c>
      <c r="B160" s="35">
        <v>101</v>
      </c>
      <c r="C160" s="35">
        <v>31</v>
      </c>
      <c r="D160" s="34" t="s">
        <v>12</v>
      </c>
      <c r="E160" s="34" t="s">
        <v>18</v>
      </c>
      <c r="F160" s="35">
        <v>6099.7050147492682</v>
      </c>
      <c r="G160" s="34" t="s">
        <v>16</v>
      </c>
      <c r="H160" s="34" t="s">
        <v>65</v>
      </c>
    </row>
    <row r="161" spans="1:8" ht="30" x14ac:dyDescent="0.25">
      <c r="A161" s="34" t="s">
        <v>23</v>
      </c>
      <c r="B161" s="35">
        <v>101</v>
      </c>
      <c r="C161" s="35">
        <v>32</v>
      </c>
      <c r="D161" s="34" t="s">
        <v>12</v>
      </c>
      <c r="E161" s="34" t="s">
        <v>18</v>
      </c>
      <c r="F161" s="35">
        <v>4086.2303370786544</v>
      </c>
      <c r="G161" s="34" t="s">
        <v>16</v>
      </c>
      <c r="H161" s="34" t="s">
        <v>65</v>
      </c>
    </row>
    <row r="162" spans="1:8" ht="30" x14ac:dyDescent="0.25">
      <c r="A162" s="34" t="s">
        <v>23</v>
      </c>
      <c r="B162" s="35">
        <v>101</v>
      </c>
      <c r="C162" s="35">
        <v>33</v>
      </c>
      <c r="D162" s="34" t="s">
        <v>12</v>
      </c>
      <c r="E162" s="34" t="s">
        <v>18</v>
      </c>
      <c r="F162" s="35">
        <v>839.77754237288138</v>
      </c>
      <c r="G162" s="34" t="s">
        <v>16</v>
      </c>
      <c r="H162" s="34" t="s">
        <v>65</v>
      </c>
    </row>
    <row r="163" spans="1:8" ht="30" x14ac:dyDescent="0.25">
      <c r="A163" s="34" t="s">
        <v>23</v>
      </c>
      <c r="B163" s="35">
        <v>101</v>
      </c>
      <c r="C163" s="35">
        <v>34</v>
      </c>
      <c r="D163" s="34" t="s">
        <v>12</v>
      </c>
      <c r="E163" s="34" t="s">
        <v>18</v>
      </c>
      <c r="F163" s="35">
        <v>432.90043290043292</v>
      </c>
      <c r="G163" s="34" t="s">
        <v>16</v>
      </c>
      <c r="H163" s="34" t="s">
        <v>65</v>
      </c>
    </row>
    <row r="164" spans="1:8" ht="30" x14ac:dyDescent="0.25">
      <c r="A164" s="34" t="s">
        <v>23</v>
      </c>
      <c r="B164" s="35">
        <v>101</v>
      </c>
      <c r="C164" s="35">
        <v>35</v>
      </c>
      <c r="D164" s="34" t="s">
        <v>12</v>
      </c>
      <c r="E164" s="34" t="s">
        <v>18</v>
      </c>
      <c r="F164" s="35">
        <v>16.129032258064516</v>
      </c>
      <c r="G164" s="34" t="s">
        <v>16</v>
      </c>
      <c r="H164" s="34" t="s">
        <v>65</v>
      </c>
    </row>
    <row r="165" spans="1:8" ht="30" x14ac:dyDescent="0.25">
      <c r="A165" s="34" t="s">
        <v>23</v>
      </c>
      <c r="B165" s="35">
        <v>101</v>
      </c>
      <c r="C165" s="35">
        <v>31</v>
      </c>
      <c r="D165" s="34" t="s">
        <v>12</v>
      </c>
      <c r="E165" s="34" t="s">
        <v>856</v>
      </c>
      <c r="F165" s="35">
        <v>373.45132743362831</v>
      </c>
      <c r="G165" s="34" t="s">
        <v>20</v>
      </c>
      <c r="H165" s="34" t="s">
        <v>882</v>
      </c>
    </row>
    <row r="166" spans="1:8" ht="30" x14ac:dyDescent="0.25">
      <c r="A166" s="34" t="s">
        <v>23</v>
      </c>
      <c r="B166" s="35">
        <v>101</v>
      </c>
      <c r="C166" s="35">
        <v>32</v>
      </c>
      <c r="D166" s="34" t="s">
        <v>12</v>
      </c>
      <c r="E166" s="34" t="s">
        <v>856</v>
      </c>
      <c r="F166" s="35">
        <v>704.52247191011236</v>
      </c>
      <c r="G166" s="34" t="s">
        <v>20</v>
      </c>
      <c r="H166" s="34" t="s">
        <v>882</v>
      </c>
    </row>
    <row r="167" spans="1:8" ht="30" x14ac:dyDescent="0.25">
      <c r="A167" s="34" t="s">
        <v>23</v>
      </c>
      <c r="B167" s="35">
        <v>101</v>
      </c>
      <c r="C167" s="35">
        <v>33</v>
      </c>
      <c r="D167" s="34" t="s">
        <v>12</v>
      </c>
      <c r="E167" s="34" t="s">
        <v>856</v>
      </c>
      <c r="F167" s="35">
        <v>671.82203389830511</v>
      </c>
      <c r="G167" s="34" t="s">
        <v>20</v>
      </c>
      <c r="H167" s="34" t="s">
        <v>882</v>
      </c>
    </row>
    <row r="168" spans="1:8" ht="30" x14ac:dyDescent="0.25">
      <c r="A168" s="34" t="s">
        <v>23</v>
      </c>
      <c r="B168" s="35">
        <v>101</v>
      </c>
      <c r="C168" s="35">
        <v>34</v>
      </c>
      <c r="D168" s="34" t="s">
        <v>12</v>
      </c>
      <c r="E168" s="34" t="s">
        <v>856</v>
      </c>
      <c r="F168" s="35">
        <v>974.02597402597405</v>
      </c>
      <c r="G168" s="34" t="s">
        <v>20</v>
      </c>
      <c r="H168" s="34" t="s">
        <v>882</v>
      </c>
    </row>
    <row r="169" spans="1:8" ht="30" x14ac:dyDescent="0.25">
      <c r="A169" s="34" t="s">
        <v>23</v>
      </c>
      <c r="B169" s="35">
        <v>101</v>
      </c>
      <c r="C169" s="35">
        <v>35</v>
      </c>
      <c r="D169" s="34" t="s">
        <v>12</v>
      </c>
      <c r="E169" s="34" t="s">
        <v>856</v>
      </c>
      <c r="F169" s="35">
        <v>91.397849462365585</v>
      </c>
      <c r="G169" s="34" t="s">
        <v>20</v>
      </c>
      <c r="H169" s="34" t="s">
        <v>882</v>
      </c>
    </row>
    <row r="170" spans="1:8" ht="30" x14ac:dyDescent="0.25">
      <c r="A170" s="34" t="s">
        <v>23</v>
      </c>
      <c r="B170" s="35">
        <v>101</v>
      </c>
      <c r="C170" s="35">
        <v>28</v>
      </c>
      <c r="D170" s="34" t="s">
        <v>12</v>
      </c>
      <c r="E170" s="34" t="s">
        <v>19</v>
      </c>
      <c r="F170" s="35">
        <v>1820.6547619047617</v>
      </c>
      <c r="G170" s="34" t="s">
        <v>20</v>
      </c>
      <c r="H170" s="34" t="s">
        <v>65</v>
      </c>
    </row>
    <row r="171" spans="1:8" ht="30" x14ac:dyDescent="0.25">
      <c r="A171" s="34" t="s">
        <v>23</v>
      </c>
      <c r="B171" s="35">
        <v>101</v>
      </c>
      <c r="C171" s="35">
        <v>29</v>
      </c>
      <c r="D171" s="34" t="s">
        <v>12</v>
      </c>
      <c r="E171" s="34" t="s">
        <v>19</v>
      </c>
      <c r="F171" s="35">
        <v>1840.440251572327</v>
      </c>
      <c r="G171" s="34" t="s">
        <v>20</v>
      </c>
      <c r="H171" s="34" t="s">
        <v>65</v>
      </c>
    </row>
    <row r="172" spans="1:8" ht="30" x14ac:dyDescent="0.25">
      <c r="A172" s="34" t="s">
        <v>23</v>
      </c>
      <c r="B172" s="35">
        <v>101</v>
      </c>
      <c r="C172" s="35">
        <v>30</v>
      </c>
      <c r="D172" s="34" t="s">
        <v>12</v>
      </c>
      <c r="E172" s="34" t="s">
        <v>19</v>
      </c>
      <c r="F172" s="35">
        <v>2260.2758620689656</v>
      </c>
      <c r="G172" s="34" t="s">
        <v>20</v>
      </c>
      <c r="H172" s="34" t="s">
        <v>65</v>
      </c>
    </row>
    <row r="173" spans="1:8" ht="30" x14ac:dyDescent="0.25">
      <c r="A173" s="34" t="s">
        <v>23</v>
      </c>
      <c r="B173" s="35">
        <v>101</v>
      </c>
      <c r="C173" s="35">
        <v>31</v>
      </c>
      <c r="D173" s="34" t="s">
        <v>12</v>
      </c>
      <c r="E173" s="34" t="s">
        <v>19</v>
      </c>
      <c r="F173" s="35">
        <v>1120.3539823008848</v>
      </c>
      <c r="G173" s="34" t="s">
        <v>20</v>
      </c>
      <c r="H173" s="34" t="s">
        <v>65</v>
      </c>
    </row>
    <row r="174" spans="1:8" ht="30" x14ac:dyDescent="0.25">
      <c r="A174" s="34" t="s">
        <v>23</v>
      </c>
      <c r="B174" s="35">
        <v>101</v>
      </c>
      <c r="C174" s="35">
        <v>32</v>
      </c>
      <c r="D174" s="34" t="s">
        <v>12</v>
      </c>
      <c r="E174" s="34" t="s">
        <v>19</v>
      </c>
      <c r="F174" s="35">
        <v>1549.9494382022472</v>
      </c>
      <c r="G174" s="34" t="s">
        <v>20</v>
      </c>
      <c r="H174" s="34" t="s">
        <v>65</v>
      </c>
    </row>
    <row r="175" spans="1:8" ht="30" x14ac:dyDescent="0.25">
      <c r="A175" s="34" t="s">
        <v>23</v>
      </c>
      <c r="B175" s="35">
        <v>101</v>
      </c>
      <c r="C175" s="35">
        <v>33</v>
      </c>
      <c r="D175" s="34" t="s">
        <v>12</v>
      </c>
      <c r="E175" s="34" t="s">
        <v>19</v>
      </c>
      <c r="F175" s="35">
        <v>223.9406779661017</v>
      </c>
      <c r="G175" s="34" t="s">
        <v>20</v>
      </c>
      <c r="H175" s="34" t="s">
        <v>65</v>
      </c>
    </row>
    <row r="176" spans="1:8" ht="30" x14ac:dyDescent="0.25">
      <c r="A176" s="34" t="s">
        <v>23</v>
      </c>
      <c r="B176" s="35">
        <v>101</v>
      </c>
      <c r="C176" s="35">
        <v>34</v>
      </c>
      <c r="D176" s="34" t="s">
        <v>12</v>
      </c>
      <c r="E176" s="34" t="s">
        <v>19</v>
      </c>
      <c r="F176" s="35">
        <v>216.45021645021646</v>
      </c>
      <c r="G176" s="34" t="s">
        <v>20</v>
      </c>
      <c r="H176" s="34" t="s">
        <v>65</v>
      </c>
    </row>
    <row r="177" spans="1:8" ht="30" x14ac:dyDescent="0.25">
      <c r="A177" s="34" t="s">
        <v>23</v>
      </c>
      <c r="B177" s="35">
        <v>102</v>
      </c>
      <c r="C177" s="35">
        <v>29</v>
      </c>
      <c r="D177" s="34" t="s">
        <v>12</v>
      </c>
      <c r="E177" s="34" t="s">
        <v>10</v>
      </c>
      <c r="F177" s="35">
        <v>944.24369747899163</v>
      </c>
      <c r="G177" s="34" t="s">
        <v>11</v>
      </c>
      <c r="H177" s="34" t="s">
        <v>65</v>
      </c>
    </row>
    <row r="178" spans="1:8" ht="30" x14ac:dyDescent="0.25">
      <c r="A178" s="34" t="s">
        <v>23</v>
      </c>
      <c r="B178" s="35">
        <v>102</v>
      </c>
      <c r="C178" s="35">
        <v>30</v>
      </c>
      <c r="D178" s="34" t="s">
        <v>12</v>
      </c>
      <c r="E178" s="34" t="s">
        <v>10</v>
      </c>
      <c r="F178" s="35">
        <v>278.85474860335194</v>
      </c>
      <c r="G178" s="34" t="s">
        <v>11</v>
      </c>
      <c r="H178" s="34" t="s">
        <v>65</v>
      </c>
    </row>
    <row r="179" spans="1:8" ht="30" x14ac:dyDescent="0.25">
      <c r="A179" s="34" t="s">
        <v>23</v>
      </c>
      <c r="B179" s="35">
        <v>102</v>
      </c>
      <c r="C179" s="35">
        <v>32</v>
      </c>
      <c r="D179" s="34" t="s">
        <v>12</v>
      </c>
      <c r="E179" s="34" t="s">
        <v>10</v>
      </c>
      <c r="F179" s="35">
        <v>1091.6734693877552</v>
      </c>
      <c r="G179" s="34" t="s">
        <v>11</v>
      </c>
      <c r="H179" s="34" t="s">
        <v>65</v>
      </c>
    </row>
    <row r="180" spans="1:8" ht="30" x14ac:dyDescent="0.25">
      <c r="A180" s="34" t="s">
        <v>23</v>
      </c>
      <c r="B180" s="35">
        <v>102</v>
      </c>
      <c r="C180" s="35">
        <v>29</v>
      </c>
      <c r="D180" s="34" t="s">
        <v>12</v>
      </c>
      <c r="E180" s="34" t="s">
        <v>13</v>
      </c>
      <c r="F180" s="35">
        <v>944.24369747899163</v>
      </c>
      <c r="G180" s="34" t="s">
        <v>11</v>
      </c>
      <c r="H180" s="34" t="s">
        <v>65</v>
      </c>
    </row>
    <row r="181" spans="1:8" ht="30" x14ac:dyDescent="0.25">
      <c r="A181" s="34" t="s">
        <v>23</v>
      </c>
      <c r="B181" s="35">
        <v>102</v>
      </c>
      <c r="C181" s="35">
        <v>32</v>
      </c>
      <c r="D181" s="34" t="s">
        <v>12</v>
      </c>
      <c r="E181" s="34" t="s">
        <v>13</v>
      </c>
      <c r="F181" s="35">
        <v>545.83673469387759</v>
      </c>
      <c r="G181" s="34" t="s">
        <v>11</v>
      </c>
      <c r="H181" s="34" t="s">
        <v>65</v>
      </c>
    </row>
    <row r="182" spans="1:8" ht="30" x14ac:dyDescent="0.25">
      <c r="A182" s="34" t="s">
        <v>23</v>
      </c>
      <c r="B182" s="35">
        <v>102</v>
      </c>
      <c r="C182" s="35">
        <v>33</v>
      </c>
      <c r="D182" s="34" t="s">
        <v>12</v>
      </c>
      <c r="E182" s="34" t="s">
        <v>13</v>
      </c>
      <c r="F182" s="35">
        <v>163.5</v>
      </c>
      <c r="G182" s="34" t="s">
        <v>11</v>
      </c>
      <c r="H182" s="34" t="s">
        <v>65</v>
      </c>
    </row>
    <row r="183" spans="1:8" ht="30" x14ac:dyDescent="0.25">
      <c r="A183" s="34" t="s">
        <v>23</v>
      </c>
      <c r="B183" s="35">
        <v>102</v>
      </c>
      <c r="C183" s="35">
        <v>32</v>
      </c>
      <c r="D183" s="34" t="s">
        <v>12</v>
      </c>
      <c r="E183" s="34" t="s">
        <v>14</v>
      </c>
      <c r="F183" s="35">
        <v>272.91836734693879</v>
      </c>
      <c r="G183" s="34" t="s">
        <v>11</v>
      </c>
      <c r="H183" s="34" t="s">
        <v>65</v>
      </c>
    </row>
    <row r="184" spans="1:8" ht="30" x14ac:dyDescent="0.25">
      <c r="A184" s="34" t="s">
        <v>23</v>
      </c>
      <c r="B184" s="35">
        <v>102</v>
      </c>
      <c r="C184" s="35">
        <v>34</v>
      </c>
      <c r="D184" s="34" t="s">
        <v>12</v>
      </c>
      <c r="E184" s="34" t="s">
        <v>14</v>
      </c>
      <c r="F184" s="35">
        <v>113.88888888888889</v>
      </c>
      <c r="G184" s="34" t="s">
        <v>11</v>
      </c>
      <c r="H184" s="34" t="s">
        <v>65</v>
      </c>
    </row>
    <row r="185" spans="1:8" ht="30" x14ac:dyDescent="0.25">
      <c r="A185" s="34" t="s">
        <v>23</v>
      </c>
      <c r="B185" s="35">
        <v>102</v>
      </c>
      <c r="C185" s="35">
        <v>30</v>
      </c>
      <c r="D185" s="34" t="s">
        <v>12</v>
      </c>
      <c r="E185" s="34" t="s">
        <v>21</v>
      </c>
      <c r="F185" s="35">
        <v>278.85474860335194</v>
      </c>
      <c r="G185" s="34" t="s">
        <v>11</v>
      </c>
      <c r="H185" s="34" t="s">
        <v>65</v>
      </c>
    </row>
    <row r="186" spans="1:8" ht="30" x14ac:dyDescent="0.25">
      <c r="A186" s="34" t="s">
        <v>23</v>
      </c>
      <c r="B186" s="35">
        <v>102</v>
      </c>
      <c r="C186" s="35">
        <v>28</v>
      </c>
      <c r="D186" s="34" t="s">
        <v>12</v>
      </c>
      <c r="E186" s="34" t="s">
        <v>17</v>
      </c>
      <c r="F186" s="35">
        <v>736.25</v>
      </c>
      <c r="G186" s="34" t="s">
        <v>16</v>
      </c>
      <c r="H186" s="34" t="s">
        <v>65</v>
      </c>
    </row>
    <row r="187" spans="1:8" ht="30" x14ac:dyDescent="0.25">
      <c r="A187" s="34" t="s">
        <v>23</v>
      </c>
      <c r="B187" s="35">
        <v>102</v>
      </c>
      <c r="C187" s="35">
        <v>32</v>
      </c>
      <c r="D187" s="34" t="s">
        <v>12</v>
      </c>
      <c r="E187" s="34" t="s">
        <v>17</v>
      </c>
      <c r="F187" s="35">
        <v>545.83673469387759</v>
      </c>
      <c r="G187" s="34" t="s">
        <v>16</v>
      </c>
      <c r="H187" s="34" t="s">
        <v>65</v>
      </c>
    </row>
    <row r="188" spans="1:8" ht="30" x14ac:dyDescent="0.25">
      <c r="A188" s="34" t="s">
        <v>23</v>
      </c>
      <c r="B188" s="35">
        <v>102</v>
      </c>
      <c r="C188" s="35">
        <v>34</v>
      </c>
      <c r="D188" s="34" t="s">
        <v>12</v>
      </c>
      <c r="E188" s="34" t="s">
        <v>17</v>
      </c>
      <c r="F188" s="35">
        <v>113.88888888888889</v>
      </c>
      <c r="G188" s="34" t="s">
        <v>16</v>
      </c>
      <c r="H188" s="34" t="s">
        <v>65</v>
      </c>
    </row>
    <row r="189" spans="1:8" ht="30" x14ac:dyDescent="0.25">
      <c r="A189" s="34" t="s">
        <v>23</v>
      </c>
      <c r="B189" s="35">
        <v>102</v>
      </c>
      <c r="C189" s="35">
        <v>28</v>
      </c>
      <c r="D189" s="34" t="s">
        <v>12</v>
      </c>
      <c r="E189" s="34" t="s">
        <v>18</v>
      </c>
      <c r="F189" s="35">
        <v>736.25</v>
      </c>
      <c r="G189" s="34" t="s">
        <v>16</v>
      </c>
      <c r="H189" s="34" t="s">
        <v>65</v>
      </c>
    </row>
    <row r="190" spans="1:8" ht="30" x14ac:dyDescent="0.25">
      <c r="A190" s="34" t="s">
        <v>23</v>
      </c>
      <c r="B190" s="35">
        <v>102</v>
      </c>
      <c r="C190" s="35">
        <v>32</v>
      </c>
      <c r="D190" s="34" t="s">
        <v>12</v>
      </c>
      <c r="E190" s="34" t="s">
        <v>18</v>
      </c>
      <c r="F190" s="35">
        <v>1228.1326530612246</v>
      </c>
      <c r="G190" s="34" t="s">
        <v>16</v>
      </c>
      <c r="H190" s="34" t="s">
        <v>65</v>
      </c>
    </row>
    <row r="191" spans="1:8" ht="30" x14ac:dyDescent="0.25">
      <c r="A191" s="34" t="s">
        <v>23</v>
      </c>
      <c r="B191" s="35">
        <v>102</v>
      </c>
      <c r="C191" s="35">
        <v>34</v>
      </c>
      <c r="D191" s="34" t="s">
        <v>12</v>
      </c>
      <c r="E191" s="34" t="s">
        <v>18</v>
      </c>
      <c r="F191" s="35">
        <v>113.88888888888889</v>
      </c>
      <c r="G191" s="34" t="s">
        <v>16</v>
      </c>
      <c r="H191" s="34" t="s">
        <v>65</v>
      </c>
    </row>
    <row r="192" spans="1:8" ht="30" x14ac:dyDescent="0.25">
      <c r="A192" s="34" t="s">
        <v>23</v>
      </c>
      <c r="B192" s="35">
        <v>102</v>
      </c>
      <c r="C192" s="35">
        <v>34</v>
      </c>
      <c r="D192" s="34" t="s">
        <v>12</v>
      </c>
      <c r="E192" s="34" t="s">
        <v>856</v>
      </c>
      <c r="F192" s="35">
        <v>113.88888888888889</v>
      </c>
      <c r="G192" s="34" t="s">
        <v>20</v>
      </c>
      <c r="H192" s="34" t="s">
        <v>882</v>
      </c>
    </row>
    <row r="193" spans="1:8" ht="30" x14ac:dyDescent="0.25">
      <c r="A193" s="34" t="s">
        <v>23</v>
      </c>
      <c r="B193" s="35">
        <v>102</v>
      </c>
      <c r="C193" s="35">
        <v>29</v>
      </c>
      <c r="D193" s="34" t="s">
        <v>12</v>
      </c>
      <c r="E193" s="34" t="s">
        <v>19</v>
      </c>
      <c r="F193" s="35">
        <v>1888.4873949579833</v>
      </c>
      <c r="G193" s="34" t="s">
        <v>20</v>
      </c>
      <c r="H193" s="34" t="s">
        <v>65</v>
      </c>
    </row>
    <row r="194" spans="1:8" ht="30" x14ac:dyDescent="0.25">
      <c r="A194" s="34" t="s">
        <v>23</v>
      </c>
      <c r="B194" s="35">
        <v>102</v>
      </c>
      <c r="C194" s="35">
        <v>32</v>
      </c>
      <c r="D194" s="34" t="s">
        <v>12</v>
      </c>
      <c r="E194" s="34" t="s">
        <v>19</v>
      </c>
      <c r="F194" s="35">
        <v>409.37755102040819</v>
      </c>
      <c r="G194" s="34" t="s">
        <v>20</v>
      </c>
      <c r="H194" s="34" t="s">
        <v>65</v>
      </c>
    </row>
    <row r="195" spans="1:8" ht="30" x14ac:dyDescent="0.25">
      <c r="A195" s="34" t="s">
        <v>23</v>
      </c>
      <c r="B195" s="35">
        <v>103</v>
      </c>
      <c r="C195" s="35">
        <v>33</v>
      </c>
      <c r="D195" s="34" t="s">
        <v>12</v>
      </c>
      <c r="E195" s="34" t="s">
        <v>17</v>
      </c>
      <c r="F195" s="35">
        <v>45.148606811145513</v>
      </c>
      <c r="G195" s="34" t="s">
        <v>16</v>
      </c>
      <c r="H195" s="34" t="s">
        <v>65</v>
      </c>
    </row>
    <row r="196" spans="1:8" ht="30" x14ac:dyDescent="0.25">
      <c r="A196" s="34" t="s">
        <v>23</v>
      </c>
      <c r="B196" s="35">
        <v>103</v>
      </c>
      <c r="C196" s="35">
        <v>31</v>
      </c>
      <c r="D196" s="34" t="s">
        <v>12</v>
      </c>
      <c r="E196" s="34" t="s">
        <v>856</v>
      </c>
      <c r="F196" s="35">
        <v>144.66666666666666</v>
      </c>
      <c r="G196" s="34" t="s">
        <v>20</v>
      </c>
      <c r="H196" s="34" t="s">
        <v>882</v>
      </c>
    </row>
    <row r="197" spans="1:8" ht="30" x14ac:dyDescent="0.25">
      <c r="A197" s="34" t="s">
        <v>23</v>
      </c>
      <c r="B197" s="35">
        <v>103</v>
      </c>
      <c r="C197" s="35">
        <v>33</v>
      </c>
      <c r="D197" s="34" t="s">
        <v>12</v>
      </c>
      <c r="E197" s="34" t="s">
        <v>856</v>
      </c>
      <c r="F197" s="35">
        <v>45.148606811145513</v>
      </c>
      <c r="G197" s="34" t="s">
        <v>20</v>
      </c>
      <c r="H197" s="34" t="s">
        <v>882</v>
      </c>
    </row>
    <row r="198" spans="1:8" ht="30" x14ac:dyDescent="0.25">
      <c r="A198" s="34" t="s">
        <v>23</v>
      </c>
      <c r="B198" s="35">
        <v>103</v>
      </c>
      <c r="C198" s="35">
        <v>32</v>
      </c>
      <c r="D198" s="34" t="s">
        <v>12</v>
      </c>
      <c r="E198" s="34" t="s">
        <v>19</v>
      </c>
      <c r="F198" s="35">
        <v>96.530364372469634</v>
      </c>
      <c r="G198" s="34" t="s">
        <v>20</v>
      </c>
      <c r="H198" s="34" t="s">
        <v>65</v>
      </c>
    </row>
    <row r="199" spans="1:8" ht="30" x14ac:dyDescent="0.25">
      <c r="A199" s="34" t="s">
        <v>23</v>
      </c>
      <c r="B199" s="35">
        <v>104</v>
      </c>
      <c r="C199" s="35">
        <v>29</v>
      </c>
      <c r="D199" s="34" t="s">
        <v>12</v>
      </c>
      <c r="E199" s="34" t="s">
        <v>10</v>
      </c>
      <c r="F199" s="35">
        <v>551.88888888888891</v>
      </c>
      <c r="G199" s="34" t="s">
        <v>11</v>
      </c>
      <c r="H199" s="34" t="s">
        <v>65</v>
      </c>
    </row>
    <row r="200" spans="1:8" ht="30" x14ac:dyDescent="0.25">
      <c r="A200" s="34" t="s">
        <v>23</v>
      </c>
      <c r="B200" s="35">
        <v>104</v>
      </c>
      <c r="C200" s="35">
        <v>30</v>
      </c>
      <c r="D200" s="34" t="s">
        <v>12</v>
      </c>
      <c r="E200" s="34" t="s">
        <v>10</v>
      </c>
      <c r="F200" s="35">
        <v>713.68110236220468</v>
      </c>
      <c r="G200" s="34" t="s">
        <v>11</v>
      </c>
      <c r="H200" s="34" t="s">
        <v>65</v>
      </c>
    </row>
    <row r="201" spans="1:8" ht="30" x14ac:dyDescent="0.25">
      <c r="A201" s="34" t="s">
        <v>23</v>
      </c>
      <c r="B201" s="35">
        <v>104</v>
      </c>
      <c r="C201" s="35">
        <v>31</v>
      </c>
      <c r="D201" s="34" t="s">
        <v>12</v>
      </c>
      <c r="E201" s="34" t="s">
        <v>10</v>
      </c>
      <c r="F201" s="35">
        <v>552.71511627906978</v>
      </c>
      <c r="G201" s="34" t="s">
        <v>11</v>
      </c>
      <c r="H201" s="34" t="s">
        <v>65</v>
      </c>
    </row>
    <row r="202" spans="1:8" ht="30" x14ac:dyDescent="0.25">
      <c r="A202" s="34" t="s">
        <v>23</v>
      </c>
      <c r="B202" s="35">
        <v>104</v>
      </c>
      <c r="C202" s="35">
        <v>32</v>
      </c>
      <c r="D202" s="34" t="s">
        <v>12</v>
      </c>
      <c r="E202" s="34" t="s">
        <v>10</v>
      </c>
      <c r="F202" s="35">
        <v>1081.3</v>
      </c>
      <c r="G202" s="34" t="s">
        <v>11</v>
      </c>
      <c r="H202" s="34" t="s">
        <v>65</v>
      </c>
    </row>
    <row r="203" spans="1:8" ht="30" x14ac:dyDescent="0.25">
      <c r="A203" s="34" t="s">
        <v>23</v>
      </c>
      <c r="B203" s="35">
        <v>104</v>
      </c>
      <c r="C203" s="35">
        <v>33</v>
      </c>
      <c r="D203" s="34" t="s">
        <v>12</v>
      </c>
      <c r="E203" s="34" t="s">
        <v>10</v>
      </c>
      <c r="F203" s="35">
        <v>114.73484848484848</v>
      </c>
      <c r="G203" s="34" t="s">
        <v>11</v>
      </c>
      <c r="H203" s="34" t="s">
        <v>65</v>
      </c>
    </row>
    <row r="204" spans="1:8" ht="30" x14ac:dyDescent="0.25">
      <c r="A204" s="34" t="s">
        <v>23</v>
      </c>
      <c r="B204" s="35">
        <v>104</v>
      </c>
      <c r="C204" s="35">
        <v>30</v>
      </c>
      <c r="D204" s="34" t="s">
        <v>12</v>
      </c>
      <c r="E204" s="34" t="s">
        <v>13</v>
      </c>
      <c r="F204" s="35">
        <v>713.68110236220468</v>
      </c>
      <c r="G204" s="34" t="s">
        <v>11</v>
      </c>
      <c r="H204" s="34" t="s">
        <v>65</v>
      </c>
    </row>
    <row r="205" spans="1:8" ht="30" x14ac:dyDescent="0.25">
      <c r="A205" s="34" t="s">
        <v>23</v>
      </c>
      <c r="B205" s="35">
        <v>104</v>
      </c>
      <c r="C205" s="35">
        <v>31</v>
      </c>
      <c r="D205" s="34" t="s">
        <v>12</v>
      </c>
      <c r="E205" s="34" t="s">
        <v>13</v>
      </c>
      <c r="F205" s="35">
        <v>552.71511627906978</v>
      </c>
      <c r="G205" s="34" t="s">
        <v>11</v>
      </c>
      <c r="H205" s="34" t="s">
        <v>65</v>
      </c>
    </row>
    <row r="206" spans="1:8" ht="30" x14ac:dyDescent="0.25">
      <c r="A206" s="34" t="s">
        <v>23</v>
      </c>
      <c r="B206" s="35">
        <v>104</v>
      </c>
      <c r="C206" s="35">
        <v>30</v>
      </c>
      <c r="D206" s="34" t="s">
        <v>12</v>
      </c>
      <c r="E206" s="34" t="s">
        <v>14</v>
      </c>
      <c r="F206" s="35">
        <v>237.89370078740157</v>
      </c>
      <c r="G206" s="34" t="s">
        <v>11</v>
      </c>
      <c r="H206" s="34" t="s">
        <v>65</v>
      </c>
    </row>
    <row r="207" spans="1:8" ht="30" x14ac:dyDescent="0.25">
      <c r="A207" s="34" t="s">
        <v>23</v>
      </c>
      <c r="B207" s="35">
        <v>104</v>
      </c>
      <c r="C207" s="35">
        <v>31</v>
      </c>
      <c r="D207" s="34" t="s">
        <v>12</v>
      </c>
      <c r="E207" s="34" t="s">
        <v>14</v>
      </c>
      <c r="F207" s="35">
        <v>552.71511627906978</v>
      </c>
      <c r="G207" s="34" t="s">
        <v>11</v>
      </c>
      <c r="H207" s="34" t="s">
        <v>65</v>
      </c>
    </row>
    <row r="208" spans="1:8" ht="30" x14ac:dyDescent="0.25">
      <c r="A208" s="34" t="s">
        <v>23</v>
      </c>
      <c r="B208" s="35">
        <v>104</v>
      </c>
      <c r="C208" s="35">
        <v>33</v>
      </c>
      <c r="D208" s="34" t="s">
        <v>12</v>
      </c>
      <c r="E208" s="34" t="s">
        <v>14</v>
      </c>
      <c r="F208" s="35">
        <v>114.73484848484848</v>
      </c>
      <c r="G208" s="34" t="s">
        <v>11</v>
      </c>
      <c r="H208" s="34" t="s">
        <v>65</v>
      </c>
    </row>
    <row r="209" spans="1:8" ht="30" x14ac:dyDescent="0.25">
      <c r="A209" s="34" t="s">
        <v>23</v>
      </c>
      <c r="B209" s="35">
        <v>104</v>
      </c>
      <c r="C209" s="35">
        <v>29</v>
      </c>
      <c r="D209" s="34" t="s">
        <v>12</v>
      </c>
      <c r="E209" s="34" t="s">
        <v>21</v>
      </c>
      <c r="F209" s="35">
        <v>275.94444444444446</v>
      </c>
      <c r="G209" s="34" t="s">
        <v>11</v>
      </c>
      <c r="H209" s="34" t="s">
        <v>65</v>
      </c>
    </row>
    <row r="210" spans="1:8" ht="30" x14ac:dyDescent="0.25">
      <c r="A210" s="34" t="s">
        <v>23</v>
      </c>
      <c r="B210" s="35">
        <v>104</v>
      </c>
      <c r="C210" s="35">
        <v>30</v>
      </c>
      <c r="D210" s="34" t="s">
        <v>12</v>
      </c>
      <c r="E210" s="34" t="s">
        <v>21</v>
      </c>
      <c r="F210" s="35">
        <v>237.89370078740157</v>
      </c>
      <c r="G210" s="34" t="s">
        <v>11</v>
      </c>
      <c r="H210" s="34" t="s">
        <v>65</v>
      </c>
    </row>
    <row r="211" spans="1:8" ht="30" x14ac:dyDescent="0.25">
      <c r="A211" s="34" t="s">
        <v>23</v>
      </c>
      <c r="B211" s="35">
        <v>104</v>
      </c>
      <c r="C211" s="35">
        <v>31</v>
      </c>
      <c r="D211" s="34" t="s">
        <v>12</v>
      </c>
      <c r="E211" s="34" t="s">
        <v>21</v>
      </c>
      <c r="F211" s="35">
        <v>184.23837209302326</v>
      </c>
      <c r="G211" s="34" t="s">
        <v>11</v>
      </c>
      <c r="H211" s="34" t="s">
        <v>65</v>
      </c>
    </row>
    <row r="212" spans="1:8" ht="30" x14ac:dyDescent="0.25">
      <c r="A212" s="34" t="s">
        <v>23</v>
      </c>
      <c r="B212" s="35">
        <v>104</v>
      </c>
      <c r="C212" s="35">
        <v>29</v>
      </c>
      <c r="D212" s="34" t="s">
        <v>12</v>
      </c>
      <c r="E212" s="34" t="s">
        <v>17</v>
      </c>
      <c r="F212" s="35">
        <v>413.91666666666669</v>
      </c>
      <c r="G212" s="34" t="s">
        <v>16</v>
      </c>
      <c r="H212" s="34" t="s">
        <v>65</v>
      </c>
    </row>
    <row r="213" spans="1:8" ht="30" x14ac:dyDescent="0.25">
      <c r="A213" s="34" t="s">
        <v>23</v>
      </c>
      <c r="B213" s="35">
        <v>104</v>
      </c>
      <c r="C213" s="35">
        <v>30</v>
      </c>
      <c r="D213" s="34" t="s">
        <v>12</v>
      </c>
      <c r="E213" s="34" t="s">
        <v>17</v>
      </c>
      <c r="F213" s="35">
        <v>1903.1496062992123</v>
      </c>
      <c r="G213" s="34" t="s">
        <v>16</v>
      </c>
      <c r="H213" s="34" t="s">
        <v>65</v>
      </c>
    </row>
    <row r="214" spans="1:8" ht="30" x14ac:dyDescent="0.25">
      <c r="A214" s="34" t="s">
        <v>23</v>
      </c>
      <c r="B214" s="35">
        <v>104</v>
      </c>
      <c r="C214" s="35">
        <v>31</v>
      </c>
      <c r="D214" s="34" t="s">
        <v>12</v>
      </c>
      <c r="E214" s="34" t="s">
        <v>17</v>
      </c>
      <c r="F214" s="35">
        <v>736.95348837209303</v>
      </c>
      <c r="G214" s="34" t="s">
        <v>16</v>
      </c>
      <c r="H214" s="34" t="s">
        <v>65</v>
      </c>
    </row>
    <row r="215" spans="1:8" ht="30" x14ac:dyDescent="0.25">
      <c r="A215" s="34" t="s">
        <v>23</v>
      </c>
      <c r="B215" s="35">
        <v>104</v>
      </c>
      <c r="C215" s="35">
        <v>32</v>
      </c>
      <c r="D215" s="34" t="s">
        <v>12</v>
      </c>
      <c r="E215" s="34" t="s">
        <v>17</v>
      </c>
      <c r="F215" s="35">
        <v>810.97499999999991</v>
      </c>
      <c r="G215" s="34" t="s">
        <v>16</v>
      </c>
      <c r="H215" s="34" t="s">
        <v>65</v>
      </c>
    </row>
    <row r="216" spans="1:8" ht="30" x14ac:dyDescent="0.25">
      <c r="A216" s="34" t="s">
        <v>23</v>
      </c>
      <c r="B216" s="35">
        <v>104</v>
      </c>
      <c r="C216" s="35">
        <v>33</v>
      </c>
      <c r="D216" s="34" t="s">
        <v>12</v>
      </c>
      <c r="E216" s="34" t="s">
        <v>17</v>
      </c>
      <c r="F216" s="35">
        <v>114.73484848484848</v>
      </c>
      <c r="G216" s="34" t="s">
        <v>16</v>
      </c>
      <c r="H216" s="34" t="s">
        <v>65</v>
      </c>
    </row>
    <row r="217" spans="1:8" ht="30" x14ac:dyDescent="0.25">
      <c r="A217" s="34" t="s">
        <v>23</v>
      </c>
      <c r="B217" s="35">
        <v>104</v>
      </c>
      <c r="C217" s="35">
        <v>29</v>
      </c>
      <c r="D217" s="34" t="s">
        <v>12</v>
      </c>
      <c r="E217" s="34" t="s">
        <v>18</v>
      </c>
      <c r="F217" s="35">
        <v>551.88888888888891</v>
      </c>
      <c r="G217" s="34" t="s">
        <v>16</v>
      </c>
      <c r="H217" s="34" t="s">
        <v>65</v>
      </c>
    </row>
    <row r="218" spans="1:8" ht="30" x14ac:dyDescent="0.25">
      <c r="A218" s="34" t="s">
        <v>23</v>
      </c>
      <c r="B218" s="35">
        <v>104</v>
      </c>
      <c r="C218" s="35">
        <v>30</v>
      </c>
      <c r="D218" s="34" t="s">
        <v>12</v>
      </c>
      <c r="E218" s="34" t="s">
        <v>18</v>
      </c>
      <c r="F218" s="35">
        <v>1427.3622047244094</v>
      </c>
      <c r="G218" s="34" t="s">
        <v>16</v>
      </c>
      <c r="H218" s="34" t="s">
        <v>65</v>
      </c>
    </row>
    <row r="219" spans="1:8" ht="30" x14ac:dyDescent="0.25">
      <c r="A219" s="34" t="s">
        <v>23</v>
      </c>
      <c r="B219" s="35">
        <v>104</v>
      </c>
      <c r="C219" s="35">
        <v>31</v>
      </c>
      <c r="D219" s="34" t="s">
        <v>12</v>
      </c>
      <c r="E219" s="34" t="s">
        <v>18</v>
      </c>
      <c r="F219" s="35">
        <v>1105.4302325581396</v>
      </c>
      <c r="G219" s="34" t="s">
        <v>16</v>
      </c>
      <c r="H219" s="34" t="s">
        <v>65</v>
      </c>
    </row>
    <row r="220" spans="1:8" ht="30" x14ac:dyDescent="0.25">
      <c r="A220" s="34" t="s">
        <v>23</v>
      </c>
      <c r="B220" s="35">
        <v>104</v>
      </c>
      <c r="C220" s="35">
        <v>32</v>
      </c>
      <c r="D220" s="34" t="s">
        <v>12</v>
      </c>
      <c r="E220" s="34" t="s">
        <v>18</v>
      </c>
      <c r="F220" s="35">
        <v>270.32499999999999</v>
      </c>
      <c r="G220" s="34" t="s">
        <v>16</v>
      </c>
      <c r="H220" s="34" t="s">
        <v>65</v>
      </c>
    </row>
    <row r="221" spans="1:8" ht="30" x14ac:dyDescent="0.25">
      <c r="A221" s="34" t="s">
        <v>23</v>
      </c>
      <c r="B221" s="35">
        <v>104</v>
      </c>
      <c r="C221" s="35">
        <v>33</v>
      </c>
      <c r="D221" s="34" t="s">
        <v>12</v>
      </c>
      <c r="E221" s="34" t="s">
        <v>18</v>
      </c>
      <c r="F221" s="35">
        <v>114.73484848484848</v>
      </c>
      <c r="G221" s="34" t="s">
        <v>16</v>
      </c>
      <c r="H221" s="34" t="s">
        <v>65</v>
      </c>
    </row>
    <row r="222" spans="1:8" ht="30" x14ac:dyDescent="0.25">
      <c r="A222" s="34" t="s">
        <v>23</v>
      </c>
      <c r="B222" s="35">
        <v>104</v>
      </c>
      <c r="C222" s="35">
        <v>30</v>
      </c>
      <c r="D222" s="34" t="s">
        <v>12</v>
      </c>
      <c r="E222" s="34" t="s">
        <v>856</v>
      </c>
      <c r="F222" s="35">
        <v>237.89370078740157</v>
      </c>
      <c r="G222" s="34" t="s">
        <v>20</v>
      </c>
      <c r="H222" s="34" t="s">
        <v>882</v>
      </c>
    </row>
    <row r="223" spans="1:8" ht="30" x14ac:dyDescent="0.25">
      <c r="A223" s="34" t="s">
        <v>23</v>
      </c>
      <c r="B223" s="35">
        <v>104</v>
      </c>
      <c r="C223" s="35">
        <v>31</v>
      </c>
      <c r="D223" s="34" t="s">
        <v>12</v>
      </c>
      <c r="E223" s="34" t="s">
        <v>856</v>
      </c>
      <c r="F223" s="35">
        <v>736.95348837209303</v>
      </c>
      <c r="G223" s="34" t="s">
        <v>20</v>
      </c>
      <c r="H223" s="34" t="s">
        <v>882</v>
      </c>
    </row>
    <row r="224" spans="1:8" ht="30" x14ac:dyDescent="0.25">
      <c r="A224" s="34" t="s">
        <v>23</v>
      </c>
      <c r="B224" s="35">
        <v>104</v>
      </c>
      <c r="C224" s="35">
        <v>32</v>
      </c>
      <c r="D224" s="34" t="s">
        <v>12</v>
      </c>
      <c r="E224" s="34" t="s">
        <v>856</v>
      </c>
      <c r="F224" s="35">
        <v>1621.95</v>
      </c>
      <c r="G224" s="34" t="s">
        <v>20</v>
      </c>
      <c r="H224" s="34" t="s">
        <v>882</v>
      </c>
    </row>
    <row r="225" spans="1:8" ht="30" x14ac:dyDescent="0.25">
      <c r="A225" s="34" t="s">
        <v>23</v>
      </c>
      <c r="B225" s="35">
        <v>104</v>
      </c>
      <c r="C225" s="35">
        <v>33</v>
      </c>
      <c r="D225" s="34" t="s">
        <v>12</v>
      </c>
      <c r="E225" s="34" t="s">
        <v>856</v>
      </c>
      <c r="F225" s="35">
        <v>917.87878787878788</v>
      </c>
      <c r="G225" s="34" t="s">
        <v>20</v>
      </c>
      <c r="H225" s="34" t="s">
        <v>882</v>
      </c>
    </row>
    <row r="226" spans="1:8" ht="30" x14ac:dyDescent="0.25">
      <c r="A226" s="34" t="s">
        <v>23</v>
      </c>
      <c r="B226" s="35">
        <v>104</v>
      </c>
      <c r="C226" s="35">
        <v>34</v>
      </c>
      <c r="D226" s="34" t="s">
        <v>12</v>
      </c>
      <c r="E226" s="34" t="s">
        <v>856</v>
      </c>
      <c r="F226" s="35">
        <v>24.041666666666668</v>
      </c>
      <c r="G226" s="34" t="s">
        <v>20</v>
      </c>
      <c r="H226" s="34" t="s">
        <v>882</v>
      </c>
    </row>
    <row r="227" spans="1:8" ht="30" x14ac:dyDescent="0.25">
      <c r="A227" s="34" t="s">
        <v>23</v>
      </c>
      <c r="B227" s="35">
        <v>104</v>
      </c>
      <c r="C227" s="35">
        <v>35</v>
      </c>
      <c r="D227" s="34" t="s">
        <v>12</v>
      </c>
      <c r="E227" s="34" t="s">
        <v>856</v>
      </c>
      <c r="F227" s="35">
        <v>83.333333333333329</v>
      </c>
      <c r="G227" s="34" t="s">
        <v>20</v>
      </c>
      <c r="H227" s="34" t="s">
        <v>882</v>
      </c>
    </row>
    <row r="228" spans="1:8" ht="30" x14ac:dyDescent="0.25">
      <c r="A228" s="34" t="s">
        <v>23</v>
      </c>
      <c r="B228" s="35">
        <v>104</v>
      </c>
      <c r="C228" s="35">
        <v>29</v>
      </c>
      <c r="D228" s="34" t="s">
        <v>12</v>
      </c>
      <c r="E228" s="34" t="s">
        <v>19</v>
      </c>
      <c r="F228" s="35">
        <v>689.86111111111109</v>
      </c>
      <c r="G228" s="34" t="s">
        <v>20</v>
      </c>
      <c r="H228" s="34" t="s">
        <v>65</v>
      </c>
    </row>
    <row r="229" spans="1:8" ht="30" x14ac:dyDescent="0.25">
      <c r="A229" s="34" t="s">
        <v>23</v>
      </c>
      <c r="B229" s="35">
        <v>104</v>
      </c>
      <c r="C229" s="35">
        <v>30</v>
      </c>
      <c r="D229" s="34" t="s">
        <v>12</v>
      </c>
      <c r="E229" s="34" t="s">
        <v>19</v>
      </c>
      <c r="F229" s="35">
        <v>713.68110236220468</v>
      </c>
      <c r="G229" s="34" t="s">
        <v>20</v>
      </c>
      <c r="H229" s="34" t="s">
        <v>65</v>
      </c>
    </row>
    <row r="230" spans="1:8" ht="30" x14ac:dyDescent="0.25">
      <c r="A230" s="34" t="s">
        <v>23</v>
      </c>
      <c r="B230" s="35">
        <v>104</v>
      </c>
      <c r="C230" s="35">
        <v>31</v>
      </c>
      <c r="D230" s="34" t="s">
        <v>12</v>
      </c>
      <c r="E230" s="34" t="s">
        <v>19</v>
      </c>
      <c r="F230" s="35">
        <v>921.19186046511629</v>
      </c>
      <c r="G230" s="34" t="s">
        <v>20</v>
      </c>
      <c r="H230" s="34" t="s">
        <v>65</v>
      </c>
    </row>
    <row r="231" spans="1:8" ht="30" x14ac:dyDescent="0.25">
      <c r="A231" s="34" t="s">
        <v>23</v>
      </c>
      <c r="B231" s="35">
        <v>104</v>
      </c>
      <c r="C231" s="35">
        <v>32</v>
      </c>
      <c r="D231" s="34" t="s">
        <v>12</v>
      </c>
      <c r="E231" s="34" t="s">
        <v>19</v>
      </c>
      <c r="F231" s="35">
        <v>810.97499999999991</v>
      </c>
      <c r="G231" s="34" t="s">
        <v>20</v>
      </c>
      <c r="H231" s="34" t="s">
        <v>65</v>
      </c>
    </row>
    <row r="232" spans="1:8" ht="30" x14ac:dyDescent="0.25">
      <c r="A232" s="34" t="s">
        <v>23</v>
      </c>
      <c r="B232" s="35">
        <v>104</v>
      </c>
      <c r="C232" s="35">
        <v>33</v>
      </c>
      <c r="D232" s="34" t="s">
        <v>12</v>
      </c>
      <c r="E232" s="34" t="s">
        <v>19</v>
      </c>
      <c r="F232" s="35">
        <v>114.73484848484848</v>
      </c>
      <c r="G232" s="34" t="s">
        <v>20</v>
      </c>
      <c r="H232" s="34" t="s">
        <v>65</v>
      </c>
    </row>
    <row r="233" spans="1:8" ht="30" x14ac:dyDescent="0.25">
      <c r="A233" s="34" t="s">
        <v>23</v>
      </c>
      <c r="B233" s="35">
        <v>107</v>
      </c>
      <c r="C233" s="35">
        <v>30</v>
      </c>
      <c r="D233" s="34" t="s">
        <v>12</v>
      </c>
      <c r="E233" s="34" t="s">
        <v>10</v>
      </c>
      <c r="F233" s="35">
        <v>102.1547619047619</v>
      </c>
      <c r="G233" s="34" t="s">
        <v>11</v>
      </c>
      <c r="H233" s="34" t="s">
        <v>65</v>
      </c>
    </row>
    <row r="234" spans="1:8" ht="30" x14ac:dyDescent="0.25">
      <c r="A234" s="34" t="s">
        <v>23</v>
      </c>
      <c r="B234" s="35">
        <v>107</v>
      </c>
      <c r="C234" s="35">
        <v>30</v>
      </c>
      <c r="D234" s="34" t="s">
        <v>12</v>
      </c>
      <c r="E234" s="34" t="s">
        <v>13</v>
      </c>
      <c r="F234" s="35">
        <v>153.23214285714283</v>
      </c>
      <c r="G234" s="34" t="s">
        <v>11</v>
      </c>
      <c r="H234" s="34" t="s">
        <v>65</v>
      </c>
    </row>
    <row r="235" spans="1:8" ht="30" x14ac:dyDescent="0.25">
      <c r="A235" s="34" t="s">
        <v>23</v>
      </c>
      <c r="B235" s="35">
        <v>107</v>
      </c>
      <c r="C235" s="35">
        <v>30</v>
      </c>
      <c r="D235" s="34" t="s">
        <v>12</v>
      </c>
      <c r="E235" s="34" t="s">
        <v>14</v>
      </c>
      <c r="F235" s="35">
        <v>51.077380952380949</v>
      </c>
      <c r="G235" s="34" t="s">
        <v>11</v>
      </c>
      <c r="H235" s="34" t="s">
        <v>65</v>
      </c>
    </row>
    <row r="236" spans="1:8" ht="30" x14ac:dyDescent="0.25">
      <c r="A236" s="34" t="s">
        <v>23</v>
      </c>
      <c r="B236" s="35">
        <v>107</v>
      </c>
      <c r="C236" s="35">
        <v>29</v>
      </c>
      <c r="D236" s="34" t="s">
        <v>12</v>
      </c>
      <c r="E236" s="34" t="s">
        <v>21</v>
      </c>
      <c r="F236" s="35">
        <v>145.19444444444446</v>
      </c>
      <c r="G236" s="34" t="s">
        <v>11</v>
      </c>
      <c r="H236" s="34" t="s">
        <v>65</v>
      </c>
    </row>
    <row r="237" spans="1:8" ht="30" x14ac:dyDescent="0.25">
      <c r="A237" s="34" t="s">
        <v>23</v>
      </c>
      <c r="B237" s="35">
        <v>107</v>
      </c>
      <c r="C237" s="35">
        <v>30</v>
      </c>
      <c r="D237" s="34" t="s">
        <v>12</v>
      </c>
      <c r="E237" s="34" t="s">
        <v>21</v>
      </c>
      <c r="F237" s="35">
        <v>51.077380952380949</v>
      </c>
      <c r="G237" s="34" t="s">
        <v>11</v>
      </c>
      <c r="H237" s="34" t="s">
        <v>65</v>
      </c>
    </row>
    <row r="238" spans="1:8" ht="30" x14ac:dyDescent="0.25">
      <c r="A238" s="34" t="s">
        <v>23</v>
      </c>
      <c r="B238" s="35">
        <v>107</v>
      </c>
      <c r="C238" s="35">
        <v>29</v>
      </c>
      <c r="D238" s="34" t="s">
        <v>12</v>
      </c>
      <c r="E238" s="34" t="s">
        <v>17</v>
      </c>
      <c r="F238" s="35">
        <v>72.597222222222229</v>
      </c>
      <c r="G238" s="34" t="s">
        <v>16</v>
      </c>
      <c r="H238" s="34" t="s">
        <v>65</v>
      </c>
    </row>
    <row r="239" spans="1:8" ht="30" x14ac:dyDescent="0.25">
      <c r="A239" s="34" t="s">
        <v>23</v>
      </c>
      <c r="B239" s="35">
        <v>107</v>
      </c>
      <c r="C239" s="35">
        <v>30</v>
      </c>
      <c r="D239" s="34" t="s">
        <v>12</v>
      </c>
      <c r="E239" s="34" t="s">
        <v>17</v>
      </c>
      <c r="F239" s="35">
        <v>306.46428571428572</v>
      </c>
      <c r="G239" s="34" t="s">
        <v>16</v>
      </c>
      <c r="H239" s="34" t="s">
        <v>65</v>
      </c>
    </row>
    <row r="240" spans="1:8" ht="30" x14ac:dyDescent="0.25">
      <c r="A240" s="34" t="s">
        <v>23</v>
      </c>
      <c r="B240" s="35">
        <v>107</v>
      </c>
      <c r="C240" s="35">
        <v>29</v>
      </c>
      <c r="D240" s="34" t="s">
        <v>12</v>
      </c>
      <c r="E240" s="34" t="s">
        <v>18</v>
      </c>
      <c r="F240" s="35">
        <v>145.19444444444446</v>
      </c>
      <c r="G240" s="34" t="s">
        <v>16</v>
      </c>
      <c r="H240" s="34" t="s">
        <v>65</v>
      </c>
    </row>
    <row r="241" spans="1:8" ht="30" x14ac:dyDescent="0.25">
      <c r="A241" s="34" t="s">
        <v>23</v>
      </c>
      <c r="B241" s="35">
        <v>107</v>
      </c>
      <c r="C241" s="35">
        <v>30</v>
      </c>
      <c r="D241" s="34" t="s">
        <v>12</v>
      </c>
      <c r="E241" s="34" t="s">
        <v>18</v>
      </c>
      <c r="F241" s="35">
        <v>408.61904761904765</v>
      </c>
      <c r="G241" s="34" t="s">
        <v>16</v>
      </c>
      <c r="H241" s="34" t="s">
        <v>65</v>
      </c>
    </row>
    <row r="242" spans="1:8" ht="30" x14ac:dyDescent="0.25">
      <c r="A242" s="34" t="s">
        <v>23</v>
      </c>
      <c r="B242" s="35">
        <v>107</v>
      </c>
      <c r="C242" s="35">
        <v>29</v>
      </c>
      <c r="D242" s="34" t="s">
        <v>12</v>
      </c>
      <c r="E242" s="34" t="s">
        <v>19</v>
      </c>
      <c r="F242" s="35">
        <v>145.19444444444446</v>
      </c>
      <c r="G242" s="34" t="s">
        <v>20</v>
      </c>
      <c r="H242" s="34" t="s">
        <v>65</v>
      </c>
    </row>
    <row r="243" spans="1:8" ht="30" x14ac:dyDescent="0.25">
      <c r="A243" s="34" t="s">
        <v>23</v>
      </c>
      <c r="B243" s="35">
        <v>107</v>
      </c>
      <c r="C243" s="35">
        <v>30</v>
      </c>
      <c r="D243" s="34" t="s">
        <v>12</v>
      </c>
      <c r="E243" s="34" t="s">
        <v>19</v>
      </c>
      <c r="F243" s="35">
        <v>306.46428571428572</v>
      </c>
      <c r="G243" s="34" t="s">
        <v>20</v>
      </c>
      <c r="H243" s="34" t="s">
        <v>65</v>
      </c>
    </row>
    <row r="244" spans="1:8" ht="30" x14ac:dyDescent="0.25">
      <c r="A244" s="34" t="s">
        <v>24</v>
      </c>
      <c r="B244" s="35">
        <v>101</v>
      </c>
      <c r="C244" s="35">
        <v>27</v>
      </c>
      <c r="D244" s="34" t="s">
        <v>12</v>
      </c>
      <c r="E244" s="34" t="s">
        <v>10</v>
      </c>
      <c r="F244" s="35">
        <v>394.40163934426226</v>
      </c>
      <c r="G244" s="34" t="s">
        <v>11</v>
      </c>
      <c r="H244" s="34" t="s">
        <v>65</v>
      </c>
    </row>
    <row r="245" spans="1:8" ht="30" x14ac:dyDescent="0.25">
      <c r="A245" s="34" t="s">
        <v>24</v>
      </c>
      <c r="B245" s="35">
        <v>101</v>
      </c>
      <c r="C245" s="35">
        <v>28</v>
      </c>
      <c r="D245" s="34" t="s">
        <v>12</v>
      </c>
      <c r="E245" s="34" t="s">
        <v>10</v>
      </c>
      <c r="F245" s="35">
        <v>1486</v>
      </c>
      <c r="G245" s="34" t="s">
        <v>11</v>
      </c>
      <c r="H245" s="34" t="s">
        <v>65</v>
      </c>
    </row>
    <row r="246" spans="1:8" ht="30" x14ac:dyDescent="0.25">
      <c r="A246" s="34" t="s">
        <v>24</v>
      </c>
      <c r="B246" s="35">
        <v>101</v>
      </c>
      <c r="C246" s="35">
        <v>29</v>
      </c>
      <c r="D246" s="34" t="s">
        <v>12</v>
      </c>
      <c r="E246" s="34" t="s">
        <v>10</v>
      </c>
      <c r="F246" s="35">
        <v>1448.4615384615383</v>
      </c>
      <c r="G246" s="34" t="s">
        <v>11</v>
      </c>
      <c r="H246" s="34" t="s">
        <v>65</v>
      </c>
    </row>
    <row r="247" spans="1:8" ht="30" x14ac:dyDescent="0.25">
      <c r="A247" s="34" t="s">
        <v>24</v>
      </c>
      <c r="B247" s="35">
        <v>101</v>
      </c>
      <c r="C247" s="35">
        <v>30</v>
      </c>
      <c r="D247" s="34" t="s">
        <v>12</v>
      </c>
      <c r="E247" s="34" t="s">
        <v>10</v>
      </c>
      <c r="F247" s="35">
        <v>497</v>
      </c>
      <c r="G247" s="34" t="s">
        <v>11</v>
      </c>
      <c r="H247" s="34" t="s">
        <v>65</v>
      </c>
    </row>
    <row r="248" spans="1:8" ht="30" x14ac:dyDescent="0.25">
      <c r="A248" s="34" t="s">
        <v>24</v>
      </c>
      <c r="B248" s="35">
        <v>101</v>
      </c>
      <c r="C248" s="35">
        <v>31</v>
      </c>
      <c r="D248" s="34" t="s">
        <v>12</v>
      </c>
      <c r="E248" s="34" t="s">
        <v>10</v>
      </c>
      <c r="F248" s="35">
        <v>131.27777777777777</v>
      </c>
      <c r="G248" s="34" t="s">
        <v>11</v>
      </c>
      <c r="H248" s="34" t="s">
        <v>65</v>
      </c>
    </row>
    <row r="249" spans="1:8" ht="30" x14ac:dyDescent="0.25">
      <c r="A249" s="34" t="s">
        <v>24</v>
      </c>
      <c r="B249" s="35">
        <v>101</v>
      </c>
      <c r="C249" s="35">
        <v>32</v>
      </c>
      <c r="D249" s="34" t="s">
        <v>12</v>
      </c>
      <c r="E249" s="34" t="s">
        <v>10</v>
      </c>
      <c r="F249" s="35">
        <v>250</v>
      </c>
      <c r="G249" s="34" t="s">
        <v>11</v>
      </c>
      <c r="H249" s="34" t="s">
        <v>65</v>
      </c>
    </row>
    <row r="250" spans="1:8" ht="30" x14ac:dyDescent="0.25">
      <c r="A250" s="34" t="s">
        <v>24</v>
      </c>
      <c r="B250" s="35">
        <v>101</v>
      </c>
      <c r="C250" s="35">
        <v>27</v>
      </c>
      <c r="D250" s="34" t="s">
        <v>12</v>
      </c>
      <c r="E250" s="34" t="s">
        <v>13</v>
      </c>
      <c r="F250" s="35">
        <v>131.46721311475409</v>
      </c>
      <c r="G250" s="34" t="s">
        <v>11</v>
      </c>
      <c r="H250" s="34" t="s">
        <v>65</v>
      </c>
    </row>
    <row r="251" spans="1:8" ht="30" x14ac:dyDescent="0.25">
      <c r="A251" s="34" t="s">
        <v>24</v>
      </c>
      <c r="B251" s="35">
        <v>101</v>
      </c>
      <c r="C251" s="35">
        <v>28</v>
      </c>
      <c r="D251" s="34" t="s">
        <v>12</v>
      </c>
      <c r="E251" s="34" t="s">
        <v>13</v>
      </c>
      <c r="F251" s="35">
        <v>743</v>
      </c>
      <c r="G251" s="34" t="s">
        <v>11</v>
      </c>
      <c r="H251" s="34" t="s">
        <v>65</v>
      </c>
    </row>
    <row r="252" spans="1:8" ht="30" x14ac:dyDescent="0.25">
      <c r="A252" s="34" t="s">
        <v>24</v>
      </c>
      <c r="B252" s="35">
        <v>101</v>
      </c>
      <c r="C252" s="35">
        <v>29</v>
      </c>
      <c r="D252" s="34" t="s">
        <v>12</v>
      </c>
      <c r="E252" s="34" t="s">
        <v>13</v>
      </c>
      <c r="F252" s="35">
        <v>1013.9230769230768</v>
      </c>
      <c r="G252" s="34" t="s">
        <v>11</v>
      </c>
      <c r="H252" s="34" t="s">
        <v>65</v>
      </c>
    </row>
    <row r="253" spans="1:8" ht="30" x14ac:dyDescent="0.25">
      <c r="A253" s="34" t="s">
        <v>24</v>
      </c>
      <c r="B253" s="35">
        <v>101</v>
      </c>
      <c r="C253" s="35">
        <v>30</v>
      </c>
      <c r="D253" s="34" t="s">
        <v>12</v>
      </c>
      <c r="E253" s="34" t="s">
        <v>13</v>
      </c>
      <c r="F253" s="35">
        <v>165.66666666666666</v>
      </c>
      <c r="G253" s="34" t="s">
        <v>11</v>
      </c>
      <c r="H253" s="34" t="s">
        <v>65</v>
      </c>
    </row>
    <row r="254" spans="1:8" ht="30" x14ac:dyDescent="0.25">
      <c r="A254" s="34" t="s">
        <v>24</v>
      </c>
      <c r="B254" s="35">
        <v>101</v>
      </c>
      <c r="C254" s="35">
        <v>31</v>
      </c>
      <c r="D254" s="34" t="s">
        <v>12</v>
      </c>
      <c r="E254" s="34" t="s">
        <v>13</v>
      </c>
      <c r="F254" s="35">
        <v>393.83333333333337</v>
      </c>
      <c r="G254" s="34" t="s">
        <v>11</v>
      </c>
      <c r="H254" s="34" t="s">
        <v>65</v>
      </c>
    </row>
    <row r="255" spans="1:8" ht="30" x14ac:dyDescent="0.25">
      <c r="A255" s="34" t="s">
        <v>24</v>
      </c>
      <c r="B255" s="35">
        <v>101</v>
      </c>
      <c r="C255" s="35">
        <v>32</v>
      </c>
      <c r="D255" s="34" t="s">
        <v>12</v>
      </c>
      <c r="E255" s="34" t="s">
        <v>13</v>
      </c>
      <c r="F255" s="35">
        <v>166.66666666666666</v>
      </c>
      <c r="G255" s="34" t="s">
        <v>11</v>
      </c>
      <c r="H255" s="34" t="s">
        <v>65</v>
      </c>
    </row>
    <row r="256" spans="1:8" ht="30" x14ac:dyDescent="0.25">
      <c r="A256" s="34" t="s">
        <v>24</v>
      </c>
      <c r="B256" s="35">
        <v>101</v>
      </c>
      <c r="C256" s="35">
        <v>27</v>
      </c>
      <c r="D256" s="34" t="s">
        <v>12</v>
      </c>
      <c r="E256" s="34" t="s">
        <v>14</v>
      </c>
      <c r="F256" s="35">
        <v>262.93442622950818</v>
      </c>
      <c r="G256" s="34" t="s">
        <v>11</v>
      </c>
      <c r="H256" s="34" t="s">
        <v>65</v>
      </c>
    </row>
    <row r="257" spans="1:8" ht="30" x14ac:dyDescent="0.25">
      <c r="A257" s="34" t="s">
        <v>24</v>
      </c>
      <c r="B257" s="35">
        <v>101</v>
      </c>
      <c r="C257" s="35">
        <v>28</v>
      </c>
      <c r="D257" s="34" t="s">
        <v>12</v>
      </c>
      <c r="E257" s="34" t="s">
        <v>14</v>
      </c>
      <c r="F257" s="35">
        <v>743</v>
      </c>
      <c r="G257" s="34" t="s">
        <v>11</v>
      </c>
      <c r="H257" s="34" t="s">
        <v>65</v>
      </c>
    </row>
    <row r="258" spans="1:8" ht="30" x14ac:dyDescent="0.25">
      <c r="A258" s="34" t="s">
        <v>24</v>
      </c>
      <c r="B258" s="35">
        <v>101</v>
      </c>
      <c r="C258" s="35">
        <v>29</v>
      </c>
      <c r="D258" s="34" t="s">
        <v>12</v>
      </c>
      <c r="E258" s="34" t="s">
        <v>14</v>
      </c>
      <c r="F258" s="35">
        <v>1158.7692307692307</v>
      </c>
      <c r="G258" s="34" t="s">
        <v>11</v>
      </c>
      <c r="H258" s="34" t="s">
        <v>65</v>
      </c>
    </row>
    <row r="259" spans="1:8" ht="30" x14ac:dyDescent="0.25">
      <c r="A259" s="34" t="s">
        <v>24</v>
      </c>
      <c r="B259" s="35">
        <v>101</v>
      </c>
      <c r="C259" s="35">
        <v>30</v>
      </c>
      <c r="D259" s="34" t="s">
        <v>12</v>
      </c>
      <c r="E259" s="34" t="s">
        <v>14</v>
      </c>
      <c r="F259" s="35">
        <v>165.66666666666666</v>
      </c>
      <c r="G259" s="34" t="s">
        <v>11</v>
      </c>
      <c r="H259" s="34" t="s">
        <v>65</v>
      </c>
    </row>
    <row r="260" spans="1:8" ht="30" x14ac:dyDescent="0.25">
      <c r="A260" s="34" t="s">
        <v>24</v>
      </c>
      <c r="B260" s="35">
        <v>101</v>
      </c>
      <c r="C260" s="35">
        <v>31</v>
      </c>
      <c r="D260" s="34" t="s">
        <v>12</v>
      </c>
      <c r="E260" s="34" t="s">
        <v>14</v>
      </c>
      <c r="F260" s="35">
        <v>131.27777777777777</v>
      </c>
      <c r="G260" s="34" t="s">
        <v>11</v>
      </c>
      <c r="H260" s="34" t="s">
        <v>65</v>
      </c>
    </row>
    <row r="261" spans="1:8" ht="30" x14ac:dyDescent="0.25">
      <c r="A261" s="34" t="s">
        <v>24</v>
      </c>
      <c r="B261" s="35">
        <v>101</v>
      </c>
      <c r="C261" s="35">
        <v>27</v>
      </c>
      <c r="D261" s="34" t="s">
        <v>12</v>
      </c>
      <c r="E261" s="34" t="s">
        <v>15</v>
      </c>
      <c r="F261" s="35">
        <v>657.33606557377038</v>
      </c>
      <c r="G261" s="34" t="s">
        <v>16</v>
      </c>
      <c r="H261" s="34" t="s">
        <v>65</v>
      </c>
    </row>
    <row r="262" spans="1:8" ht="30" x14ac:dyDescent="0.25">
      <c r="A262" s="34" t="s">
        <v>24</v>
      </c>
      <c r="B262" s="35">
        <v>101</v>
      </c>
      <c r="C262" s="35">
        <v>28</v>
      </c>
      <c r="D262" s="34" t="s">
        <v>12</v>
      </c>
      <c r="E262" s="34" t="s">
        <v>15</v>
      </c>
      <c r="F262" s="35">
        <v>1114.5</v>
      </c>
      <c r="G262" s="34" t="s">
        <v>16</v>
      </c>
      <c r="H262" s="34" t="s">
        <v>65</v>
      </c>
    </row>
    <row r="263" spans="1:8" ht="30" x14ac:dyDescent="0.25">
      <c r="A263" s="34" t="s">
        <v>24</v>
      </c>
      <c r="B263" s="35">
        <v>101</v>
      </c>
      <c r="C263" s="35">
        <v>29</v>
      </c>
      <c r="D263" s="34" t="s">
        <v>12</v>
      </c>
      <c r="E263" s="34" t="s">
        <v>15</v>
      </c>
      <c r="F263" s="35">
        <v>1158.7692307692307</v>
      </c>
      <c r="G263" s="34" t="s">
        <v>16</v>
      </c>
      <c r="H263" s="34" t="s">
        <v>65</v>
      </c>
    </row>
    <row r="264" spans="1:8" ht="30" x14ac:dyDescent="0.25">
      <c r="A264" s="34" t="s">
        <v>24</v>
      </c>
      <c r="B264" s="35">
        <v>101</v>
      </c>
      <c r="C264" s="35">
        <v>27</v>
      </c>
      <c r="D264" s="34" t="s">
        <v>12</v>
      </c>
      <c r="E264" s="34" t="s">
        <v>21</v>
      </c>
      <c r="F264" s="35">
        <v>525.86885245901635</v>
      </c>
      <c r="G264" s="34" t="s">
        <v>11</v>
      </c>
      <c r="H264" s="34" t="s">
        <v>65</v>
      </c>
    </row>
    <row r="265" spans="1:8" ht="30" x14ac:dyDescent="0.25">
      <c r="A265" s="34" t="s">
        <v>24</v>
      </c>
      <c r="B265" s="35">
        <v>101</v>
      </c>
      <c r="C265" s="35">
        <v>28</v>
      </c>
      <c r="D265" s="34" t="s">
        <v>12</v>
      </c>
      <c r="E265" s="34" t="s">
        <v>21</v>
      </c>
      <c r="F265" s="35">
        <v>743</v>
      </c>
      <c r="G265" s="34" t="s">
        <v>11</v>
      </c>
      <c r="H265" s="34" t="s">
        <v>65</v>
      </c>
    </row>
    <row r="266" spans="1:8" ht="30" x14ac:dyDescent="0.25">
      <c r="A266" s="34" t="s">
        <v>24</v>
      </c>
      <c r="B266" s="35">
        <v>101</v>
      </c>
      <c r="C266" s="35">
        <v>29</v>
      </c>
      <c r="D266" s="34" t="s">
        <v>12</v>
      </c>
      <c r="E266" s="34" t="s">
        <v>21</v>
      </c>
      <c r="F266" s="35">
        <v>869.07692307692298</v>
      </c>
      <c r="G266" s="34" t="s">
        <v>11</v>
      </c>
      <c r="H266" s="34" t="s">
        <v>65</v>
      </c>
    </row>
    <row r="267" spans="1:8" ht="30" x14ac:dyDescent="0.25">
      <c r="A267" s="34" t="s">
        <v>24</v>
      </c>
      <c r="B267" s="35">
        <v>101</v>
      </c>
      <c r="C267" s="35">
        <v>30</v>
      </c>
      <c r="D267" s="34" t="s">
        <v>12</v>
      </c>
      <c r="E267" s="34" t="s">
        <v>21</v>
      </c>
      <c r="F267" s="35">
        <v>331.33333333333331</v>
      </c>
      <c r="G267" s="34" t="s">
        <v>11</v>
      </c>
      <c r="H267" s="34" t="s">
        <v>65</v>
      </c>
    </row>
    <row r="268" spans="1:8" ht="30" x14ac:dyDescent="0.25">
      <c r="A268" s="34" t="s">
        <v>24</v>
      </c>
      <c r="B268" s="35">
        <v>101</v>
      </c>
      <c r="C268" s="35">
        <v>31</v>
      </c>
      <c r="D268" s="34" t="s">
        <v>12</v>
      </c>
      <c r="E268" s="34" t="s">
        <v>21</v>
      </c>
      <c r="F268" s="35">
        <v>262.55555555555554</v>
      </c>
      <c r="G268" s="34" t="s">
        <v>11</v>
      </c>
      <c r="H268" s="34" t="s">
        <v>65</v>
      </c>
    </row>
    <row r="269" spans="1:8" ht="30" x14ac:dyDescent="0.25">
      <c r="A269" s="34" t="s">
        <v>24</v>
      </c>
      <c r="B269" s="35">
        <v>101</v>
      </c>
      <c r="C269" s="35">
        <v>32</v>
      </c>
      <c r="D269" s="34" t="s">
        <v>12</v>
      </c>
      <c r="E269" s="34" t="s">
        <v>21</v>
      </c>
      <c r="F269" s="35">
        <v>83.333333333333329</v>
      </c>
      <c r="G269" s="34" t="s">
        <v>11</v>
      </c>
      <c r="H269" s="34" t="s">
        <v>65</v>
      </c>
    </row>
    <row r="270" spans="1:8" ht="30" x14ac:dyDescent="0.25">
      <c r="A270" s="34" t="s">
        <v>24</v>
      </c>
      <c r="B270" s="35">
        <v>101</v>
      </c>
      <c r="C270" s="35">
        <v>27</v>
      </c>
      <c r="D270" s="34" t="s">
        <v>12</v>
      </c>
      <c r="E270" s="34" t="s">
        <v>17</v>
      </c>
      <c r="F270" s="35">
        <v>1840.5409836065567</v>
      </c>
      <c r="G270" s="34" t="s">
        <v>16</v>
      </c>
      <c r="H270" s="34" t="s">
        <v>65</v>
      </c>
    </row>
    <row r="271" spans="1:8" ht="30" x14ac:dyDescent="0.25">
      <c r="A271" s="34" t="s">
        <v>24</v>
      </c>
      <c r="B271" s="35">
        <v>101</v>
      </c>
      <c r="C271" s="35">
        <v>28</v>
      </c>
      <c r="D271" s="34" t="s">
        <v>12</v>
      </c>
      <c r="E271" s="34" t="s">
        <v>17</v>
      </c>
      <c r="F271" s="35">
        <v>2600.5</v>
      </c>
      <c r="G271" s="34" t="s">
        <v>16</v>
      </c>
      <c r="H271" s="34" t="s">
        <v>65</v>
      </c>
    </row>
    <row r="272" spans="1:8" ht="30" x14ac:dyDescent="0.25">
      <c r="A272" s="34" t="s">
        <v>24</v>
      </c>
      <c r="B272" s="35">
        <v>101</v>
      </c>
      <c r="C272" s="35">
        <v>29</v>
      </c>
      <c r="D272" s="34" t="s">
        <v>12</v>
      </c>
      <c r="E272" s="34" t="s">
        <v>17</v>
      </c>
      <c r="F272" s="35">
        <v>3186.6153846153843</v>
      </c>
      <c r="G272" s="34" t="s">
        <v>16</v>
      </c>
      <c r="H272" s="34" t="s">
        <v>65</v>
      </c>
    </row>
    <row r="273" spans="1:8" ht="30" x14ac:dyDescent="0.25">
      <c r="A273" s="34" t="s">
        <v>24</v>
      </c>
      <c r="B273" s="35">
        <v>101</v>
      </c>
      <c r="C273" s="35">
        <v>30</v>
      </c>
      <c r="D273" s="34" t="s">
        <v>12</v>
      </c>
      <c r="E273" s="34" t="s">
        <v>17</v>
      </c>
      <c r="F273" s="35">
        <v>2319.3333333333335</v>
      </c>
      <c r="G273" s="34" t="s">
        <v>16</v>
      </c>
      <c r="H273" s="34" t="s">
        <v>65</v>
      </c>
    </row>
    <row r="274" spans="1:8" ht="30" x14ac:dyDescent="0.25">
      <c r="A274" s="34" t="s">
        <v>24</v>
      </c>
      <c r="B274" s="35">
        <v>101</v>
      </c>
      <c r="C274" s="35">
        <v>31</v>
      </c>
      <c r="D274" s="34" t="s">
        <v>12</v>
      </c>
      <c r="E274" s="34" t="s">
        <v>17</v>
      </c>
      <c r="F274" s="35">
        <v>328.19444444444446</v>
      </c>
      <c r="G274" s="34" t="s">
        <v>16</v>
      </c>
      <c r="H274" s="34" t="s">
        <v>65</v>
      </c>
    </row>
    <row r="275" spans="1:8" ht="30" x14ac:dyDescent="0.25">
      <c r="A275" s="34" t="s">
        <v>24</v>
      </c>
      <c r="B275" s="35">
        <v>101</v>
      </c>
      <c r="C275" s="35">
        <v>27</v>
      </c>
      <c r="D275" s="34" t="s">
        <v>12</v>
      </c>
      <c r="E275" s="34" t="s">
        <v>22</v>
      </c>
      <c r="F275" s="35">
        <v>131.46721311475409</v>
      </c>
      <c r="G275" s="34" t="s">
        <v>20</v>
      </c>
      <c r="H275" s="34" t="s">
        <v>65</v>
      </c>
    </row>
    <row r="276" spans="1:8" ht="30" x14ac:dyDescent="0.25">
      <c r="A276" s="34" t="s">
        <v>24</v>
      </c>
      <c r="B276" s="35">
        <v>101</v>
      </c>
      <c r="C276" s="35">
        <v>28</v>
      </c>
      <c r="D276" s="34" t="s">
        <v>12</v>
      </c>
      <c r="E276" s="34" t="s">
        <v>22</v>
      </c>
      <c r="F276" s="35">
        <v>743</v>
      </c>
      <c r="G276" s="34" t="s">
        <v>20</v>
      </c>
      <c r="H276" s="34" t="s">
        <v>65</v>
      </c>
    </row>
    <row r="277" spans="1:8" ht="30" x14ac:dyDescent="0.25">
      <c r="A277" s="34" t="s">
        <v>24</v>
      </c>
      <c r="B277" s="35">
        <v>101</v>
      </c>
      <c r="C277" s="35">
        <v>27</v>
      </c>
      <c r="D277" s="34" t="s">
        <v>12</v>
      </c>
      <c r="E277" s="34" t="s">
        <v>18</v>
      </c>
      <c r="F277" s="35">
        <v>8150.9672131147645</v>
      </c>
      <c r="G277" s="34" t="s">
        <v>16</v>
      </c>
      <c r="H277" s="34" t="s">
        <v>65</v>
      </c>
    </row>
    <row r="278" spans="1:8" ht="30" x14ac:dyDescent="0.25">
      <c r="A278" s="34" t="s">
        <v>24</v>
      </c>
      <c r="B278" s="35">
        <v>101</v>
      </c>
      <c r="C278" s="35">
        <v>28</v>
      </c>
      <c r="D278" s="34" t="s">
        <v>12</v>
      </c>
      <c r="E278" s="34" t="s">
        <v>18</v>
      </c>
      <c r="F278" s="35">
        <v>12631</v>
      </c>
      <c r="G278" s="34" t="s">
        <v>16</v>
      </c>
      <c r="H278" s="34" t="s">
        <v>65</v>
      </c>
    </row>
    <row r="279" spans="1:8" ht="30" x14ac:dyDescent="0.25">
      <c r="A279" s="34" t="s">
        <v>24</v>
      </c>
      <c r="B279" s="35">
        <v>101</v>
      </c>
      <c r="C279" s="35">
        <v>29</v>
      </c>
      <c r="D279" s="34" t="s">
        <v>12</v>
      </c>
      <c r="E279" s="34" t="s">
        <v>18</v>
      </c>
      <c r="F279" s="35">
        <v>10428.923076923094</v>
      </c>
      <c r="G279" s="34" t="s">
        <v>16</v>
      </c>
      <c r="H279" s="34" t="s">
        <v>65</v>
      </c>
    </row>
    <row r="280" spans="1:8" ht="30" x14ac:dyDescent="0.25">
      <c r="A280" s="34" t="s">
        <v>24</v>
      </c>
      <c r="B280" s="35">
        <v>101</v>
      </c>
      <c r="C280" s="35">
        <v>30</v>
      </c>
      <c r="D280" s="34" t="s">
        <v>12</v>
      </c>
      <c r="E280" s="34" t="s">
        <v>18</v>
      </c>
      <c r="F280" s="35">
        <v>4472.9999999999991</v>
      </c>
      <c r="G280" s="34" t="s">
        <v>16</v>
      </c>
      <c r="H280" s="34" t="s">
        <v>65</v>
      </c>
    </row>
    <row r="281" spans="1:8" ht="30" x14ac:dyDescent="0.25">
      <c r="A281" s="34" t="s">
        <v>24</v>
      </c>
      <c r="B281" s="35">
        <v>101</v>
      </c>
      <c r="C281" s="35">
        <v>31</v>
      </c>
      <c r="D281" s="34" t="s">
        <v>12</v>
      </c>
      <c r="E281" s="34" t="s">
        <v>18</v>
      </c>
      <c r="F281" s="35">
        <v>984.5833333333336</v>
      </c>
      <c r="G281" s="34" t="s">
        <v>16</v>
      </c>
      <c r="H281" s="34" t="s">
        <v>65</v>
      </c>
    </row>
    <row r="282" spans="1:8" ht="30" x14ac:dyDescent="0.25">
      <c r="A282" s="34" t="s">
        <v>24</v>
      </c>
      <c r="B282" s="35">
        <v>101</v>
      </c>
      <c r="C282" s="35">
        <v>32</v>
      </c>
      <c r="D282" s="34" t="s">
        <v>12</v>
      </c>
      <c r="E282" s="34" t="s">
        <v>18</v>
      </c>
      <c r="F282" s="35">
        <v>333.33333333333331</v>
      </c>
      <c r="G282" s="34" t="s">
        <v>16</v>
      </c>
      <c r="H282" s="34" t="s">
        <v>65</v>
      </c>
    </row>
    <row r="283" spans="1:8" ht="30" x14ac:dyDescent="0.25">
      <c r="A283" s="34" t="s">
        <v>24</v>
      </c>
      <c r="B283" s="35">
        <v>101</v>
      </c>
      <c r="C283" s="35">
        <v>30</v>
      </c>
      <c r="D283" s="34" t="s">
        <v>12</v>
      </c>
      <c r="E283" s="34" t="s">
        <v>856</v>
      </c>
      <c r="F283" s="35">
        <v>165.66666666666666</v>
      </c>
      <c r="G283" s="34" t="s">
        <v>20</v>
      </c>
      <c r="H283" s="34" t="s">
        <v>882</v>
      </c>
    </row>
    <row r="284" spans="1:8" ht="30" x14ac:dyDescent="0.25">
      <c r="A284" s="34" t="s">
        <v>24</v>
      </c>
      <c r="B284" s="35">
        <v>101</v>
      </c>
      <c r="C284" s="35">
        <v>27</v>
      </c>
      <c r="D284" s="34" t="s">
        <v>12</v>
      </c>
      <c r="E284" s="34" t="s">
        <v>19</v>
      </c>
      <c r="F284" s="35">
        <v>3418.1475409836053</v>
      </c>
      <c r="G284" s="34" t="s">
        <v>20</v>
      </c>
      <c r="H284" s="34" t="s">
        <v>65</v>
      </c>
    </row>
    <row r="285" spans="1:8" ht="30" x14ac:dyDescent="0.25">
      <c r="A285" s="34" t="s">
        <v>24</v>
      </c>
      <c r="B285" s="35">
        <v>101</v>
      </c>
      <c r="C285" s="35">
        <v>28</v>
      </c>
      <c r="D285" s="34" t="s">
        <v>12</v>
      </c>
      <c r="E285" s="34" t="s">
        <v>19</v>
      </c>
      <c r="F285" s="35">
        <v>4829.5</v>
      </c>
      <c r="G285" s="34" t="s">
        <v>20</v>
      </c>
      <c r="H285" s="34" t="s">
        <v>65</v>
      </c>
    </row>
    <row r="286" spans="1:8" ht="30" x14ac:dyDescent="0.25">
      <c r="A286" s="34" t="s">
        <v>24</v>
      </c>
      <c r="B286" s="35">
        <v>101</v>
      </c>
      <c r="C286" s="35">
        <v>29</v>
      </c>
      <c r="D286" s="34" t="s">
        <v>12</v>
      </c>
      <c r="E286" s="34" t="s">
        <v>19</v>
      </c>
      <c r="F286" s="35">
        <v>2607.2307692307691</v>
      </c>
      <c r="G286" s="34" t="s">
        <v>20</v>
      </c>
      <c r="H286" s="34" t="s">
        <v>65</v>
      </c>
    </row>
    <row r="287" spans="1:8" ht="30" x14ac:dyDescent="0.25">
      <c r="A287" s="34" t="s">
        <v>24</v>
      </c>
      <c r="B287" s="35">
        <v>101</v>
      </c>
      <c r="C287" s="35">
        <v>30</v>
      </c>
      <c r="D287" s="34" t="s">
        <v>12</v>
      </c>
      <c r="E287" s="34" t="s">
        <v>19</v>
      </c>
      <c r="F287" s="35">
        <v>1325.3333333333333</v>
      </c>
      <c r="G287" s="34" t="s">
        <v>20</v>
      </c>
      <c r="H287" s="34" t="s">
        <v>65</v>
      </c>
    </row>
    <row r="288" spans="1:8" ht="30" x14ac:dyDescent="0.25">
      <c r="A288" s="34" t="s">
        <v>24</v>
      </c>
      <c r="B288" s="35">
        <v>101</v>
      </c>
      <c r="C288" s="35">
        <v>31</v>
      </c>
      <c r="D288" s="34" t="s">
        <v>12</v>
      </c>
      <c r="E288" s="34" t="s">
        <v>19</v>
      </c>
      <c r="F288" s="35">
        <v>65.638888888888886</v>
      </c>
      <c r="G288" s="34" t="s">
        <v>20</v>
      </c>
      <c r="H288" s="34" t="s">
        <v>65</v>
      </c>
    </row>
    <row r="289" spans="1:8" ht="30" x14ac:dyDescent="0.25">
      <c r="A289" s="34" t="s">
        <v>24</v>
      </c>
      <c r="B289" s="35">
        <v>101</v>
      </c>
      <c r="C289" s="35">
        <v>32</v>
      </c>
      <c r="D289" s="34" t="s">
        <v>12</v>
      </c>
      <c r="E289" s="34" t="s">
        <v>19</v>
      </c>
      <c r="F289" s="35">
        <v>166.66666666666666</v>
      </c>
      <c r="G289" s="34" t="s">
        <v>20</v>
      </c>
      <c r="H289" s="34" t="s">
        <v>65</v>
      </c>
    </row>
    <row r="290" spans="1:8" ht="30" x14ac:dyDescent="0.25">
      <c r="A290" s="34" t="s">
        <v>24</v>
      </c>
      <c r="B290" s="35">
        <v>101</v>
      </c>
      <c r="C290" s="35">
        <v>27</v>
      </c>
      <c r="D290" s="34" t="s">
        <v>12</v>
      </c>
      <c r="E290" s="34" t="s">
        <v>25</v>
      </c>
      <c r="F290" s="35">
        <v>131.46721311475409</v>
      </c>
      <c r="G290" s="34" t="s">
        <v>26</v>
      </c>
      <c r="H290" s="34" t="s">
        <v>65</v>
      </c>
    </row>
    <row r="291" spans="1:8" x14ac:dyDescent="0.25">
      <c r="A291" s="29"/>
      <c r="B291" s="28"/>
      <c r="C291" s="28"/>
      <c r="D291" s="29"/>
      <c r="E291" s="29"/>
      <c r="F291" s="28"/>
      <c r="G291" s="29"/>
    </row>
    <row r="292" spans="1:8" x14ac:dyDescent="0.25">
      <c r="A292" s="29"/>
      <c r="B292" s="28"/>
      <c r="C292" s="28"/>
      <c r="D292" s="29"/>
      <c r="E292" s="29"/>
      <c r="F292" s="28"/>
      <c r="G292" s="29"/>
    </row>
    <row r="293" spans="1:8" x14ac:dyDescent="0.25">
      <c r="A293" s="29"/>
      <c r="B293" s="28"/>
      <c r="C293" s="28"/>
      <c r="D293" s="29"/>
      <c r="E293" s="29"/>
      <c r="F293" s="28"/>
      <c r="G293" s="29"/>
    </row>
    <row r="294" spans="1:8" x14ac:dyDescent="0.25">
      <c r="A294" s="29"/>
      <c r="B294" s="28"/>
      <c r="C294" s="28"/>
      <c r="D294" s="29"/>
      <c r="E294" s="29"/>
      <c r="F294" s="28"/>
      <c r="G294" s="29"/>
    </row>
    <row r="295" spans="1:8" x14ac:dyDescent="0.25">
      <c r="A295" s="29"/>
      <c r="B295" s="28"/>
      <c r="C295" s="28"/>
      <c r="D295" s="29"/>
      <c r="E295" s="29"/>
      <c r="F295" s="28"/>
      <c r="G295" s="29"/>
    </row>
    <row r="296" spans="1:8" x14ac:dyDescent="0.25">
      <c r="A296" s="29"/>
      <c r="B296" s="28"/>
      <c r="C296" s="28"/>
      <c r="D296" s="29"/>
      <c r="E296" s="29"/>
      <c r="F296" s="28"/>
      <c r="G296" s="29"/>
    </row>
    <row r="297" spans="1:8" x14ac:dyDescent="0.25">
      <c r="A297" s="29"/>
      <c r="B297" s="28"/>
      <c r="C297" s="28"/>
      <c r="D297" s="29"/>
      <c r="E297" s="29"/>
      <c r="F297" s="28"/>
      <c r="G297" s="29"/>
    </row>
    <row r="298" spans="1:8" x14ac:dyDescent="0.25">
      <c r="A298" s="29"/>
      <c r="B298" s="28"/>
      <c r="C298" s="28"/>
      <c r="D298" s="29"/>
      <c r="E298" s="29"/>
      <c r="F298" s="28"/>
      <c r="G298" s="29"/>
    </row>
    <row r="299" spans="1:8" x14ac:dyDescent="0.25">
      <c r="A299" s="29"/>
      <c r="B299" s="28"/>
      <c r="C299" s="28"/>
      <c r="D299" s="29"/>
      <c r="E299" s="29"/>
      <c r="F299" s="28"/>
      <c r="G299" s="29"/>
    </row>
    <row r="300" spans="1:8" x14ac:dyDescent="0.25">
      <c r="A300" s="29"/>
      <c r="B300" s="28"/>
      <c r="C300" s="28"/>
      <c r="D300" s="29"/>
      <c r="E300" s="29"/>
      <c r="F300" s="28"/>
      <c r="G300" s="29"/>
    </row>
    <row r="301" spans="1:8" x14ac:dyDescent="0.25">
      <c r="A301" s="29"/>
      <c r="B301" s="28"/>
      <c r="C301" s="28"/>
      <c r="D301" s="29"/>
      <c r="E301" s="29"/>
      <c r="F301" s="28"/>
      <c r="G301" s="29"/>
    </row>
    <row r="302" spans="1:8" x14ac:dyDescent="0.25">
      <c r="A302" s="29"/>
      <c r="B302" s="28"/>
      <c r="C302" s="28"/>
      <c r="D302" s="29"/>
      <c r="E302" s="29"/>
      <c r="F302" s="28"/>
      <c r="G302" s="29"/>
    </row>
    <row r="303" spans="1:8" x14ac:dyDescent="0.25">
      <c r="A303" s="29"/>
      <c r="B303" s="28"/>
      <c r="C303" s="28"/>
      <c r="D303" s="29"/>
      <c r="E303" s="29"/>
      <c r="F303" s="28"/>
      <c r="G303" s="29"/>
    </row>
    <row r="304" spans="1:8" x14ac:dyDescent="0.25">
      <c r="A304" s="29"/>
      <c r="B304" s="28"/>
      <c r="C304" s="28"/>
      <c r="D304" s="29"/>
      <c r="E304" s="29"/>
      <c r="F304" s="28"/>
      <c r="G304" s="29"/>
    </row>
    <row r="305" spans="1:7" x14ac:dyDescent="0.25">
      <c r="A305" s="29"/>
      <c r="B305" s="28"/>
      <c r="C305" s="28"/>
      <c r="D305" s="29"/>
      <c r="E305" s="29"/>
      <c r="F305" s="28"/>
      <c r="G305" s="29"/>
    </row>
    <row r="306" spans="1:7" x14ac:dyDescent="0.25">
      <c r="A306" s="29"/>
      <c r="B306" s="28"/>
      <c r="C306" s="28"/>
      <c r="D306" s="29"/>
      <c r="E306" s="29"/>
      <c r="F306" s="28"/>
      <c r="G306" s="29"/>
    </row>
    <row r="307" spans="1:7" x14ac:dyDescent="0.25">
      <c r="A307" s="29"/>
      <c r="B307" s="28"/>
      <c r="C307" s="28"/>
      <c r="D307" s="29"/>
      <c r="E307" s="29"/>
      <c r="F307" s="28"/>
      <c r="G307" s="29"/>
    </row>
    <row r="308" spans="1:7" x14ac:dyDescent="0.25">
      <c r="A308" s="29"/>
      <c r="B308" s="28"/>
      <c r="C308" s="28"/>
      <c r="D308" s="29"/>
      <c r="E308" s="29"/>
      <c r="F308" s="28"/>
      <c r="G308" s="29"/>
    </row>
    <row r="309" spans="1:7" x14ac:dyDescent="0.25">
      <c r="A309" s="29"/>
      <c r="B309" s="28"/>
      <c r="C309" s="28"/>
      <c r="D309" s="29"/>
      <c r="E309" s="29"/>
      <c r="F309" s="28"/>
      <c r="G309" s="29"/>
    </row>
    <row r="310" spans="1:7" x14ac:dyDescent="0.25">
      <c r="A310" s="29"/>
      <c r="B310" s="28"/>
      <c r="C310" s="28"/>
      <c r="D310" s="29"/>
      <c r="E310" s="29"/>
      <c r="F310" s="28"/>
      <c r="G310" s="29"/>
    </row>
    <row r="311" spans="1:7" x14ac:dyDescent="0.25">
      <c r="A311" s="29"/>
      <c r="B311" s="28"/>
      <c r="C311" s="28"/>
      <c r="D311" s="29"/>
      <c r="E311" s="29"/>
      <c r="F311" s="28"/>
      <c r="G311" s="29"/>
    </row>
    <row r="312" spans="1:7" x14ac:dyDescent="0.25">
      <c r="A312" s="29"/>
      <c r="B312" s="28"/>
      <c r="C312" s="28"/>
      <c r="D312" s="29"/>
      <c r="E312" s="29"/>
      <c r="F312" s="28"/>
      <c r="G312" s="29"/>
    </row>
    <row r="313" spans="1:7" x14ac:dyDescent="0.25">
      <c r="A313" s="29"/>
      <c r="B313" s="28"/>
      <c r="C313" s="28"/>
      <c r="D313" s="29"/>
      <c r="E313" s="29"/>
      <c r="F313" s="28"/>
      <c r="G313" s="29"/>
    </row>
    <row r="314" spans="1:7" x14ac:dyDescent="0.25">
      <c r="A314" s="29"/>
      <c r="B314" s="28"/>
      <c r="C314" s="28"/>
      <c r="D314" s="29"/>
      <c r="E314" s="29"/>
      <c r="F314" s="28"/>
      <c r="G314" s="29"/>
    </row>
    <row r="315" spans="1:7" x14ac:dyDescent="0.25">
      <c r="A315" s="29"/>
      <c r="B315" s="28"/>
      <c r="C315" s="28"/>
      <c r="D315" s="29"/>
      <c r="E315" s="29"/>
      <c r="F315" s="28"/>
      <c r="G315" s="29"/>
    </row>
    <row r="316" spans="1:7" x14ac:dyDescent="0.25">
      <c r="A316" s="29"/>
      <c r="B316" s="28"/>
      <c r="C316" s="28"/>
      <c r="D316" s="29"/>
      <c r="E316" s="29"/>
      <c r="F316" s="28"/>
      <c r="G316" s="29"/>
    </row>
    <row r="317" spans="1:7" x14ac:dyDescent="0.25">
      <c r="A317" s="29"/>
      <c r="B317" s="28"/>
      <c r="C317" s="28"/>
      <c r="D317" s="29"/>
      <c r="E317" s="29"/>
      <c r="F317" s="28"/>
      <c r="G317" s="29"/>
    </row>
    <row r="318" spans="1:7" x14ac:dyDescent="0.25">
      <c r="A318" s="29"/>
      <c r="B318" s="28"/>
      <c r="C318" s="28"/>
      <c r="D318" s="29"/>
      <c r="E318" s="29"/>
      <c r="F318" s="28"/>
      <c r="G318" s="29"/>
    </row>
    <row r="319" spans="1:7" x14ac:dyDescent="0.25">
      <c r="A319" s="29"/>
      <c r="B319" s="28"/>
      <c r="C319" s="28"/>
      <c r="D319" s="29"/>
      <c r="E319" s="29"/>
      <c r="F319" s="28"/>
      <c r="G319" s="29"/>
    </row>
    <row r="320" spans="1:7" x14ac:dyDescent="0.25">
      <c r="A320" s="29"/>
      <c r="B320" s="28"/>
      <c r="C320" s="28"/>
      <c r="D320" s="29"/>
      <c r="E320" s="29"/>
      <c r="F320" s="28"/>
      <c r="G320" s="29"/>
    </row>
    <row r="321" spans="1:7" x14ac:dyDescent="0.25">
      <c r="A321" s="29"/>
      <c r="B321" s="28"/>
      <c r="C321" s="28"/>
      <c r="D321" s="29"/>
      <c r="E321" s="29"/>
      <c r="F321" s="28"/>
      <c r="G321" s="29"/>
    </row>
    <row r="322" spans="1:7" x14ac:dyDescent="0.25">
      <c r="A322" s="29"/>
      <c r="B322" s="28"/>
      <c r="C322" s="28"/>
      <c r="D322" s="29"/>
      <c r="E322" s="29"/>
      <c r="F322" s="28"/>
      <c r="G322" s="29"/>
    </row>
    <row r="323" spans="1:7" x14ac:dyDescent="0.25">
      <c r="A323" s="29"/>
      <c r="B323" s="28"/>
      <c r="C323" s="28"/>
      <c r="D323" s="29"/>
      <c r="E323" s="29"/>
      <c r="F323" s="28"/>
      <c r="G323" s="29"/>
    </row>
    <row r="324" spans="1:7" x14ac:dyDescent="0.25">
      <c r="A324" s="29"/>
      <c r="B324" s="28"/>
      <c r="C324" s="28"/>
      <c r="D324" s="29"/>
      <c r="E324" s="29"/>
      <c r="F324" s="28"/>
      <c r="G324" s="29"/>
    </row>
    <row r="325" spans="1:7" x14ac:dyDescent="0.25">
      <c r="A325" s="29"/>
      <c r="B325" s="28"/>
      <c r="C325" s="28"/>
      <c r="D325" s="29"/>
      <c r="E325" s="29"/>
      <c r="F325" s="28"/>
      <c r="G325" s="29"/>
    </row>
    <row r="326" spans="1:7" x14ac:dyDescent="0.25">
      <c r="A326" s="29"/>
      <c r="B326" s="28"/>
      <c r="C326" s="28"/>
      <c r="D326" s="29"/>
      <c r="E326" s="29"/>
      <c r="F326" s="28"/>
      <c r="G326" s="29"/>
    </row>
    <row r="327" spans="1:7" x14ac:dyDescent="0.25">
      <c r="A327" s="29"/>
      <c r="B327" s="28"/>
      <c r="C327" s="28"/>
      <c r="D327" s="29"/>
      <c r="E327" s="29"/>
      <c r="F327" s="28"/>
      <c r="G327" s="29"/>
    </row>
    <row r="328" spans="1:7" x14ac:dyDescent="0.25">
      <c r="A328" s="29"/>
      <c r="B328" s="28"/>
      <c r="C328" s="28"/>
      <c r="D328" s="29"/>
      <c r="E328" s="29"/>
      <c r="F328" s="28"/>
      <c r="G328" s="29"/>
    </row>
    <row r="329" spans="1:7" x14ac:dyDescent="0.25">
      <c r="A329" s="29"/>
      <c r="B329" s="28"/>
      <c r="C329" s="28"/>
      <c r="D329" s="29"/>
      <c r="E329" s="29"/>
      <c r="F329" s="28"/>
      <c r="G329" s="29"/>
    </row>
    <row r="330" spans="1:7" x14ac:dyDescent="0.25">
      <c r="A330" s="29"/>
      <c r="B330" s="28"/>
      <c r="C330" s="28"/>
      <c r="D330" s="29"/>
      <c r="E330" s="29"/>
      <c r="F330" s="28"/>
      <c r="G330" s="29"/>
    </row>
    <row r="331" spans="1:7" x14ac:dyDescent="0.25">
      <c r="A331" s="29"/>
      <c r="B331" s="28"/>
      <c r="C331" s="28"/>
      <c r="D331" s="29"/>
      <c r="E331" s="29"/>
      <c r="F331" s="28"/>
      <c r="G331" s="29"/>
    </row>
    <row r="332" spans="1:7" x14ac:dyDescent="0.25">
      <c r="A332" s="29"/>
      <c r="B332" s="28"/>
      <c r="C332" s="28"/>
      <c r="D332" s="29"/>
      <c r="E332" s="29"/>
      <c r="F332" s="28"/>
      <c r="G332" s="29"/>
    </row>
    <row r="333" spans="1:7" x14ac:dyDescent="0.25">
      <c r="A333" s="29"/>
      <c r="B333" s="28"/>
      <c r="C333" s="28"/>
      <c r="D333" s="29"/>
      <c r="E333" s="29"/>
      <c r="F333" s="28"/>
      <c r="G333" s="29"/>
    </row>
    <row r="334" spans="1:7" x14ac:dyDescent="0.25">
      <c r="A334" s="29"/>
      <c r="B334" s="28"/>
      <c r="C334" s="28"/>
      <c r="D334" s="29"/>
      <c r="E334" s="29"/>
      <c r="F334" s="28"/>
      <c r="G334" s="29"/>
    </row>
    <row r="335" spans="1:7" x14ac:dyDescent="0.25">
      <c r="A335" s="29"/>
      <c r="B335" s="28"/>
      <c r="C335" s="28"/>
      <c r="D335" s="29"/>
      <c r="E335" s="29"/>
      <c r="F335" s="28"/>
      <c r="G335" s="29"/>
    </row>
    <row r="336" spans="1:7" x14ac:dyDescent="0.25">
      <c r="A336" s="29"/>
      <c r="B336" s="28"/>
      <c r="C336" s="28"/>
      <c r="D336" s="29"/>
      <c r="E336" s="29"/>
      <c r="F336" s="28"/>
      <c r="G336" s="29"/>
    </row>
    <row r="337" spans="1:7" x14ac:dyDescent="0.25">
      <c r="A337" s="29"/>
      <c r="B337" s="28"/>
      <c r="C337" s="28"/>
      <c r="D337" s="29"/>
      <c r="E337" s="29"/>
      <c r="F337" s="28"/>
      <c r="G337" s="29"/>
    </row>
    <row r="338" spans="1:7" x14ac:dyDescent="0.25">
      <c r="A338" s="29"/>
      <c r="B338" s="28"/>
      <c r="C338" s="28"/>
      <c r="D338" s="29"/>
      <c r="E338" s="29"/>
      <c r="F338" s="28"/>
      <c r="G338" s="29"/>
    </row>
    <row r="339" spans="1:7" x14ac:dyDescent="0.25">
      <c r="A339" s="29"/>
      <c r="B339" s="28"/>
      <c r="C339" s="28"/>
      <c r="D339" s="29"/>
      <c r="E339" s="29"/>
      <c r="F339" s="28"/>
      <c r="G339" s="29"/>
    </row>
    <row r="340" spans="1:7" x14ac:dyDescent="0.25">
      <c r="A340" s="29"/>
      <c r="B340" s="28"/>
      <c r="C340" s="28"/>
      <c r="D340" s="29"/>
      <c r="E340" s="29"/>
      <c r="F340" s="28"/>
      <c r="G340" s="29"/>
    </row>
    <row r="341" spans="1:7" x14ac:dyDescent="0.25">
      <c r="A341" s="29"/>
      <c r="B341" s="28"/>
      <c r="C341" s="28"/>
      <c r="D341" s="29"/>
      <c r="E341" s="29"/>
      <c r="F341" s="28"/>
      <c r="G341" s="29"/>
    </row>
    <row r="342" spans="1:7" x14ac:dyDescent="0.25">
      <c r="A342" s="29"/>
      <c r="B342" s="28"/>
      <c r="C342" s="28"/>
      <c r="D342" s="29"/>
      <c r="E342" s="29"/>
      <c r="F342" s="28"/>
      <c r="G342" s="29"/>
    </row>
    <row r="343" spans="1:7" x14ac:dyDescent="0.25">
      <c r="A343" s="29"/>
      <c r="B343" s="28"/>
      <c r="C343" s="28"/>
      <c r="D343" s="29"/>
      <c r="E343" s="29"/>
      <c r="F343" s="28"/>
      <c r="G343" s="29"/>
    </row>
    <row r="344" spans="1:7" x14ac:dyDescent="0.25">
      <c r="A344" s="29"/>
      <c r="B344" s="28"/>
      <c r="C344" s="28"/>
      <c r="D344" s="29"/>
      <c r="E344" s="29"/>
      <c r="F344" s="28"/>
      <c r="G344" s="29"/>
    </row>
    <row r="345" spans="1:7" x14ac:dyDescent="0.25">
      <c r="A345" s="29"/>
      <c r="B345" s="28"/>
      <c r="C345" s="28"/>
      <c r="D345" s="29"/>
      <c r="E345" s="29"/>
      <c r="F345" s="28"/>
      <c r="G345" s="29"/>
    </row>
    <row r="346" spans="1:7" x14ac:dyDescent="0.25">
      <c r="A346" s="29"/>
      <c r="B346" s="28"/>
      <c r="C346" s="28"/>
      <c r="D346" s="29"/>
      <c r="E346" s="29"/>
      <c r="F346" s="28"/>
      <c r="G346" s="29"/>
    </row>
    <row r="347" spans="1:7" x14ac:dyDescent="0.25">
      <c r="A347" s="29"/>
      <c r="B347" s="28"/>
      <c r="C347" s="28"/>
      <c r="D347" s="29"/>
      <c r="E347" s="29"/>
      <c r="F347" s="28"/>
      <c r="G347" s="29"/>
    </row>
    <row r="348" spans="1:7" x14ac:dyDescent="0.25">
      <c r="A348" s="29"/>
      <c r="B348" s="28"/>
      <c r="C348" s="28"/>
      <c r="D348" s="29"/>
      <c r="E348" s="29"/>
      <c r="F348" s="28"/>
      <c r="G348" s="29"/>
    </row>
    <row r="349" spans="1:7" x14ac:dyDescent="0.25">
      <c r="A349" s="29"/>
      <c r="B349" s="28"/>
      <c r="C349" s="28"/>
      <c r="D349" s="29"/>
      <c r="E349" s="29"/>
      <c r="F349" s="28"/>
      <c r="G349" s="29"/>
    </row>
    <row r="350" spans="1:7" x14ac:dyDescent="0.25">
      <c r="A350" s="29"/>
      <c r="B350" s="28"/>
      <c r="C350" s="28"/>
      <c r="D350" s="29"/>
      <c r="E350" s="29"/>
      <c r="F350" s="28"/>
      <c r="G350" s="29"/>
    </row>
    <row r="351" spans="1:7" x14ac:dyDescent="0.25">
      <c r="A351" s="29"/>
      <c r="B351" s="28"/>
      <c r="C351" s="28"/>
      <c r="D351" s="29"/>
      <c r="E351" s="29"/>
      <c r="F351" s="28"/>
      <c r="G351" s="29"/>
    </row>
    <row r="352" spans="1:7" x14ac:dyDescent="0.25">
      <c r="A352" s="29"/>
      <c r="B352" s="28"/>
      <c r="C352" s="28"/>
      <c r="D352" s="29"/>
      <c r="E352" s="29"/>
      <c r="F352" s="28"/>
      <c r="G352" s="29"/>
    </row>
    <row r="353" spans="1:7" x14ac:dyDescent="0.25">
      <c r="A353" s="29"/>
      <c r="B353" s="28"/>
      <c r="C353" s="28"/>
      <c r="D353" s="29"/>
      <c r="E353" s="29"/>
      <c r="F353" s="28"/>
      <c r="G353" s="29"/>
    </row>
    <row r="354" spans="1:7" x14ac:dyDescent="0.25">
      <c r="A354" s="29"/>
      <c r="B354" s="28"/>
      <c r="C354" s="28"/>
      <c r="D354" s="29"/>
      <c r="E354" s="29"/>
      <c r="F354" s="28"/>
      <c r="G354" s="29"/>
    </row>
    <row r="355" spans="1:7" x14ac:dyDescent="0.25">
      <c r="A355" s="29"/>
      <c r="B355" s="28"/>
      <c r="C355" s="28"/>
      <c r="D355" s="29"/>
      <c r="E355" s="29"/>
      <c r="F355" s="28"/>
      <c r="G355" s="29"/>
    </row>
    <row r="356" spans="1:7" x14ac:dyDescent="0.25">
      <c r="A356" s="29"/>
      <c r="B356" s="28"/>
      <c r="C356" s="28"/>
      <c r="D356" s="29"/>
      <c r="E356" s="29"/>
      <c r="F356" s="28"/>
      <c r="G356" s="29"/>
    </row>
    <row r="357" spans="1:7" x14ac:dyDescent="0.25">
      <c r="A357" s="29"/>
      <c r="B357" s="28"/>
      <c r="C357" s="28"/>
      <c r="D357" s="29"/>
      <c r="E357" s="29"/>
      <c r="F357" s="28"/>
      <c r="G357" s="29"/>
    </row>
    <row r="358" spans="1:7" x14ac:dyDescent="0.25">
      <c r="A358" s="29"/>
      <c r="B358" s="28"/>
      <c r="C358" s="28"/>
      <c r="D358" s="29"/>
      <c r="E358" s="29"/>
      <c r="F358" s="28"/>
      <c r="G358" s="29"/>
    </row>
    <row r="359" spans="1:7" x14ac:dyDescent="0.25">
      <c r="A359" s="29"/>
      <c r="B359" s="28"/>
      <c r="C359" s="28"/>
      <c r="D359" s="29"/>
      <c r="E359" s="29"/>
      <c r="F359" s="28"/>
      <c r="G359" s="29"/>
    </row>
    <row r="360" spans="1:7" x14ac:dyDescent="0.25">
      <c r="A360" s="29"/>
      <c r="B360" s="28"/>
      <c r="C360" s="28"/>
      <c r="D360" s="29"/>
      <c r="E360" s="29"/>
      <c r="F360" s="28"/>
      <c r="G360" s="29"/>
    </row>
    <row r="361" spans="1:7" x14ac:dyDescent="0.25">
      <c r="A361" s="29"/>
      <c r="B361" s="28"/>
      <c r="C361" s="28"/>
      <c r="D361" s="29"/>
      <c r="E361" s="29"/>
      <c r="F361" s="28"/>
      <c r="G361" s="29"/>
    </row>
    <row r="362" spans="1:7" x14ac:dyDescent="0.25">
      <c r="A362" s="29"/>
      <c r="B362" s="28"/>
      <c r="C362" s="28"/>
      <c r="D362" s="29"/>
      <c r="E362" s="29"/>
      <c r="F362" s="28"/>
      <c r="G362" s="29"/>
    </row>
    <row r="363" spans="1:7" x14ac:dyDescent="0.25">
      <c r="A363" s="29"/>
      <c r="B363" s="28"/>
      <c r="C363" s="28"/>
      <c r="D363" s="29"/>
      <c r="E363" s="29"/>
      <c r="F363" s="28"/>
      <c r="G363" s="29"/>
    </row>
    <row r="364" spans="1:7" x14ac:dyDescent="0.25">
      <c r="A364" s="29"/>
      <c r="B364" s="28"/>
      <c r="C364" s="28"/>
      <c r="D364" s="29"/>
      <c r="E364" s="29"/>
      <c r="F364" s="28"/>
      <c r="G364" s="29"/>
    </row>
    <row r="365" spans="1:7" x14ac:dyDescent="0.25">
      <c r="A365" s="29"/>
      <c r="B365" s="28"/>
      <c r="C365" s="28"/>
      <c r="D365" s="29"/>
      <c r="E365" s="29"/>
      <c r="F365" s="28"/>
      <c r="G365" s="29"/>
    </row>
    <row r="366" spans="1:7" x14ac:dyDescent="0.25">
      <c r="A366" s="29"/>
      <c r="B366" s="28"/>
      <c r="C366" s="28"/>
      <c r="D366" s="29"/>
      <c r="E366" s="29"/>
      <c r="F366" s="28"/>
      <c r="G366" s="29"/>
    </row>
    <row r="367" spans="1:7" x14ac:dyDescent="0.25">
      <c r="A367" s="29"/>
      <c r="B367" s="28"/>
      <c r="C367" s="28"/>
      <c r="D367" s="29"/>
      <c r="E367" s="29"/>
      <c r="F367" s="28"/>
      <c r="G367" s="29"/>
    </row>
    <row r="368" spans="1:7" x14ac:dyDescent="0.25">
      <c r="A368" s="29"/>
      <c r="B368" s="28"/>
      <c r="C368" s="28"/>
      <c r="D368" s="29"/>
      <c r="E368" s="29"/>
      <c r="F368" s="28"/>
      <c r="G368" s="29"/>
    </row>
    <row r="369" spans="1:7" x14ac:dyDescent="0.25">
      <c r="A369" s="29"/>
      <c r="B369" s="28"/>
      <c r="C369" s="28"/>
      <c r="D369" s="29"/>
      <c r="E369" s="29"/>
      <c r="F369" s="28"/>
      <c r="G369" s="29"/>
    </row>
    <row r="370" spans="1:7" x14ac:dyDescent="0.25">
      <c r="A370" s="29"/>
      <c r="B370" s="28"/>
      <c r="C370" s="28"/>
      <c r="D370" s="29"/>
      <c r="E370" s="29"/>
      <c r="F370" s="28"/>
      <c r="G370" s="29"/>
    </row>
    <row r="371" spans="1:7" x14ac:dyDescent="0.25">
      <c r="A371" s="29"/>
      <c r="B371" s="28"/>
      <c r="C371" s="28"/>
      <c r="D371" s="29"/>
      <c r="E371" s="29"/>
      <c r="F371" s="28"/>
      <c r="G371" s="29"/>
    </row>
    <row r="372" spans="1:7" x14ac:dyDescent="0.25">
      <c r="A372" s="29"/>
      <c r="B372" s="28"/>
      <c r="C372" s="28"/>
      <c r="D372" s="29"/>
      <c r="E372" s="29"/>
      <c r="F372" s="28"/>
      <c r="G372" s="29"/>
    </row>
    <row r="373" spans="1:7" x14ac:dyDescent="0.25">
      <c r="A373" s="29"/>
      <c r="B373" s="28"/>
      <c r="C373" s="28"/>
      <c r="D373" s="29"/>
      <c r="E373" s="29"/>
      <c r="F373" s="28"/>
      <c r="G373" s="29"/>
    </row>
    <row r="374" spans="1:7" x14ac:dyDescent="0.25">
      <c r="A374" s="29"/>
      <c r="B374" s="28"/>
      <c r="C374" s="28"/>
      <c r="D374" s="29"/>
      <c r="E374" s="29"/>
      <c r="F374" s="28"/>
      <c r="G374" s="29"/>
    </row>
    <row r="375" spans="1:7" x14ac:dyDescent="0.25">
      <c r="A375" s="29"/>
      <c r="B375" s="28"/>
      <c r="C375" s="28"/>
      <c r="D375" s="29"/>
      <c r="E375" s="29"/>
      <c r="F375" s="28"/>
      <c r="G375" s="29"/>
    </row>
    <row r="376" spans="1:7" x14ac:dyDescent="0.25">
      <c r="A376" s="29"/>
      <c r="B376" s="28"/>
      <c r="C376" s="28"/>
      <c r="D376" s="29"/>
      <c r="E376" s="29"/>
      <c r="F376" s="28"/>
      <c r="G376" s="29"/>
    </row>
    <row r="377" spans="1:7" x14ac:dyDescent="0.25">
      <c r="A377" s="29"/>
      <c r="B377" s="28"/>
      <c r="C377" s="28"/>
      <c r="D377" s="29"/>
      <c r="E377" s="29"/>
      <c r="F377" s="28"/>
      <c r="G377" s="29"/>
    </row>
    <row r="378" spans="1:7" x14ac:dyDescent="0.25">
      <c r="A378" s="29"/>
      <c r="B378" s="28"/>
      <c r="C378" s="28"/>
      <c r="D378" s="29"/>
      <c r="E378" s="29"/>
      <c r="F378" s="28"/>
      <c r="G378" s="29"/>
    </row>
    <row r="379" spans="1:7" x14ac:dyDescent="0.25">
      <c r="A379" s="29"/>
      <c r="B379" s="28"/>
      <c r="C379" s="28"/>
      <c r="D379" s="29"/>
      <c r="E379" s="29"/>
      <c r="F379" s="28"/>
      <c r="G379" s="29"/>
    </row>
    <row r="380" spans="1:7" x14ac:dyDescent="0.25">
      <c r="A380" s="29"/>
      <c r="B380" s="28"/>
      <c r="C380" s="28"/>
      <c r="D380" s="29"/>
      <c r="E380" s="29"/>
      <c r="F380" s="28"/>
      <c r="G380" s="29"/>
    </row>
    <row r="381" spans="1:7" x14ac:dyDescent="0.25">
      <c r="A381" s="29"/>
      <c r="B381" s="28"/>
      <c r="C381" s="28"/>
      <c r="D381" s="29"/>
      <c r="E381" s="29"/>
      <c r="F381" s="28"/>
      <c r="G381" s="29"/>
    </row>
    <row r="382" spans="1:7" x14ac:dyDescent="0.25">
      <c r="A382" s="29"/>
      <c r="B382" s="28"/>
      <c r="C382" s="28"/>
      <c r="D382" s="29"/>
      <c r="E382" s="29"/>
      <c r="F382" s="28"/>
      <c r="G382" s="29"/>
    </row>
    <row r="383" spans="1:7" x14ac:dyDescent="0.25">
      <c r="A383" s="29"/>
      <c r="B383" s="28"/>
      <c r="C383" s="28"/>
      <c r="D383" s="29"/>
      <c r="E383" s="29"/>
      <c r="F383" s="28"/>
      <c r="G383" s="29"/>
    </row>
    <row r="384" spans="1:7" x14ac:dyDescent="0.25">
      <c r="A384" s="29"/>
      <c r="B384" s="28"/>
      <c r="C384" s="28"/>
      <c r="D384" s="29"/>
      <c r="E384" s="29"/>
      <c r="F384" s="28"/>
      <c r="G384" s="29"/>
    </row>
    <row r="385" spans="1:7" x14ac:dyDescent="0.25">
      <c r="A385" s="29"/>
      <c r="B385" s="28"/>
      <c r="C385" s="28"/>
      <c r="D385" s="29"/>
      <c r="E385" s="29"/>
      <c r="F385" s="28"/>
      <c r="G385" s="29"/>
    </row>
    <row r="386" spans="1:7" x14ac:dyDescent="0.25">
      <c r="A386" s="29"/>
      <c r="B386" s="28"/>
      <c r="C386" s="28"/>
      <c r="D386" s="29"/>
      <c r="E386" s="29"/>
      <c r="F386" s="28"/>
      <c r="G386" s="29"/>
    </row>
    <row r="387" spans="1:7" x14ac:dyDescent="0.25">
      <c r="A387" s="29"/>
      <c r="B387" s="28"/>
      <c r="C387" s="28"/>
      <c r="D387" s="29"/>
      <c r="E387" s="29"/>
      <c r="F387" s="28"/>
      <c r="G387" s="29"/>
    </row>
    <row r="388" spans="1:7" x14ac:dyDescent="0.25">
      <c r="A388" s="29"/>
      <c r="B388" s="28"/>
      <c r="C388" s="28"/>
      <c r="D388" s="29"/>
      <c r="E388" s="29"/>
      <c r="F388" s="28"/>
      <c r="G388" s="29"/>
    </row>
    <row r="389" spans="1:7" x14ac:dyDescent="0.25">
      <c r="A389" s="29"/>
      <c r="B389" s="28"/>
      <c r="C389" s="28"/>
      <c r="D389" s="29"/>
      <c r="E389" s="29"/>
      <c r="F389" s="28"/>
      <c r="G389" s="29"/>
    </row>
    <row r="390" spans="1:7" x14ac:dyDescent="0.25">
      <c r="A390" s="29"/>
      <c r="B390" s="28"/>
      <c r="C390" s="28"/>
      <c r="D390" s="29"/>
      <c r="E390" s="29"/>
      <c r="F390" s="28"/>
      <c r="G390" s="29"/>
    </row>
    <row r="391" spans="1:7" x14ac:dyDescent="0.25">
      <c r="A391" s="29"/>
      <c r="B391" s="28"/>
      <c r="C391" s="28"/>
      <c r="D391" s="29"/>
      <c r="E391" s="29"/>
      <c r="F391" s="28"/>
      <c r="G391" s="29"/>
    </row>
    <row r="392" spans="1:7" x14ac:dyDescent="0.25">
      <c r="A392" s="29"/>
      <c r="B392" s="28"/>
      <c r="C392" s="28"/>
      <c r="D392" s="29"/>
      <c r="E392" s="29"/>
      <c r="F392" s="28"/>
      <c r="G392" s="29"/>
    </row>
    <row r="393" spans="1:7" x14ac:dyDescent="0.25">
      <c r="A393" s="29"/>
      <c r="B393" s="28"/>
      <c r="C393" s="28"/>
      <c r="D393" s="29"/>
      <c r="E393" s="29"/>
      <c r="F393" s="28"/>
      <c r="G393" s="29"/>
    </row>
    <row r="394" spans="1:7" x14ac:dyDescent="0.25">
      <c r="A394" s="29"/>
      <c r="B394" s="28"/>
      <c r="C394" s="28"/>
      <c r="D394" s="29"/>
      <c r="E394" s="29"/>
      <c r="F394" s="28"/>
      <c r="G394" s="29"/>
    </row>
    <row r="395" spans="1:7" x14ac:dyDescent="0.25">
      <c r="A395" s="29"/>
      <c r="B395" s="28"/>
      <c r="C395" s="28"/>
      <c r="D395" s="29"/>
      <c r="E395" s="29"/>
      <c r="F395" s="28"/>
      <c r="G395" s="29"/>
    </row>
    <row r="396" spans="1:7" x14ac:dyDescent="0.25">
      <c r="A396" s="29"/>
      <c r="B396" s="28"/>
      <c r="C396" s="28"/>
      <c r="D396" s="29"/>
      <c r="E396" s="29"/>
      <c r="F396" s="28"/>
      <c r="G396" s="29"/>
    </row>
    <row r="397" spans="1:7" x14ac:dyDescent="0.25">
      <c r="A397" s="29"/>
      <c r="B397" s="28"/>
      <c r="C397" s="28"/>
      <c r="D397" s="29"/>
      <c r="E397" s="29"/>
      <c r="F397" s="28"/>
      <c r="G397" s="29"/>
    </row>
    <row r="398" spans="1:7" x14ac:dyDescent="0.25">
      <c r="A398" s="29"/>
      <c r="B398" s="28"/>
      <c r="C398" s="28"/>
      <c r="D398" s="29"/>
      <c r="E398" s="29"/>
      <c r="F398" s="28"/>
      <c r="G398" s="29"/>
    </row>
    <row r="399" spans="1:7" x14ac:dyDescent="0.25">
      <c r="A399" s="29"/>
      <c r="B399" s="28"/>
      <c r="C399" s="28"/>
      <c r="D399" s="29"/>
      <c r="E399" s="29"/>
      <c r="F399" s="28"/>
      <c r="G399" s="29"/>
    </row>
    <row r="400" spans="1:7" x14ac:dyDescent="0.25">
      <c r="A400" s="29"/>
      <c r="B400" s="28"/>
      <c r="C400" s="28"/>
      <c r="D400" s="29"/>
      <c r="E400" s="29"/>
      <c r="F400" s="28"/>
      <c r="G400" s="29"/>
    </row>
    <row r="401" spans="1:7" x14ac:dyDescent="0.25">
      <c r="A401" s="29"/>
      <c r="B401" s="28"/>
      <c r="C401" s="28"/>
      <c r="D401" s="29"/>
      <c r="E401" s="29"/>
      <c r="F401" s="28"/>
      <c r="G401" s="29"/>
    </row>
    <row r="402" spans="1:7" x14ac:dyDescent="0.25">
      <c r="A402" s="29"/>
      <c r="B402" s="28"/>
      <c r="C402" s="28"/>
      <c r="D402" s="29"/>
      <c r="E402" s="29"/>
      <c r="F402" s="28"/>
      <c r="G402" s="29"/>
    </row>
    <row r="403" spans="1:7" x14ac:dyDescent="0.25">
      <c r="A403" s="29"/>
      <c r="B403" s="28"/>
      <c r="C403" s="28"/>
      <c r="D403" s="29"/>
      <c r="E403" s="29"/>
      <c r="F403" s="28"/>
      <c r="G403" s="29"/>
    </row>
    <row r="404" spans="1:7" x14ac:dyDescent="0.25">
      <c r="A404" s="29"/>
      <c r="B404" s="28"/>
      <c r="C404" s="28"/>
      <c r="D404" s="29"/>
      <c r="E404" s="29"/>
      <c r="F404" s="28"/>
      <c r="G404" s="29"/>
    </row>
    <row r="405" spans="1:7" x14ac:dyDescent="0.25">
      <c r="A405" s="29"/>
      <c r="B405" s="28"/>
      <c r="C405" s="28"/>
      <c r="D405" s="29"/>
      <c r="E405" s="29"/>
      <c r="F405" s="28"/>
      <c r="G405" s="29"/>
    </row>
    <row r="406" spans="1:7" x14ac:dyDescent="0.25">
      <c r="A406" s="29"/>
      <c r="B406" s="28"/>
      <c r="C406" s="28"/>
      <c r="D406" s="29"/>
      <c r="E406" s="29"/>
      <c r="F406" s="28"/>
      <c r="G406" s="29"/>
    </row>
    <row r="407" spans="1:7" x14ac:dyDescent="0.25">
      <c r="A407" s="29"/>
      <c r="B407" s="28"/>
      <c r="C407" s="28"/>
      <c r="D407" s="29"/>
      <c r="E407" s="29"/>
      <c r="F407" s="28"/>
      <c r="G407" s="29"/>
    </row>
    <row r="408" spans="1:7" x14ac:dyDescent="0.25">
      <c r="A408" s="29"/>
      <c r="B408" s="28"/>
      <c r="C408" s="28"/>
      <c r="D408" s="29"/>
      <c r="E408" s="29"/>
      <c r="F408" s="28"/>
      <c r="G408" s="29"/>
    </row>
    <row r="409" spans="1:7" x14ac:dyDescent="0.25">
      <c r="A409" s="29"/>
      <c r="B409" s="28"/>
      <c r="C409" s="28"/>
      <c r="D409" s="29"/>
      <c r="E409" s="29"/>
      <c r="F409" s="28"/>
      <c r="G409" s="29"/>
    </row>
    <row r="410" spans="1:7" x14ac:dyDescent="0.25">
      <c r="A410" s="29"/>
      <c r="B410" s="28"/>
      <c r="C410" s="28"/>
      <c r="D410" s="29"/>
      <c r="E410" s="29"/>
      <c r="F410" s="28"/>
      <c r="G410" s="29"/>
    </row>
    <row r="411" spans="1:7" x14ac:dyDescent="0.25">
      <c r="A411" s="29"/>
      <c r="B411" s="28"/>
      <c r="C411" s="28"/>
      <c r="D411" s="29"/>
      <c r="E411" s="29"/>
      <c r="F411" s="28"/>
      <c r="G411" s="29"/>
    </row>
    <row r="412" spans="1:7" x14ac:dyDescent="0.25">
      <c r="A412" s="29"/>
      <c r="B412" s="28"/>
      <c r="C412" s="28"/>
      <c r="D412" s="29"/>
      <c r="E412" s="29"/>
      <c r="F412" s="28"/>
      <c r="G412" s="29"/>
    </row>
    <row r="413" spans="1:7" x14ac:dyDescent="0.25">
      <c r="A413" s="29"/>
      <c r="B413" s="28"/>
      <c r="C413" s="28"/>
      <c r="D413" s="29"/>
      <c r="E413" s="29"/>
      <c r="F413" s="28"/>
      <c r="G413" s="29"/>
    </row>
    <row r="414" spans="1:7" x14ac:dyDescent="0.25">
      <c r="A414" s="29"/>
      <c r="B414" s="28"/>
      <c r="C414" s="28"/>
      <c r="D414" s="29"/>
      <c r="E414" s="29"/>
      <c r="F414" s="28"/>
      <c r="G414" s="29"/>
    </row>
    <row r="415" spans="1:7" x14ac:dyDescent="0.25">
      <c r="A415" s="29"/>
      <c r="B415" s="28"/>
      <c r="C415" s="28"/>
      <c r="D415" s="29"/>
      <c r="E415" s="29"/>
      <c r="F415" s="28"/>
      <c r="G415" s="29"/>
    </row>
    <row r="416" spans="1:7" x14ac:dyDescent="0.25">
      <c r="A416" s="29"/>
      <c r="B416" s="28"/>
      <c r="C416" s="28"/>
      <c r="D416" s="29"/>
      <c r="E416" s="29"/>
      <c r="F416" s="28"/>
      <c r="G416" s="29"/>
    </row>
    <row r="417" spans="1:7" x14ac:dyDescent="0.25">
      <c r="A417" s="29"/>
      <c r="B417" s="28"/>
      <c r="C417" s="28"/>
      <c r="D417" s="29"/>
      <c r="E417" s="29"/>
      <c r="F417" s="28"/>
      <c r="G417" s="29"/>
    </row>
    <row r="418" spans="1:7" x14ac:dyDescent="0.25">
      <c r="A418" s="29"/>
      <c r="B418" s="28"/>
      <c r="C418" s="28"/>
      <c r="D418" s="29"/>
      <c r="E418" s="29"/>
      <c r="F418" s="28"/>
      <c r="G418" s="29"/>
    </row>
    <row r="419" spans="1:7" x14ac:dyDescent="0.25">
      <c r="A419" s="29"/>
      <c r="B419" s="28"/>
      <c r="C419" s="28"/>
      <c r="D419" s="29"/>
      <c r="E419" s="29"/>
      <c r="F419" s="28"/>
      <c r="G419" s="29"/>
    </row>
    <row r="420" spans="1:7" x14ac:dyDescent="0.25">
      <c r="A420" s="29"/>
      <c r="B420" s="28"/>
      <c r="C420" s="28"/>
      <c r="D420" s="29"/>
      <c r="E420" s="29"/>
      <c r="F420" s="28"/>
      <c r="G420" s="29"/>
    </row>
    <row r="421" spans="1:7" x14ac:dyDescent="0.25">
      <c r="A421" s="29"/>
      <c r="B421" s="28"/>
      <c r="C421" s="28"/>
      <c r="D421" s="29"/>
      <c r="E421" s="29"/>
      <c r="F421" s="28"/>
      <c r="G421" s="29"/>
    </row>
    <row r="422" spans="1:7" x14ac:dyDescent="0.25">
      <c r="A422" s="29"/>
      <c r="B422" s="28"/>
      <c r="C422" s="28"/>
      <c r="D422" s="29"/>
      <c r="E422" s="29"/>
      <c r="F422" s="28"/>
      <c r="G422" s="29"/>
    </row>
    <row r="423" spans="1:7" x14ac:dyDescent="0.25">
      <c r="A423" s="29"/>
      <c r="B423" s="28"/>
      <c r="C423" s="28"/>
      <c r="D423" s="29"/>
      <c r="E423" s="29"/>
      <c r="F423" s="28"/>
      <c r="G423" s="29"/>
    </row>
    <row r="424" spans="1:7" x14ac:dyDescent="0.25">
      <c r="A424" s="29"/>
      <c r="B424" s="28"/>
      <c r="C424" s="28"/>
      <c r="D424" s="29"/>
      <c r="E424" s="29"/>
      <c r="F424" s="28"/>
      <c r="G424" s="29"/>
    </row>
    <row r="425" spans="1:7" x14ac:dyDescent="0.25">
      <c r="A425" s="29"/>
      <c r="B425" s="28"/>
      <c r="C425" s="28"/>
      <c r="D425" s="29"/>
      <c r="E425" s="29"/>
      <c r="F425" s="28"/>
      <c r="G425" s="29"/>
    </row>
    <row r="426" spans="1:7" x14ac:dyDescent="0.25">
      <c r="A426" s="29"/>
      <c r="B426" s="28"/>
      <c r="C426" s="28"/>
      <c r="D426" s="29"/>
      <c r="E426" s="29"/>
      <c r="F426" s="28"/>
      <c r="G426" s="29"/>
    </row>
    <row r="427" spans="1:7" x14ac:dyDescent="0.25">
      <c r="A427" s="29"/>
      <c r="B427" s="28"/>
      <c r="C427" s="28"/>
      <c r="D427" s="29"/>
      <c r="E427" s="29"/>
      <c r="F427" s="28"/>
      <c r="G427" s="29"/>
    </row>
    <row r="428" spans="1:7" x14ac:dyDescent="0.25">
      <c r="A428" s="29"/>
      <c r="B428" s="28"/>
      <c r="C428" s="28"/>
      <c r="D428" s="29"/>
      <c r="E428" s="29"/>
      <c r="F428" s="28"/>
      <c r="G428" s="29"/>
    </row>
    <row r="429" spans="1:7" x14ac:dyDescent="0.25">
      <c r="A429" s="29"/>
      <c r="B429" s="28"/>
      <c r="C429" s="28"/>
      <c r="D429" s="29"/>
      <c r="E429" s="29"/>
      <c r="F429" s="28"/>
      <c r="G429" s="29"/>
    </row>
    <row r="430" spans="1:7" x14ac:dyDescent="0.25">
      <c r="A430" s="29"/>
      <c r="B430" s="28"/>
      <c r="C430" s="28"/>
      <c r="D430" s="29"/>
      <c r="E430" s="29"/>
      <c r="F430" s="28"/>
      <c r="G430" s="29"/>
    </row>
    <row r="431" spans="1:7" x14ac:dyDescent="0.25">
      <c r="A431" s="29"/>
      <c r="B431" s="28"/>
      <c r="C431" s="28"/>
      <c r="D431" s="29"/>
      <c r="E431" s="29"/>
      <c r="F431" s="28"/>
      <c r="G431" s="29"/>
    </row>
    <row r="432" spans="1:7" x14ac:dyDescent="0.25">
      <c r="A432" s="29"/>
      <c r="B432" s="28"/>
      <c r="C432" s="28"/>
      <c r="D432" s="29"/>
      <c r="E432" s="29"/>
      <c r="F432" s="28"/>
      <c r="G432" s="29"/>
    </row>
    <row r="433" spans="1:7" x14ac:dyDescent="0.25">
      <c r="A433" s="29"/>
      <c r="B433" s="28"/>
      <c r="C433" s="28"/>
      <c r="D433" s="29"/>
      <c r="E433" s="29"/>
      <c r="F433" s="28"/>
      <c r="G433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EB68-13C3-4458-8308-5EE9B00894A1}">
  <dimension ref="A1:J164"/>
  <sheetViews>
    <sheetView workbookViewId="0">
      <selection activeCell="I15" sqref="I15:I23"/>
    </sheetView>
  </sheetViews>
  <sheetFormatPr defaultRowHeight="15" x14ac:dyDescent="0.25"/>
  <cols>
    <col min="2" max="2" width="15.85546875" bestFit="1" customWidth="1"/>
    <col min="3" max="3" width="24.42578125" bestFit="1" customWidth="1"/>
    <col min="4" max="4" width="15.42578125" customWidth="1"/>
    <col min="5" max="5" width="16.7109375" bestFit="1" customWidth="1"/>
    <col min="8" max="8" width="14.42578125" bestFit="1" customWidth="1"/>
    <col min="9" max="9" width="23.7109375" bestFit="1" customWidth="1"/>
    <col min="10" max="10" width="31.42578125" style="3" bestFit="1" customWidth="1"/>
  </cols>
  <sheetData>
    <row r="1" spans="1:10" x14ac:dyDescent="0.25">
      <c r="A1" s="13" t="s">
        <v>874</v>
      </c>
      <c r="B1" s="13" t="s">
        <v>3</v>
      </c>
      <c r="C1" s="13" t="s">
        <v>196</v>
      </c>
      <c r="D1" s="13" t="s">
        <v>875</v>
      </c>
      <c r="E1" s="20" t="s">
        <v>876</v>
      </c>
      <c r="F1" s="13" t="s">
        <v>883</v>
      </c>
    </row>
    <row r="2" spans="1:10" x14ac:dyDescent="0.25">
      <c r="A2" s="21">
        <v>45477</v>
      </c>
      <c r="B2" s="15" t="s">
        <v>224</v>
      </c>
      <c r="C2" s="15">
        <v>1</v>
      </c>
      <c r="D2" s="14">
        <v>1.2500000000000001E-2</v>
      </c>
      <c r="E2" s="22">
        <v>6945.0526315789475</v>
      </c>
      <c r="F2" s="15" t="s">
        <v>61</v>
      </c>
      <c r="H2" s="1" t="s">
        <v>851</v>
      </c>
      <c r="I2" s="3" t="s">
        <v>881</v>
      </c>
      <c r="J2" t="s">
        <v>878</v>
      </c>
    </row>
    <row r="3" spans="1:10" x14ac:dyDescent="0.25">
      <c r="A3" s="21">
        <v>45477</v>
      </c>
      <c r="B3" s="15" t="s">
        <v>10</v>
      </c>
      <c r="C3" s="15">
        <v>1</v>
      </c>
      <c r="D3" s="14">
        <v>1.2500000000000001E-2</v>
      </c>
      <c r="E3" s="22">
        <v>86.813157894736847</v>
      </c>
      <c r="F3" s="15" t="s">
        <v>884</v>
      </c>
      <c r="H3" s="2" t="s">
        <v>18</v>
      </c>
      <c r="I3" s="3">
        <v>104611.68344556174</v>
      </c>
      <c r="J3">
        <v>481</v>
      </c>
    </row>
    <row r="4" spans="1:10" x14ac:dyDescent="0.25">
      <c r="A4" s="21">
        <v>45477</v>
      </c>
      <c r="B4" s="15" t="s">
        <v>21</v>
      </c>
      <c r="C4" s="15">
        <v>1</v>
      </c>
      <c r="D4" s="14">
        <v>1.2500000000000001E-2</v>
      </c>
      <c r="E4" s="22">
        <v>86.813157894736847</v>
      </c>
      <c r="F4" s="15" t="s">
        <v>884</v>
      </c>
      <c r="H4" s="2" t="s">
        <v>17</v>
      </c>
      <c r="I4" s="3">
        <v>36963.034890652001</v>
      </c>
      <c r="J4">
        <v>177</v>
      </c>
    </row>
    <row r="5" spans="1:10" x14ac:dyDescent="0.25">
      <c r="A5" s="21">
        <v>45477</v>
      </c>
      <c r="B5" s="15" t="s">
        <v>15</v>
      </c>
      <c r="C5" s="15">
        <v>6</v>
      </c>
      <c r="D5" s="14">
        <v>7.4999999999999997E-2</v>
      </c>
      <c r="E5" s="22">
        <v>520.878947368421</v>
      </c>
      <c r="F5" s="15" t="s">
        <v>885</v>
      </c>
      <c r="H5" s="2" t="s">
        <v>15</v>
      </c>
      <c r="I5" s="3">
        <v>12826.192683573774</v>
      </c>
      <c r="J5">
        <v>63</v>
      </c>
    </row>
    <row r="6" spans="1:10" x14ac:dyDescent="0.25">
      <c r="A6" s="21">
        <v>45477</v>
      </c>
      <c r="B6" s="15" t="s">
        <v>17</v>
      </c>
      <c r="C6" s="15">
        <v>18</v>
      </c>
      <c r="D6" s="14">
        <v>0.22500000000000001</v>
      </c>
      <c r="E6" s="22">
        <v>1562.6368421052632</v>
      </c>
      <c r="F6" s="15" t="s">
        <v>885</v>
      </c>
      <c r="H6" s="2" t="s">
        <v>21</v>
      </c>
      <c r="I6" s="3">
        <v>17717.866777393421</v>
      </c>
      <c r="J6">
        <v>84</v>
      </c>
    </row>
    <row r="7" spans="1:10" x14ac:dyDescent="0.25">
      <c r="A7" s="21">
        <v>45477</v>
      </c>
      <c r="B7" s="15" t="s">
        <v>18</v>
      </c>
      <c r="C7" s="15">
        <v>40</v>
      </c>
      <c r="D7" s="14">
        <v>0.5</v>
      </c>
      <c r="E7" s="22">
        <v>3472.5263157894738</v>
      </c>
      <c r="F7" s="15" t="s">
        <v>885</v>
      </c>
      <c r="H7" s="2" t="s">
        <v>14</v>
      </c>
      <c r="I7" s="3">
        <v>9930.7088186010642</v>
      </c>
      <c r="J7">
        <v>59</v>
      </c>
    </row>
    <row r="8" spans="1:10" x14ac:dyDescent="0.25">
      <c r="A8" s="36">
        <v>45477</v>
      </c>
      <c r="B8" s="15" t="s">
        <v>19</v>
      </c>
      <c r="C8" s="15">
        <v>13</v>
      </c>
      <c r="D8" s="14">
        <v>0.16250000000000001</v>
      </c>
      <c r="E8" s="22">
        <v>1128.5710526315791</v>
      </c>
      <c r="F8" s="15" t="s">
        <v>886</v>
      </c>
      <c r="H8" s="2" t="s">
        <v>13</v>
      </c>
      <c r="I8" s="3">
        <v>13853.204000171561</v>
      </c>
      <c r="J8">
        <v>97</v>
      </c>
    </row>
    <row r="9" spans="1:10" x14ac:dyDescent="0.25">
      <c r="A9" s="26" t="s">
        <v>202</v>
      </c>
      <c r="B9" s="23"/>
      <c r="C9" s="23">
        <v>80</v>
      </c>
      <c r="D9" s="24">
        <v>1</v>
      </c>
      <c r="E9" s="25">
        <v>13803.292105263159</v>
      </c>
      <c r="F9" s="15" t="s">
        <v>61</v>
      </c>
      <c r="H9" s="2" t="s">
        <v>10</v>
      </c>
      <c r="I9" s="3">
        <v>24708.611532604722</v>
      </c>
      <c r="J9">
        <v>123</v>
      </c>
    </row>
    <row r="10" spans="1:10" x14ac:dyDescent="0.25">
      <c r="A10" s="21">
        <v>45482</v>
      </c>
      <c r="B10" s="15" t="s">
        <v>10</v>
      </c>
      <c r="C10" s="15">
        <v>1</v>
      </c>
      <c r="D10" s="14">
        <v>1.0416666666666666E-2</v>
      </c>
      <c r="E10" s="22">
        <v>94.912634408602131</v>
      </c>
      <c r="F10" s="15" t="s">
        <v>884</v>
      </c>
      <c r="H10" s="2" t="s">
        <v>191</v>
      </c>
      <c r="I10" s="3">
        <v>220611.30214855829</v>
      </c>
      <c r="J10">
        <v>1084</v>
      </c>
    </row>
    <row r="11" spans="1:10" x14ac:dyDescent="0.25">
      <c r="A11" s="21">
        <v>45482</v>
      </c>
      <c r="B11" s="15" t="s">
        <v>15</v>
      </c>
      <c r="C11" s="15">
        <v>6</v>
      </c>
      <c r="D11" s="14">
        <v>6.25E-2</v>
      </c>
      <c r="E11" s="22">
        <v>569.47580645161281</v>
      </c>
      <c r="F11" s="15" t="s">
        <v>885</v>
      </c>
    </row>
    <row r="12" spans="1:10" x14ac:dyDescent="0.25">
      <c r="A12" s="21">
        <v>45482</v>
      </c>
      <c r="B12" s="15" t="s">
        <v>17</v>
      </c>
      <c r="C12" s="15">
        <v>10</v>
      </c>
      <c r="D12" s="14">
        <v>0.10416666666666667</v>
      </c>
      <c r="E12" s="22">
        <v>949.12634408602139</v>
      </c>
      <c r="F12" s="15" t="s">
        <v>885</v>
      </c>
    </row>
    <row r="13" spans="1:10" x14ac:dyDescent="0.25">
      <c r="A13" s="21">
        <v>45482</v>
      </c>
      <c r="B13" s="15" t="s">
        <v>18</v>
      </c>
      <c r="C13" s="15">
        <v>58</v>
      </c>
      <c r="D13" s="14">
        <v>0.60416666666666663</v>
      </c>
      <c r="E13" s="22">
        <v>5504.9327956989237</v>
      </c>
      <c r="F13" s="15" t="s">
        <v>885</v>
      </c>
    </row>
    <row r="14" spans="1:10" x14ac:dyDescent="0.25">
      <c r="A14" s="36">
        <v>45482</v>
      </c>
      <c r="B14" s="15" t="s">
        <v>19</v>
      </c>
      <c r="C14" s="15">
        <v>21</v>
      </c>
      <c r="D14" s="14">
        <v>0.21875</v>
      </c>
      <c r="E14" s="22">
        <v>1993.1653225806449</v>
      </c>
      <c r="F14" s="15" t="s">
        <v>886</v>
      </c>
      <c r="H14" t="s">
        <v>851</v>
      </c>
      <c r="I14" t="s">
        <v>881</v>
      </c>
    </row>
    <row r="15" spans="1:10" x14ac:dyDescent="0.25">
      <c r="A15" s="26" t="s">
        <v>203</v>
      </c>
      <c r="B15" s="23"/>
      <c r="C15" s="23">
        <v>96</v>
      </c>
      <c r="D15" s="24">
        <v>1</v>
      </c>
      <c r="E15" s="25">
        <v>9111.612903225805</v>
      </c>
      <c r="F15" s="15" t="s">
        <v>61</v>
      </c>
      <c r="H15" t="s">
        <v>18</v>
      </c>
      <c r="I15">
        <v>104611.68344556174</v>
      </c>
    </row>
    <row r="16" spans="1:10" x14ac:dyDescent="0.25">
      <c r="A16" s="21">
        <v>45483</v>
      </c>
      <c r="B16" s="15" t="s">
        <v>10</v>
      </c>
      <c r="C16" s="15">
        <v>2</v>
      </c>
      <c r="D16" s="14">
        <v>3.3333333333333333E-2</v>
      </c>
      <c r="E16" s="22">
        <v>282.59298245614031</v>
      </c>
      <c r="F16" s="15" t="s">
        <v>884</v>
      </c>
      <c r="H16" t="s">
        <v>17</v>
      </c>
      <c r="I16">
        <v>36963.034890652001</v>
      </c>
    </row>
    <row r="17" spans="1:9" x14ac:dyDescent="0.25">
      <c r="A17" s="21">
        <v>45483</v>
      </c>
      <c r="B17" s="15" t="s">
        <v>14</v>
      </c>
      <c r="C17" s="15">
        <v>2</v>
      </c>
      <c r="D17" s="14">
        <v>3.3333333333333333E-2</v>
      </c>
      <c r="E17" s="22">
        <v>282.59298245614031</v>
      </c>
      <c r="F17" s="15" t="s">
        <v>884</v>
      </c>
      <c r="H17" t="s">
        <v>15</v>
      </c>
      <c r="I17">
        <v>12826.192683573774</v>
      </c>
    </row>
    <row r="18" spans="1:9" x14ac:dyDescent="0.25">
      <c r="A18" s="21">
        <v>45483</v>
      </c>
      <c r="B18" s="15" t="s">
        <v>15</v>
      </c>
      <c r="C18" s="15">
        <v>8</v>
      </c>
      <c r="D18" s="14">
        <v>0.13333333333333333</v>
      </c>
      <c r="E18" s="22">
        <v>1130.3719298245612</v>
      </c>
      <c r="F18" s="15" t="s">
        <v>885</v>
      </c>
      <c r="H18" t="s">
        <v>21</v>
      </c>
      <c r="I18">
        <v>17717.866777393421</v>
      </c>
    </row>
    <row r="19" spans="1:9" x14ac:dyDescent="0.25">
      <c r="A19" s="21">
        <v>45483</v>
      </c>
      <c r="B19" s="15" t="s">
        <v>17</v>
      </c>
      <c r="C19" s="15">
        <v>7</v>
      </c>
      <c r="D19" s="14">
        <v>0.11666666666666667</v>
      </c>
      <c r="E19" s="22">
        <v>989.07543859649115</v>
      </c>
      <c r="F19" s="15" t="s">
        <v>885</v>
      </c>
      <c r="H19" t="s">
        <v>14</v>
      </c>
      <c r="I19">
        <v>9930.7088186010642</v>
      </c>
    </row>
    <row r="20" spans="1:9" x14ac:dyDescent="0.25">
      <c r="A20" s="21">
        <v>45483</v>
      </c>
      <c r="B20" s="15" t="s">
        <v>18</v>
      </c>
      <c r="C20" s="15">
        <v>29</v>
      </c>
      <c r="D20" s="14">
        <v>0.48333333333333334</v>
      </c>
      <c r="E20" s="22">
        <v>4097.5982456140346</v>
      </c>
      <c r="F20" s="15" t="s">
        <v>885</v>
      </c>
      <c r="H20" t="s">
        <v>13</v>
      </c>
      <c r="I20">
        <v>13853.204000171561</v>
      </c>
    </row>
    <row r="21" spans="1:9" x14ac:dyDescent="0.25">
      <c r="A21" s="21">
        <v>45483</v>
      </c>
      <c r="B21" s="15" t="s">
        <v>22</v>
      </c>
      <c r="C21" s="15">
        <v>1</v>
      </c>
      <c r="D21" s="14">
        <v>1.6666666666666666E-2</v>
      </c>
      <c r="E21" s="22">
        <v>141.29649122807015</v>
      </c>
      <c r="F21" s="15" t="s">
        <v>886</v>
      </c>
      <c r="H21" t="s">
        <v>10</v>
      </c>
      <c r="I21">
        <v>24708.611532604722</v>
      </c>
    </row>
    <row r="22" spans="1:9" x14ac:dyDescent="0.25">
      <c r="A22" s="21">
        <v>45483</v>
      </c>
      <c r="B22" s="15" t="s">
        <v>19</v>
      </c>
      <c r="C22" s="15">
        <v>10</v>
      </c>
      <c r="D22" s="14">
        <v>0.16666666666666666</v>
      </c>
      <c r="E22" s="22">
        <v>1412.9649122807016</v>
      </c>
      <c r="F22" s="15" t="s">
        <v>886</v>
      </c>
    </row>
    <row r="23" spans="1:9" x14ac:dyDescent="0.25">
      <c r="A23" s="36">
        <v>45483</v>
      </c>
      <c r="B23" s="15" t="s">
        <v>131</v>
      </c>
      <c r="C23" s="15">
        <v>1</v>
      </c>
      <c r="D23" s="14">
        <v>1.6666666666666666E-2</v>
      </c>
      <c r="E23" s="22">
        <v>141.29649122807015</v>
      </c>
      <c r="F23" s="15" t="s">
        <v>885</v>
      </c>
    </row>
    <row r="24" spans="1:9" x14ac:dyDescent="0.25">
      <c r="A24" s="26" t="s">
        <v>204</v>
      </c>
      <c r="B24" s="23"/>
      <c r="C24" s="23">
        <v>60</v>
      </c>
      <c r="D24" s="24">
        <v>1</v>
      </c>
      <c r="E24" s="25">
        <v>8477.7894736842081</v>
      </c>
      <c r="F24" s="15" t="s">
        <v>61</v>
      </c>
    </row>
    <row r="25" spans="1:9" x14ac:dyDescent="0.25">
      <c r="A25" s="21">
        <v>45485</v>
      </c>
      <c r="B25" s="15" t="s">
        <v>10</v>
      </c>
      <c r="C25" s="15">
        <v>3</v>
      </c>
      <c r="D25" s="14">
        <v>3.125E-2</v>
      </c>
      <c r="E25" s="22">
        <v>446.89786585365857</v>
      </c>
      <c r="F25" s="15" t="s">
        <v>884</v>
      </c>
    </row>
    <row r="26" spans="1:9" x14ac:dyDescent="0.25">
      <c r="A26" s="21">
        <v>45485</v>
      </c>
      <c r="B26" s="15" t="s">
        <v>13</v>
      </c>
      <c r="C26" s="15">
        <v>1</v>
      </c>
      <c r="D26" s="14">
        <v>1.0416666666666666E-2</v>
      </c>
      <c r="E26" s="22">
        <v>148.96595528455285</v>
      </c>
      <c r="F26" s="15" t="s">
        <v>884</v>
      </c>
    </row>
    <row r="27" spans="1:9" x14ac:dyDescent="0.25">
      <c r="A27" s="21">
        <v>45485</v>
      </c>
      <c r="B27" s="15" t="s">
        <v>14</v>
      </c>
      <c r="C27" s="15">
        <v>1</v>
      </c>
      <c r="D27" s="14">
        <v>1.0416666666666666E-2</v>
      </c>
      <c r="E27" s="22">
        <v>148.96595528455285</v>
      </c>
      <c r="F27" s="15" t="s">
        <v>884</v>
      </c>
    </row>
    <row r="28" spans="1:9" x14ac:dyDescent="0.25">
      <c r="A28" s="21">
        <v>45485</v>
      </c>
      <c r="B28" s="15" t="s">
        <v>21</v>
      </c>
      <c r="C28" s="15">
        <v>2</v>
      </c>
      <c r="D28" s="14">
        <v>2.0833333333333332E-2</v>
      </c>
      <c r="E28" s="22">
        <v>297.9319105691057</v>
      </c>
      <c r="F28" s="15" t="s">
        <v>884</v>
      </c>
    </row>
    <row r="29" spans="1:9" x14ac:dyDescent="0.25">
      <c r="A29" s="21">
        <v>45485</v>
      </c>
      <c r="B29" s="15" t="s">
        <v>15</v>
      </c>
      <c r="C29" s="15">
        <v>10</v>
      </c>
      <c r="D29" s="14">
        <v>0.10416666666666667</v>
      </c>
      <c r="E29" s="22">
        <v>1489.6595528455287</v>
      </c>
      <c r="F29" s="15" t="s">
        <v>885</v>
      </c>
    </row>
    <row r="30" spans="1:9" x14ac:dyDescent="0.25">
      <c r="A30" s="21">
        <v>45485</v>
      </c>
      <c r="B30" s="15" t="s">
        <v>17</v>
      </c>
      <c r="C30" s="15">
        <v>12</v>
      </c>
      <c r="D30" s="14">
        <v>0.125</v>
      </c>
      <c r="E30" s="22">
        <v>1787.5914634146343</v>
      </c>
      <c r="F30" s="15" t="s">
        <v>885</v>
      </c>
    </row>
    <row r="31" spans="1:9" x14ac:dyDescent="0.25">
      <c r="A31" s="21">
        <v>45485</v>
      </c>
      <c r="B31" s="15" t="s">
        <v>18</v>
      </c>
      <c r="C31" s="15">
        <v>45</v>
      </c>
      <c r="D31" s="14">
        <v>0.46875</v>
      </c>
      <c r="E31" s="22">
        <v>6703.4679878048782</v>
      </c>
      <c r="F31" s="15" t="s">
        <v>885</v>
      </c>
    </row>
    <row r="32" spans="1:9" x14ac:dyDescent="0.25">
      <c r="A32" s="21">
        <v>45485</v>
      </c>
      <c r="B32" s="15" t="s">
        <v>19</v>
      </c>
      <c r="C32" s="15">
        <v>21</v>
      </c>
      <c r="D32" s="14">
        <v>0.21875</v>
      </c>
      <c r="E32" s="22">
        <v>3128.2850609756101</v>
      </c>
      <c r="F32" s="15" t="s">
        <v>886</v>
      </c>
    </row>
    <row r="33" spans="1:6" x14ac:dyDescent="0.25">
      <c r="A33" s="36">
        <v>45485</v>
      </c>
      <c r="B33" s="15" t="s">
        <v>131</v>
      </c>
      <c r="C33" s="15">
        <v>1</v>
      </c>
      <c r="D33" s="14">
        <v>1.0416666666666666E-2</v>
      </c>
      <c r="E33" s="22">
        <v>148.96595528455285</v>
      </c>
      <c r="F33" s="15" t="s">
        <v>885</v>
      </c>
    </row>
    <row r="34" spans="1:6" x14ac:dyDescent="0.25">
      <c r="A34" s="26" t="s">
        <v>205</v>
      </c>
      <c r="B34" s="23"/>
      <c r="C34" s="23">
        <v>96</v>
      </c>
      <c r="D34" s="24">
        <v>0.99999999999999989</v>
      </c>
      <c r="E34" s="25">
        <v>14300.731707317073</v>
      </c>
      <c r="F34" s="15" t="s">
        <v>61</v>
      </c>
    </row>
    <row r="35" spans="1:6" x14ac:dyDescent="0.25">
      <c r="A35" s="21">
        <v>45487</v>
      </c>
      <c r="B35" s="15" t="s">
        <v>13</v>
      </c>
      <c r="C35" s="15">
        <v>1</v>
      </c>
      <c r="D35" s="14">
        <v>1.6666666666666666E-2</v>
      </c>
      <c r="E35" s="22">
        <v>245.28861788617886</v>
      </c>
      <c r="F35" s="15" t="s">
        <v>884</v>
      </c>
    </row>
    <row r="36" spans="1:6" x14ac:dyDescent="0.25">
      <c r="A36" s="21">
        <v>45487</v>
      </c>
      <c r="B36" s="15" t="s">
        <v>21</v>
      </c>
      <c r="C36" s="15">
        <v>1</v>
      </c>
      <c r="D36" s="14">
        <v>1.6666666666666666E-2</v>
      </c>
      <c r="E36" s="22">
        <v>245.28861788617886</v>
      </c>
      <c r="F36" s="15" t="s">
        <v>884</v>
      </c>
    </row>
    <row r="37" spans="1:6" x14ac:dyDescent="0.25">
      <c r="A37" s="21">
        <v>45487</v>
      </c>
      <c r="B37" s="15" t="s">
        <v>15</v>
      </c>
      <c r="C37" s="15">
        <v>6</v>
      </c>
      <c r="D37" s="14">
        <v>0.1</v>
      </c>
      <c r="E37" s="22">
        <v>1471.7317073170734</v>
      </c>
      <c r="F37" s="15" t="s">
        <v>885</v>
      </c>
    </row>
    <row r="38" spans="1:6" x14ac:dyDescent="0.25">
      <c r="A38" s="21">
        <v>45487</v>
      </c>
      <c r="B38" s="15" t="s">
        <v>17</v>
      </c>
      <c r="C38" s="15">
        <v>5</v>
      </c>
      <c r="D38" s="14">
        <v>8.3333333333333329E-2</v>
      </c>
      <c r="E38" s="22">
        <v>1226.4430894308944</v>
      </c>
      <c r="F38" s="15" t="s">
        <v>885</v>
      </c>
    </row>
    <row r="39" spans="1:6" x14ac:dyDescent="0.25">
      <c r="A39" s="21">
        <v>45487</v>
      </c>
      <c r="B39" s="15" t="s">
        <v>18</v>
      </c>
      <c r="C39" s="15">
        <v>33</v>
      </c>
      <c r="D39" s="14">
        <v>0.55000000000000004</v>
      </c>
      <c r="E39" s="22">
        <v>8094.5243902439033</v>
      </c>
      <c r="F39" s="15" t="s">
        <v>885</v>
      </c>
    </row>
    <row r="40" spans="1:6" x14ac:dyDescent="0.25">
      <c r="A40" s="21">
        <v>45487</v>
      </c>
      <c r="B40" s="15" t="s">
        <v>22</v>
      </c>
      <c r="C40" s="15">
        <v>4</v>
      </c>
      <c r="D40" s="14">
        <v>6.6666666666666666E-2</v>
      </c>
      <c r="E40" s="22">
        <v>981.15447154471542</v>
      </c>
      <c r="F40" s="15" t="s">
        <v>886</v>
      </c>
    </row>
    <row r="41" spans="1:6" x14ac:dyDescent="0.25">
      <c r="A41" s="36">
        <v>45487</v>
      </c>
      <c r="B41" s="15" t="s">
        <v>19</v>
      </c>
      <c r="C41" s="15">
        <v>10</v>
      </c>
      <c r="D41" s="14">
        <v>0.16666666666666666</v>
      </c>
      <c r="E41" s="22">
        <v>2452.8861788617887</v>
      </c>
      <c r="F41" s="15" t="s">
        <v>886</v>
      </c>
    </row>
    <row r="42" spans="1:6" x14ac:dyDescent="0.25">
      <c r="A42" s="26" t="s">
        <v>887</v>
      </c>
      <c r="B42" s="27"/>
      <c r="C42" s="27">
        <v>60</v>
      </c>
      <c r="D42" s="24">
        <v>1</v>
      </c>
      <c r="E42" s="25">
        <v>14717.317073170734</v>
      </c>
      <c r="F42" s="15" t="s">
        <v>61</v>
      </c>
    </row>
    <row r="43" spans="1:6" x14ac:dyDescent="0.25">
      <c r="A43" s="21">
        <v>45488</v>
      </c>
      <c r="B43" s="15" t="s">
        <v>10</v>
      </c>
      <c r="C43" s="15">
        <v>7</v>
      </c>
      <c r="D43" s="14">
        <v>7.2916666666666671E-2</v>
      </c>
      <c r="E43" s="22">
        <v>2093.0027714199841</v>
      </c>
      <c r="F43" s="15" t="s">
        <v>884</v>
      </c>
    </row>
    <row r="44" spans="1:6" x14ac:dyDescent="0.25">
      <c r="A44" s="21">
        <v>45488</v>
      </c>
      <c r="B44" s="15" t="s">
        <v>13</v>
      </c>
      <c r="C44" s="15">
        <v>1</v>
      </c>
      <c r="D44" s="14">
        <v>1.0416666666666666E-2</v>
      </c>
      <c r="E44" s="22">
        <v>299.00039591714057</v>
      </c>
      <c r="F44" s="15" t="s">
        <v>884</v>
      </c>
    </row>
    <row r="45" spans="1:6" x14ac:dyDescent="0.25">
      <c r="A45" s="21">
        <v>45488</v>
      </c>
      <c r="B45" s="15" t="s">
        <v>14</v>
      </c>
      <c r="C45" s="15">
        <v>4</v>
      </c>
      <c r="D45" s="14">
        <v>4.1666666666666664E-2</v>
      </c>
      <c r="E45" s="22">
        <v>1196.0015836685623</v>
      </c>
      <c r="F45" s="15" t="s">
        <v>884</v>
      </c>
    </row>
    <row r="46" spans="1:6" x14ac:dyDescent="0.25">
      <c r="A46" s="21">
        <v>45488</v>
      </c>
      <c r="B46" s="15" t="s">
        <v>21</v>
      </c>
      <c r="C46" s="15">
        <v>6</v>
      </c>
      <c r="D46" s="14">
        <v>6.25E-2</v>
      </c>
      <c r="E46" s="22">
        <v>1794.0023755028435</v>
      </c>
      <c r="F46" s="15" t="s">
        <v>884</v>
      </c>
    </row>
    <row r="47" spans="1:6" x14ac:dyDescent="0.25">
      <c r="A47" s="21">
        <v>45488</v>
      </c>
      <c r="B47" s="15" t="s">
        <v>15</v>
      </c>
      <c r="C47" s="15">
        <v>7</v>
      </c>
      <c r="D47" s="14">
        <v>7.2916666666666671E-2</v>
      </c>
      <c r="E47" s="22">
        <v>2093.0027714199841</v>
      </c>
      <c r="F47" s="15" t="s">
        <v>885</v>
      </c>
    </row>
    <row r="48" spans="1:6" x14ac:dyDescent="0.25">
      <c r="A48" s="21">
        <v>45488</v>
      </c>
      <c r="B48" s="15" t="s">
        <v>17</v>
      </c>
      <c r="C48" s="15">
        <v>11</v>
      </c>
      <c r="D48" s="14">
        <v>0.11458333333333333</v>
      </c>
      <c r="E48" s="22">
        <v>3289.0043550885462</v>
      </c>
      <c r="F48" s="15" t="s">
        <v>885</v>
      </c>
    </row>
    <row r="49" spans="1:6" x14ac:dyDescent="0.25">
      <c r="A49" s="21">
        <v>45488</v>
      </c>
      <c r="B49" s="15" t="s">
        <v>18</v>
      </c>
      <c r="C49" s="15">
        <v>37</v>
      </c>
      <c r="D49" s="14">
        <v>0.38541666666666669</v>
      </c>
      <c r="E49" s="22">
        <v>11063.014648934202</v>
      </c>
      <c r="F49" s="15" t="s">
        <v>885</v>
      </c>
    </row>
    <row r="50" spans="1:6" x14ac:dyDescent="0.25">
      <c r="A50" s="21">
        <v>45488</v>
      </c>
      <c r="B50" s="15" t="s">
        <v>22</v>
      </c>
      <c r="C50" s="15">
        <v>1</v>
      </c>
      <c r="D50" s="14">
        <v>1.0416666666666666E-2</v>
      </c>
      <c r="E50" s="22">
        <v>299.00039591714057</v>
      </c>
      <c r="F50" s="15" t="s">
        <v>886</v>
      </c>
    </row>
    <row r="51" spans="1:6" x14ac:dyDescent="0.25">
      <c r="A51" s="21">
        <v>45488</v>
      </c>
      <c r="B51" s="15" t="s">
        <v>19</v>
      </c>
      <c r="C51" s="15">
        <v>20</v>
      </c>
      <c r="D51" s="14">
        <v>0.20833333333333334</v>
      </c>
      <c r="E51" s="22">
        <v>5980.0079183428115</v>
      </c>
      <c r="F51" s="15" t="s">
        <v>886</v>
      </c>
    </row>
    <row r="52" spans="1:6" x14ac:dyDescent="0.25">
      <c r="A52" s="36">
        <v>45488</v>
      </c>
      <c r="B52" s="15" t="s">
        <v>131</v>
      </c>
      <c r="C52" s="15">
        <v>2</v>
      </c>
      <c r="D52" s="14">
        <v>2.0833333333333332E-2</v>
      </c>
      <c r="E52" s="22">
        <v>598.00079183428113</v>
      </c>
      <c r="F52" s="15" t="s">
        <v>885</v>
      </c>
    </row>
    <row r="53" spans="1:6" x14ac:dyDescent="0.25">
      <c r="A53" s="26" t="s">
        <v>861</v>
      </c>
      <c r="B53" s="23"/>
      <c r="C53" s="23">
        <v>96</v>
      </c>
      <c r="D53" s="24">
        <v>1</v>
      </c>
      <c r="E53" s="25">
        <v>28704.0380080455</v>
      </c>
      <c r="F53" s="15" t="s">
        <v>61</v>
      </c>
    </row>
    <row r="54" spans="1:6" x14ac:dyDescent="0.25">
      <c r="A54" s="21">
        <v>45489</v>
      </c>
      <c r="B54" s="15" t="s">
        <v>10</v>
      </c>
      <c r="C54" s="15">
        <v>1</v>
      </c>
      <c r="D54" s="14">
        <v>2.0833333333333332E-2</v>
      </c>
      <c r="E54" s="22">
        <v>195.80524344569289</v>
      </c>
      <c r="F54" s="15" t="s">
        <v>884</v>
      </c>
    </row>
    <row r="55" spans="1:6" x14ac:dyDescent="0.25">
      <c r="A55" s="21">
        <v>45489</v>
      </c>
      <c r="B55" s="15" t="s">
        <v>21</v>
      </c>
      <c r="C55" s="15">
        <v>1</v>
      </c>
      <c r="D55" s="14">
        <v>2.0833333333333332E-2</v>
      </c>
      <c r="E55" s="22">
        <v>195.80524344569289</v>
      </c>
      <c r="F55" s="15" t="s">
        <v>884</v>
      </c>
    </row>
    <row r="56" spans="1:6" x14ac:dyDescent="0.25">
      <c r="A56" s="21">
        <v>45489</v>
      </c>
      <c r="B56" s="15" t="s">
        <v>15</v>
      </c>
      <c r="C56" s="15">
        <v>5</v>
      </c>
      <c r="D56" s="14">
        <v>0.10416666666666667</v>
      </c>
      <c r="E56" s="22">
        <v>979.02621722846447</v>
      </c>
      <c r="F56" s="15" t="s">
        <v>885</v>
      </c>
    </row>
    <row r="57" spans="1:6" x14ac:dyDescent="0.25">
      <c r="A57" s="21">
        <v>45489</v>
      </c>
      <c r="B57" s="15" t="s">
        <v>17</v>
      </c>
      <c r="C57" s="15">
        <v>5</v>
      </c>
      <c r="D57" s="14">
        <v>0.10416666666666667</v>
      </c>
      <c r="E57" s="22">
        <v>979.02621722846447</v>
      </c>
      <c r="F57" s="15" t="s">
        <v>885</v>
      </c>
    </row>
    <row r="58" spans="1:6" x14ac:dyDescent="0.25">
      <c r="A58" s="21">
        <v>45489</v>
      </c>
      <c r="B58" s="15" t="s">
        <v>18</v>
      </c>
      <c r="C58" s="15">
        <v>26</v>
      </c>
      <c r="D58" s="14">
        <v>0.54166666666666663</v>
      </c>
      <c r="E58" s="22">
        <v>5090.9363295880148</v>
      </c>
      <c r="F58" s="15" t="s">
        <v>885</v>
      </c>
    </row>
    <row r="59" spans="1:6" x14ac:dyDescent="0.25">
      <c r="A59" s="21">
        <v>45489</v>
      </c>
      <c r="B59" s="15" t="s">
        <v>22</v>
      </c>
      <c r="C59" s="15">
        <v>2</v>
      </c>
      <c r="D59" s="14">
        <v>4.1666666666666664E-2</v>
      </c>
      <c r="E59" s="22">
        <v>391.61048689138579</v>
      </c>
      <c r="F59" s="15" t="s">
        <v>886</v>
      </c>
    </row>
    <row r="60" spans="1:6" x14ac:dyDescent="0.25">
      <c r="A60" s="36">
        <v>45489</v>
      </c>
      <c r="B60" s="15" t="s">
        <v>19</v>
      </c>
      <c r="C60" s="15">
        <v>8</v>
      </c>
      <c r="D60" s="14">
        <v>0.16666666666666666</v>
      </c>
      <c r="E60" s="22">
        <v>1566.4419475655432</v>
      </c>
      <c r="F60" s="15" t="s">
        <v>886</v>
      </c>
    </row>
    <row r="61" spans="1:6" x14ac:dyDescent="0.25">
      <c r="A61" s="26" t="s">
        <v>860</v>
      </c>
      <c r="B61" s="27"/>
      <c r="C61" s="27">
        <v>48</v>
      </c>
      <c r="D61" s="24">
        <v>2.2291666666666665</v>
      </c>
      <c r="E61" s="25">
        <v>9398.651685393259</v>
      </c>
      <c r="F61" s="15" t="s">
        <v>61</v>
      </c>
    </row>
    <row r="62" spans="1:6" x14ac:dyDescent="0.25">
      <c r="A62" s="21">
        <v>45496</v>
      </c>
      <c r="B62" s="15" t="s">
        <v>10</v>
      </c>
      <c r="C62" s="15">
        <v>11</v>
      </c>
      <c r="D62" s="14">
        <v>0.11458333333333333</v>
      </c>
      <c r="E62" s="22">
        <v>7558.0954970539879</v>
      </c>
      <c r="F62" s="15" t="s">
        <v>884</v>
      </c>
    </row>
    <row r="63" spans="1:6" x14ac:dyDescent="0.25">
      <c r="A63" s="21">
        <v>45496</v>
      </c>
      <c r="B63" s="15" t="s">
        <v>13</v>
      </c>
      <c r="C63" s="15">
        <v>1</v>
      </c>
      <c r="D63" s="14">
        <v>1.0416666666666666E-2</v>
      </c>
      <c r="E63" s="22">
        <v>687.09959064127156</v>
      </c>
      <c r="F63" s="15" t="s">
        <v>884</v>
      </c>
    </row>
    <row r="64" spans="1:6" x14ac:dyDescent="0.25">
      <c r="A64" s="21">
        <v>45496</v>
      </c>
      <c r="B64" s="15" t="s">
        <v>14</v>
      </c>
      <c r="C64" s="15">
        <v>3</v>
      </c>
      <c r="D64" s="14">
        <v>3.125E-2</v>
      </c>
      <c r="E64" s="22">
        <v>2061.2987719238149</v>
      </c>
      <c r="F64" s="15" t="s">
        <v>884</v>
      </c>
    </row>
    <row r="65" spans="1:6" x14ac:dyDescent="0.25">
      <c r="A65" s="21">
        <v>45496</v>
      </c>
      <c r="B65" s="15" t="s">
        <v>21</v>
      </c>
      <c r="C65" s="15">
        <v>7</v>
      </c>
      <c r="D65" s="14">
        <v>7.2916666666666671E-2</v>
      </c>
      <c r="E65" s="22">
        <v>4809.6971344889016</v>
      </c>
      <c r="F65" s="15" t="s">
        <v>884</v>
      </c>
    </row>
    <row r="66" spans="1:6" x14ac:dyDescent="0.25">
      <c r="A66" s="21">
        <v>45496</v>
      </c>
      <c r="B66" s="15" t="s">
        <v>15</v>
      </c>
      <c r="C66" s="15">
        <v>3</v>
      </c>
      <c r="D66" s="14">
        <v>3.125E-2</v>
      </c>
      <c r="E66" s="22">
        <v>2061.2987719238149</v>
      </c>
      <c r="F66" s="15" t="s">
        <v>885</v>
      </c>
    </row>
    <row r="67" spans="1:6" x14ac:dyDescent="0.25">
      <c r="A67" s="21">
        <v>45496</v>
      </c>
      <c r="B67" s="15" t="s">
        <v>17</v>
      </c>
      <c r="C67" s="15">
        <v>16</v>
      </c>
      <c r="D67" s="14">
        <v>0.16666666666666666</v>
      </c>
      <c r="E67" s="22">
        <v>10993.593450260345</v>
      </c>
      <c r="F67" s="15" t="s">
        <v>885</v>
      </c>
    </row>
    <row r="68" spans="1:6" x14ac:dyDescent="0.25">
      <c r="A68" s="21">
        <v>45496</v>
      </c>
      <c r="B68" s="15" t="s">
        <v>18</v>
      </c>
      <c r="C68" s="15">
        <v>44</v>
      </c>
      <c r="D68" s="14">
        <v>0.45833333333333331</v>
      </c>
      <c r="E68" s="22">
        <v>30232.381988215951</v>
      </c>
      <c r="F68" s="15" t="s">
        <v>885</v>
      </c>
    </row>
    <row r="69" spans="1:6" x14ac:dyDescent="0.25">
      <c r="A69" s="21">
        <v>45496</v>
      </c>
      <c r="B69" s="15" t="s">
        <v>19</v>
      </c>
      <c r="C69" s="15">
        <v>10</v>
      </c>
      <c r="D69" s="14">
        <v>0.10416666666666667</v>
      </c>
      <c r="E69" s="22">
        <v>6870.995906412717</v>
      </c>
      <c r="F69" s="15" t="s">
        <v>886</v>
      </c>
    </row>
    <row r="70" spans="1:6" x14ac:dyDescent="0.25">
      <c r="A70" s="36">
        <v>45496</v>
      </c>
      <c r="B70" s="15" t="s">
        <v>131</v>
      </c>
      <c r="C70" s="15">
        <v>1</v>
      </c>
      <c r="D70" s="14">
        <v>1.0416666666666666E-2</v>
      </c>
      <c r="E70" s="22">
        <v>687.09959064127156</v>
      </c>
      <c r="F70" s="15" t="s">
        <v>885</v>
      </c>
    </row>
    <row r="71" spans="1:6" x14ac:dyDescent="0.25">
      <c r="A71" s="26" t="s">
        <v>862</v>
      </c>
      <c r="B71" s="23"/>
      <c r="C71" s="23">
        <v>96</v>
      </c>
      <c r="D71" s="24">
        <v>1</v>
      </c>
      <c r="E71" s="25">
        <v>65961.560701562077</v>
      </c>
      <c r="F71" s="15" t="s">
        <v>61</v>
      </c>
    </row>
    <row r="72" spans="1:6" x14ac:dyDescent="0.25">
      <c r="A72" s="21">
        <v>45500</v>
      </c>
      <c r="B72" s="15" t="s">
        <v>10</v>
      </c>
      <c r="C72" s="15">
        <v>10</v>
      </c>
      <c r="D72" s="14">
        <v>0.10416666666666667</v>
      </c>
      <c r="E72" s="22">
        <v>1656.0496794871797</v>
      </c>
      <c r="F72" s="15" t="s">
        <v>884</v>
      </c>
    </row>
    <row r="73" spans="1:6" x14ac:dyDescent="0.25">
      <c r="A73" s="21">
        <v>45500</v>
      </c>
      <c r="B73" s="15" t="s">
        <v>13</v>
      </c>
      <c r="C73" s="15">
        <v>9</v>
      </c>
      <c r="D73" s="14">
        <v>9.375E-2</v>
      </c>
      <c r="E73" s="22">
        <v>1490.4447115384617</v>
      </c>
      <c r="F73" s="15" t="s">
        <v>884</v>
      </c>
    </row>
    <row r="74" spans="1:6" x14ac:dyDescent="0.25">
      <c r="A74" s="21">
        <v>45500</v>
      </c>
      <c r="B74" s="15" t="s">
        <v>14</v>
      </c>
      <c r="C74" s="15">
        <v>5</v>
      </c>
      <c r="D74" s="14">
        <v>5.2083333333333336E-2</v>
      </c>
      <c r="E74" s="22">
        <v>828.02483974358984</v>
      </c>
      <c r="F74" s="15" t="s">
        <v>884</v>
      </c>
    </row>
    <row r="75" spans="1:6" x14ac:dyDescent="0.25">
      <c r="A75" s="21">
        <v>45500</v>
      </c>
      <c r="B75" s="15" t="s">
        <v>21</v>
      </c>
      <c r="C75" s="15">
        <v>9</v>
      </c>
      <c r="D75" s="14">
        <v>9.375E-2</v>
      </c>
      <c r="E75" s="22">
        <v>1490.4447115384617</v>
      </c>
      <c r="F75" s="15" t="s">
        <v>884</v>
      </c>
    </row>
    <row r="76" spans="1:6" x14ac:dyDescent="0.25">
      <c r="A76" s="21">
        <v>45500</v>
      </c>
      <c r="B76" s="15" t="s">
        <v>15</v>
      </c>
      <c r="C76" s="15">
        <v>3</v>
      </c>
      <c r="D76" s="14">
        <v>3.125E-2</v>
      </c>
      <c r="E76" s="22">
        <v>496.81490384615387</v>
      </c>
      <c r="F76" s="15" t="s">
        <v>885</v>
      </c>
    </row>
    <row r="77" spans="1:6" x14ac:dyDescent="0.25">
      <c r="A77" s="21">
        <v>45500</v>
      </c>
      <c r="B77" s="15" t="s">
        <v>17</v>
      </c>
      <c r="C77" s="15">
        <v>14</v>
      </c>
      <c r="D77" s="14">
        <v>0.14583333333333334</v>
      </c>
      <c r="E77" s="22">
        <v>2318.4695512820517</v>
      </c>
      <c r="F77" s="15" t="s">
        <v>885</v>
      </c>
    </row>
    <row r="78" spans="1:6" x14ac:dyDescent="0.25">
      <c r="A78" s="21">
        <v>45500</v>
      </c>
      <c r="B78" s="15" t="s">
        <v>18</v>
      </c>
      <c r="C78" s="15">
        <v>41</v>
      </c>
      <c r="D78" s="14">
        <v>0.42708333333333331</v>
      </c>
      <c r="E78" s="22">
        <v>6789.8036858974356</v>
      </c>
      <c r="F78" s="15" t="s">
        <v>885</v>
      </c>
    </row>
    <row r="79" spans="1:6" x14ac:dyDescent="0.25">
      <c r="A79" s="36">
        <v>45500</v>
      </c>
      <c r="B79" s="15" t="s">
        <v>19</v>
      </c>
      <c r="C79" s="15">
        <v>5</v>
      </c>
      <c r="D79" s="14">
        <v>5.2083333333333336E-2</v>
      </c>
      <c r="E79" s="22">
        <v>828.02483974358984</v>
      </c>
      <c r="F79" s="15" t="s">
        <v>886</v>
      </c>
    </row>
    <row r="80" spans="1:6" x14ac:dyDescent="0.25">
      <c r="A80" s="26" t="s">
        <v>877</v>
      </c>
      <c r="B80" s="27"/>
      <c r="C80" s="27">
        <v>96</v>
      </c>
      <c r="D80" s="24">
        <v>1</v>
      </c>
      <c r="E80" s="25">
        <v>15898.076923076924</v>
      </c>
      <c r="F80" s="15" t="s">
        <v>61</v>
      </c>
    </row>
    <row r="81" spans="1:6" x14ac:dyDescent="0.25">
      <c r="A81" s="21">
        <v>45502</v>
      </c>
      <c r="B81" s="15" t="s">
        <v>10</v>
      </c>
      <c r="C81" s="15">
        <v>9</v>
      </c>
      <c r="D81" s="14">
        <v>0.125</v>
      </c>
      <c r="E81" s="22">
        <v>2705.3378378378379</v>
      </c>
      <c r="F81" s="15" t="s">
        <v>884</v>
      </c>
    </row>
    <row r="82" spans="1:6" x14ac:dyDescent="0.25">
      <c r="A82" s="21">
        <v>45502</v>
      </c>
      <c r="B82" s="15" t="s">
        <v>13</v>
      </c>
      <c r="C82" s="15">
        <v>4</v>
      </c>
      <c r="D82" s="14">
        <v>5.5555555555555552E-2</v>
      </c>
      <c r="E82" s="22">
        <v>1202.3723723723724</v>
      </c>
      <c r="F82" s="15" t="s">
        <v>884</v>
      </c>
    </row>
    <row r="83" spans="1:6" x14ac:dyDescent="0.25">
      <c r="A83" s="21">
        <v>45502</v>
      </c>
      <c r="B83" s="15" t="s">
        <v>14</v>
      </c>
      <c r="C83" s="15">
        <v>5</v>
      </c>
      <c r="D83" s="14">
        <v>6.9444444444444448E-2</v>
      </c>
      <c r="E83" s="22">
        <v>1502.9654654654655</v>
      </c>
      <c r="F83" s="15" t="s">
        <v>884</v>
      </c>
    </row>
    <row r="84" spans="1:6" x14ac:dyDescent="0.25">
      <c r="A84" s="21">
        <v>45502</v>
      </c>
      <c r="B84" s="15" t="s">
        <v>21</v>
      </c>
      <c r="C84" s="15">
        <v>7</v>
      </c>
      <c r="D84" s="14">
        <v>9.7222222222222224E-2</v>
      </c>
      <c r="E84" s="22">
        <v>2104.1516516516517</v>
      </c>
      <c r="F84" s="15" t="s">
        <v>884</v>
      </c>
    </row>
    <row r="85" spans="1:6" x14ac:dyDescent="0.25">
      <c r="A85" s="21">
        <v>45502</v>
      </c>
      <c r="B85" s="15" t="s">
        <v>15</v>
      </c>
      <c r="C85" s="15">
        <v>1</v>
      </c>
      <c r="D85" s="14">
        <v>1.3888888888888888E-2</v>
      </c>
      <c r="E85" s="22">
        <v>300.5930930930931</v>
      </c>
      <c r="F85" s="15" t="s">
        <v>885</v>
      </c>
    </row>
    <row r="86" spans="1:6" x14ac:dyDescent="0.25">
      <c r="A86" s="21">
        <v>45502</v>
      </c>
      <c r="B86" s="15" t="s">
        <v>17</v>
      </c>
      <c r="C86" s="15">
        <v>13</v>
      </c>
      <c r="D86" s="14">
        <v>0.18055555555555555</v>
      </c>
      <c r="E86" s="22">
        <v>3907.7102102102103</v>
      </c>
      <c r="F86" s="15" t="s">
        <v>885</v>
      </c>
    </row>
    <row r="87" spans="1:6" x14ac:dyDescent="0.25">
      <c r="A87" s="21">
        <v>45502</v>
      </c>
      <c r="B87" s="15" t="s">
        <v>18</v>
      </c>
      <c r="C87" s="15">
        <v>26</v>
      </c>
      <c r="D87" s="14">
        <v>0.3611111111111111</v>
      </c>
      <c r="E87" s="22">
        <v>7815.4204204204207</v>
      </c>
      <c r="F87" s="15" t="s">
        <v>885</v>
      </c>
    </row>
    <row r="88" spans="1:6" x14ac:dyDescent="0.25">
      <c r="A88" s="21">
        <v>45502</v>
      </c>
      <c r="B88" s="15" t="s">
        <v>19</v>
      </c>
      <c r="C88" s="15">
        <v>6</v>
      </c>
      <c r="D88" s="14">
        <v>8.3333333333333329E-2</v>
      </c>
      <c r="E88" s="22">
        <v>1803.5585585585586</v>
      </c>
      <c r="F88" s="15" t="s">
        <v>886</v>
      </c>
    </row>
    <row r="89" spans="1:6" x14ac:dyDescent="0.25">
      <c r="A89" s="36">
        <v>45502</v>
      </c>
      <c r="B89" s="15" t="s">
        <v>342</v>
      </c>
      <c r="C89" s="15">
        <v>1</v>
      </c>
      <c r="D89" s="14">
        <v>1.3888888888888888E-2</v>
      </c>
      <c r="E89" s="22">
        <v>300.5930930930931</v>
      </c>
      <c r="F89" s="15" t="s">
        <v>884</v>
      </c>
    </row>
    <row r="90" spans="1:6" x14ac:dyDescent="0.25">
      <c r="A90" s="26" t="s">
        <v>880</v>
      </c>
      <c r="B90" s="27"/>
      <c r="C90" s="27">
        <v>72</v>
      </c>
      <c r="D90" s="24">
        <v>0.99999999999999989</v>
      </c>
      <c r="E90" s="25">
        <v>21642.702702702703</v>
      </c>
      <c r="F90" s="15" t="s">
        <v>61</v>
      </c>
    </row>
    <row r="91" spans="1:6" x14ac:dyDescent="0.25">
      <c r="A91" s="21">
        <v>45504</v>
      </c>
      <c r="B91" s="15" t="s">
        <v>10</v>
      </c>
      <c r="C91" s="15">
        <v>10</v>
      </c>
      <c r="D91" s="14">
        <v>0.1388888888888889</v>
      </c>
      <c r="E91" s="22">
        <v>3725.7348329341999</v>
      </c>
      <c r="F91" s="15" t="s">
        <v>884</v>
      </c>
    </row>
    <row r="92" spans="1:6" x14ac:dyDescent="0.25">
      <c r="A92" s="21">
        <v>45504</v>
      </c>
      <c r="B92" s="15" t="s">
        <v>13</v>
      </c>
      <c r="C92" s="15">
        <v>10</v>
      </c>
      <c r="D92" s="14">
        <v>0.1388888888888889</v>
      </c>
      <c r="E92" s="22">
        <v>3725.7348329341999</v>
      </c>
      <c r="F92" s="15" t="s">
        <v>884</v>
      </c>
    </row>
    <row r="93" spans="1:6" x14ac:dyDescent="0.25">
      <c r="A93" s="21">
        <v>45504</v>
      </c>
      <c r="B93" s="15" t="s">
        <v>14</v>
      </c>
      <c r="C93" s="15">
        <v>5</v>
      </c>
      <c r="D93" s="14">
        <v>6.9444444444444448E-2</v>
      </c>
      <c r="E93" s="22">
        <v>1862.8674164670999</v>
      </c>
      <c r="F93" s="15" t="s">
        <v>884</v>
      </c>
    </row>
    <row r="94" spans="1:6" x14ac:dyDescent="0.25">
      <c r="A94" s="21">
        <v>45504</v>
      </c>
      <c r="B94" s="15" t="s">
        <v>21</v>
      </c>
      <c r="C94" s="15">
        <v>9</v>
      </c>
      <c r="D94" s="14">
        <v>0.125</v>
      </c>
      <c r="E94" s="22">
        <v>3353.1613496407799</v>
      </c>
      <c r="F94" s="15" t="s">
        <v>884</v>
      </c>
    </row>
    <row r="95" spans="1:6" x14ac:dyDescent="0.25">
      <c r="A95" s="21">
        <v>45504</v>
      </c>
      <c r="B95" s="15" t="s">
        <v>15</v>
      </c>
      <c r="C95" s="15">
        <v>3</v>
      </c>
      <c r="D95" s="14">
        <v>4.1666666666666664E-2</v>
      </c>
      <c r="E95" s="22">
        <v>1117.7204498802598</v>
      </c>
      <c r="F95" s="15" t="s">
        <v>885</v>
      </c>
    </row>
    <row r="96" spans="1:6" x14ac:dyDescent="0.25">
      <c r="A96" s="21">
        <v>45504</v>
      </c>
      <c r="B96" s="15" t="s">
        <v>17</v>
      </c>
      <c r="C96" s="15">
        <v>7</v>
      </c>
      <c r="D96" s="14">
        <v>9.7222222222222224E-2</v>
      </c>
      <c r="E96" s="22">
        <v>2608.01438305394</v>
      </c>
      <c r="F96" s="15" t="s">
        <v>885</v>
      </c>
    </row>
    <row r="97" spans="1:6" x14ac:dyDescent="0.25">
      <c r="A97" s="21">
        <v>45504</v>
      </c>
      <c r="B97" s="15" t="s">
        <v>18</v>
      </c>
      <c r="C97" s="15">
        <v>21</v>
      </c>
      <c r="D97" s="14">
        <v>0.29166666666666669</v>
      </c>
      <c r="E97" s="22">
        <v>7824.0431491618201</v>
      </c>
      <c r="F97" s="15" t="s">
        <v>885</v>
      </c>
    </row>
    <row r="98" spans="1:6" x14ac:dyDescent="0.25">
      <c r="A98" s="36">
        <v>45504</v>
      </c>
      <c r="B98" s="15" t="s">
        <v>19</v>
      </c>
      <c r="C98" s="15">
        <v>7</v>
      </c>
      <c r="D98" s="14">
        <v>9.7222222222222224E-2</v>
      </c>
      <c r="E98" s="22">
        <v>2608.01438305394</v>
      </c>
      <c r="F98" s="15" t="s">
        <v>886</v>
      </c>
    </row>
    <row r="99" spans="1:6" x14ac:dyDescent="0.25">
      <c r="A99" s="26" t="s">
        <v>888</v>
      </c>
      <c r="B99" s="27"/>
      <c r="C99" s="27">
        <v>72</v>
      </c>
      <c r="D99" s="24">
        <v>0.99999999999999989</v>
      </c>
      <c r="E99" s="25">
        <v>26825.290797126239</v>
      </c>
      <c r="F99" s="15" t="s">
        <v>61</v>
      </c>
    </row>
    <row r="100" spans="1:6" x14ac:dyDescent="0.25">
      <c r="A100" s="21">
        <v>45507</v>
      </c>
      <c r="B100" s="15" t="s">
        <v>10</v>
      </c>
      <c r="C100" s="15">
        <v>14</v>
      </c>
      <c r="D100" s="14">
        <v>0.19444444444444445</v>
      </c>
      <c r="E100" s="22">
        <v>1285.6611893583724</v>
      </c>
      <c r="F100" s="15" t="s">
        <v>884</v>
      </c>
    </row>
    <row r="101" spans="1:6" x14ac:dyDescent="0.25">
      <c r="A101" s="21">
        <v>45507</v>
      </c>
      <c r="B101" s="15" t="s">
        <v>13</v>
      </c>
      <c r="C101" s="15">
        <v>11</v>
      </c>
      <c r="D101" s="14">
        <v>0.15277777777777779</v>
      </c>
      <c r="E101" s="22">
        <v>1010.1623630672927</v>
      </c>
      <c r="F101" s="15" t="s">
        <v>884</v>
      </c>
    </row>
    <row r="102" spans="1:6" x14ac:dyDescent="0.25">
      <c r="A102" s="21">
        <v>45507</v>
      </c>
      <c r="B102" s="15" t="s">
        <v>14</v>
      </c>
      <c r="C102" s="15">
        <v>4</v>
      </c>
      <c r="D102" s="14">
        <v>5.5555555555555552E-2</v>
      </c>
      <c r="E102" s="22">
        <v>367.33176838810641</v>
      </c>
      <c r="F102" s="15" t="s">
        <v>884</v>
      </c>
    </row>
    <row r="103" spans="1:6" x14ac:dyDescent="0.25">
      <c r="A103" s="21">
        <v>45507</v>
      </c>
      <c r="B103" s="15" t="s">
        <v>21</v>
      </c>
      <c r="C103" s="15">
        <v>4</v>
      </c>
      <c r="D103" s="14">
        <v>5.5555555555555552E-2</v>
      </c>
      <c r="E103" s="22">
        <v>367.33176838810641</v>
      </c>
      <c r="F103" s="15" t="s">
        <v>884</v>
      </c>
    </row>
    <row r="104" spans="1:6" x14ac:dyDescent="0.25">
      <c r="A104" s="21">
        <v>45507</v>
      </c>
      <c r="B104" s="15" t="s">
        <v>15</v>
      </c>
      <c r="C104" s="15">
        <v>1</v>
      </c>
      <c r="D104" s="14">
        <v>1.3888888888888888E-2</v>
      </c>
      <c r="E104" s="22">
        <v>91.832942097026603</v>
      </c>
      <c r="F104" s="15" t="s">
        <v>885</v>
      </c>
    </row>
    <row r="105" spans="1:6" x14ac:dyDescent="0.25">
      <c r="A105" s="21">
        <v>45507</v>
      </c>
      <c r="B105" s="15" t="s">
        <v>17</v>
      </c>
      <c r="C105" s="15">
        <v>14</v>
      </c>
      <c r="D105" s="14">
        <v>0.19444444444444445</v>
      </c>
      <c r="E105" s="22">
        <v>1285.6611893583724</v>
      </c>
      <c r="F105" s="15" t="s">
        <v>885</v>
      </c>
    </row>
    <row r="106" spans="1:6" x14ac:dyDescent="0.25">
      <c r="A106" s="21">
        <v>45507</v>
      </c>
      <c r="B106" s="15" t="s">
        <v>18</v>
      </c>
      <c r="C106" s="15">
        <v>17</v>
      </c>
      <c r="D106" s="14">
        <v>0.2361111111111111</v>
      </c>
      <c r="E106" s="22">
        <v>1561.1600156494521</v>
      </c>
      <c r="F106" s="15" t="s">
        <v>885</v>
      </c>
    </row>
    <row r="107" spans="1:6" x14ac:dyDescent="0.25">
      <c r="A107" s="36">
        <v>45507</v>
      </c>
      <c r="B107" s="15" t="s">
        <v>19</v>
      </c>
      <c r="C107" s="15">
        <v>7</v>
      </c>
      <c r="D107" s="14">
        <v>9.7222222222222224E-2</v>
      </c>
      <c r="E107" s="22">
        <v>642.83059467918622</v>
      </c>
      <c r="F107" s="15" t="s">
        <v>886</v>
      </c>
    </row>
    <row r="108" spans="1:6" x14ac:dyDescent="0.25">
      <c r="A108" s="26" t="s">
        <v>889</v>
      </c>
      <c r="B108" s="27"/>
      <c r="C108" s="27">
        <v>72</v>
      </c>
      <c r="D108" s="24">
        <v>1.0000000000000002</v>
      </c>
      <c r="E108" s="25">
        <v>6611.9718309859154</v>
      </c>
      <c r="F108" s="15" t="s">
        <v>61</v>
      </c>
    </row>
    <row r="109" spans="1:6" x14ac:dyDescent="0.25">
      <c r="A109" s="21">
        <v>45510</v>
      </c>
      <c r="B109" s="15" t="s">
        <v>10</v>
      </c>
      <c r="C109" s="15">
        <v>15</v>
      </c>
      <c r="D109" s="14">
        <v>0.15625</v>
      </c>
      <c r="E109" s="22">
        <v>2684.27734375</v>
      </c>
      <c r="F109" s="15" t="s">
        <v>884</v>
      </c>
    </row>
    <row r="110" spans="1:6" x14ac:dyDescent="0.25">
      <c r="A110" s="21">
        <v>45510</v>
      </c>
      <c r="B110" s="15" t="s">
        <v>13</v>
      </c>
      <c r="C110" s="15">
        <v>17</v>
      </c>
      <c r="D110" s="14">
        <v>0.17708333333333334</v>
      </c>
      <c r="E110" s="22">
        <v>3042.1809895833335</v>
      </c>
      <c r="F110" s="15" t="s">
        <v>884</v>
      </c>
    </row>
    <row r="111" spans="1:6" x14ac:dyDescent="0.25">
      <c r="A111" s="21">
        <v>45510</v>
      </c>
      <c r="B111" s="15" t="s">
        <v>14</v>
      </c>
      <c r="C111" s="15">
        <v>4</v>
      </c>
      <c r="D111" s="14">
        <v>4.1666666666666664E-2</v>
      </c>
      <c r="E111" s="22">
        <v>715.80729166666663</v>
      </c>
      <c r="F111" s="15" t="s">
        <v>884</v>
      </c>
    </row>
    <row r="112" spans="1:6" x14ac:dyDescent="0.25">
      <c r="A112" s="21">
        <v>45510</v>
      </c>
      <c r="B112" s="15" t="s">
        <v>21</v>
      </c>
      <c r="C112" s="15">
        <v>9</v>
      </c>
      <c r="D112" s="14">
        <v>9.375E-2</v>
      </c>
      <c r="E112" s="22">
        <v>1610.56640625</v>
      </c>
      <c r="F112" s="15" t="s">
        <v>884</v>
      </c>
    </row>
    <row r="113" spans="1:6" x14ac:dyDescent="0.25">
      <c r="A113" s="21">
        <v>45510</v>
      </c>
      <c r="B113" s="15" t="s">
        <v>15</v>
      </c>
      <c r="C113" s="15">
        <v>2</v>
      </c>
      <c r="D113" s="14">
        <v>2.0833333333333332E-2</v>
      </c>
      <c r="E113" s="22">
        <v>357.90364583333331</v>
      </c>
      <c r="F113" s="15" t="s">
        <v>885</v>
      </c>
    </row>
    <row r="114" spans="1:6" x14ac:dyDescent="0.25">
      <c r="A114" s="21">
        <v>45510</v>
      </c>
      <c r="B114" s="15" t="s">
        <v>17</v>
      </c>
      <c r="C114" s="15">
        <v>21</v>
      </c>
      <c r="D114" s="14">
        <v>0.21875</v>
      </c>
      <c r="E114" s="22">
        <v>3757.98828125</v>
      </c>
      <c r="F114" s="15" t="s">
        <v>885</v>
      </c>
    </row>
    <row r="115" spans="1:6" x14ac:dyDescent="0.25">
      <c r="A115" s="21">
        <v>45510</v>
      </c>
      <c r="B115" s="15" t="s">
        <v>18</v>
      </c>
      <c r="C115" s="15">
        <v>20</v>
      </c>
      <c r="D115" s="14">
        <v>0.20833333333333334</v>
      </c>
      <c r="E115" s="22">
        <v>3579.0364583333335</v>
      </c>
      <c r="F115" s="15" t="s">
        <v>885</v>
      </c>
    </row>
    <row r="116" spans="1:6" x14ac:dyDescent="0.25">
      <c r="A116" s="36">
        <v>45510</v>
      </c>
      <c r="B116" s="15" t="s">
        <v>19</v>
      </c>
      <c r="C116" s="15">
        <v>8</v>
      </c>
      <c r="D116" s="14">
        <v>8.3333333333333329E-2</v>
      </c>
      <c r="E116" s="22">
        <v>1431.6145833333333</v>
      </c>
      <c r="F116" s="15" t="s">
        <v>886</v>
      </c>
    </row>
    <row r="117" spans="1:6" x14ac:dyDescent="0.25">
      <c r="A117" s="26" t="s">
        <v>890</v>
      </c>
      <c r="B117" s="27"/>
      <c r="C117" s="27">
        <v>96</v>
      </c>
      <c r="D117" s="24">
        <v>1</v>
      </c>
      <c r="E117" s="25">
        <v>17179.375</v>
      </c>
      <c r="F117" s="15" t="s">
        <v>61</v>
      </c>
    </row>
    <row r="118" spans="1:6" x14ac:dyDescent="0.25">
      <c r="A118" s="21">
        <v>45515</v>
      </c>
      <c r="B118" s="15" t="s">
        <v>10</v>
      </c>
      <c r="C118" s="15">
        <v>15</v>
      </c>
      <c r="D118" s="14">
        <v>0.15625</v>
      </c>
      <c r="E118" s="22">
        <v>1094.1145833333333</v>
      </c>
      <c r="F118" s="15" t="s">
        <v>884</v>
      </c>
    </row>
    <row r="119" spans="1:6" x14ac:dyDescent="0.25">
      <c r="A119" s="21">
        <v>45515</v>
      </c>
      <c r="B119" s="15" t="s">
        <v>13</v>
      </c>
      <c r="C119" s="15">
        <v>14</v>
      </c>
      <c r="D119" s="14">
        <v>0.14583333333333334</v>
      </c>
      <c r="E119" s="22">
        <v>1021.1736111111111</v>
      </c>
      <c r="F119" s="15" t="s">
        <v>884</v>
      </c>
    </row>
    <row r="120" spans="1:6" x14ac:dyDescent="0.25">
      <c r="A120" s="21">
        <v>45515</v>
      </c>
      <c r="B120" s="15" t="s">
        <v>14</v>
      </c>
      <c r="C120" s="15">
        <v>4</v>
      </c>
      <c r="D120" s="14">
        <v>4.1666666666666664E-2</v>
      </c>
      <c r="E120" s="22">
        <v>291.76388888888886</v>
      </c>
      <c r="F120" s="15" t="s">
        <v>884</v>
      </c>
    </row>
    <row r="121" spans="1:6" x14ac:dyDescent="0.25">
      <c r="A121" s="21">
        <v>45515</v>
      </c>
      <c r="B121" s="15" t="s">
        <v>21</v>
      </c>
      <c r="C121" s="15">
        <v>7</v>
      </c>
      <c r="D121" s="14">
        <v>7.2916666666666671E-2</v>
      </c>
      <c r="E121" s="22">
        <v>510.58680555555554</v>
      </c>
      <c r="F121" s="15" t="s">
        <v>884</v>
      </c>
    </row>
    <row r="122" spans="1:6" x14ac:dyDescent="0.25">
      <c r="A122" s="21">
        <v>45515</v>
      </c>
      <c r="B122" s="15" t="s">
        <v>15</v>
      </c>
      <c r="C122" s="15">
        <v>2</v>
      </c>
      <c r="D122" s="14">
        <v>2.0833333333333332E-2</v>
      </c>
      <c r="E122" s="22">
        <v>145.88194444444443</v>
      </c>
      <c r="F122" s="15" t="s">
        <v>885</v>
      </c>
    </row>
    <row r="123" spans="1:6" x14ac:dyDescent="0.25">
      <c r="A123" s="21">
        <v>45515</v>
      </c>
      <c r="B123" s="15" t="s">
        <v>17</v>
      </c>
      <c r="C123" s="15">
        <v>13</v>
      </c>
      <c r="D123" s="14">
        <v>0.13541666666666666</v>
      </c>
      <c r="E123" s="22">
        <v>948.2326388888888</v>
      </c>
      <c r="F123" s="15" t="s">
        <v>885</v>
      </c>
    </row>
    <row r="124" spans="1:6" x14ac:dyDescent="0.25">
      <c r="A124" s="21">
        <v>45515</v>
      </c>
      <c r="B124" s="15" t="s">
        <v>18</v>
      </c>
      <c r="C124" s="15">
        <v>32</v>
      </c>
      <c r="D124" s="14">
        <v>0.33333333333333331</v>
      </c>
      <c r="E124" s="22">
        <v>2334.1111111111109</v>
      </c>
      <c r="F124" s="15" t="s">
        <v>885</v>
      </c>
    </row>
    <row r="125" spans="1:6" x14ac:dyDescent="0.25">
      <c r="A125" s="21">
        <v>45515</v>
      </c>
      <c r="B125" s="15" t="s">
        <v>19</v>
      </c>
      <c r="C125" s="15">
        <v>8</v>
      </c>
      <c r="D125" s="14">
        <v>8.3333333333333329E-2</v>
      </c>
      <c r="E125" s="22">
        <v>583.52777777777771</v>
      </c>
      <c r="F125" s="15" t="s">
        <v>886</v>
      </c>
    </row>
    <row r="126" spans="1:6" x14ac:dyDescent="0.25">
      <c r="A126" s="36">
        <v>45515</v>
      </c>
      <c r="B126" s="15" t="s">
        <v>856</v>
      </c>
      <c r="C126" s="15">
        <v>1</v>
      </c>
      <c r="D126" s="14">
        <v>1.0416666666666666E-2</v>
      </c>
      <c r="E126" s="22">
        <v>72.940972222222214</v>
      </c>
      <c r="F126" s="15" t="s">
        <v>61</v>
      </c>
    </row>
    <row r="127" spans="1:6" x14ac:dyDescent="0.25">
      <c r="A127" s="26" t="s">
        <v>891</v>
      </c>
      <c r="B127" s="27"/>
      <c r="C127" s="27">
        <v>96</v>
      </c>
      <c r="D127" s="24">
        <v>1</v>
      </c>
      <c r="E127" s="25">
        <v>5908.21875</v>
      </c>
      <c r="F127" s="15" t="s">
        <v>61</v>
      </c>
    </row>
    <row r="128" spans="1:6" x14ac:dyDescent="0.25">
      <c r="A128" s="21">
        <v>45527</v>
      </c>
      <c r="B128" s="15" t="s">
        <v>10</v>
      </c>
      <c r="C128" s="15">
        <v>11</v>
      </c>
      <c r="D128" s="14">
        <v>0.11458333333333333</v>
      </c>
      <c r="E128" s="22">
        <v>499.02777777777771</v>
      </c>
      <c r="F128" s="15" t="s">
        <v>884</v>
      </c>
    </row>
    <row r="129" spans="1:6" x14ac:dyDescent="0.25">
      <c r="A129" s="21">
        <v>45527</v>
      </c>
      <c r="B129" s="15" t="s">
        <v>13</v>
      </c>
      <c r="C129" s="15">
        <v>15</v>
      </c>
      <c r="D129" s="14">
        <v>0.15625</v>
      </c>
      <c r="E129" s="22">
        <v>680.49242424242425</v>
      </c>
      <c r="F129" s="15" t="s">
        <v>884</v>
      </c>
    </row>
    <row r="130" spans="1:6" x14ac:dyDescent="0.25">
      <c r="A130" s="21">
        <v>45527</v>
      </c>
      <c r="B130" s="15" t="s">
        <v>14</v>
      </c>
      <c r="C130" s="15">
        <v>12</v>
      </c>
      <c r="D130" s="14">
        <v>0.125</v>
      </c>
      <c r="E130" s="22">
        <v>544.39393939393938</v>
      </c>
      <c r="F130" s="15" t="s">
        <v>884</v>
      </c>
    </row>
    <row r="131" spans="1:6" x14ac:dyDescent="0.25">
      <c r="A131" s="21">
        <v>45527</v>
      </c>
      <c r="B131" s="15" t="s">
        <v>21</v>
      </c>
      <c r="C131" s="15">
        <v>15</v>
      </c>
      <c r="D131" s="14">
        <v>0.15625</v>
      </c>
      <c r="E131" s="22">
        <v>680.49242424242425</v>
      </c>
      <c r="F131" s="15" t="s">
        <v>884</v>
      </c>
    </row>
    <row r="132" spans="1:6" x14ac:dyDescent="0.25">
      <c r="A132" s="21">
        <v>45527</v>
      </c>
      <c r="B132" s="15" t="s">
        <v>17</v>
      </c>
      <c r="C132" s="15">
        <v>7</v>
      </c>
      <c r="D132" s="14">
        <v>7.2916666666666671E-2</v>
      </c>
      <c r="E132" s="22">
        <v>317.56313131313135</v>
      </c>
      <c r="F132" s="15" t="s">
        <v>885</v>
      </c>
    </row>
    <row r="133" spans="1:6" x14ac:dyDescent="0.25">
      <c r="A133" s="21">
        <v>45527</v>
      </c>
      <c r="B133" s="15" t="s">
        <v>18</v>
      </c>
      <c r="C133" s="15">
        <v>8</v>
      </c>
      <c r="D133" s="14">
        <v>8.3333333333333329E-2</v>
      </c>
      <c r="E133" s="22">
        <v>362.9292929292929</v>
      </c>
      <c r="F133" s="15" t="s">
        <v>885</v>
      </c>
    </row>
    <row r="134" spans="1:6" x14ac:dyDescent="0.25">
      <c r="A134" s="21">
        <v>45527</v>
      </c>
      <c r="B134" s="15" t="s">
        <v>19</v>
      </c>
      <c r="C134" s="15">
        <v>12</v>
      </c>
      <c r="D134" s="14">
        <v>0.125</v>
      </c>
      <c r="E134" s="22">
        <v>544.39393939393938</v>
      </c>
      <c r="F134" s="15" t="s">
        <v>886</v>
      </c>
    </row>
    <row r="135" spans="1:6" x14ac:dyDescent="0.25">
      <c r="A135" s="21">
        <v>45527</v>
      </c>
      <c r="B135" s="15" t="s">
        <v>342</v>
      </c>
      <c r="C135" s="15">
        <v>1</v>
      </c>
      <c r="D135" s="14">
        <v>1.0416666666666666E-2</v>
      </c>
      <c r="E135" s="22">
        <v>45.366161616161612</v>
      </c>
      <c r="F135" s="15" t="s">
        <v>884</v>
      </c>
    </row>
    <row r="136" spans="1:6" x14ac:dyDescent="0.25">
      <c r="A136" s="36">
        <v>45527</v>
      </c>
      <c r="B136" s="15" t="s">
        <v>856</v>
      </c>
      <c r="C136" s="15">
        <v>15</v>
      </c>
      <c r="D136" s="14">
        <v>0.15625</v>
      </c>
      <c r="E136" s="22">
        <v>1094.1145833333333</v>
      </c>
      <c r="F136" s="15" t="s">
        <v>61</v>
      </c>
    </row>
    <row r="137" spans="1:6" x14ac:dyDescent="0.25">
      <c r="A137" s="26" t="s">
        <v>892</v>
      </c>
      <c r="B137" s="27"/>
      <c r="C137" s="27">
        <v>96</v>
      </c>
      <c r="D137" s="24">
        <v>0.99999999999999989</v>
      </c>
      <c r="E137" s="25">
        <v>4269.7458964646466</v>
      </c>
      <c r="F137" s="15" t="s">
        <v>61</v>
      </c>
    </row>
    <row r="138" spans="1:6" x14ac:dyDescent="0.25">
      <c r="A138" s="21">
        <v>45534</v>
      </c>
      <c r="B138" s="15" t="s">
        <v>10</v>
      </c>
      <c r="C138" s="15">
        <v>7</v>
      </c>
      <c r="D138" s="14">
        <v>0.11666666666666667</v>
      </c>
      <c r="E138" s="22">
        <v>300.28813559322032</v>
      </c>
      <c r="F138" s="15" t="s">
        <v>884</v>
      </c>
    </row>
    <row r="139" spans="1:6" x14ac:dyDescent="0.25">
      <c r="A139" s="21">
        <v>45534</v>
      </c>
      <c r="B139" s="15" t="s">
        <v>13</v>
      </c>
      <c r="C139" s="15">
        <v>7</v>
      </c>
      <c r="D139" s="14">
        <v>0.11666666666666667</v>
      </c>
      <c r="E139" s="22">
        <v>300.28813559322032</v>
      </c>
      <c r="F139" s="15" t="s">
        <v>884</v>
      </c>
    </row>
    <row r="140" spans="1:6" x14ac:dyDescent="0.25">
      <c r="A140" s="21">
        <v>45534</v>
      </c>
      <c r="B140" s="15" t="s">
        <v>14</v>
      </c>
      <c r="C140" s="15">
        <v>3</v>
      </c>
      <c r="D140" s="14">
        <v>0.05</v>
      </c>
      <c r="E140" s="22">
        <v>128.69491525423729</v>
      </c>
      <c r="F140" s="15" t="s">
        <v>884</v>
      </c>
    </row>
    <row r="141" spans="1:6" x14ac:dyDescent="0.25">
      <c r="A141" s="21">
        <v>45534</v>
      </c>
      <c r="B141" s="15" t="s">
        <v>21</v>
      </c>
      <c r="C141" s="15">
        <v>4</v>
      </c>
      <c r="D141" s="14">
        <v>6.6666666666666666E-2</v>
      </c>
      <c r="E141" s="22">
        <v>171.59322033898303</v>
      </c>
      <c r="F141" s="15" t="s">
        <v>884</v>
      </c>
    </row>
    <row r="142" spans="1:6" x14ac:dyDescent="0.25">
      <c r="A142" s="21">
        <v>45534</v>
      </c>
      <c r="B142" s="15" t="s">
        <v>17</v>
      </c>
      <c r="C142" s="15">
        <v>1</v>
      </c>
      <c r="D142" s="14">
        <v>1.6666666666666666E-2</v>
      </c>
      <c r="E142" s="22">
        <v>42.898305084745758</v>
      </c>
      <c r="F142" s="15" t="s">
        <v>885</v>
      </c>
    </row>
    <row r="143" spans="1:6" x14ac:dyDescent="0.25">
      <c r="A143" s="21">
        <v>45534</v>
      </c>
      <c r="B143" s="15" t="s">
        <v>18</v>
      </c>
      <c r="C143" s="15">
        <v>2</v>
      </c>
      <c r="D143" s="14">
        <v>3.3333333333333333E-2</v>
      </c>
      <c r="E143" s="22">
        <v>85.796610169491515</v>
      </c>
      <c r="F143" s="15" t="s">
        <v>885</v>
      </c>
    </row>
    <row r="144" spans="1:6" x14ac:dyDescent="0.25">
      <c r="A144" s="21">
        <v>45534</v>
      </c>
      <c r="B144" s="15" t="s">
        <v>19</v>
      </c>
      <c r="C144" s="15">
        <v>7</v>
      </c>
      <c r="D144" s="14">
        <v>0.11666666666666667</v>
      </c>
      <c r="E144" s="22">
        <v>300.28813559322032</v>
      </c>
      <c r="F144" s="15" t="s">
        <v>886</v>
      </c>
    </row>
    <row r="145" spans="1:6" x14ac:dyDescent="0.25">
      <c r="A145" s="36">
        <v>45534</v>
      </c>
      <c r="B145" s="15" t="s">
        <v>856</v>
      </c>
      <c r="C145" s="15">
        <v>29</v>
      </c>
      <c r="D145" s="14">
        <v>0.48333333333333334</v>
      </c>
      <c r="E145" s="22">
        <v>1244.050847457627</v>
      </c>
      <c r="F145" s="15" t="s">
        <v>61</v>
      </c>
    </row>
    <row r="146" spans="1:6" x14ac:dyDescent="0.25">
      <c r="A146" s="26" t="s">
        <v>893</v>
      </c>
      <c r="B146" s="27"/>
      <c r="C146" s="27">
        <v>60</v>
      </c>
      <c r="D146" s="24">
        <v>1</v>
      </c>
      <c r="E146" s="25">
        <v>2573.8983050847455</v>
      </c>
      <c r="F146" s="15" t="s">
        <v>61</v>
      </c>
    </row>
    <row r="147" spans="1:6" x14ac:dyDescent="0.25">
      <c r="A147" s="21">
        <v>45539</v>
      </c>
      <c r="B147" s="15" t="s">
        <v>224</v>
      </c>
      <c r="C147" s="15">
        <v>1</v>
      </c>
      <c r="D147" s="14">
        <v>2.0833333333333332E-2</v>
      </c>
      <c r="E147" s="22">
        <v>0</v>
      </c>
      <c r="F147" s="15" t="s">
        <v>61</v>
      </c>
    </row>
    <row r="148" spans="1:6" x14ac:dyDescent="0.25">
      <c r="A148" s="21">
        <v>45539</v>
      </c>
      <c r="B148" s="15" t="s">
        <v>10</v>
      </c>
      <c r="C148" s="15">
        <v>1</v>
      </c>
      <c r="D148" s="14">
        <v>2.0833333333333332E-2</v>
      </c>
      <c r="E148" s="22">
        <v>0</v>
      </c>
      <c r="F148" s="15" t="s">
        <v>884</v>
      </c>
    </row>
    <row r="149" spans="1:6" x14ac:dyDescent="0.25">
      <c r="A149" s="21">
        <v>45539</v>
      </c>
      <c r="B149" s="15" t="s">
        <v>13</v>
      </c>
      <c r="C149" s="15">
        <v>3</v>
      </c>
      <c r="D149" s="14">
        <v>6.25E-2</v>
      </c>
      <c r="E149" s="22">
        <v>0</v>
      </c>
      <c r="F149" s="15" t="s">
        <v>884</v>
      </c>
    </row>
    <row r="150" spans="1:6" x14ac:dyDescent="0.25">
      <c r="A150" s="21">
        <v>45539</v>
      </c>
      <c r="B150" s="15" t="s">
        <v>14</v>
      </c>
      <c r="C150" s="15">
        <v>3</v>
      </c>
      <c r="D150" s="14">
        <v>6.25E-2</v>
      </c>
      <c r="E150" s="22">
        <v>0</v>
      </c>
      <c r="F150" s="15" t="s">
        <v>884</v>
      </c>
    </row>
    <row r="151" spans="1:6" x14ac:dyDescent="0.25">
      <c r="A151" s="21">
        <v>45539</v>
      </c>
      <c r="B151" s="15" t="s">
        <v>21</v>
      </c>
      <c r="C151" s="15">
        <v>2</v>
      </c>
      <c r="D151" s="14">
        <v>4.1666666666666664E-2</v>
      </c>
      <c r="E151" s="22">
        <v>0</v>
      </c>
      <c r="F151" s="15" t="s">
        <v>884</v>
      </c>
    </row>
    <row r="152" spans="1:6" x14ac:dyDescent="0.25">
      <c r="A152" s="21">
        <v>45539</v>
      </c>
      <c r="B152" s="15" t="s">
        <v>17</v>
      </c>
      <c r="C152" s="15">
        <v>1</v>
      </c>
      <c r="D152" s="14">
        <v>2.0833333333333332E-2</v>
      </c>
      <c r="E152" s="22">
        <v>0</v>
      </c>
      <c r="F152" s="15" t="s">
        <v>885</v>
      </c>
    </row>
    <row r="153" spans="1:6" x14ac:dyDescent="0.25">
      <c r="A153" s="21">
        <v>45539</v>
      </c>
      <c r="B153" s="15" t="s">
        <v>18</v>
      </c>
      <c r="C153" s="15">
        <v>1</v>
      </c>
      <c r="D153" s="14">
        <v>2.0833333333333332E-2</v>
      </c>
      <c r="E153" s="22">
        <v>0</v>
      </c>
      <c r="F153" s="15" t="s">
        <v>885</v>
      </c>
    </row>
    <row r="154" spans="1:6" x14ac:dyDescent="0.25">
      <c r="A154" s="21">
        <v>45539</v>
      </c>
      <c r="B154" s="15" t="s">
        <v>19</v>
      </c>
      <c r="C154" s="15">
        <v>2</v>
      </c>
      <c r="D154" s="14">
        <v>4.1666666666666664E-2</v>
      </c>
      <c r="E154" s="22">
        <v>0</v>
      </c>
      <c r="F154" s="15" t="s">
        <v>886</v>
      </c>
    </row>
    <row r="155" spans="1:6" x14ac:dyDescent="0.25">
      <c r="A155" s="36">
        <v>45539</v>
      </c>
      <c r="B155" s="15" t="s">
        <v>856</v>
      </c>
      <c r="C155" s="15">
        <v>34</v>
      </c>
      <c r="D155" s="14">
        <v>0.70833333333333337</v>
      </c>
      <c r="E155" s="22">
        <v>0</v>
      </c>
      <c r="F155" s="15" t="s">
        <v>61</v>
      </c>
    </row>
    <row r="156" spans="1:6" x14ac:dyDescent="0.25">
      <c r="A156" s="26" t="s">
        <v>894</v>
      </c>
      <c r="B156" s="27"/>
      <c r="C156" s="27">
        <v>48</v>
      </c>
      <c r="D156" s="24">
        <v>1</v>
      </c>
      <c r="E156" s="25">
        <v>0</v>
      </c>
    </row>
    <row r="157" spans="1:6" x14ac:dyDescent="0.25">
      <c r="A157" s="21">
        <v>45543</v>
      </c>
      <c r="B157" s="15" t="s">
        <v>10</v>
      </c>
      <c r="C157" s="15">
        <v>5</v>
      </c>
      <c r="D157" s="14">
        <v>0.10416666666666667</v>
      </c>
      <c r="E157" s="22">
        <v>0</v>
      </c>
      <c r="F157" s="15" t="s">
        <v>884</v>
      </c>
    </row>
    <row r="158" spans="1:6" x14ac:dyDescent="0.25">
      <c r="A158" s="21">
        <v>45543</v>
      </c>
      <c r="B158" s="15" t="s">
        <v>13</v>
      </c>
      <c r="C158" s="15">
        <v>3</v>
      </c>
      <c r="D158" s="14">
        <v>6.25E-2</v>
      </c>
      <c r="E158" s="22">
        <v>0</v>
      </c>
      <c r="F158" s="15" t="s">
        <v>884</v>
      </c>
    </row>
    <row r="159" spans="1:6" x14ac:dyDescent="0.25">
      <c r="A159" s="21">
        <v>45543</v>
      </c>
      <c r="B159" s="15" t="s">
        <v>14</v>
      </c>
      <c r="C159" s="15">
        <v>4</v>
      </c>
      <c r="D159" s="14">
        <v>8.3333333333333329E-2</v>
      </c>
      <c r="E159" s="22">
        <v>0</v>
      </c>
      <c r="F159" s="15" t="s">
        <v>884</v>
      </c>
    </row>
    <row r="160" spans="1:6" x14ac:dyDescent="0.25">
      <c r="A160" s="21">
        <v>45543</v>
      </c>
      <c r="B160" s="15" t="s">
        <v>17</v>
      </c>
      <c r="C160" s="15">
        <v>2</v>
      </c>
      <c r="D160" s="14">
        <v>4.1666666666666664E-2</v>
      </c>
      <c r="E160" s="22">
        <v>0</v>
      </c>
      <c r="F160" s="15" t="s">
        <v>885</v>
      </c>
    </row>
    <row r="161" spans="1:6" x14ac:dyDescent="0.25">
      <c r="A161" s="21">
        <v>45543</v>
      </c>
      <c r="B161" s="15" t="s">
        <v>18</v>
      </c>
      <c r="C161" s="15">
        <v>1</v>
      </c>
      <c r="D161" s="14">
        <v>2.0833333333333332E-2</v>
      </c>
      <c r="E161" s="22">
        <v>0</v>
      </c>
      <c r="F161" s="15" t="s">
        <v>885</v>
      </c>
    </row>
    <row r="162" spans="1:6" x14ac:dyDescent="0.25">
      <c r="A162" s="21">
        <v>45543</v>
      </c>
      <c r="B162" s="15" t="s">
        <v>19</v>
      </c>
      <c r="C162" s="15">
        <v>3</v>
      </c>
      <c r="D162" s="14">
        <v>6.25E-2</v>
      </c>
      <c r="E162" s="22">
        <v>0</v>
      </c>
      <c r="F162" s="15" t="s">
        <v>886</v>
      </c>
    </row>
    <row r="163" spans="1:6" x14ac:dyDescent="0.25">
      <c r="A163" s="36">
        <v>45543</v>
      </c>
      <c r="B163" s="15" t="s">
        <v>856</v>
      </c>
      <c r="C163" s="15">
        <v>30</v>
      </c>
      <c r="D163" s="14">
        <v>0.625</v>
      </c>
      <c r="E163" s="22">
        <v>0</v>
      </c>
      <c r="F163" s="15" t="s">
        <v>61</v>
      </c>
    </row>
    <row r="164" spans="1:6" x14ac:dyDescent="0.25">
      <c r="A164" s="26" t="s">
        <v>895</v>
      </c>
      <c r="B164" s="27"/>
      <c r="C164" s="27">
        <v>48</v>
      </c>
      <c r="D164" s="24">
        <v>1</v>
      </c>
      <c r="E164" s="25">
        <v>0</v>
      </c>
      <c r="F164" s="1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8D1B-44EE-45F9-A7D8-22FF2C59F411}">
  <dimension ref="A1:M78"/>
  <sheetViews>
    <sheetView topLeftCell="A4" workbookViewId="0">
      <selection activeCell="J30" sqref="J30"/>
    </sheetView>
  </sheetViews>
  <sheetFormatPr defaultRowHeight="15" x14ac:dyDescent="0.25"/>
  <cols>
    <col min="1" max="1" width="24.42578125" style="15" bestFit="1" customWidth="1"/>
    <col min="2" max="2" width="17.28515625" style="15" bestFit="1" customWidth="1"/>
    <col min="3" max="3" width="11.28515625" style="15" bestFit="1" customWidth="1"/>
    <col min="4" max="4" width="17.85546875" style="15" bestFit="1" customWidth="1"/>
    <col min="11" max="11" width="13.42578125" bestFit="1" customWidth="1"/>
    <col min="12" max="12" width="17.28515625" bestFit="1" customWidth="1"/>
    <col min="13" max="13" width="17.28515625" style="3" bestFit="1" customWidth="1"/>
    <col min="14" max="18" width="17.28515625" bestFit="1" customWidth="1"/>
    <col min="19" max="19" width="11.28515625" bestFit="1" customWidth="1"/>
  </cols>
  <sheetData>
    <row r="1" spans="1:3" x14ac:dyDescent="0.25">
      <c r="A1" s="1" t="s">
        <v>1</v>
      </c>
      <c r="B1" s="2">
        <v>101</v>
      </c>
    </row>
    <row r="2" spans="1:3" x14ac:dyDescent="0.25">
      <c r="A2" s="1" t="s">
        <v>38</v>
      </c>
      <c r="B2" t="s">
        <v>62</v>
      </c>
      <c r="C2"/>
    </row>
    <row r="3" spans="1:3" x14ac:dyDescent="0.25">
      <c r="A3" s="1" t="s">
        <v>0</v>
      </c>
      <c r="B3" t="s">
        <v>195</v>
      </c>
      <c r="C3"/>
    </row>
    <row r="4" spans="1:3" x14ac:dyDescent="0.25">
      <c r="A4"/>
      <c r="B4"/>
      <c r="C4"/>
    </row>
    <row r="5" spans="1:3" x14ac:dyDescent="0.25">
      <c r="A5" s="1" t="s">
        <v>196</v>
      </c>
      <c r="B5" s="1" t="s">
        <v>193</v>
      </c>
      <c r="C5"/>
    </row>
    <row r="6" spans="1:3" x14ac:dyDescent="0.25">
      <c r="A6" s="1" t="s">
        <v>190</v>
      </c>
      <c r="B6">
        <v>27</v>
      </c>
      <c r="C6" t="s">
        <v>191</v>
      </c>
    </row>
    <row r="7" spans="1:3" x14ac:dyDescent="0.25">
      <c r="A7" s="2" t="s">
        <v>19</v>
      </c>
      <c r="B7">
        <v>73</v>
      </c>
      <c r="C7">
        <v>73</v>
      </c>
    </row>
    <row r="8" spans="1:3" x14ac:dyDescent="0.25">
      <c r="A8" s="2" t="s">
        <v>22</v>
      </c>
      <c r="B8">
        <v>13</v>
      </c>
      <c r="C8">
        <v>13</v>
      </c>
    </row>
    <row r="9" spans="1:3" x14ac:dyDescent="0.25">
      <c r="A9" s="2" t="s">
        <v>18</v>
      </c>
      <c r="B9">
        <v>130</v>
      </c>
      <c r="C9">
        <v>130</v>
      </c>
    </row>
    <row r="10" spans="1:3" x14ac:dyDescent="0.25">
      <c r="A10" s="2" t="s">
        <v>17</v>
      </c>
      <c r="B10">
        <v>37</v>
      </c>
      <c r="C10">
        <v>37</v>
      </c>
    </row>
    <row r="11" spans="1:3" x14ac:dyDescent="0.25">
      <c r="A11" s="2" t="s">
        <v>15</v>
      </c>
      <c r="B11">
        <v>23</v>
      </c>
      <c r="C11">
        <v>23</v>
      </c>
    </row>
    <row r="12" spans="1:3" x14ac:dyDescent="0.25">
      <c r="A12" s="2" t="s">
        <v>21</v>
      </c>
      <c r="B12">
        <v>5</v>
      </c>
      <c r="C12">
        <v>5</v>
      </c>
    </row>
    <row r="13" spans="1:3" x14ac:dyDescent="0.25">
      <c r="A13" s="2" t="s">
        <v>14</v>
      </c>
      <c r="B13">
        <v>5</v>
      </c>
      <c r="C13">
        <v>5</v>
      </c>
    </row>
    <row r="14" spans="1:3" x14ac:dyDescent="0.25">
      <c r="A14" s="2" t="s">
        <v>13</v>
      </c>
      <c r="B14">
        <v>4</v>
      </c>
      <c r="C14">
        <v>4</v>
      </c>
    </row>
    <row r="15" spans="1:3" x14ac:dyDescent="0.25">
      <c r="A15" s="2" t="s">
        <v>10</v>
      </c>
      <c r="B15">
        <v>8</v>
      </c>
      <c r="C15">
        <v>8</v>
      </c>
    </row>
    <row r="16" spans="1:3" x14ac:dyDescent="0.25">
      <c r="A16" s="2" t="s">
        <v>224</v>
      </c>
      <c r="B16">
        <v>1</v>
      </c>
      <c r="C16">
        <v>1</v>
      </c>
    </row>
    <row r="17" spans="1:7" x14ac:dyDescent="0.25">
      <c r="A17" s="2" t="s">
        <v>177</v>
      </c>
      <c r="B17">
        <v>1</v>
      </c>
      <c r="C17">
        <v>1</v>
      </c>
    </row>
    <row r="18" spans="1:7" x14ac:dyDescent="0.25">
      <c r="A18" s="2" t="s">
        <v>191</v>
      </c>
      <c r="B18">
        <v>300</v>
      </c>
      <c r="C18">
        <v>300</v>
      </c>
    </row>
    <row r="19" spans="1:7" x14ac:dyDescent="0.25">
      <c r="A19"/>
      <c r="B19"/>
      <c r="C19"/>
    </row>
    <row r="20" spans="1:7" x14ac:dyDescent="0.25">
      <c r="A20" s="37" t="s">
        <v>896</v>
      </c>
      <c r="B20" s="30"/>
      <c r="C20" s="30"/>
    </row>
    <row r="21" spans="1:7" x14ac:dyDescent="0.25">
      <c r="A21" s="13" t="s">
        <v>1</v>
      </c>
      <c r="B21" s="13" t="s">
        <v>38</v>
      </c>
      <c r="C21" s="13" t="s">
        <v>0</v>
      </c>
      <c r="D21" s="13" t="s">
        <v>3</v>
      </c>
      <c r="E21" s="13">
        <v>25</v>
      </c>
      <c r="F21" s="13">
        <v>26</v>
      </c>
      <c r="G21" s="13">
        <v>27</v>
      </c>
    </row>
    <row r="22" spans="1:7" x14ac:dyDescent="0.25">
      <c r="A22" s="15">
        <v>101</v>
      </c>
      <c r="B22" s="15" t="s">
        <v>62</v>
      </c>
      <c r="C22" s="15" t="s">
        <v>23</v>
      </c>
      <c r="D22" s="15" t="s">
        <v>19</v>
      </c>
      <c r="E22" s="15"/>
      <c r="F22" s="15"/>
      <c r="G22" s="15">
        <v>73</v>
      </c>
    </row>
    <row r="23" spans="1:7" x14ac:dyDescent="0.25">
      <c r="D23" s="15" t="s">
        <v>22</v>
      </c>
      <c r="E23" s="15"/>
      <c r="F23" s="15"/>
      <c r="G23" s="15">
        <v>13</v>
      </c>
    </row>
    <row r="24" spans="1:7" x14ac:dyDescent="0.25">
      <c r="D24" s="15" t="s">
        <v>18</v>
      </c>
      <c r="E24" s="15"/>
      <c r="F24" s="15"/>
      <c r="G24" s="15">
        <v>130</v>
      </c>
    </row>
    <row r="25" spans="1:7" x14ac:dyDescent="0.25">
      <c r="D25" s="15" t="s">
        <v>17</v>
      </c>
      <c r="E25" s="15"/>
      <c r="F25" s="15"/>
      <c r="G25" s="15">
        <v>37</v>
      </c>
    </row>
    <row r="26" spans="1:7" x14ac:dyDescent="0.25">
      <c r="D26" s="15" t="s">
        <v>15</v>
      </c>
      <c r="E26" s="15"/>
      <c r="F26" s="15"/>
      <c r="G26" s="15">
        <v>23</v>
      </c>
    </row>
    <row r="27" spans="1:7" x14ac:dyDescent="0.25">
      <c r="D27" s="15" t="s">
        <v>21</v>
      </c>
      <c r="E27" s="15"/>
      <c r="F27" s="15"/>
      <c r="G27" s="15">
        <v>5</v>
      </c>
    </row>
    <row r="28" spans="1:7" x14ac:dyDescent="0.25">
      <c r="D28" s="15" t="s">
        <v>14</v>
      </c>
      <c r="E28" s="15"/>
      <c r="F28" s="15"/>
      <c r="G28" s="15">
        <v>5</v>
      </c>
    </row>
    <row r="29" spans="1:7" x14ac:dyDescent="0.25">
      <c r="D29" s="15" t="s">
        <v>13</v>
      </c>
      <c r="E29" s="15"/>
      <c r="F29" s="15"/>
      <c r="G29" s="15">
        <v>4</v>
      </c>
    </row>
    <row r="30" spans="1:7" x14ac:dyDescent="0.25">
      <c r="D30" s="15" t="s">
        <v>10</v>
      </c>
      <c r="E30" s="15"/>
      <c r="F30" s="15"/>
      <c r="G30" s="15">
        <v>8</v>
      </c>
    </row>
    <row r="31" spans="1:7" x14ac:dyDescent="0.25">
      <c r="D31" s="15" t="s">
        <v>224</v>
      </c>
      <c r="E31" s="15"/>
      <c r="F31" s="15"/>
      <c r="G31" s="15">
        <v>1</v>
      </c>
    </row>
    <row r="32" spans="1:7" x14ac:dyDescent="0.25">
      <c r="D32" s="15" t="s">
        <v>177</v>
      </c>
      <c r="E32" s="15"/>
      <c r="F32" s="15"/>
      <c r="G32" s="15">
        <v>1</v>
      </c>
    </row>
    <row r="33" spans="1:7" x14ac:dyDescent="0.25">
      <c r="A33" s="17" t="s">
        <v>897</v>
      </c>
      <c r="B33" s="17"/>
      <c r="C33" s="17"/>
      <c r="D33" s="17"/>
      <c r="E33" s="17"/>
      <c r="F33" s="17"/>
      <c r="G33" s="17">
        <v>300</v>
      </c>
    </row>
    <row r="36" spans="1:7" x14ac:dyDescent="0.25">
      <c r="A36" s="37" t="s">
        <v>898</v>
      </c>
      <c r="B36" s="30"/>
      <c r="C36" s="30"/>
    </row>
    <row r="37" spans="1:7" x14ac:dyDescent="0.25">
      <c r="A37" s="13" t="s">
        <v>1</v>
      </c>
      <c r="B37" s="13" t="s">
        <v>38</v>
      </c>
      <c r="C37" s="13" t="s">
        <v>0</v>
      </c>
      <c r="D37" s="13" t="s">
        <v>851</v>
      </c>
      <c r="E37" s="13">
        <v>25</v>
      </c>
      <c r="F37" s="13">
        <v>26</v>
      </c>
      <c r="G37" s="13">
        <v>27</v>
      </c>
    </row>
    <row r="38" spans="1:7" x14ac:dyDescent="0.25">
      <c r="A38" s="15">
        <v>101</v>
      </c>
      <c r="B38" s="15" t="s">
        <v>62</v>
      </c>
      <c r="C38" s="15" t="s">
        <v>23</v>
      </c>
      <c r="D38" s="15" t="s">
        <v>19</v>
      </c>
      <c r="E38" s="14"/>
      <c r="F38" s="14"/>
      <c r="G38" s="14">
        <f>G22/G$33</f>
        <v>0.24333333333333335</v>
      </c>
    </row>
    <row r="39" spans="1:7" x14ac:dyDescent="0.25">
      <c r="D39" s="15" t="s">
        <v>22</v>
      </c>
      <c r="E39" s="14"/>
      <c r="F39" s="14"/>
      <c r="G39" s="14">
        <f t="shared" ref="G39:G48" si="0">G23/G$33</f>
        <v>4.3333333333333335E-2</v>
      </c>
    </row>
    <row r="40" spans="1:7" x14ac:dyDescent="0.25">
      <c r="D40" s="15" t="s">
        <v>18</v>
      </c>
      <c r="E40" s="14"/>
      <c r="F40" s="14"/>
      <c r="G40" s="14">
        <f t="shared" si="0"/>
        <v>0.43333333333333335</v>
      </c>
    </row>
    <row r="41" spans="1:7" x14ac:dyDescent="0.25">
      <c r="D41" s="15" t="s">
        <v>17</v>
      </c>
      <c r="E41" s="14"/>
      <c r="F41" s="14"/>
      <c r="G41" s="14">
        <f t="shared" si="0"/>
        <v>0.12333333333333334</v>
      </c>
    </row>
    <row r="42" spans="1:7" x14ac:dyDescent="0.25">
      <c r="D42" s="15" t="s">
        <v>15</v>
      </c>
      <c r="E42" s="14"/>
      <c r="F42" s="14"/>
      <c r="G42" s="14">
        <f t="shared" si="0"/>
        <v>7.6666666666666661E-2</v>
      </c>
    </row>
    <row r="43" spans="1:7" x14ac:dyDescent="0.25">
      <c r="D43" s="15" t="s">
        <v>21</v>
      </c>
      <c r="E43" s="14"/>
      <c r="F43" s="14"/>
      <c r="G43" s="14">
        <f t="shared" si="0"/>
        <v>1.6666666666666666E-2</v>
      </c>
    </row>
    <row r="44" spans="1:7" x14ac:dyDescent="0.25">
      <c r="D44" s="15" t="s">
        <v>14</v>
      </c>
      <c r="E44" s="14"/>
      <c r="F44" s="14"/>
      <c r="G44" s="14">
        <f t="shared" si="0"/>
        <v>1.6666666666666666E-2</v>
      </c>
    </row>
    <row r="45" spans="1:7" x14ac:dyDescent="0.25">
      <c r="D45" s="15" t="s">
        <v>13</v>
      </c>
      <c r="E45" s="14"/>
      <c r="F45" s="14"/>
      <c r="G45" s="14">
        <f t="shared" si="0"/>
        <v>1.3333333333333334E-2</v>
      </c>
    </row>
    <row r="46" spans="1:7" x14ac:dyDescent="0.25">
      <c r="D46" s="15" t="s">
        <v>10</v>
      </c>
      <c r="E46" s="14"/>
      <c r="F46" s="14"/>
      <c r="G46" s="14">
        <f t="shared" si="0"/>
        <v>2.6666666666666668E-2</v>
      </c>
    </row>
    <row r="47" spans="1:7" x14ac:dyDescent="0.25">
      <c r="D47" s="15" t="str">
        <f t="shared" ref="D47:D48" si="1">D31</f>
        <v>NONE</v>
      </c>
      <c r="E47" s="14"/>
      <c r="F47" s="14"/>
      <c r="G47" s="14">
        <f>G31/G$33</f>
        <v>3.3333333333333335E-3</v>
      </c>
    </row>
    <row r="48" spans="1:7" x14ac:dyDescent="0.25">
      <c r="D48" s="15" t="str">
        <f t="shared" si="1"/>
        <v>DIPAC20</v>
      </c>
      <c r="E48" s="14"/>
      <c r="F48" s="14"/>
      <c r="G48" s="14">
        <f t="shared" si="0"/>
        <v>3.3333333333333335E-3</v>
      </c>
    </row>
    <row r="49" spans="1:13" x14ac:dyDescent="0.25">
      <c r="A49" s="17" t="s">
        <v>897</v>
      </c>
      <c r="B49" s="17"/>
      <c r="C49" s="17"/>
      <c r="D49" s="17"/>
      <c r="E49" s="17"/>
      <c r="F49" s="17"/>
      <c r="G49" s="17"/>
    </row>
    <row r="51" spans="1:13" x14ac:dyDescent="0.25">
      <c r="A51" s="37" t="s">
        <v>899</v>
      </c>
      <c r="B51" s="30"/>
      <c r="C51" s="30"/>
    </row>
    <row r="52" spans="1:13" x14ac:dyDescent="0.25">
      <c r="A52" s="32" t="s">
        <v>212</v>
      </c>
      <c r="B52" s="32">
        <v>22</v>
      </c>
      <c r="C52" s="32">
        <v>23</v>
      </c>
      <c r="D52" s="32">
        <v>24</v>
      </c>
      <c r="E52" s="32">
        <v>25</v>
      </c>
      <c r="F52" s="32">
        <v>26</v>
      </c>
      <c r="G52" s="32">
        <v>27</v>
      </c>
    </row>
    <row r="53" spans="1:13" x14ac:dyDescent="0.25">
      <c r="A53">
        <v>10195</v>
      </c>
      <c r="B53"/>
      <c r="C53"/>
      <c r="D53"/>
      <c r="F53">
        <v>1666</v>
      </c>
      <c r="G53">
        <v>224192</v>
      </c>
    </row>
    <row r="55" spans="1:13" x14ac:dyDescent="0.25">
      <c r="K55" s="1" t="s">
        <v>851</v>
      </c>
      <c r="L55" t="s">
        <v>195</v>
      </c>
    </row>
    <row r="56" spans="1:13" x14ac:dyDescent="0.25">
      <c r="A56" s="37" t="s">
        <v>900</v>
      </c>
      <c r="B56" s="30"/>
      <c r="C56" s="30"/>
    </row>
    <row r="57" spans="1:13" x14ac:dyDescent="0.25">
      <c r="A57" s="13" t="s">
        <v>1</v>
      </c>
      <c r="B57" s="13" t="s">
        <v>38</v>
      </c>
      <c r="C57" s="13" t="s">
        <v>0</v>
      </c>
      <c r="D57" s="13" t="s">
        <v>851</v>
      </c>
      <c r="E57" s="13">
        <v>25</v>
      </c>
      <c r="F57" s="13">
        <v>26</v>
      </c>
      <c r="G57" s="13">
        <v>27</v>
      </c>
      <c r="H57" s="13" t="s">
        <v>883</v>
      </c>
      <c r="K57" s="1" t="s">
        <v>190</v>
      </c>
      <c r="L57" t="s">
        <v>901</v>
      </c>
      <c r="M57"/>
    </row>
    <row r="58" spans="1:13" x14ac:dyDescent="0.25">
      <c r="A58" s="15">
        <v>101</v>
      </c>
      <c r="B58" s="15" t="s">
        <v>62</v>
      </c>
      <c r="C58" s="15" t="s">
        <v>23</v>
      </c>
      <c r="D58" s="15" t="s">
        <v>19</v>
      </c>
      <c r="E58" s="16"/>
      <c r="F58" s="16"/>
      <c r="G58" s="16">
        <f>G38*(G$53+F$53)</f>
        <v>54958.780000000006</v>
      </c>
      <c r="H58" s="15" t="str">
        <f>IF(RIGHT(D58,2)="21", "3", IF(RIGHT(D58,2)="20", "4", IF(RIGHT(D58,2)="19", "5", "")))</f>
        <v>5</v>
      </c>
      <c r="K58" s="2" t="s">
        <v>884</v>
      </c>
      <c r="L58" s="3">
        <v>12798.62</v>
      </c>
      <c r="M58"/>
    </row>
    <row r="59" spans="1:13" x14ac:dyDescent="0.25">
      <c r="D59" s="15" t="s">
        <v>22</v>
      </c>
      <c r="E59" s="16"/>
      <c r="F59" s="16"/>
      <c r="G59" s="16">
        <f t="shared" ref="G59:G68" si="2">G39*(G$53+F$53)</f>
        <v>9787.18</v>
      </c>
      <c r="H59" s="15" t="str">
        <f t="shared" ref="H59:H67" si="3">IF(RIGHT(D59,2)="21", "3", IF(RIGHT(D59,2)="20", "4", IF(RIGHT(D59,2)="19", "5", "")))</f>
        <v>5</v>
      </c>
      <c r="K59" s="2" t="s">
        <v>885</v>
      </c>
      <c r="L59" s="3">
        <v>143043.4</v>
      </c>
      <c r="M59"/>
    </row>
    <row r="60" spans="1:13" x14ac:dyDescent="0.25">
      <c r="D60" s="15" t="s">
        <v>18</v>
      </c>
      <c r="E60" s="16"/>
      <c r="F60" s="16"/>
      <c r="G60" s="16">
        <f t="shared" si="2"/>
        <v>97871.8</v>
      </c>
      <c r="H60" s="15" t="str">
        <f t="shared" si="3"/>
        <v>4</v>
      </c>
      <c r="K60" s="2" t="s">
        <v>886</v>
      </c>
      <c r="L60" s="3">
        <v>64745.960000000006</v>
      </c>
      <c r="M60"/>
    </row>
    <row r="61" spans="1:13" x14ac:dyDescent="0.25">
      <c r="D61" s="15" t="s">
        <v>17</v>
      </c>
      <c r="E61" s="16"/>
      <c r="F61" s="16"/>
      <c r="G61" s="16">
        <f t="shared" si="2"/>
        <v>27855.82</v>
      </c>
      <c r="H61" s="15" t="str">
        <f t="shared" si="3"/>
        <v>4</v>
      </c>
      <c r="K61" s="2" t="s">
        <v>191</v>
      </c>
      <c r="L61" s="3">
        <v>220587.97999999998</v>
      </c>
      <c r="M61"/>
    </row>
    <row r="62" spans="1:13" x14ac:dyDescent="0.25">
      <c r="D62" s="15" t="s">
        <v>15</v>
      </c>
      <c r="E62" s="16"/>
      <c r="F62" s="16"/>
      <c r="G62" s="16">
        <f t="shared" si="2"/>
        <v>17315.78</v>
      </c>
      <c r="H62" s="15" t="str">
        <f t="shared" si="3"/>
        <v>4</v>
      </c>
      <c r="M62"/>
    </row>
    <row r="63" spans="1:13" x14ac:dyDescent="0.25">
      <c r="D63" s="15" t="s">
        <v>21</v>
      </c>
      <c r="E63" s="16"/>
      <c r="F63" s="16"/>
      <c r="G63" s="16">
        <f t="shared" si="2"/>
        <v>3764.2999999999997</v>
      </c>
      <c r="H63" s="15" t="str">
        <f t="shared" si="3"/>
        <v>3</v>
      </c>
      <c r="M63"/>
    </row>
    <row r="64" spans="1:13" x14ac:dyDescent="0.25">
      <c r="D64" s="15" t="s">
        <v>14</v>
      </c>
      <c r="E64" s="16"/>
      <c r="F64" s="16"/>
      <c r="G64" s="16">
        <f t="shared" si="2"/>
        <v>3764.2999999999997</v>
      </c>
      <c r="H64" s="15" t="str">
        <f t="shared" si="3"/>
        <v>3</v>
      </c>
      <c r="M64"/>
    </row>
    <row r="65" spans="1:13" x14ac:dyDescent="0.25">
      <c r="D65" s="15" t="s">
        <v>13</v>
      </c>
      <c r="E65" s="16"/>
      <c r="F65" s="16"/>
      <c r="G65" s="16">
        <f t="shared" si="2"/>
        <v>3011.44</v>
      </c>
      <c r="H65" s="15" t="str">
        <f t="shared" si="3"/>
        <v>3</v>
      </c>
      <c r="M65"/>
    </row>
    <row r="66" spans="1:13" x14ac:dyDescent="0.25">
      <c r="D66" s="15" t="s">
        <v>10</v>
      </c>
      <c r="E66" s="16"/>
      <c r="F66" s="16"/>
      <c r="G66" s="16">
        <f t="shared" si="2"/>
        <v>6022.88</v>
      </c>
      <c r="H66" s="15" t="str">
        <f t="shared" si="3"/>
        <v>3</v>
      </c>
      <c r="M66"/>
    </row>
    <row r="67" spans="1:13" x14ac:dyDescent="0.25">
      <c r="D67" s="15" t="str">
        <f t="shared" ref="D67:D68" si="4">D47</f>
        <v>NONE</v>
      </c>
      <c r="E67" s="16"/>
      <c r="F67" s="16"/>
      <c r="G67" s="16">
        <f t="shared" si="2"/>
        <v>752.86</v>
      </c>
      <c r="H67" s="15" t="str">
        <f t="shared" si="3"/>
        <v/>
      </c>
      <c r="M67"/>
    </row>
    <row r="68" spans="1:13" x14ac:dyDescent="0.25">
      <c r="D68" s="15" t="str">
        <f t="shared" si="4"/>
        <v>DIPAC20</v>
      </c>
      <c r="E68" s="16"/>
      <c r="F68" s="16"/>
      <c r="G68" s="16">
        <f t="shared" si="2"/>
        <v>752.86</v>
      </c>
      <c r="H68" s="15"/>
      <c r="M68"/>
    </row>
    <row r="69" spans="1:13" x14ac:dyDescent="0.25">
      <c r="A69" s="17" t="s">
        <v>897</v>
      </c>
      <c r="B69" s="17"/>
      <c r="C69" s="17"/>
      <c r="D69" s="17"/>
      <c r="E69" s="18">
        <f>SUM(E58:E68)</f>
        <v>0</v>
      </c>
      <c r="F69" s="18">
        <f>SUM(F58:F68)</f>
        <v>0</v>
      </c>
      <c r="G69" s="18">
        <f>SUM(G58:G68)</f>
        <v>225857.99999999997</v>
      </c>
      <c r="M69"/>
    </row>
    <row r="70" spans="1:13" x14ac:dyDescent="0.25">
      <c r="M70"/>
    </row>
    <row r="71" spans="1:13" x14ac:dyDescent="0.25">
      <c r="M71"/>
    </row>
    <row r="72" spans="1:13" x14ac:dyDescent="0.25">
      <c r="M72"/>
    </row>
    <row r="73" spans="1:13" x14ac:dyDescent="0.25">
      <c r="M73"/>
    </row>
    <row r="74" spans="1:13" x14ac:dyDescent="0.25">
      <c r="M74"/>
    </row>
    <row r="75" spans="1:13" x14ac:dyDescent="0.25">
      <c r="M75"/>
    </row>
    <row r="76" spans="1:13" x14ac:dyDescent="0.25">
      <c r="M76"/>
    </row>
    <row r="77" spans="1:13" x14ac:dyDescent="0.25">
      <c r="M77"/>
    </row>
    <row r="78" spans="1:13" x14ac:dyDescent="0.25">
      <c r="M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AAE8-9F91-4913-B9FC-AFAD928E50C4}">
  <dimension ref="A1:R236"/>
  <sheetViews>
    <sheetView workbookViewId="0">
      <selection activeCell="A8" sqref="A8"/>
    </sheetView>
  </sheetViews>
  <sheetFormatPr defaultRowHeight="15" x14ac:dyDescent="0.25"/>
  <cols>
    <col min="1" max="1" width="23.42578125" customWidth="1"/>
    <col min="3" max="3" width="9.140625" style="3"/>
    <col min="5" max="5" width="10.28515625" customWidth="1"/>
    <col min="6" max="6" width="16.7109375" style="15" customWidth="1"/>
    <col min="7" max="7" width="15.5703125" style="15" customWidth="1"/>
    <col min="8" max="8" width="6.85546875" style="15" customWidth="1"/>
    <col min="9" max="9" width="11.28515625" style="15" customWidth="1"/>
    <col min="10" max="10" width="15" style="16" customWidth="1"/>
    <col min="11" max="12" width="10.28515625" customWidth="1"/>
    <col min="13" max="13" width="13.85546875" customWidth="1"/>
    <col min="14" max="14" width="21.42578125" style="3" customWidth="1"/>
    <col min="15" max="15" width="10.28515625" customWidth="1"/>
    <col min="16" max="16" width="15.7109375" bestFit="1" customWidth="1"/>
    <col min="17" max="17" width="20.42578125" bestFit="1" customWidth="1"/>
  </cols>
  <sheetData>
    <row r="1" spans="1:18" ht="16.5" thickBot="1" x14ac:dyDescent="0.3">
      <c r="A1" s="15" t="s">
        <v>902</v>
      </c>
      <c r="B1" s="15" t="s">
        <v>874</v>
      </c>
      <c r="C1" s="16" t="s">
        <v>199</v>
      </c>
      <c r="D1" t="s">
        <v>903</v>
      </c>
      <c r="F1" s="38" t="s">
        <v>874</v>
      </c>
      <c r="G1" s="38" t="s">
        <v>904</v>
      </c>
      <c r="H1" s="38" t="s">
        <v>197</v>
      </c>
      <c r="I1" s="39" t="s">
        <v>200</v>
      </c>
      <c r="J1" s="40" t="s">
        <v>905</v>
      </c>
      <c r="K1" s="40" t="s">
        <v>883</v>
      </c>
      <c r="Q1" s="41"/>
      <c r="R1" s="41"/>
    </row>
    <row r="2" spans="1:18" ht="18.75" x14ac:dyDescent="0.25">
      <c r="A2" s="15">
        <v>1</v>
      </c>
      <c r="B2" s="42">
        <v>45504</v>
      </c>
      <c r="C2" s="16">
        <v>6418</v>
      </c>
      <c r="D2" t="s">
        <v>906</v>
      </c>
      <c r="F2" s="43">
        <v>45504</v>
      </c>
      <c r="G2" t="s">
        <v>19</v>
      </c>
      <c r="H2">
        <v>2</v>
      </c>
      <c r="I2" s="14">
        <f>H2/36</f>
        <v>5.5555555555555552E-2</v>
      </c>
      <c r="J2" s="16">
        <f t="shared" ref="J2:J65" si="0">VLOOKUP(F2,B$2:C$19,2,FALSE)*I2</f>
        <v>356.55555555555554</v>
      </c>
      <c r="K2" s="15" t="str">
        <f t="shared" ref="K2:K15" si="1">IF(RIGHT(G2,2)="21", "3", IF(RIGHT(G2,2)="20", "4", IF(RIGHT(G2,2)="19", "5", "")))</f>
        <v>5</v>
      </c>
      <c r="Q2" s="5"/>
    </row>
    <row r="3" spans="1:18" ht="18.75" x14ac:dyDescent="0.25">
      <c r="A3" s="15">
        <v>2</v>
      </c>
      <c r="B3" s="44">
        <v>45505</v>
      </c>
      <c r="C3" s="16">
        <v>8763</v>
      </c>
      <c r="D3" t="s">
        <v>906</v>
      </c>
      <c r="F3" s="43">
        <v>45504</v>
      </c>
      <c r="G3" t="s">
        <v>22</v>
      </c>
      <c r="H3">
        <v>1</v>
      </c>
      <c r="I3" s="14">
        <f t="shared" ref="I3:I8" si="2">H3/36</f>
        <v>2.7777777777777776E-2</v>
      </c>
      <c r="J3" s="16">
        <f t="shared" si="0"/>
        <v>178.27777777777777</v>
      </c>
      <c r="K3" s="15" t="str">
        <f t="shared" si="1"/>
        <v>5</v>
      </c>
      <c r="M3" s="1" t="s">
        <v>190</v>
      </c>
      <c r="N3" s="3" t="s">
        <v>907</v>
      </c>
      <c r="Q3" s="5"/>
    </row>
    <row r="4" spans="1:18" ht="18.75" x14ac:dyDescent="0.25">
      <c r="A4" s="15">
        <v>3</v>
      </c>
      <c r="B4" s="45">
        <v>45506</v>
      </c>
      <c r="C4" s="16">
        <v>8968</v>
      </c>
      <c r="D4" t="s">
        <v>906</v>
      </c>
      <c r="F4" s="43">
        <v>45504</v>
      </c>
      <c r="G4" t="s">
        <v>18</v>
      </c>
      <c r="H4">
        <v>22</v>
      </c>
      <c r="I4" s="14">
        <f t="shared" si="2"/>
        <v>0.61111111111111116</v>
      </c>
      <c r="J4" s="16">
        <f t="shared" si="0"/>
        <v>3922.1111111111113</v>
      </c>
      <c r="K4" s="15" t="str">
        <f t="shared" si="1"/>
        <v>4</v>
      </c>
      <c r="M4" s="2" t="s">
        <v>884</v>
      </c>
      <c r="N4" s="3">
        <v>77561.750000000015</v>
      </c>
      <c r="Q4" s="5"/>
    </row>
    <row r="5" spans="1:18" ht="18.75" x14ac:dyDescent="0.25">
      <c r="A5" s="15">
        <v>4</v>
      </c>
      <c r="B5" s="44">
        <v>45507</v>
      </c>
      <c r="C5" s="16">
        <v>9524</v>
      </c>
      <c r="D5" t="s">
        <v>906</v>
      </c>
      <c r="F5" s="43">
        <v>45504</v>
      </c>
      <c r="G5" t="s">
        <v>17</v>
      </c>
      <c r="H5">
        <v>4</v>
      </c>
      <c r="I5" s="14">
        <f t="shared" si="2"/>
        <v>0.1111111111111111</v>
      </c>
      <c r="J5" s="16">
        <f t="shared" si="0"/>
        <v>713.11111111111109</v>
      </c>
      <c r="K5" s="15" t="str">
        <f t="shared" si="1"/>
        <v>4</v>
      </c>
      <c r="M5" s="2" t="s">
        <v>885</v>
      </c>
      <c r="N5" s="3">
        <v>74650.625000000015</v>
      </c>
      <c r="Q5" s="5"/>
    </row>
    <row r="6" spans="1:18" ht="18.75" x14ac:dyDescent="0.25">
      <c r="A6" s="15">
        <v>5</v>
      </c>
      <c r="B6" s="45">
        <v>45508</v>
      </c>
      <c r="C6" s="16">
        <v>8086</v>
      </c>
      <c r="D6" t="s">
        <v>906</v>
      </c>
      <c r="F6" s="43">
        <v>45504</v>
      </c>
      <c r="G6" t="s">
        <v>21</v>
      </c>
      <c r="H6">
        <v>1</v>
      </c>
      <c r="I6" s="14">
        <f t="shared" si="2"/>
        <v>2.7777777777777776E-2</v>
      </c>
      <c r="J6" s="16">
        <f t="shared" si="0"/>
        <v>178.27777777777777</v>
      </c>
      <c r="K6" s="15" t="str">
        <f t="shared" si="1"/>
        <v>3</v>
      </c>
      <c r="M6" s="2" t="s">
        <v>886</v>
      </c>
      <c r="N6" s="3">
        <v>13533.458333333334</v>
      </c>
      <c r="Q6" s="5"/>
    </row>
    <row r="7" spans="1:18" ht="18.75" x14ac:dyDescent="0.25">
      <c r="A7" s="15">
        <v>6</v>
      </c>
      <c r="B7" s="44">
        <v>45509</v>
      </c>
      <c r="C7" s="16">
        <v>7139</v>
      </c>
      <c r="D7" t="s">
        <v>906</v>
      </c>
      <c r="F7" s="43">
        <v>45504</v>
      </c>
      <c r="G7" t="s">
        <v>10</v>
      </c>
      <c r="H7">
        <v>5</v>
      </c>
      <c r="I7" s="14">
        <f t="shared" si="2"/>
        <v>0.1388888888888889</v>
      </c>
      <c r="J7" s="16">
        <f t="shared" si="0"/>
        <v>891.38888888888891</v>
      </c>
      <c r="K7" s="15" t="str">
        <f t="shared" si="1"/>
        <v>3</v>
      </c>
      <c r="M7" s="2" t="s">
        <v>191</v>
      </c>
      <c r="N7" s="3">
        <v>165745.83333333337</v>
      </c>
      <c r="Q7" s="5"/>
    </row>
    <row r="8" spans="1:18" ht="18.75" x14ac:dyDescent="0.25">
      <c r="A8" s="15">
        <v>7</v>
      </c>
      <c r="B8" s="45">
        <v>45511</v>
      </c>
      <c r="C8" s="16">
        <v>9488</v>
      </c>
      <c r="D8" t="s">
        <v>906</v>
      </c>
      <c r="F8" s="43">
        <v>45504</v>
      </c>
      <c r="G8" t="s">
        <v>291</v>
      </c>
      <c r="H8">
        <v>1</v>
      </c>
      <c r="I8" s="14">
        <f t="shared" si="2"/>
        <v>2.7777777777777776E-2</v>
      </c>
      <c r="J8" s="16">
        <f t="shared" si="0"/>
        <v>178.27777777777777</v>
      </c>
      <c r="K8" s="15" t="str">
        <f t="shared" si="1"/>
        <v>4</v>
      </c>
      <c r="Q8" s="5"/>
    </row>
    <row r="9" spans="1:18" ht="18.75" x14ac:dyDescent="0.25">
      <c r="A9" s="15">
        <v>8</v>
      </c>
      <c r="B9" s="44">
        <v>45512</v>
      </c>
      <c r="C9" s="16">
        <v>3469</v>
      </c>
      <c r="D9" t="s">
        <v>906</v>
      </c>
      <c r="F9" s="46" t="s">
        <v>888</v>
      </c>
      <c r="G9" s="47"/>
      <c r="H9" s="47">
        <v>36</v>
      </c>
      <c r="I9" s="14">
        <f>H9/36</f>
        <v>1</v>
      </c>
      <c r="J9" s="16" t="e">
        <f t="shared" si="0"/>
        <v>#N/A</v>
      </c>
      <c r="K9" s="15" t="str">
        <f t="shared" si="1"/>
        <v/>
      </c>
      <c r="Q9" s="5"/>
    </row>
    <row r="10" spans="1:18" ht="18.75" x14ac:dyDescent="0.25">
      <c r="A10" s="15">
        <v>9</v>
      </c>
      <c r="B10" s="45">
        <v>45514</v>
      </c>
      <c r="C10" s="16">
        <v>4058</v>
      </c>
      <c r="D10" t="s">
        <v>906</v>
      </c>
      <c r="F10" s="43">
        <v>45505</v>
      </c>
      <c r="G10" t="s">
        <v>19</v>
      </c>
      <c r="H10">
        <v>8</v>
      </c>
      <c r="I10" s="14">
        <f t="shared" ref="I10:I15" si="3">H10/48</f>
        <v>0.16666666666666666</v>
      </c>
      <c r="J10" s="16">
        <f t="shared" si="0"/>
        <v>1460.5</v>
      </c>
      <c r="K10" s="15" t="str">
        <f t="shared" si="1"/>
        <v>5</v>
      </c>
      <c r="Q10" s="5"/>
    </row>
    <row r="11" spans="1:18" ht="18.75" x14ac:dyDescent="0.25">
      <c r="A11" s="15">
        <v>10</v>
      </c>
      <c r="B11" s="48">
        <v>45515</v>
      </c>
      <c r="C11" s="16">
        <v>4818</v>
      </c>
      <c r="D11" t="s">
        <v>906</v>
      </c>
      <c r="F11" s="43">
        <v>45505</v>
      </c>
      <c r="G11" t="s">
        <v>18</v>
      </c>
      <c r="H11">
        <v>24</v>
      </c>
      <c r="I11" s="14">
        <f t="shared" si="3"/>
        <v>0.5</v>
      </c>
      <c r="J11" s="16">
        <f t="shared" si="0"/>
        <v>4381.5</v>
      </c>
      <c r="K11" s="15" t="str">
        <f t="shared" si="1"/>
        <v>4</v>
      </c>
      <c r="Q11" s="5"/>
    </row>
    <row r="12" spans="1:18" ht="18.75" x14ac:dyDescent="0.25">
      <c r="A12" s="15">
        <v>11</v>
      </c>
      <c r="B12" s="45">
        <v>45516</v>
      </c>
      <c r="C12" s="16">
        <v>6681</v>
      </c>
      <c r="D12" t="s">
        <v>906</v>
      </c>
      <c r="F12" s="43">
        <v>45505</v>
      </c>
      <c r="G12" t="s">
        <v>17</v>
      </c>
      <c r="H12">
        <v>4</v>
      </c>
      <c r="I12" s="14">
        <f t="shared" si="3"/>
        <v>8.3333333333333329E-2</v>
      </c>
      <c r="J12" s="16">
        <f t="shared" si="0"/>
        <v>730.25</v>
      </c>
      <c r="K12" s="15" t="str">
        <f t="shared" si="1"/>
        <v>4</v>
      </c>
      <c r="M12" s="1" t="s">
        <v>851</v>
      </c>
      <c r="N12" t="s">
        <v>907</v>
      </c>
      <c r="P12" t="s">
        <v>851</v>
      </c>
      <c r="Q12" s="5" t="s">
        <v>907</v>
      </c>
    </row>
    <row r="13" spans="1:18" ht="18.75" x14ac:dyDescent="0.25">
      <c r="A13" s="15">
        <v>12</v>
      </c>
      <c r="B13" s="48">
        <v>45517</v>
      </c>
      <c r="C13" s="16">
        <v>5487</v>
      </c>
      <c r="D13" t="s">
        <v>906</v>
      </c>
      <c r="F13" s="43">
        <v>45505</v>
      </c>
      <c r="G13" t="s">
        <v>15</v>
      </c>
      <c r="H13">
        <v>1</v>
      </c>
      <c r="I13" s="14">
        <f t="shared" si="3"/>
        <v>2.0833333333333332E-2</v>
      </c>
      <c r="J13" s="16">
        <f t="shared" si="0"/>
        <v>182.5625</v>
      </c>
      <c r="K13" s="15" t="str">
        <f t="shared" si="1"/>
        <v>4</v>
      </c>
      <c r="M13" s="2" t="s">
        <v>19</v>
      </c>
      <c r="N13" s="3">
        <v>12894.618055555557</v>
      </c>
      <c r="P13" t="s">
        <v>19</v>
      </c>
      <c r="Q13" s="3">
        <v>12894.618055555557</v>
      </c>
    </row>
    <row r="14" spans="1:18" ht="18.75" x14ac:dyDescent="0.25">
      <c r="A14" s="15">
        <v>13</v>
      </c>
      <c r="B14" s="45">
        <v>45518</v>
      </c>
      <c r="C14" s="16">
        <v>11274</v>
      </c>
      <c r="D14" t="s">
        <v>906</v>
      </c>
      <c r="F14" s="43">
        <v>45505</v>
      </c>
      <c r="G14" t="s">
        <v>21</v>
      </c>
      <c r="H14">
        <v>2</v>
      </c>
      <c r="I14" s="14">
        <f t="shared" si="3"/>
        <v>4.1666666666666664E-2</v>
      </c>
      <c r="J14" s="16">
        <f t="shared" si="0"/>
        <v>365.125</v>
      </c>
      <c r="K14" s="15" t="str">
        <f t="shared" si="1"/>
        <v>3</v>
      </c>
      <c r="M14" s="2" t="s">
        <v>22</v>
      </c>
      <c r="N14" s="3">
        <v>638.84027777777783</v>
      </c>
      <c r="P14" t="s">
        <v>22</v>
      </c>
      <c r="Q14" s="3">
        <v>638.84027777777783</v>
      </c>
    </row>
    <row r="15" spans="1:18" ht="18.75" x14ac:dyDescent="0.25">
      <c r="A15" s="15">
        <v>14</v>
      </c>
      <c r="B15" s="48">
        <v>45519</v>
      </c>
      <c r="C15" s="16">
        <v>7588</v>
      </c>
      <c r="D15" t="s">
        <v>906</v>
      </c>
      <c r="F15" s="43">
        <v>45505</v>
      </c>
      <c r="G15" t="s">
        <v>14</v>
      </c>
      <c r="H15">
        <v>1</v>
      </c>
      <c r="I15" s="14">
        <f t="shared" si="3"/>
        <v>2.0833333333333332E-2</v>
      </c>
      <c r="J15" s="16">
        <f t="shared" si="0"/>
        <v>182.5625</v>
      </c>
      <c r="K15" s="15" t="str">
        <f t="shared" si="1"/>
        <v>3</v>
      </c>
      <c r="M15" s="2" t="s">
        <v>18</v>
      </c>
      <c r="N15" s="3">
        <v>50833.631944444445</v>
      </c>
      <c r="P15" t="s">
        <v>18</v>
      </c>
      <c r="Q15" s="3">
        <v>50833.631944444445</v>
      </c>
    </row>
    <row r="16" spans="1:18" ht="19.5" thickBot="1" x14ac:dyDescent="0.3">
      <c r="A16" s="15">
        <v>15</v>
      </c>
      <c r="B16" s="49">
        <v>45520</v>
      </c>
      <c r="C16" s="16">
        <v>9439</v>
      </c>
      <c r="D16" t="s">
        <v>906</v>
      </c>
      <c r="F16" s="43">
        <v>45505</v>
      </c>
      <c r="G16" t="s">
        <v>13</v>
      </c>
      <c r="H16">
        <v>3</v>
      </c>
      <c r="I16" s="14">
        <f>H16/48</f>
        <v>6.25E-2</v>
      </c>
      <c r="J16" s="16">
        <f t="shared" si="0"/>
        <v>547.6875</v>
      </c>
      <c r="K16" s="15" t="str">
        <f>IF(RIGHT(G16,2)="21", "3", IF(RIGHT(G16,2)="20", "4", IF(RIGHT(G16,2)="19", "5", "")))</f>
        <v>3</v>
      </c>
      <c r="M16" s="2" t="s">
        <v>17</v>
      </c>
      <c r="N16" s="3">
        <v>19308.298611111109</v>
      </c>
      <c r="P16" t="s">
        <v>17</v>
      </c>
      <c r="Q16" s="3">
        <v>19308.298611111109</v>
      </c>
    </row>
    <row r="17" spans="1:17" ht="19.5" thickTop="1" x14ac:dyDescent="0.25">
      <c r="A17" s="15">
        <v>16</v>
      </c>
      <c r="B17" s="50">
        <v>45521</v>
      </c>
      <c r="C17" s="16">
        <v>7866</v>
      </c>
      <c r="D17" t="s">
        <v>906</v>
      </c>
      <c r="F17" s="43">
        <v>45505</v>
      </c>
      <c r="G17" t="s">
        <v>10</v>
      </c>
      <c r="H17">
        <v>5</v>
      </c>
      <c r="I17" s="14">
        <f t="shared" ref="I17:I80" si="4">H17/48</f>
        <v>0.10416666666666667</v>
      </c>
      <c r="J17" s="16">
        <f t="shared" si="0"/>
        <v>912.8125</v>
      </c>
      <c r="K17" s="15" t="str">
        <f t="shared" ref="K17:K80" si="5">IF(RIGHT(G17,2)="21", "3", IF(RIGHT(G17,2)="20", "4", IF(RIGHT(G17,2)="19", "5", "")))</f>
        <v>3</v>
      </c>
      <c r="M17" s="2" t="s">
        <v>15</v>
      </c>
      <c r="N17" s="3">
        <v>4330.416666666667</v>
      </c>
      <c r="P17" t="s">
        <v>15</v>
      </c>
      <c r="Q17" s="3">
        <v>4330.416666666667</v>
      </c>
    </row>
    <row r="18" spans="1:17" ht="18.75" x14ac:dyDescent="0.25">
      <c r="A18" s="15">
        <v>17</v>
      </c>
      <c r="B18" s="45">
        <v>45522</v>
      </c>
      <c r="C18" s="16">
        <v>6808</v>
      </c>
      <c r="D18" t="s">
        <v>906</v>
      </c>
      <c r="F18" s="46" t="s">
        <v>908</v>
      </c>
      <c r="G18" s="47"/>
      <c r="H18" s="47">
        <v>48</v>
      </c>
      <c r="I18" s="14">
        <f t="shared" si="4"/>
        <v>1</v>
      </c>
      <c r="J18" s="16" t="e">
        <f t="shared" si="0"/>
        <v>#N/A</v>
      </c>
      <c r="K18" s="15" t="str">
        <f t="shared" si="5"/>
        <v/>
      </c>
      <c r="M18" s="2" t="s">
        <v>21</v>
      </c>
      <c r="N18" s="3">
        <v>12964.277777777777</v>
      </c>
      <c r="P18" t="s">
        <v>21</v>
      </c>
      <c r="Q18" s="3">
        <v>12964.277777777777</v>
      </c>
    </row>
    <row r="19" spans="1:17" ht="18.75" x14ac:dyDescent="0.25">
      <c r="A19" s="15">
        <v>18</v>
      </c>
      <c r="B19" s="44">
        <v>45523</v>
      </c>
      <c r="C19" s="16">
        <v>7991</v>
      </c>
      <c r="D19" t="s">
        <v>906</v>
      </c>
      <c r="F19" s="43">
        <v>45506</v>
      </c>
      <c r="G19" t="s">
        <v>19</v>
      </c>
      <c r="H19">
        <v>7</v>
      </c>
      <c r="I19" s="14">
        <f t="shared" si="4"/>
        <v>0.14583333333333334</v>
      </c>
      <c r="J19" s="16">
        <f t="shared" si="0"/>
        <v>1307.8333333333335</v>
      </c>
      <c r="K19" s="15" t="str">
        <f t="shared" si="5"/>
        <v>5</v>
      </c>
      <c r="M19" s="2" t="s">
        <v>14</v>
      </c>
      <c r="N19" s="3">
        <v>10429.958333333332</v>
      </c>
      <c r="P19" t="s">
        <v>14</v>
      </c>
      <c r="Q19" s="3">
        <v>10429.958333333332</v>
      </c>
    </row>
    <row r="20" spans="1:17" ht="18.75" x14ac:dyDescent="0.25">
      <c r="A20" s="15">
        <v>19</v>
      </c>
      <c r="B20" s="45">
        <v>45524</v>
      </c>
      <c r="C20" s="16">
        <v>7666</v>
      </c>
      <c r="D20" t="s">
        <v>906</v>
      </c>
      <c r="F20" s="43">
        <v>45506</v>
      </c>
      <c r="G20" t="s">
        <v>18</v>
      </c>
      <c r="H20">
        <v>21</v>
      </c>
      <c r="I20" s="14">
        <f t="shared" si="4"/>
        <v>0.4375</v>
      </c>
      <c r="J20" s="16">
        <f t="shared" si="0"/>
        <v>3923.5</v>
      </c>
      <c r="K20" s="15" t="str">
        <f t="shared" si="5"/>
        <v>4</v>
      </c>
      <c r="M20" s="2" t="s">
        <v>13</v>
      </c>
      <c r="N20" s="3">
        <v>23602.354166666664</v>
      </c>
      <c r="P20" t="s">
        <v>13</v>
      </c>
      <c r="Q20" s="3">
        <v>23602.354166666664</v>
      </c>
    </row>
    <row r="21" spans="1:17" ht="18.75" x14ac:dyDescent="0.25">
      <c r="A21" s="15">
        <v>20</v>
      </c>
      <c r="B21" s="44">
        <v>45525</v>
      </c>
      <c r="C21" s="16">
        <v>9640</v>
      </c>
      <c r="D21" t="s">
        <v>906</v>
      </c>
      <c r="F21" s="43">
        <v>45506</v>
      </c>
      <c r="G21" t="s">
        <v>17</v>
      </c>
      <c r="H21">
        <v>6</v>
      </c>
      <c r="I21" s="14">
        <f t="shared" si="4"/>
        <v>0.125</v>
      </c>
      <c r="J21" s="16">
        <f t="shared" si="0"/>
        <v>1121</v>
      </c>
      <c r="K21" s="15" t="str">
        <f t="shared" si="5"/>
        <v>4</v>
      </c>
      <c r="M21" s="2" t="s">
        <v>10</v>
      </c>
      <c r="N21" s="3">
        <v>30416.826388888891</v>
      </c>
      <c r="P21" t="s">
        <v>10</v>
      </c>
      <c r="Q21" s="3">
        <v>30416.826388888891</v>
      </c>
    </row>
    <row r="22" spans="1:17" ht="18.75" x14ac:dyDescent="0.25">
      <c r="A22" s="15">
        <v>21</v>
      </c>
      <c r="B22" s="45">
        <v>45526</v>
      </c>
      <c r="C22" s="16">
        <v>7120</v>
      </c>
      <c r="D22" t="s">
        <v>906</v>
      </c>
      <c r="F22" s="43">
        <v>45506</v>
      </c>
      <c r="G22" t="s">
        <v>15</v>
      </c>
      <c r="H22">
        <v>4</v>
      </c>
      <c r="I22" s="14">
        <f t="shared" si="4"/>
        <v>8.3333333333333329E-2</v>
      </c>
      <c r="J22" s="16">
        <f t="shared" si="0"/>
        <v>747.33333333333326</v>
      </c>
      <c r="K22" s="15" t="str">
        <f t="shared" si="5"/>
        <v>4</v>
      </c>
      <c r="M22" s="2" t="s">
        <v>856</v>
      </c>
      <c r="N22" s="3">
        <v>663.16666666666663</v>
      </c>
      <c r="P22" t="s">
        <v>856</v>
      </c>
      <c r="Q22" s="3">
        <v>663.16666666666663</v>
      </c>
    </row>
    <row r="23" spans="1:17" ht="18.75" x14ac:dyDescent="0.25">
      <c r="A23" s="15">
        <v>22</v>
      </c>
      <c r="B23" s="48">
        <v>45527</v>
      </c>
      <c r="C23" s="16">
        <v>4350</v>
      </c>
      <c r="D23" t="s">
        <v>906</v>
      </c>
      <c r="F23" s="43">
        <v>45506</v>
      </c>
      <c r="G23" t="s">
        <v>21</v>
      </c>
      <c r="H23">
        <v>2</v>
      </c>
      <c r="I23" s="14">
        <f t="shared" si="4"/>
        <v>4.1666666666666664E-2</v>
      </c>
      <c r="J23" s="16">
        <f t="shared" si="0"/>
        <v>373.66666666666663</v>
      </c>
      <c r="K23" s="15" t="str">
        <f t="shared" si="5"/>
        <v>3</v>
      </c>
      <c r="M23" s="2" t="s">
        <v>909</v>
      </c>
      <c r="N23" s="3">
        <v>148.33333333333331</v>
      </c>
      <c r="P23" t="s">
        <v>909</v>
      </c>
      <c r="Q23" s="3">
        <v>148.33333333333331</v>
      </c>
    </row>
    <row r="24" spans="1:17" ht="18.75" x14ac:dyDescent="0.3">
      <c r="A24" s="51" t="s">
        <v>910</v>
      </c>
      <c r="B24" s="45">
        <v>45530</v>
      </c>
      <c r="C24" s="16">
        <v>3768</v>
      </c>
      <c r="D24" t="s">
        <v>906</v>
      </c>
      <c r="F24" s="43">
        <v>45506</v>
      </c>
      <c r="G24" t="s">
        <v>13</v>
      </c>
      <c r="H24">
        <v>3</v>
      </c>
      <c r="I24" s="14">
        <f t="shared" si="4"/>
        <v>6.25E-2</v>
      </c>
      <c r="J24" s="16">
        <f t="shared" si="0"/>
        <v>560.5</v>
      </c>
      <c r="K24" s="15" t="str">
        <f t="shared" si="5"/>
        <v>3</v>
      </c>
      <c r="M24" s="2" t="s">
        <v>191</v>
      </c>
      <c r="N24" s="3">
        <v>166230.72222222225</v>
      </c>
      <c r="Q24" s="5"/>
    </row>
    <row r="25" spans="1:17" ht="18.75" x14ac:dyDescent="0.3">
      <c r="A25" s="52" t="s">
        <v>911</v>
      </c>
      <c r="B25" s="48"/>
      <c r="C25" s="16">
        <v>689</v>
      </c>
      <c r="D25" t="s">
        <v>906</v>
      </c>
      <c r="E25">
        <f>C25*5.9</f>
        <v>4065.1000000000004</v>
      </c>
      <c r="F25" s="43">
        <v>45506</v>
      </c>
      <c r="G25" t="s">
        <v>10</v>
      </c>
      <c r="H25">
        <v>5</v>
      </c>
      <c r="I25" s="14">
        <f t="shared" si="4"/>
        <v>0.10416666666666667</v>
      </c>
      <c r="J25" s="16">
        <f t="shared" si="0"/>
        <v>934.16666666666674</v>
      </c>
      <c r="K25" s="15" t="str">
        <f t="shared" si="5"/>
        <v>3</v>
      </c>
      <c r="N25"/>
      <c r="Q25" s="5"/>
    </row>
    <row r="26" spans="1:17" ht="18.75" x14ac:dyDescent="0.3">
      <c r="A26" s="51" t="s">
        <v>912</v>
      </c>
      <c r="B26" s="45">
        <v>45539</v>
      </c>
      <c r="C26" s="16">
        <v>979</v>
      </c>
      <c r="D26" t="s">
        <v>906</v>
      </c>
      <c r="F26" s="46" t="s">
        <v>913</v>
      </c>
      <c r="G26" s="47"/>
      <c r="H26" s="47">
        <v>48</v>
      </c>
      <c r="I26" s="14">
        <f t="shared" si="4"/>
        <v>1</v>
      </c>
      <c r="J26" s="16" t="e">
        <f t="shared" si="0"/>
        <v>#N/A</v>
      </c>
      <c r="K26" s="15" t="str">
        <f t="shared" si="5"/>
        <v/>
      </c>
      <c r="N26"/>
      <c r="Q26" s="5"/>
    </row>
    <row r="27" spans="1:17" ht="18.75" x14ac:dyDescent="0.3">
      <c r="A27" s="53" t="s">
        <v>914</v>
      </c>
      <c r="B27" s="44">
        <v>45543</v>
      </c>
      <c r="C27" s="16">
        <v>719</v>
      </c>
      <c r="D27" t="s">
        <v>906</v>
      </c>
      <c r="F27" s="43">
        <v>45507</v>
      </c>
      <c r="G27" t="s">
        <v>19</v>
      </c>
      <c r="H27">
        <v>5</v>
      </c>
      <c r="I27" s="14">
        <f t="shared" si="4"/>
        <v>0.10416666666666667</v>
      </c>
      <c r="J27" s="16">
        <f t="shared" si="0"/>
        <v>992.08333333333337</v>
      </c>
      <c r="K27" s="15" t="str">
        <f t="shared" si="5"/>
        <v>5</v>
      </c>
      <c r="N27"/>
      <c r="Q27" s="5"/>
    </row>
    <row r="28" spans="1:17" ht="18.75" x14ac:dyDescent="0.3">
      <c r="A28" s="53" t="s">
        <v>915</v>
      </c>
      <c r="B28" s="45">
        <v>45550</v>
      </c>
      <c r="C28" s="54">
        <v>1525</v>
      </c>
      <c r="F28" s="43">
        <v>45507</v>
      </c>
      <c r="G28" t="s">
        <v>18</v>
      </c>
      <c r="H28">
        <v>27</v>
      </c>
      <c r="I28" s="14">
        <f t="shared" si="4"/>
        <v>0.5625</v>
      </c>
      <c r="J28" s="16">
        <f t="shared" si="0"/>
        <v>5357.25</v>
      </c>
      <c r="K28" s="15" t="str">
        <f t="shared" si="5"/>
        <v>4</v>
      </c>
      <c r="N28"/>
      <c r="Q28" s="5"/>
    </row>
    <row r="29" spans="1:17" ht="18.75" x14ac:dyDescent="0.3">
      <c r="A29" s="55" t="s">
        <v>916</v>
      </c>
      <c r="B29" s="56">
        <v>45552</v>
      </c>
      <c r="C29" s="16">
        <f>615+960</f>
        <v>1575</v>
      </c>
      <c r="D29" t="s">
        <v>906</v>
      </c>
      <c r="E29">
        <f>C30*5</f>
        <v>11050</v>
      </c>
      <c r="F29" s="43">
        <v>45507</v>
      </c>
      <c r="G29" t="s">
        <v>17</v>
      </c>
      <c r="H29">
        <v>6</v>
      </c>
      <c r="I29" s="14">
        <f t="shared" si="4"/>
        <v>0.125</v>
      </c>
      <c r="J29" s="16">
        <f t="shared" si="0"/>
        <v>1190.5</v>
      </c>
      <c r="K29" s="15" t="str">
        <f t="shared" si="5"/>
        <v>4</v>
      </c>
      <c r="N29"/>
      <c r="Q29" s="5"/>
    </row>
    <row r="30" spans="1:17" ht="18.75" x14ac:dyDescent="0.3">
      <c r="A30" s="55" t="s">
        <v>917</v>
      </c>
      <c r="B30" s="57">
        <v>45554</v>
      </c>
      <c r="C30" s="16">
        <f>1960+250</f>
        <v>2210</v>
      </c>
      <c r="D30" t="s">
        <v>906</v>
      </c>
      <c r="F30" s="43">
        <v>45507</v>
      </c>
      <c r="G30" t="s">
        <v>13</v>
      </c>
      <c r="H30">
        <v>3</v>
      </c>
      <c r="I30" s="14">
        <f t="shared" si="4"/>
        <v>6.25E-2</v>
      </c>
      <c r="J30" s="16">
        <f t="shared" si="0"/>
        <v>595.25</v>
      </c>
      <c r="K30" s="15" t="str">
        <f t="shared" si="5"/>
        <v>3</v>
      </c>
      <c r="Q30" s="5"/>
    </row>
    <row r="31" spans="1:17" ht="18.75" x14ac:dyDescent="0.3">
      <c r="A31" s="55" t="s">
        <v>918</v>
      </c>
      <c r="B31" s="57">
        <v>45555</v>
      </c>
      <c r="C31" s="16">
        <f>1409+495</f>
        <v>1904</v>
      </c>
      <c r="D31" t="s">
        <v>919</v>
      </c>
      <c r="E31">
        <f>C32*7</f>
        <v>14539</v>
      </c>
      <c r="F31" s="43">
        <v>45507</v>
      </c>
      <c r="G31" t="s">
        <v>10</v>
      </c>
      <c r="H31">
        <v>7</v>
      </c>
      <c r="I31" s="14">
        <f t="shared" si="4"/>
        <v>0.14583333333333334</v>
      </c>
      <c r="J31" s="16">
        <f t="shared" si="0"/>
        <v>1388.9166666666667</v>
      </c>
      <c r="K31" s="15" t="str">
        <f t="shared" si="5"/>
        <v>3</v>
      </c>
      <c r="Q31" s="5"/>
    </row>
    <row r="32" spans="1:17" ht="18.75" x14ac:dyDescent="0.3">
      <c r="A32" s="55" t="s">
        <v>920</v>
      </c>
      <c r="B32" s="57">
        <v>45556</v>
      </c>
      <c r="C32" s="16">
        <f>762+1315</f>
        <v>2077</v>
      </c>
      <c r="D32" t="s">
        <v>921</v>
      </c>
      <c r="F32" s="46" t="s">
        <v>889</v>
      </c>
      <c r="G32" s="47"/>
      <c r="H32" s="47">
        <v>48</v>
      </c>
      <c r="I32" s="14">
        <f t="shared" si="4"/>
        <v>1</v>
      </c>
      <c r="J32" s="16" t="e">
        <f t="shared" si="0"/>
        <v>#N/A</v>
      </c>
      <c r="K32" s="15" t="str">
        <f t="shared" si="5"/>
        <v/>
      </c>
    </row>
    <row r="33" spans="1:11" ht="18.75" x14ac:dyDescent="0.3">
      <c r="A33" s="55" t="s">
        <v>922</v>
      </c>
      <c r="B33" s="57">
        <v>45557</v>
      </c>
      <c r="C33" s="16">
        <v>730</v>
      </c>
      <c r="D33" t="s">
        <v>919</v>
      </c>
      <c r="F33" s="43">
        <v>45508</v>
      </c>
      <c r="G33" t="s">
        <v>19</v>
      </c>
      <c r="H33">
        <v>5</v>
      </c>
      <c r="I33" s="14">
        <f t="shared" si="4"/>
        <v>0.10416666666666667</v>
      </c>
      <c r="J33" s="16">
        <f t="shared" si="0"/>
        <v>842.29166666666674</v>
      </c>
      <c r="K33" s="15" t="str">
        <f t="shared" si="5"/>
        <v>5</v>
      </c>
    </row>
    <row r="34" spans="1:11" ht="18.75" x14ac:dyDescent="0.3">
      <c r="A34" s="55" t="s">
        <v>923</v>
      </c>
      <c r="B34" s="57">
        <v>45558</v>
      </c>
      <c r="C34" s="16">
        <v>375</v>
      </c>
      <c r="D34" t="s">
        <v>919</v>
      </c>
      <c r="F34" s="43">
        <v>45508</v>
      </c>
      <c r="G34" t="s">
        <v>18</v>
      </c>
      <c r="H34">
        <v>20</v>
      </c>
      <c r="I34" s="14">
        <f t="shared" si="4"/>
        <v>0.41666666666666669</v>
      </c>
      <c r="J34" s="16">
        <f t="shared" si="0"/>
        <v>3369.166666666667</v>
      </c>
      <c r="K34" s="15" t="str">
        <f t="shared" si="5"/>
        <v>4</v>
      </c>
    </row>
    <row r="35" spans="1:11" ht="15.75" x14ac:dyDescent="0.25">
      <c r="F35" s="43">
        <v>45508</v>
      </c>
      <c r="G35" t="s">
        <v>17</v>
      </c>
      <c r="H35">
        <v>4</v>
      </c>
      <c r="I35" s="14">
        <f t="shared" si="4"/>
        <v>8.3333333333333329E-2</v>
      </c>
      <c r="J35" s="16">
        <f t="shared" si="0"/>
        <v>673.83333333333326</v>
      </c>
      <c r="K35" s="15" t="str">
        <f t="shared" si="5"/>
        <v>4</v>
      </c>
    </row>
    <row r="36" spans="1:11" ht="15.75" x14ac:dyDescent="0.25">
      <c r="F36" s="43">
        <v>45508</v>
      </c>
      <c r="G36" t="s">
        <v>15</v>
      </c>
      <c r="H36">
        <v>3</v>
      </c>
      <c r="I36" s="14">
        <f t="shared" si="4"/>
        <v>6.25E-2</v>
      </c>
      <c r="J36" s="16">
        <f t="shared" si="0"/>
        <v>505.375</v>
      </c>
      <c r="K36" s="15" t="str">
        <f t="shared" si="5"/>
        <v>4</v>
      </c>
    </row>
    <row r="37" spans="1:11" ht="18.75" x14ac:dyDescent="0.3">
      <c r="A37" s="58" t="s">
        <v>924</v>
      </c>
      <c r="F37" s="43">
        <v>45508</v>
      </c>
      <c r="G37" t="s">
        <v>21</v>
      </c>
      <c r="H37">
        <v>3</v>
      </c>
      <c r="I37" s="14">
        <f t="shared" si="4"/>
        <v>6.25E-2</v>
      </c>
      <c r="J37" s="16">
        <f t="shared" si="0"/>
        <v>505.375</v>
      </c>
      <c r="K37" s="15" t="str">
        <f t="shared" si="5"/>
        <v>3</v>
      </c>
    </row>
    <row r="38" spans="1:11" ht="15.75" x14ac:dyDescent="0.25">
      <c r="F38" s="43">
        <v>45508</v>
      </c>
      <c r="G38" t="s">
        <v>13</v>
      </c>
      <c r="H38">
        <v>4</v>
      </c>
      <c r="I38" s="14">
        <f t="shared" si="4"/>
        <v>8.3333333333333329E-2</v>
      </c>
      <c r="J38" s="16">
        <f t="shared" si="0"/>
        <v>673.83333333333326</v>
      </c>
      <c r="K38" s="15" t="str">
        <f t="shared" si="5"/>
        <v>3</v>
      </c>
    </row>
    <row r="39" spans="1:11" ht="15.75" x14ac:dyDescent="0.25">
      <c r="F39" s="43">
        <v>45508</v>
      </c>
      <c r="G39" t="s">
        <v>10</v>
      </c>
      <c r="H39">
        <v>9</v>
      </c>
      <c r="I39" s="14">
        <f t="shared" si="4"/>
        <v>0.1875</v>
      </c>
      <c r="J39" s="16">
        <f t="shared" si="0"/>
        <v>1516.125</v>
      </c>
      <c r="K39" s="15" t="str">
        <f t="shared" si="5"/>
        <v>3</v>
      </c>
    </row>
    <row r="40" spans="1:11" ht="15.75" x14ac:dyDescent="0.25">
      <c r="F40" s="46" t="s">
        <v>925</v>
      </c>
      <c r="G40" s="47"/>
      <c r="H40" s="47">
        <v>48</v>
      </c>
      <c r="I40" s="14">
        <f t="shared" si="4"/>
        <v>1</v>
      </c>
      <c r="J40" s="16" t="e">
        <f t="shared" si="0"/>
        <v>#N/A</v>
      </c>
      <c r="K40" s="15" t="str">
        <f t="shared" si="5"/>
        <v/>
      </c>
    </row>
    <row r="41" spans="1:11" ht="15.75" x14ac:dyDescent="0.25">
      <c r="F41" s="43">
        <v>45509</v>
      </c>
      <c r="G41" t="s">
        <v>19</v>
      </c>
      <c r="H41">
        <v>1</v>
      </c>
      <c r="I41" s="14">
        <f t="shared" si="4"/>
        <v>2.0833333333333332E-2</v>
      </c>
      <c r="J41" s="16">
        <f t="shared" si="0"/>
        <v>148.72916666666666</v>
      </c>
      <c r="K41" s="15" t="str">
        <f t="shared" si="5"/>
        <v>5</v>
      </c>
    </row>
    <row r="42" spans="1:11" ht="15.75" x14ac:dyDescent="0.25">
      <c r="F42" s="43">
        <v>45509</v>
      </c>
      <c r="G42" t="s">
        <v>22</v>
      </c>
      <c r="H42">
        <v>1</v>
      </c>
      <c r="I42" s="14">
        <f t="shared" si="4"/>
        <v>2.0833333333333332E-2</v>
      </c>
      <c r="J42" s="16">
        <f t="shared" si="0"/>
        <v>148.72916666666666</v>
      </c>
      <c r="K42" s="15" t="str">
        <f t="shared" si="5"/>
        <v>5</v>
      </c>
    </row>
    <row r="43" spans="1:11" ht="15.75" x14ac:dyDescent="0.25">
      <c r="F43" s="43">
        <v>45509</v>
      </c>
      <c r="G43" t="s">
        <v>18</v>
      </c>
      <c r="H43">
        <v>23</v>
      </c>
      <c r="I43" s="14">
        <f t="shared" si="4"/>
        <v>0.47916666666666669</v>
      </c>
      <c r="J43" s="16">
        <f t="shared" si="0"/>
        <v>3420.7708333333335</v>
      </c>
      <c r="K43" s="15" t="str">
        <f t="shared" si="5"/>
        <v>4</v>
      </c>
    </row>
    <row r="44" spans="1:11" ht="15.75" x14ac:dyDescent="0.25">
      <c r="F44" s="43">
        <v>45509</v>
      </c>
      <c r="G44" t="s">
        <v>17</v>
      </c>
      <c r="H44">
        <v>9</v>
      </c>
      <c r="I44" s="14">
        <f t="shared" si="4"/>
        <v>0.1875</v>
      </c>
      <c r="J44" s="16">
        <f t="shared" si="0"/>
        <v>1338.5625</v>
      </c>
      <c r="K44" s="15" t="str">
        <f t="shared" si="5"/>
        <v>4</v>
      </c>
    </row>
    <row r="45" spans="1:11" ht="15.75" x14ac:dyDescent="0.25">
      <c r="F45" s="43">
        <v>45509</v>
      </c>
      <c r="G45" t="s">
        <v>15</v>
      </c>
      <c r="H45">
        <v>4</v>
      </c>
      <c r="I45" s="14">
        <f t="shared" si="4"/>
        <v>8.3333333333333329E-2</v>
      </c>
      <c r="J45" s="16">
        <f t="shared" si="0"/>
        <v>594.91666666666663</v>
      </c>
      <c r="K45" s="15" t="str">
        <f t="shared" si="5"/>
        <v>4</v>
      </c>
    </row>
    <row r="46" spans="1:11" ht="15.75" x14ac:dyDescent="0.25">
      <c r="F46" s="43">
        <v>45509</v>
      </c>
      <c r="G46" t="s">
        <v>21</v>
      </c>
      <c r="H46">
        <v>1</v>
      </c>
      <c r="I46" s="14">
        <f t="shared" si="4"/>
        <v>2.0833333333333332E-2</v>
      </c>
      <c r="J46" s="16">
        <f t="shared" si="0"/>
        <v>148.72916666666666</v>
      </c>
      <c r="K46" s="15" t="str">
        <f t="shared" si="5"/>
        <v>3</v>
      </c>
    </row>
    <row r="47" spans="1:11" ht="15.75" x14ac:dyDescent="0.25">
      <c r="F47" s="43">
        <v>45509</v>
      </c>
      <c r="G47" t="s">
        <v>14</v>
      </c>
      <c r="H47">
        <v>1</v>
      </c>
      <c r="I47" s="14">
        <f t="shared" si="4"/>
        <v>2.0833333333333332E-2</v>
      </c>
      <c r="J47" s="16">
        <f t="shared" si="0"/>
        <v>148.72916666666666</v>
      </c>
      <c r="K47" s="15" t="str">
        <f t="shared" si="5"/>
        <v>3</v>
      </c>
    </row>
    <row r="48" spans="1:11" ht="15.75" x14ac:dyDescent="0.25">
      <c r="F48" s="43">
        <v>45509</v>
      </c>
      <c r="G48" t="s">
        <v>13</v>
      </c>
      <c r="H48">
        <v>2</v>
      </c>
      <c r="I48" s="14">
        <f t="shared" si="4"/>
        <v>4.1666666666666664E-2</v>
      </c>
      <c r="J48" s="16">
        <f t="shared" si="0"/>
        <v>297.45833333333331</v>
      </c>
      <c r="K48" s="15" t="str">
        <f t="shared" si="5"/>
        <v>3</v>
      </c>
    </row>
    <row r="49" spans="6:11" ht="15.75" x14ac:dyDescent="0.25">
      <c r="F49" s="43">
        <v>45509</v>
      </c>
      <c r="G49" t="s">
        <v>10</v>
      </c>
      <c r="H49">
        <v>6</v>
      </c>
      <c r="I49" s="14">
        <f t="shared" si="4"/>
        <v>0.125</v>
      </c>
      <c r="J49" s="16">
        <f t="shared" si="0"/>
        <v>892.375</v>
      </c>
      <c r="K49" s="15" t="str">
        <f t="shared" si="5"/>
        <v>3</v>
      </c>
    </row>
    <row r="50" spans="6:11" ht="15.75" x14ac:dyDescent="0.25">
      <c r="F50" s="46" t="s">
        <v>926</v>
      </c>
      <c r="G50" s="47"/>
      <c r="H50" s="47">
        <v>48</v>
      </c>
      <c r="I50" s="14">
        <f t="shared" si="4"/>
        <v>1</v>
      </c>
      <c r="J50" s="16" t="e">
        <f t="shared" si="0"/>
        <v>#N/A</v>
      </c>
      <c r="K50" s="15" t="str">
        <f t="shared" si="5"/>
        <v/>
      </c>
    </row>
    <row r="51" spans="6:11" ht="15.75" x14ac:dyDescent="0.25">
      <c r="F51" s="43">
        <v>45511</v>
      </c>
      <c r="G51" t="s">
        <v>19</v>
      </c>
      <c r="H51">
        <v>4</v>
      </c>
      <c r="I51" s="14">
        <f t="shared" si="4"/>
        <v>8.3333333333333329E-2</v>
      </c>
      <c r="J51" s="16">
        <f t="shared" si="0"/>
        <v>790.66666666666663</v>
      </c>
      <c r="K51" s="15" t="str">
        <f t="shared" si="5"/>
        <v>5</v>
      </c>
    </row>
    <row r="52" spans="6:11" ht="15.75" x14ac:dyDescent="0.25">
      <c r="F52" s="43">
        <v>45511</v>
      </c>
      <c r="G52" t="s">
        <v>18</v>
      </c>
      <c r="H52">
        <v>17</v>
      </c>
      <c r="I52" s="14">
        <f t="shared" si="4"/>
        <v>0.35416666666666669</v>
      </c>
      <c r="J52" s="16">
        <f t="shared" si="0"/>
        <v>3360.3333333333335</v>
      </c>
      <c r="K52" s="15" t="str">
        <f t="shared" si="5"/>
        <v>4</v>
      </c>
    </row>
    <row r="53" spans="6:11" ht="15.75" x14ac:dyDescent="0.25">
      <c r="F53" s="43">
        <v>45511</v>
      </c>
      <c r="G53" t="s">
        <v>17</v>
      </c>
      <c r="H53">
        <v>10</v>
      </c>
      <c r="I53" s="14">
        <f t="shared" si="4"/>
        <v>0.20833333333333334</v>
      </c>
      <c r="J53" s="16">
        <f t="shared" si="0"/>
        <v>1976.6666666666667</v>
      </c>
      <c r="K53" s="15" t="str">
        <f t="shared" si="5"/>
        <v>4</v>
      </c>
    </row>
    <row r="54" spans="6:11" ht="15.75" x14ac:dyDescent="0.25">
      <c r="F54" s="43">
        <v>45511</v>
      </c>
      <c r="G54" t="s">
        <v>15</v>
      </c>
      <c r="H54">
        <v>2</v>
      </c>
      <c r="I54" s="14">
        <f t="shared" si="4"/>
        <v>4.1666666666666664E-2</v>
      </c>
      <c r="J54" s="16">
        <f t="shared" si="0"/>
        <v>395.33333333333331</v>
      </c>
      <c r="K54" s="15" t="str">
        <f t="shared" si="5"/>
        <v>4</v>
      </c>
    </row>
    <row r="55" spans="6:11" ht="15.75" x14ac:dyDescent="0.25">
      <c r="F55" s="43">
        <v>45511</v>
      </c>
      <c r="G55" t="s">
        <v>21</v>
      </c>
      <c r="H55">
        <v>3</v>
      </c>
      <c r="I55" s="14">
        <f t="shared" si="4"/>
        <v>6.25E-2</v>
      </c>
      <c r="J55" s="16">
        <f t="shared" si="0"/>
        <v>593</v>
      </c>
      <c r="K55" s="15" t="str">
        <f t="shared" si="5"/>
        <v>3</v>
      </c>
    </row>
    <row r="56" spans="6:11" ht="15.75" x14ac:dyDescent="0.25">
      <c r="F56" s="43">
        <v>45511</v>
      </c>
      <c r="G56" t="s">
        <v>14</v>
      </c>
      <c r="H56">
        <v>2</v>
      </c>
      <c r="I56" s="14">
        <f t="shared" si="4"/>
        <v>4.1666666666666664E-2</v>
      </c>
      <c r="J56" s="16">
        <f t="shared" si="0"/>
        <v>395.33333333333331</v>
      </c>
      <c r="K56" s="15" t="str">
        <f t="shared" si="5"/>
        <v>3</v>
      </c>
    </row>
    <row r="57" spans="6:11" ht="15.75" x14ac:dyDescent="0.25">
      <c r="F57" s="43">
        <v>45511</v>
      </c>
      <c r="G57" t="s">
        <v>13</v>
      </c>
      <c r="H57">
        <v>4</v>
      </c>
      <c r="I57" s="14">
        <f t="shared" si="4"/>
        <v>8.3333333333333329E-2</v>
      </c>
      <c r="J57" s="16">
        <f t="shared" si="0"/>
        <v>790.66666666666663</v>
      </c>
      <c r="K57" s="15" t="str">
        <f t="shared" si="5"/>
        <v>3</v>
      </c>
    </row>
    <row r="58" spans="6:11" ht="15.75" x14ac:dyDescent="0.25">
      <c r="F58" s="43">
        <v>45511</v>
      </c>
      <c r="G58" t="s">
        <v>10</v>
      </c>
      <c r="H58">
        <v>6</v>
      </c>
      <c r="I58" s="14">
        <f t="shared" si="4"/>
        <v>0.125</v>
      </c>
      <c r="J58" s="16">
        <f t="shared" si="0"/>
        <v>1186</v>
      </c>
      <c r="K58" s="15" t="str">
        <f t="shared" si="5"/>
        <v>3</v>
      </c>
    </row>
    <row r="59" spans="6:11" ht="15.75" x14ac:dyDescent="0.25">
      <c r="F59" s="46" t="s">
        <v>927</v>
      </c>
      <c r="G59" s="47"/>
      <c r="H59" s="47">
        <v>48</v>
      </c>
      <c r="I59" s="14">
        <f t="shared" si="4"/>
        <v>1</v>
      </c>
      <c r="J59" s="16" t="e">
        <f t="shared" si="0"/>
        <v>#N/A</v>
      </c>
      <c r="K59" s="15" t="str">
        <f t="shared" si="5"/>
        <v/>
      </c>
    </row>
    <row r="60" spans="6:11" ht="15.75" x14ac:dyDescent="0.25">
      <c r="F60" s="43">
        <v>45512</v>
      </c>
      <c r="G60" t="s">
        <v>19</v>
      </c>
      <c r="H60">
        <v>6</v>
      </c>
      <c r="I60" s="14">
        <f t="shared" si="4"/>
        <v>0.125</v>
      </c>
      <c r="J60" s="16">
        <f t="shared" si="0"/>
        <v>433.625</v>
      </c>
      <c r="K60" s="15" t="str">
        <f t="shared" si="5"/>
        <v>5</v>
      </c>
    </row>
    <row r="61" spans="6:11" ht="15.75" x14ac:dyDescent="0.25">
      <c r="F61" s="43">
        <v>45512</v>
      </c>
      <c r="G61" t="s">
        <v>22</v>
      </c>
      <c r="H61">
        <v>1</v>
      </c>
      <c r="I61" s="14">
        <f t="shared" si="4"/>
        <v>2.0833333333333332E-2</v>
      </c>
      <c r="J61" s="16">
        <f t="shared" si="0"/>
        <v>72.270833333333329</v>
      </c>
      <c r="K61" s="15" t="str">
        <f t="shared" si="5"/>
        <v>5</v>
      </c>
    </row>
    <row r="62" spans="6:11" ht="15.75" x14ac:dyDescent="0.25">
      <c r="F62" s="43">
        <v>45512</v>
      </c>
      <c r="G62" t="s">
        <v>18</v>
      </c>
      <c r="H62">
        <v>13</v>
      </c>
      <c r="I62" s="14">
        <f t="shared" si="4"/>
        <v>0.27083333333333331</v>
      </c>
      <c r="J62" s="16">
        <f t="shared" si="0"/>
        <v>939.52083333333326</v>
      </c>
      <c r="K62" s="15" t="str">
        <f t="shared" si="5"/>
        <v>4</v>
      </c>
    </row>
    <row r="63" spans="6:11" ht="15.75" x14ac:dyDescent="0.25">
      <c r="F63" s="43">
        <v>45512</v>
      </c>
      <c r="G63" t="s">
        <v>17</v>
      </c>
      <c r="H63">
        <v>6</v>
      </c>
      <c r="I63" s="14">
        <f t="shared" si="4"/>
        <v>0.125</v>
      </c>
      <c r="J63" s="16">
        <f t="shared" si="0"/>
        <v>433.625</v>
      </c>
      <c r="K63" s="15" t="str">
        <f t="shared" si="5"/>
        <v>4</v>
      </c>
    </row>
    <row r="64" spans="6:11" ht="15.75" x14ac:dyDescent="0.25">
      <c r="F64" s="43">
        <v>45512</v>
      </c>
      <c r="G64" t="s">
        <v>15</v>
      </c>
      <c r="H64">
        <v>4</v>
      </c>
      <c r="I64" s="14">
        <f t="shared" si="4"/>
        <v>8.3333333333333329E-2</v>
      </c>
      <c r="J64" s="16">
        <f t="shared" si="0"/>
        <v>289.08333333333331</v>
      </c>
      <c r="K64" s="15" t="str">
        <f t="shared" si="5"/>
        <v>4</v>
      </c>
    </row>
    <row r="65" spans="6:11" ht="15.75" x14ac:dyDescent="0.25">
      <c r="F65" s="43">
        <v>45512</v>
      </c>
      <c r="G65" t="s">
        <v>21</v>
      </c>
      <c r="H65">
        <v>4</v>
      </c>
      <c r="I65" s="14">
        <f t="shared" si="4"/>
        <v>8.3333333333333329E-2</v>
      </c>
      <c r="J65" s="16">
        <f t="shared" si="0"/>
        <v>289.08333333333331</v>
      </c>
      <c r="K65" s="15" t="str">
        <f t="shared" si="5"/>
        <v>3</v>
      </c>
    </row>
    <row r="66" spans="6:11" ht="15.75" x14ac:dyDescent="0.25">
      <c r="F66" s="43">
        <v>45512</v>
      </c>
      <c r="G66" t="s">
        <v>14</v>
      </c>
      <c r="H66">
        <v>2</v>
      </c>
      <c r="I66" s="14">
        <f t="shared" si="4"/>
        <v>4.1666666666666664E-2</v>
      </c>
      <c r="J66" s="16">
        <f t="shared" ref="J66:J115" si="6">VLOOKUP(F66,B$2:C$19,2,FALSE)*I66</f>
        <v>144.54166666666666</v>
      </c>
      <c r="K66" s="15" t="str">
        <f t="shared" si="5"/>
        <v>3</v>
      </c>
    </row>
    <row r="67" spans="6:11" ht="15.75" x14ac:dyDescent="0.25">
      <c r="F67" s="43">
        <v>45512</v>
      </c>
      <c r="G67" t="s">
        <v>13</v>
      </c>
      <c r="H67">
        <v>3</v>
      </c>
      <c r="I67" s="14">
        <f t="shared" si="4"/>
        <v>6.25E-2</v>
      </c>
      <c r="J67" s="16">
        <f t="shared" si="6"/>
        <v>216.8125</v>
      </c>
      <c r="K67" s="15" t="str">
        <f t="shared" si="5"/>
        <v>3</v>
      </c>
    </row>
    <row r="68" spans="6:11" ht="15.75" x14ac:dyDescent="0.25">
      <c r="F68" s="43">
        <v>45512</v>
      </c>
      <c r="G68" t="s">
        <v>10</v>
      </c>
      <c r="H68">
        <v>9</v>
      </c>
      <c r="I68" s="14">
        <f t="shared" si="4"/>
        <v>0.1875</v>
      </c>
      <c r="J68" s="16">
        <f t="shared" si="6"/>
        <v>650.4375</v>
      </c>
      <c r="K68" s="15" t="str">
        <f t="shared" si="5"/>
        <v>3</v>
      </c>
    </row>
    <row r="69" spans="6:11" ht="15.75" x14ac:dyDescent="0.25">
      <c r="F69" s="46" t="s">
        <v>928</v>
      </c>
      <c r="G69" s="47"/>
      <c r="H69" s="47">
        <v>48</v>
      </c>
      <c r="I69" s="14">
        <f t="shared" si="4"/>
        <v>1</v>
      </c>
      <c r="J69" s="16" t="e">
        <f t="shared" si="6"/>
        <v>#N/A</v>
      </c>
      <c r="K69" s="15" t="str">
        <f t="shared" si="5"/>
        <v/>
      </c>
    </row>
    <row r="70" spans="6:11" ht="15.75" x14ac:dyDescent="0.25">
      <c r="F70" s="43">
        <v>45514</v>
      </c>
      <c r="G70" t="s">
        <v>18</v>
      </c>
      <c r="H70">
        <v>13</v>
      </c>
      <c r="I70" s="14">
        <f t="shared" si="4"/>
        <v>0.27083333333333331</v>
      </c>
      <c r="J70" s="16">
        <f t="shared" si="6"/>
        <v>1099.0416666666665</v>
      </c>
      <c r="K70" s="15" t="str">
        <f t="shared" si="5"/>
        <v>4</v>
      </c>
    </row>
    <row r="71" spans="6:11" ht="15.75" x14ac:dyDescent="0.25">
      <c r="F71" s="43">
        <v>45514</v>
      </c>
      <c r="G71" t="s">
        <v>17</v>
      </c>
      <c r="H71">
        <v>3</v>
      </c>
      <c r="I71" s="14">
        <f t="shared" si="4"/>
        <v>6.25E-2</v>
      </c>
      <c r="J71" s="16">
        <f t="shared" si="6"/>
        <v>253.625</v>
      </c>
      <c r="K71" s="15" t="str">
        <f t="shared" si="5"/>
        <v>4</v>
      </c>
    </row>
    <row r="72" spans="6:11" ht="15.75" x14ac:dyDescent="0.25">
      <c r="F72" s="43">
        <v>45514</v>
      </c>
      <c r="G72" t="s">
        <v>15</v>
      </c>
      <c r="H72">
        <v>1</v>
      </c>
      <c r="I72" s="14">
        <f t="shared" si="4"/>
        <v>2.0833333333333332E-2</v>
      </c>
      <c r="J72" s="16">
        <f t="shared" si="6"/>
        <v>84.541666666666657</v>
      </c>
      <c r="K72" s="15" t="str">
        <f t="shared" si="5"/>
        <v>4</v>
      </c>
    </row>
    <row r="73" spans="6:11" ht="15.75" x14ac:dyDescent="0.25">
      <c r="F73" s="43">
        <v>45514</v>
      </c>
      <c r="G73" t="s">
        <v>21</v>
      </c>
      <c r="H73">
        <v>8</v>
      </c>
      <c r="I73" s="14">
        <f t="shared" si="4"/>
        <v>0.16666666666666666</v>
      </c>
      <c r="J73" s="16">
        <f t="shared" si="6"/>
        <v>676.33333333333326</v>
      </c>
      <c r="K73" s="15" t="str">
        <f t="shared" si="5"/>
        <v>3</v>
      </c>
    </row>
    <row r="74" spans="6:11" ht="15.75" x14ac:dyDescent="0.25">
      <c r="F74" s="43">
        <v>45514</v>
      </c>
      <c r="G74" t="s">
        <v>14</v>
      </c>
      <c r="H74">
        <v>4</v>
      </c>
      <c r="I74" s="14">
        <f t="shared" si="4"/>
        <v>8.3333333333333329E-2</v>
      </c>
      <c r="J74" s="16">
        <f t="shared" si="6"/>
        <v>338.16666666666663</v>
      </c>
      <c r="K74" s="15" t="str">
        <f t="shared" si="5"/>
        <v>3</v>
      </c>
    </row>
    <row r="75" spans="6:11" ht="15.75" x14ac:dyDescent="0.25">
      <c r="F75" s="43">
        <v>45514</v>
      </c>
      <c r="G75" t="s">
        <v>13</v>
      </c>
      <c r="H75">
        <v>4</v>
      </c>
      <c r="I75" s="14">
        <f t="shared" si="4"/>
        <v>8.3333333333333329E-2</v>
      </c>
      <c r="J75" s="16">
        <f t="shared" si="6"/>
        <v>338.16666666666663</v>
      </c>
      <c r="K75" s="15" t="str">
        <f t="shared" si="5"/>
        <v>3</v>
      </c>
    </row>
    <row r="76" spans="6:11" ht="15.75" x14ac:dyDescent="0.25">
      <c r="F76" s="43">
        <v>45514</v>
      </c>
      <c r="G76" t="s">
        <v>10</v>
      </c>
      <c r="H76">
        <v>15</v>
      </c>
      <c r="I76" s="14">
        <f t="shared" si="4"/>
        <v>0.3125</v>
      </c>
      <c r="J76" s="16">
        <f t="shared" si="6"/>
        <v>1268.125</v>
      </c>
      <c r="K76" s="15" t="str">
        <f t="shared" si="5"/>
        <v>3</v>
      </c>
    </row>
    <row r="77" spans="6:11" ht="15.75" x14ac:dyDescent="0.25">
      <c r="F77" s="46" t="s">
        <v>929</v>
      </c>
      <c r="G77" s="47"/>
      <c r="H77" s="47">
        <v>48</v>
      </c>
      <c r="I77" s="14">
        <f t="shared" si="4"/>
        <v>1</v>
      </c>
      <c r="J77" s="16" t="e">
        <f t="shared" si="6"/>
        <v>#N/A</v>
      </c>
      <c r="K77" s="15" t="str">
        <f t="shared" si="5"/>
        <v/>
      </c>
    </row>
    <row r="78" spans="6:11" ht="15.75" x14ac:dyDescent="0.25">
      <c r="F78" s="43">
        <v>45515</v>
      </c>
      <c r="G78" t="s">
        <v>19</v>
      </c>
      <c r="H78">
        <v>4</v>
      </c>
      <c r="I78" s="14">
        <f t="shared" si="4"/>
        <v>8.3333333333333329E-2</v>
      </c>
      <c r="J78" s="16">
        <f t="shared" si="6"/>
        <v>401.5</v>
      </c>
      <c r="K78" s="15" t="str">
        <f t="shared" si="5"/>
        <v>5</v>
      </c>
    </row>
    <row r="79" spans="6:11" ht="15.75" x14ac:dyDescent="0.25">
      <c r="F79" s="43">
        <v>45515</v>
      </c>
      <c r="G79" t="s">
        <v>22</v>
      </c>
      <c r="H79">
        <v>1</v>
      </c>
      <c r="I79" s="14">
        <f t="shared" si="4"/>
        <v>2.0833333333333332E-2</v>
      </c>
      <c r="J79" s="16">
        <f t="shared" si="6"/>
        <v>100.375</v>
      </c>
      <c r="K79" s="15" t="str">
        <f t="shared" si="5"/>
        <v>5</v>
      </c>
    </row>
    <row r="80" spans="6:11" ht="15.75" x14ac:dyDescent="0.25">
      <c r="F80" s="43">
        <v>45515</v>
      </c>
      <c r="G80" t="s">
        <v>18</v>
      </c>
      <c r="H80">
        <v>11</v>
      </c>
      <c r="I80" s="14">
        <f t="shared" si="4"/>
        <v>0.22916666666666666</v>
      </c>
      <c r="J80" s="16">
        <f t="shared" si="6"/>
        <v>1104.125</v>
      </c>
      <c r="K80" s="15" t="str">
        <f t="shared" si="5"/>
        <v>4</v>
      </c>
    </row>
    <row r="81" spans="6:11" ht="15.75" x14ac:dyDescent="0.25">
      <c r="F81" s="43">
        <v>45515</v>
      </c>
      <c r="G81" t="s">
        <v>17</v>
      </c>
      <c r="H81">
        <v>9</v>
      </c>
      <c r="I81" s="14">
        <f t="shared" ref="I81:I144" si="7">H81/48</f>
        <v>0.1875</v>
      </c>
      <c r="J81" s="16">
        <f t="shared" si="6"/>
        <v>903.375</v>
      </c>
      <c r="K81" s="15" t="str">
        <f t="shared" ref="K81:K144" si="8">IF(RIGHT(G81,2)="21", "3", IF(RIGHT(G81,2)="20", "4", IF(RIGHT(G81,2)="19", "5", "")))</f>
        <v>4</v>
      </c>
    </row>
    <row r="82" spans="6:11" ht="15.75" x14ac:dyDescent="0.25">
      <c r="F82" s="43">
        <v>45515</v>
      </c>
      <c r="G82" t="s">
        <v>15</v>
      </c>
      <c r="H82">
        <v>3</v>
      </c>
      <c r="I82" s="14">
        <f t="shared" si="7"/>
        <v>6.25E-2</v>
      </c>
      <c r="J82" s="16">
        <f t="shared" si="6"/>
        <v>301.125</v>
      </c>
      <c r="K82" s="15" t="str">
        <f t="shared" si="8"/>
        <v>4</v>
      </c>
    </row>
    <row r="83" spans="6:11" ht="15.75" x14ac:dyDescent="0.25">
      <c r="F83" s="43">
        <v>45515</v>
      </c>
      <c r="G83" t="s">
        <v>21</v>
      </c>
      <c r="H83">
        <v>3</v>
      </c>
      <c r="I83" s="14">
        <f t="shared" si="7"/>
        <v>6.25E-2</v>
      </c>
      <c r="J83" s="16">
        <f t="shared" si="6"/>
        <v>301.125</v>
      </c>
      <c r="K83" s="15" t="str">
        <f t="shared" si="8"/>
        <v>3</v>
      </c>
    </row>
    <row r="84" spans="6:11" ht="15.75" x14ac:dyDescent="0.25">
      <c r="F84" s="43">
        <v>45515</v>
      </c>
      <c r="G84" t="s">
        <v>14</v>
      </c>
      <c r="H84">
        <v>1</v>
      </c>
      <c r="I84" s="14">
        <f t="shared" si="7"/>
        <v>2.0833333333333332E-2</v>
      </c>
      <c r="J84" s="16">
        <f t="shared" si="6"/>
        <v>100.375</v>
      </c>
      <c r="K84" s="15" t="str">
        <f t="shared" si="8"/>
        <v>3</v>
      </c>
    </row>
    <row r="85" spans="6:11" ht="15.75" x14ac:dyDescent="0.25">
      <c r="F85" s="43">
        <v>45515</v>
      </c>
      <c r="G85" t="s">
        <v>13</v>
      </c>
      <c r="H85">
        <v>8</v>
      </c>
      <c r="I85" s="14">
        <f t="shared" si="7"/>
        <v>0.16666666666666666</v>
      </c>
      <c r="J85" s="16">
        <f t="shared" si="6"/>
        <v>803</v>
      </c>
      <c r="K85" s="15" t="str">
        <f t="shared" si="8"/>
        <v>3</v>
      </c>
    </row>
    <row r="86" spans="6:11" ht="15.75" x14ac:dyDescent="0.25">
      <c r="F86" s="43">
        <v>45515</v>
      </c>
      <c r="G86" t="s">
        <v>10</v>
      </c>
      <c r="H86">
        <v>8</v>
      </c>
      <c r="I86" s="14">
        <f t="shared" si="7"/>
        <v>0.16666666666666666</v>
      </c>
      <c r="J86" s="16">
        <f t="shared" si="6"/>
        <v>803</v>
      </c>
      <c r="K86" s="15" t="str">
        <f t="shared" si="8"/>
        <v>3</v>
      </c>
    </row>
    <row r="87" spans="6:11" ht="15.75" x14ac:dyDescent="0.25">
      <c r="F87" s="46" t="s">
        <v>891</v>
      </c>
      <c r="G87" s="47"/>
      <c r="H87" s="47">
        <v>48</v>
      </c>
      <c r="I87" s="14">
        <f t="shared" si="7"/>
        <v>1</v>
      </c>
      <c r="J87" s="16" t="e">
        <f t="shared" si="6"/>
        <v>#N/A</v>
      </c>
      <c r="K87" s="15" t="str">
        <f t="shared" si="8"/>
        <v/>
      </c>
    </row>
    <row r="88" spans="6:11" ht="15.75" x14ac:dyDescent="0.25">
      <c r="F88" s="43">
        <v>45516</v>
      </c>
      <c r="G88" t="s">
        <v>19</v>
      </c>
      <c r="H88">
        <v>4</v>
      </c>
      <c r="I88" s="14">
        <f t="shared" si="7"/>
        <v>8.3333333333333329E-2</v>
      </c>
      <c r="J88" s="16">
        <f t="shared" si="6"/>
        <v>556.75</v>
      </c>
      <c r="K88" s="15" t="str">
        <f t="shared" si="8"/>
        <v>5</v>
      </c>
    </row>
    <row r="89" spans="6:11" ht="15.75" x14ac:dyDescent="0.25">
      <c r="F89" s="43">
        <v>45516</v>
      </c>
      <c r="G89" t="s">
        <v>22</v>
      </c>
      <c r="H89">
        <v>1</v>
      </c>
      <c r="I89" s="14">
        <f t="shared" si="7"/>
        <v>2.0833333333333332E-2</v>
      </c>
      <c r="J89" s="16">
        <f t="shared" si="6"/>
        <v>139.1875</v>
      </c>
      <c r="K89" s="15" t="str">
        <f t="shared" si="8"/>
        <v>5</v>
      </c>
    </row>
    <row r="90" spans="6:11" ht="15.75" x14ac:dyDescent="0.25">
      <c r="F90" s="43">
        <v>45516</v>
      </c>
      <c r="G90" t="s">
        <v>18</v>
      </c>
      <c r="H90">
        <v>14</v>
      </c>
      <c r="I90" s="14">
        <f t="shared" si="7"/>
        <v>0.29166666666666669</v>
      </c>
      <c r="J90" s="16">
        <f t="shared" si="6"/>
        <v>1948.6250000000002</v>
      </c>
      <c r="K90" s="15" t="str">
        <f t="shared" si="8"/>
        <v>4</v>
      </c>
    </row>
    <row r="91" spans="6:11" ht="15.75" x14ac:dyDescent="0.25">
      <c r="F91" s="43">
        <v>45516</v>
      </c>
      <c r="G91" t="s">
        <v>17</v>
      </c>
      <c r="H91">
        <v>5</v>
      </c>
      <c r="I91" s="14">
        <f t="shared" si="7"/>
        <v>0.10416666666666667</v>
      </c>
      <c r="J91" s="16">
        <f t="shared" si="6"/>
        <v>695.9375</v>
      </c>
      <c r="K91" s="15" t="str">
        <f t="shared" si="8"/>
        <v>4</v>
      </c>
    </row>
    <row r="92" spans="6:11" ht="15.75" x14ac:dyDescent="0.25">
      <c r="F92" s="43">
        <v>45516</v>
      </c>
      <c r="G92" t="s">
        <v>15</v>
      </c>
      <c r="H92">
        <v>2</v>
      </c>
      <c r="I92" s="14">
        <f t="shared" si="7"/>
        <v>4.1666666666666664E-2</v>
      </c>
      <c r="J92" s="16">
        <f t="shared" si="6"/>
        <v>278.375</v>
      </c>
      <c r="K92" s="15" t="str">
        <f t="shared" si="8"/>
        <v>4</v>
      </c>
    </row>
    <row r="93" spans="6:11" ht="15.75" x14ac:dyDescent="0.25">
      <c r="F93" s="43">
        <v>45516</v>
      </c>
      <c r="G93" t="s">
        <v>21</v>
      </c>
      <c r="H93">
        <v>5</v>
      </c>
      <c r="I93" s="14">
        <f t="shared" si="7"/>
        <v>0.10416666666666667</v>
      </c>
      <c r="J93" s="16">
        <f t="shared" si="6"/>
        <v>695.9375</v>
      </c>
      <c r="K93" s="15" t="str">
        <f t="shared" si="8"/>
        <v>3</v>
      </c>
    </row>
    <row r="94" spans="6:11" ht="15.75" x14ac:dyDescent="0.25">
      <c r="F94" s="43">
        <v>45516</v>
      </c>
      <c r="G94" t="s">
        <v>14</v>
      </c>
      <c r="H94">
        <v>4</v>
      </c>
      <c r="I94" s="14">
        <f t="shared" si="7"/>
        <v>8.3333333333333329E-2</v>
      </c>
      <c r="J94" s="16">
        <f t="shared" si="6"/>
        <v>556.75</v>
      </c>
      <c r="K94" s="15" t="str">
        <f t="shared" si="8"/>
        <v>3</v>
      </c>
    </row>
    <row r="95" spans="6:11" ht="15.75" x14ac:dyDescent="0.25">
      <c r="F95" s="43">
        <v>45516</v>
      </c>
      <c r="G95" t="s">
        <v>13</v>
      </c>
      <c r="H95">
        <v>5</v>
      </c>
      <c r="I95" s="14">
        <f t="shared" si="7"/>
        <v>0.10416666666666667</v>
      </c>
      <c r="J95" s="16">
        <f t="shared" si="6"/>
        <v>695.9375</v>
      </c>
      <c r="K95" s="15" t="str">
        <f t="shared" si="8"/>
        <v>3</v>
      </c>
    </row>
    <row r="96" spans="6:11" ht="15.75" x14ac:dyDescent="0.25">
      <c r="F96" s="43">
        <v>45516</v>
      </c>
      <c r="G96" t="s">
        <v>10</v>
      </c>
      <c r="H96">
        <v>8</v>
      </c>
      <c r="I96" s="14">
        <f t="shared" si="7"/>
        <v>0.16666666666666666</v>
      </c>
      <c r="J96" s="16">
        <f t="shared" si="6"/>
        <v>1113.5</v>
      </c>
      <c r="K96" s="15" t="str">
        <f t="shared" si="8"/>
        <v>3</v>
      </c>
    </row>
    <row r="97" spans="6:11" ht="15.75" x14ac:dyDescent="0.25">
      <c r="F97" s="46" t="s">
        <v>930</v>
      </c>
      <c r="G97" s="47"/>
      <c r="H97" s="47">
        <v>48</v>
      </c>
      <c r="I97" s="14">
        <f t="shared" si="7"/>
        <v>1</v>
      </c>
      <c r="J97" s="16" t="e">
        <f t="shared" si="6"/>
        <v>#N/A</v>
      </c>
      <c r="K97" s="15" t="str">
        <f t="shared" si="8"/>
        <v/>
      </c>
    </row>
    <row r="98" spans="6:11" ht="15.75" x14ac:dyDescent="0.25">
      <c r="F98" s="43">
        <v>45517</v>
      </c>
      <c r="G98" t="s">
        <v>19</v>
      </c>
      <c r="H98">
        <v>5</v>
      </c>
      <c r="I98" s="14">
        <f t="shared" si="7"/>
        <v>0.10416666666666667</v>
      </c>
      <c r="J98" s="16">
        <f t="shared" si="6"/>
        <v>571.5625</v>
      </c>
      <c r="K98" s="15" t="str">
        <f t="shared" si="8"/>
        <v>5</v>
      </c>
    </row>
    <row r="99" spans="6:11" ht="15.75" x14ac:dyDescent="0.25">
      <c r="F99" s="43">
        <v>45517</v>
      </c>
      <c r="G99" t="s">
        <v>18</v>
      </c>
      <c r="H99">
        <v>7</v>
      </c>
      <c r="I99" s="14">
        <f t="shared" si="7"/>
        <v>0.14583333333333334</v>
      </c>
      <c r="J99" s="16">
        <f t="shared" si="6"/>
        <v>800.1875</v>
      </c>
      <c r="K99" s="15" t="str">
        <f t="shared" si="8"/>
        <v>4</v>
      </c>
    </row>
    <row r="100" spans="6:11" ht="15.75" x14ac:dyDescent="0.25">
      <c r="F100" s="43">
        <v>45517</v>
      </c>
      <c r="G100" t="s">
        <v>17</v>
      </c>
      <c r="H100">
        <v>11</v>
      </c>
      <c r="I100" s="14">
        <f t="shared" si="7"/>
        <v>0.22916666666666666</v>
      </c>
      <c r="J100" s="16">
        <f t="shared" si="6"/>
        <v>1257.4375</v>
      </c>
      <c r="K100" s="15" t="str">
        <f t="shared" si="8"/>
        <v>4</v>
      </c>
    </row>
    <row r="101" spans="6:11" ht="15.75" x14ac:dyDescent="0.25">
      <c r="F101" s="43">
        <v>45517</v>
      </c>
      <c r="G101" t="s">
        <v>21</v>
      </c>
      <c r="H101">
        <v>7</v>
      </c>
      <c r="I101" s="14">
        <f t="shared" si="7"/>
        <v>0.14583333333333334</v>
      </c>
      <c r="J101" s="16">
        <f t="shared" si="6"/>
        <v>800.1875</v>
      </c>
      <c r="K101" s="15" t="str">
        <f t="shared" si="8"/>
        <v>3</v>
      </c>
    </row>
    <row r="102" spans="6:11" ht="15.75" x14ac:dyDescent="0.25">
      <c r="F102" s="43">
        <v>45517</v>
      </c>
      <c r="G102" t="s">
        <v>14</v>
      </c>
      <c r="H102">
        <v>4</v>
      </c>
      <c r="I102" s="14">
        <f t="shared" si="7"/>
        <v>8.3333333333333329E-2</v>
      </c>
      <c r="J102" s="16">
        <f t="shared" si="6"/>
        <v>457.25</v>
      </c>
      <c r="K102" s="15" t="str">
        <f t="shared" si="8"/>
        <v>3</v>
      </c>
    </row>
    <row r="103" spans="6:11" ht="15.75" x14ac:dyDescent="0.25">
      <c r="F103" s="43">
        <v>45517</v>
      </c>
      <c r="G103" t="s">
        <v>13</v>
      </c>
      <c r="H103">
        <v>7</v>
      </c>
      <c r="I103" s="14">
        <f t="shared" si="7"/>
        <v>0.14583333333333334</v>
      </c>
      <c r="J103" s="16">
        <f t="shared" si="6"/>
        <v>800.1875</v>
      </c>
      <c r="K103" s="15" t="str">
        <f t="shared" si="8"/>
        <v>3</v>
      </c>
    </row>
    <row r="104" spans="6:11" ht="15.75" x14ac:dyDescent="0.25">
      <c r="F104" s="43">
        <v>45517</v>
      </c>
      <c r="G104" t="s">
        <v>10</v>
      </c>
      <c r="H104">
        <v>7</v>
      </c>
      <c r="I104" s="14">
        <f t="shared" si="7"/>
        <v>0.14583333333333334</v>
      </c>
      <c r="J104" s="16">
        <f t="shared" si="6"/>
        <v>800.1875</v>
      </c>
      <c r="K104" s="15" t="str">
        <f t="shared" si="8"/>
        <v>3</v>
      </c>
    </row>
    <row r="105" spans="6:11" ht="15.75" x14ac:dyDescent="0.25">
      <c r="F105" s="46" t="s">
        <v>931</v>
      </c>
      <c r="G105" s="47"/>
      <c r="H105" s="47">
        <v>48</v>
      </c>
      <c r="I105" s="14">
        <f t="shared" si="7"/>
        <v>1</v>
      </c>
      <c r="J105" s="16" t="e">
        <f t="shared" si="6"/>
        <v>#N/A</v>
      </c>
      <c r="K105" s="15" t="str">
        <f t="shared" si="8"/>
        <v/>
      </c>
    </row>
    <row r="106" spans="6:11" ht="15.75" x14ac:dyDescent="0.25">
      <c r="F106" s="43">
        <v>45518</v>
      </c>
      <c r="G106" t="s">
        <v>19</v>
      </c>
      <c r="H106">
        <v>4</v>
      </c>
      <c r="I106" s="14">
        <f t="shared" si="7"/>
        <v>8.3333333333333329E-2</v>
      </c>
      <c r="J106" s="16">
        <f t="shared" si="6"/>
        <v>939.5</v>
      </c>
      <c r="K106" s="15" t="str">
        <f t="shared" si="8"/>
        <v>5</v>
      </c>
    </row>
    <row r="107" spans="6:11" ht="15.75" x14ac:dyDescent="0.25">
      <c r="F107" s="43">
        <v>45518</v>
      </c>
      <c r="G107" t="s">
        <v>18</v>
      </c>
      <c r="H107">
        <v>15</v>
      </c>
      <c r="I107" s="14">
        <f t="shared" si="7"/>
        <v>0.3125</v>
      </c>
      <c r="J107" s="16">
        <f t="shared" si="6"/>
        <v>3523.125</v>
      </c>
      <c r="K107" s="15" t="str">
        <f t="shared" si="8"/>
        <v>4</v>
      </c>
    </row>
    <row r="108" spans="6:11" ht="15.75" x14ac:dyDescent="0.25">
      <c r="F108" s="43">
        <v>45518</v>
      </c>
      <c r="G108" t="s">
        <v>17</v>
      </c>
      <c r="H108">
        <v>2</v>
      </c>
      <c r="I108" s="14">
        <f t="shared" si="7"/>
        <v>4.1666666666666664E-2</v>
      </c>
      <c r="J108" s="16">
        <f t="shared" si="6"/>
        <v>469.75</v>
      </c>
      <c r="K108" s="15" t="str">
        <f t="shared" si="8"/>
        <v>4</v>
      </c>
    </row>
    <row r="109" spans="6:11" ht="15.75" x14ac:dyDescent="0.25">
      <c r="F109" s="43">
        <v>45518</v>
      </c>
      <c r="G109" t="s">
        <v>15</v>
      </c>
      <c r="H109">
        <v>1</v>
      </c>
      <c r="I109" s="14">
        <f t="shared" si="7"/>
        <v>2.0833333333333332E-2</v>
      </c>
      <c r="J109" s="16">
        <f t="shared" si="6"/>
        <v>234.875</v>
      </c>
      <c r="K109" s="15" t="str">
        <f t="shared" si="8"/>
        <v>4</v>
      </c>
    </row>
    <row r="110" spans="6:11" ht="15.75" x14ac:dyDescent="0.25">
      <c r="F110" s="43">
        <v>45518</v>
      </c>
      <c r="G110" t="s">
        <v>21</v>
      </c>
      <c r="H110">
        <v>3</v>
      </c>
      <c r="I110" s="14">
        <f t="shared" si="7"/>
        <v>6.25E-2</v>
      </c>
      <c r="J110" s="16">
        <f t="shared" si="6"/>
        <v>704.625</v>
      </c>
      <c r="K110" s="15" t="str">
        <f t="shared" si="8"/>
        <v>3</v>
      </c>
    </row>
    <row r="111" spans="6:11" ht="15.75" x14ac:dyDescent="0.25">
      <c r="F111" s="43">
        <v>45518</v>
      </c>
      <c r="G111" t="s">
        <v>14</v>
      </c>
      <c r="H111">
        <v>4</v>
      </c>
      <c r="I111" s="14">
        <f t="shared" si="7"/>
        <v>8.3333333333333329E-2</v>
      </c>
      <c r="J111" s="16">
        <f t="shared" si="6"/>
        <v>939.5</v>
      </c>
      <c r="K111" s="15" t="str">
        <f t="shared" si="8"/>
        <v>3</v>
      </c>
    </row>
    <row r="112" spans="6:11" ht="15.75" x14ac:dyDescent="0.25">
      <c r="F112" s="43">
        <v>45518</v>
      </c>
      <c r="G112" t="s">
        <v>13</v>
      </c>
      <c r="H112">
        <v>13</v>
      </c>
      <c r="I112" s="14">
        <f t="shared" si="7"/>
        <v>0.27083333333333331</v>
      </c>
      <c r="J112" s="16">
        <f t="shared" si="6"/>
        <v>3053.375</v>
      </c>
      <c r="K112" s="15" t="str">
        <f t="shared" si="8"/>
        <v>3</v>
      </c>
    </row>
    <row r="113" spans="6:11" ht="15.75" x14ac:dyDescent="0.25">
      <c r="F113" s="43">
        <v>45518</v>
      </c>
      <c r="G113" t="s">
        <v>10</v>
      </c>
      <c r="H113">
        <v>6</v>
      </c>
      <c r="I113" s="14">
        <f t="shared" si="7"/>
        <v>0.125</v>
      </c>
      <c r="J113" s="16">
        <f t="shared" si="6"/>
        <v>1409.25</v>
      </c>
      <c r="K113" s="15" t="str">
        <f t="shared" si="8"/>
        <v>3</v>
      </c>
    </row>
    <row r="114" spans="6:11" ht="15.75" x14ac:dyDescent="0.25">
      <c r="F114" s="46" t="s">
        <v>932</v>
      </c>
      <c r="G114" s="47"/>
      <c r="H114" s="47">
        <v>48</v>
      </c>
      <c r="I114" s="14">
        <f t="shared" si="7"/>
        <v>1</v>
      </c>
      <c r="J114" s="16" t="e">
        <f t="shared" si="6"/>
        <v>#N/A</v>
      </c>
      <c r="K114" s="15" t="str">
        <f t="shared" si="8"/>
        <v/>
      </c>
    </row>
    <row r="115" spans="6:11" ht="15.75" x14ac:dyDescent="0.25">
      <c r="F115" s="43">
        <v>45519</v>
      </c>
      <c r="G115" t="s">
        <v>19</v>
      </c>
      <c r="H115">
        <v>3</v>
      </c>
      <c r="I115" s="14">
        <f t="shared" si="7"/>
        <v>6.25E-2</v>
      </c>
      <c r="J115" s="16">
        <f t="shared" si="6"/>
        <v>474.25</v>
      </c>
      <c r="K115" s="15" t="str">
        <f t="shared" si="8"/>
        <v>5</v>
      </c>
    </row>
    <row r="116" spans="6:11" ht="15.75" x14ac:dyDescent="0.25">
      <c r="F116" s="43">
        <v>45519</v>
      </c>
      <c r="G116" t="s">
        <v>18</v>
      </c>
      <c r="H116">
        <v>7</v>
      </c>
      <c r="I116" s="14">
        <f t="shared" si="7"/>
        <v>0.14583333333333334</v>
      </c>
      <c r="J116" s="16">
        <f t="shared" ref="J116:J179" si="9">VLOOKUP(F116,B$2:C$24,2,FALSE)*I116</f>
        <v>1106.5833333333335</v>
      </c>
      <c r="K116" s="15" t="str">
        <f t="shared" si="8"/>
        <v>4</v>
      </c>
    </row>
    <row r="117" spans="6:11" ht="15.75" x14ac:dyDescent="0.25">
      <c r="F117" s="43">
        <v>45519</v>
      </c>
      <c r="G117" t="s">
        <v>17</v>
      </c>
      <c r="H117">
        <v>4</v>
      </c>
      <c r="I117" s="14">
        <f t="shared" si="7"/>
        <v>8.3333333333333329E-2</v>
      </c>
      <c r="J117" s="16">
        <f t="shared" si="9"/>
        <v>632.33333333333326</v>
      </c>
      <c r="K117" s="15" t="str">
        <f t="shared" si="8"/>
        <v>4</v>
      </c>
    </row>
    <row r="118" spans="6:11" ht="15.75" x14ac:dyDescent="0.25">
      <c r="F118" s="43">
        <v>45519</v>
      </c>
      <c r="G118" t="s">
        <v>15</v>
      </c>
      <c r="H118">
        <v>1</v>
      </c>
      <c r="I118" s="14">
        <f t="shared" si="7"/>
        <v>2.0833333333333332E-2</v>
      </c>
      <c r="J118" s="16">
        <f t="shared" si="9"/>
        <v>158.08333333333331</v>
      </c>
      <c r="K118" s="15" t="str">
        <f t="shared" si="8"/>
        <v>4</v>
      </c>
    </row>
    <row r="119" spans="6:11" ht="15.75" x14ac:dyDescent="0.25">
      <c r="F119" s="43">
        <v>45519</v>
      </c>
      <c r="G119" t="s">
        <v>21</v>
      </c>
      <c r="H119">
        <v>7</v>
      </c>
      <c r="I119" s="14">
        <f t="shared" si="7"/>
        <v>0.14583333333333334</v>
      </c>
      <c r="J119" s="16">
        <f t="shared" si="9"/>
        <v>1106.5833333333335</v>
      </c>
      <c r="K119" s="15" t="str">
        <f t="shared" si="8"/>
        <v>3</v>
      </c>
    </row>
    <row r="120" spans="6:11" ht="15.75" x14ac:dyDescent="0.25">
      <c r="F120" s="43">
        <v>45519</v>
      </c>
      <c r="G120" t="s">
        <v>14</v>
      </c>
      <c r="H120">
        <v>4</v>
      </c>
      <c r="I120" s="14">
        <f t="shared" si="7"/>
        <v>8.3333333333333329E-2</v>
      </c>
      <c r="J120" s="16">
        <f t="shared" si="9"/>
        <v>632.33333333333326</v>
      </c>
      <c r="K120" s="15" t="str">
        <f t="shared" si="8"/>
        <v>3</v>
      </c>
    </row>
    <row r="121" spans="6:11" ht="15.75" x14ac:dyDescent="0.25">
      <c r="F121" s="43">
        <v>45519</v>
      </c>
      <c r="G121" t="s">
        <v>13</v>
      </c>
      <c r="H121">
        <v>13</v>
      </c>
      <c r="I121" s="14">
        <f t="shared" si="7"/>
        <v>0.27083333333333331</v>
      </c>
      <c r="J121" s="16">
        <f t="shared" si="9"/>
        <v>2055.083333333333</v>
      </c>
      <c r="K121" s="15" t="str">
        <f t="shared" si="8"/>
        <v>3</v>
      </c>
    </row>
    <row r="122" spans="6:11" ht="15.75" x14ac:dyDescent="0.25">
      <c r="F122" s="43">
        <v>45519</v>
      </c>
      <c r="G122" t="s">
        <v>10</v>
      </c>
      <c r="H122">
        <v>9</v>
      </c>
      <c r="I122" s="14">
        <f t="shared" si="7"/>
        <v>0.1875</v>
      </c>
      <c r="J122" s="16">
        <f t="shared" si="9"/>
        <v>1422.75</v>
      </c>
      <c r="K122" s="15" t="str">
        <f t="shared" si="8"/>
        <v>3</v>
      </c>
    </row>
    <row r="123" spans="6:11" ht="15.75" x14ac:dyDescent="0.25">
      <c r="F123" s="46" t="s">
        <v>933</v>
      </c>
      <c r="G123" s="47"/>
      <c r="H123" s="47">
        <v>48</v>
      </c>
      <c r="I123" s="14">
        <f t="shared" si="7"/>
        <v>1</v>
      </c>
      <c r="J123" s="16" t="e">
        <f t="shared" si="9"/>
        <v>#N/A</v>
      </c>
      <c r="K123" s="15" t="str">
        <f t="shared" si="8"/>
        <v/>
      </c>
    </row>
    <row r="124" spans="6:11" ht="15.75" x14ac:dyDescent="0.25">
      <c r="F124" s="43">
        <v>45520</v>
      </c>
      <c r="G124" t="s">
        <v>19</v>
      </c>
      <c r="H124">
        <v>3</v>
      </c>
      <c r="I124" s="14">
        <f t="shared" si="7"/>
        <v>6.25E-2</v>
      </c>
      <c r="J124" s="16">
        <f t="shared" si="9"/>
        <v>589.9375</v>
      </c>
      <c r="K124" s="15" t="str">
        <f t="shared" si="8"/>
        <v>5</v>
      </c>
    </row>
    <row r="125" spans="6:11" ht="15.75" x14ac:dyDescent="0.25">
      <c r="F125" s="43">
        <v>45520</v>
      </c>
      <c r="G125" t="s">
        <v>18</v>
      </c>
      <c r="H125">
        <v>17</v>
      </c>
      <c r="I125" s="14">
        <f t="shared" si="7"/>
        <v>0.35416666666666669</v>
      </c>
      <c r="J125" s="16">
        <f t="shared" si="9"/>
        <v>3342.979166666667</v>
      </c>
      <c r="K125" s="15" t="str">
        <f t="shared" si="8"/>
        <v>4</v>
      </c>
    </row>
    <row r="126" spans="6:11" ht="15.75" x14ac:dyDescent="0.25">
      <c r="F126" s="43">
        <v>45520</v>
      </c>
      <c r="G126" t="s">
        <v>17</v>
      </c>
      <c r="H126">
        <v>3</v>
      </c>
      <c r="I126" s="14">
        <f t="shared" si="7"/>
        <v>6.25E-2</v>
      </c>
      <c r="J126" s="16">
        <f t="shared" si="9"/>
        <v>589.9375</v>
      </c>
      <c r="K126" s="15" t="str">
        <f t="shared" si="8"/>
        <v>4</v>
      </c>
    </row>
    <row r="127" spans="6:11" ht="15.75" x14ac:dyDescent="0.25">
      <c r="F127" s="43">
        <v>45520</v>
      </c>
      <c r="G127" t="s">
        <v>15</v>
      </c>
      <c r="H127">
        <v>1</v>
      </c>
      <c r="I127" s="14">
        <f t="shared" si="7"/>
        <v>2.0833333333333332E-2</v>
      </c>
      <c r="J127" s="16">
        <f t="shared" si="9"/>
        <v>196.64583333333331</v>
      </c>
      <c r="K127" s="15" t="str">
        <f t="shared" si="8"/>
        <v>4</v>
      </c>
    </row>
    <row r="128" spans="6:11" ht="15.75" x14ac:dyDescent="0.25">
      <c r="F128" s="43">
        <v>45520</v>
      </c>
      <c r="G128" t="s">
        <v>21</v>
      </c>
      <c r="H128">
        <v>2</v>
      </c>
      <c r="I128" s="59">
        <f t="shared" si="7"/>
        <v>4.1666666666666664E-2</v>
      </c>
      <c r="J128" s="16">
        <f t="shared" si="9"/>
        <v>393.29166666666663</v>
      </c>
      <c r="K128" s="15" t="str">
        <f t="shared" si="8"/>
        <v>3</v>
      </c>
    </row>
    <row r="129" spans="6:11" ht="15.75" x14ac:dyDescent="0.25">
      <c r="F129" s="43">
        <v>45520</v>
      </c>
      <c r="G129" t="s">
        <v>14</v>
      </c>
      <c r="H129">
        <v>2</v>
      </c>
      <c r="I129" s="59">
        <f t="shared" si="7"/>
        <v>4.1666666666666664E-2</v>
      </c>
      <c r="J129" s="16">
        <f t="shared" si="9"/>
        <v>393.29166666666663</v>
      </c>
      <c r="K129" s="15" t="str">
        <f t="shared" si="8"/>
        <v>3</v>
      </c>
    </row>
    <row r="130" spans="6:11" ht="15.75" x14ac:dyDescent="0.25">
      <c r="F130" s="43">
        <v>45520</v>
      </c>
      <c r="G130" t="s">
        <v>13</v>
      </c>
      <c r="H130">
        <v>11</v>
      </c>
      <c r="I130" s="59">
        <f t="shared" si="7"/>
        <v>0.22916666666666666</v>
      </c>
      <c r="J130" s="16">
        <f t="shared" si="9"/>
        <v>2163.1041666666665</v>
      </c>
      <c r="K130" s="15" t="str">
        <f t="shared" si="8"/>
        <v>3</v>
      </c>
    </row>
    <row r="131" spans="6:11" ht="15.75" x14ac:dyDescent="0.25">
      <c r="F131" s="43">
        <v>45520</v>
      </c>
      <c r="G131" t="s">
        <v>10</v>
      </c>
      <c r="H131">
        <v>9</v>
      </c>
      <c r="I131" s="59">
        <f t="shared" si="7"/>
        <v>0.1875</v>
      </c>
      <c r="J131" s="16">
        <f t="shared" si="9"/>
        <v>1769.8125</v>
      </c>
      <c r="K131" s="15" t="str">
        <f t="shared" si="8"/>
        <v>3</v>
      </c>
    </row>
    <row r="132" spans="6:11" ht="15.75" x14ac:dyDescent="0.25">
      <c r="F132" s="46" t="s">
        <v>934</v>
      </c>
      <c r="G132" s="47"/>
      <c r="H132" s="47">
        <v>48</v>
      </c>
      <c r="I132" s="59">
        <f t="shared" si="7"/>
        <v>1</v>
      </c>
      <c r="J132" s="16" t="e">
        <f t="shared" si="9"/>
        <v>#N/A</v>
      </c>
      <c r="K132" s="15" t="str">
        <f t="shared" si="8"/>
        <v/>
      </c>
    </row>
    <row r="133" spans="6:11" ht="15.75" x14ac:dyDescent="0.25">
      <c r="F133" s="43">
        <v>45521</v>
      </c>
      <c r="G133" t="s">
        <v>19</v>
      </c>
      <c r="H133">
        <v>3</v>
      </c>
      <c r="I133" s="59">
        <f t="shared" si="7"/>
        <v>6.25E-2</v>
      </c>
      <c r="J133" s="16">
        <f t="shared" si="9"/>
        <v>491.625</v>
      </c>
      <c r="K133" s="15" t="str">
        <f t="shared" si="8"/>
        <v>5</v>
      </c>
    </row>
    <row r="134" spans="6:11" ht="15.75" x14ac:dyDescent="0.25">
      <c r="F134" s="43">
        <v>45521</v>
      </c>
      <c r="G134" t="s">
        <v>18</v>
      </c>
      <c r="H134">
        <v>11</v>
      </c>
      <c r="I134" s="59">
        <f t="shared" si="7"/>
        <v>0.22916666666666666</v>
      </c>
      <c r="J134" s="16">
        <f t="shared" si="9"/>
        <v>1802.625</v>
      </c>
      <c r="K134" s="15" t="str">
        <f t="shared" si="8"/>
        <v>4</v>
      </c>
    </row>
    <row r="135" spans="6:11" ht="15.75" x14ac:dyDescent="0.25">
      <c r="F135" s="43">
        <v>45521</v>
      </c>
      <c r="G135" t="s">
        <v>17</v>
      </c>
      <c r="H135">
        <v>5</v>
      </c>
      <c r="I135" s="59">
        <f t="shared" si="7"/>
        <v>0.10416666666666667</v>
      </c>
      <c r="J135" s="16">
        <f t="shared" si="9"/>
        <v>819.375</v>
      </c>
      <c r="K135" s="15" t="str">
        <f t="shared" si="8"/>
        <v>4</v>
      </c>
    </row>
    <row r="136" spans="6:11" ht="15.75" x14ac:dyDescent="0.25">
      <c r="F136" s="43">
        <v>45521</v>
      </c>
      <c r="G136" t="s">
        <v>21</v>
      </c>
      <c r="H136">
        <v>4</v>
      </c>
      <c r="I136" s="59">
        <f t="shared" si="7"/>
        <v>8.3333333333333329E-2</v>
      </c>
      <c r="J136" s="16">
        <f t="shared" si="9"/>
        <v>655.5</v>
      </c>
      <c r="K136" s="15" t="str">
        <f t="shared" si="8"/>
        <v>3</v>
      </c>
    </row>
    <row r="137" spans="6:11" ht="15.75" x14ac:dyDescent="0.25">
      <c r="F137" s="43">
        <v>45521</v>
      </c>
      <c r="G137" t="s">
        <v>14</v>
      </c>
      <c r="H137">
        <v>2</v>
      </c>
      <c r="I137" s="59">
        <f t="shared" si="7"/>
        <v>4.1666666666666664E-2</v>
      </c>
      <c r="J137" s="16">
        <f t="shared" si="9"/>
        <v>327.75</v>
      </c>
      <c r="K137" s="15" t="str">
        <f t="shared" si="8"/>
        <v>3</v>
      </c>
    </row>
    <row r="138" spans="6:11" ht="15.75" x14ac:dyDescent="0.25">
      <c r="F138" s="43">
        <v>45521</v>
      </c>
      <c r="G138" t="s">
        <v>13</v>
      </c>
      <c r="H138">
        <v>12</v>
      </c>
      <c r="I138" s="59">
        <f t="shared" si="7"/>
        <v>0.25</v>
      </c>
      <c r="J138" s="16">
        <f t="shared" si="9"/>
        <v>1966.5</v>
      </c>
      <c r="K138" s="15" t="str">
        <f t="shared" si="8"/>
        <v>3</v>
      </c>
    </row>
    <row r="139" spans="6:11" ht="15.75" x14ac:dyDescent="0.25">
      <c r="F139" s="43">
        <v>45521</v>
      </c>
      <c r="G139" t="s">
        <v>10</v>
      </c>
      <c r="H139">
        <v>11</v>
      </c>
      <c r="I139" s="59">
        <f t="shared" si="7"/>
        <v>0.22916666666666666</v>
      </c>
      <c r="J139" s="16">
        <f t="shared" si="9"/>
        <v>1802.625</v>
      </c>
      <c r="K139" s="15" t="str">
        <f t="shared" si="8"/>
        <v>3</v>
      </c>
    </row>
    <row r="140" spans="6:11" ht="15.75" x14ac:dyDescent="0.25">
      <c r="F140" s="46" t="s">
        <v>935</v>
      </c>
      <c r="G140" s="47"/>
      <c r="H140" s="47">
        <v>48</v>
      </c>
      <c r="I140" s="59">
        <f t="shared" si="7"/>
        <v>1</v>
      </c>
      <c r="J140" s="16" t="e">
        <f t="shared" si="9"/>
        <v>#N/A</v>
      </c>
      <c r="K140" s="15" t="str">
        <f t="shared" si="8"/>
        <v/>
      </c>
    </row>
    <row r="141" spans="6:11" ht="15.75" x14ac:dyDescent="0.25">
      <c r="F141" s="43">
        <v>45522</v>
      </c>
      <c r="G141" t="s">
        <v>18</v>
      </c>
      <c r="H141">
        <v>10</v>
      </c>
      <c r="I141" s="59">
        <f t="shared" si="7"/>
        <v>0.20833333333333334</v>
      </c>
      <c r="J141" s="16">
        <f t="shared" si="9"/>
        <v>1418.3333333333335</v>
      </c>
      <c r="K141" s="15" t="str">
        <f t="shared" si="8"/>
        <v>4</v>
      </c>
    </row>
    <row r="142" spans="6:11" ht="15.75" x14ac:dyDescent="0.25">
      <c r="F142" s="43">
        <v>45522</v>
      </c>
      <c r="G142" t="s">
        <v>17</v>
      </c>
      <c r="H142">
        <v>8</v>
      </c>
      <c r="I142" s="59">
        <f t="shared" si="7"/>
        <v>0.16666666666666666</v>
      </c>
      <c r="J142" s="16">
        <f t="shared" si="9"/>
        <v>1134.6666666666665</v>
      </c>
      <c r="K142" s="15" t="str">
        <f t="shared" si="8"/>
        <v>4</v>
      </c>
    </row>
    <row r="143" spans="6:11" ht="15.75" x14ac:dyDescent="0.25">
      <c r="F143" s="43">
        <v>45522</v>
      </c>
      <c r="G143" t="s">
        <v>15</v>
      </c>
      <c r="H143">
        <v>2</v>
      </c>
      <c r="I143" s="59">
        <f t="shared" si="7"/>
        <v>4.1666666666666664E-2</v>
      </c>
      <c r="J143" s="16">
        <f t="shared" si="9"/>
        <v>283.66666666666663</v>
      </c>
      <c r="K143" s="15" t="str">
        <f t="shared" si="8"/>
        <v>4</v>
      </c>
    </row>
    <row r="144" spans="6:11" ht="15.75" x14ac:dyDescent="0.25">
      <c r="F144" s="43">
        <v>45522</v>
      </c>
      <c r="G144" t="s">
        <v>21</v>
      </c>
      <c r="H144">
        <v>3</v>
      </c>
      <c r="I144" s="59">
        <f t="shared" si="7"/>
        <v>6.25E-2</v>
      </c>
      <c r="J144" s="16">
        <f t="shared" si="9"/>
        <v>425.5</v>
      </c>
      <c r="K144" s="15" t="str">
        <f t="shared" si="8"/>
        <v>3</v>
      </c>
    </row>
    <row r="145" spans="6:11" ht="15.75" x14ac:dyDescent="0.25">
      <c r="F145" s="43">
        <v>45522</v>
      </c>
      <c r="G145" t="s">
        <v>14</v>
      </c>
      <c r="H145">
        <v>4</v>
      </c>
      <c r="I145" s="59">
        <f t="shared" ref="I145:I208" si="10">H145/48</f>
        <v>8.3333333333333329E-2</v>
      </c>
      <c r="J145" s="16">
        <f t="shared" si="9"/>
        <v>567.33333333333326</v>
      </c>
      <c r="K145" s="15" t="str">
        <f t="shared" ref="K145:K170" si="11">IF(RIGHT(G145,2)="21", "3", IF(RIGHT(G145,2)="20", "4", IF(RIGHT(G145,2)="19", "5", "")))</f>
        <v>3</v>
      </c>
    </row>
    <row r="146" spans="6:11" ht="15.75" x14ac:dyDescent="0.25">
      <c r="F146" s="43">
        <v>45522</v>
      </c>
      <c r="G146" t="s">
        <v>13</v>
      </c>
      <c r="H146">
        <v>7</v>
      </c>
      <c r="I146" s="59">
        <f t="shared" si="10"/>
        <v>0.14583333333333334</v>
      </c>
      <c r="J146" s="16">
        <f t="shared" si="9"/>
        <v>992.83333333333337</v>
      </c>
      <c r="K146" s="15" t="str">
        <f t="shared" si="11"/>
        <v>3</v>
      </c>
    </row>
    <row r="147" spans="6:11" ht="15.75" x14ac:dyDescent="0.25">
      <c r="F147" s="43">
        <v>45522</v>
      </c>
      <c r="G147" t="s">
        <v>10</v>
      </c>
      <c r="H147">
        <v>14</v>
      </c>
      <c r="I147" s="14">
        <f t="shared" si="10"/>
        <v>0.29166666666666669</v>
      </c>
      <c r="J147" s="16">
        <f t="shared" si="9"/>
        <v>1985.6666666666667</v>
      </c>
      <c r="K147" s="15" t="str">
        <f t="shared" si="11"/>
        <v>3</v>
      </c>
    </row>
    <row r="148" spans="6:11" ht="15.75" x14ac:dyDescent="0.25">
      <c r="F148" s="46" t="s">
        <v>936</v>
      </c>
      <c r="G148" s="47"/>
      <c r="H148" s="47">
        <v>48</v>
      </c>
      <c r="I148" s="14">
        <f t="shared" si="10"/>
        <v>1</v>
      </c>
      <c r="J148" s="16" t="e">
        <f t="shared" si="9"/>
        <v>#N/A</v>
      </c>
      <c r="K148" s="15" t="str">
        <f t="shared" si="11"/>
        <v/>
      </c>
    </row>
    <row r="149" spans="6:11" ht="15.75" x14ac:dyDescent="0.25">
      <c r="F149" s="43">
        <v>45523</v>
      </c>
      <c r="G149" t="s">
        <v>19</v>
      </c>
      <c r="H149">
        <v>4</v>
      </c>
      <c r="I149" s="14">
        <f t="shared" si="10"/>
        <v>8.3333333333333329E-2</v>
      </c>
      <c r="J149" s="16">
        <f t="shared" si="9"/>
        <v>665.91666666666663</v>
      </c>
      <c r="K149" s="15" t="str">
        <f t="shared" si="11"/>
        <v>5</v>
      </c>
    </row>
    <row r="150" spans="6:11" ht="15.75" x14ac:dyDescent="0.25">
      <c r="F150" s="43">
        <v>45523</v>
      </c>
      <c r="G150" t="s">
        <v>18</v>
      </c>
      <c r="H150">
        <v>11</v>
      </c>
      <c r="I150" s="14">
        <f t="shared" si="10"/>
        <v>0.22916666666666666</v>
      </c>
      <c r="J150" s="16">
        <f t="shared" si="9"/>
        <v>1831.2708333333333</v>
      </c>
      <c r="K150" s="15" t="str">
        <f t="shared" si="11"/>
        <v>4</v>
      </c>
    </row>
    <row r="151" spans="6:11" ht="15.75" x14ac:dyDescent="0.25">
      <c r="F151" s="43">
        <v>45523</v>
      </c>
      <c r="G151" t="s">
        <v>17</v>
      </c>
      <c r="H151">
        <v>7</v>
      </c>
      <c r="I151" s="14">
        <f t="shared" si="10"/>
        <v>0.14583333333333334</v>
      </c>
      <c r="J151" s="16">
        <f t="shared" si="9"/>
        <v>1165.3541666666667</v>
      </c>
      <c r="K151" s="15" t="str">
        <f t="shared" si="11"/>
        <v>4</v>
      </c>
    </row>
    <row r="152" spans="6:11" ht="15.75" x14ac:dyDescent="0.25">
      <c r="F152" s="43">
        <v>45523</v>
      </c>
      <c r="G152" t="s">
        <v>21</v>
      </c>
      <c r="H152">
        <v>3</v>
      </c>
      <c r="I152" s="14">
        <f t="shared" si="10"/>
        <v>6.25E-2</v>
      </c>
      <c r="J152" s="16">
        <f t="shared" si="9"/>
        <v>499.4375</v>
      </c>
      <c r="K152" s="15" t="str">
        <f t="shared" si="11"/>
        <v>3</v>
      </c>
    </row>
    <row r="153" spans="6:11" ht="15.75" x14ac:dyDescent="0.25">
      <c r="F153" s="43">
        <v>45523</v>
      </c>
      <c r="G153" t="s">
        <v>14</v>
      </c>
      <c r="H153">
        <v>8</v>
      </c>
      <c r="I153" s="14">
        <f t="shared" si="10"/>
        <v>0.16666666666666666</v>
      </c>
      <c r="J153" s="16">
        <f t="shared" si="9"/>
        <v>1331.8333333333333</v>
      </c>
      <c r="K153" s="15" t="str">
        <f t="shared" si="11"/>
        <v>3</v>
      </c>
    </row>
    <row r="154" spans="6:11" ht="15.75" x14ac:dyDescent="0.25">
      <c r="F154" s="43">
        <v>45523</v>
      </c>
      <c r="G154" t="s">
        <v>13</v>
      </c>
      <c r="H154">
        <v>8</v>
      </c>
      <c r="I154" s="14">
        <f t="shared" si="10"/>
        <v>0.16666666666666666</v>
      </c>
      <c r="J154" s="16">
        <f t="shared" si="9"/>
        <v>1331.8333333333333</v>
      </c>
      <c r="K154" s="15" t="str">
        <f t="shared" si="11"/>
        <v>3</v>
      </c>
    </row>
    <row r="155" spans="6:11" ht="15.75" x14ac:dyDescent="0.25">
      <c r="F155" s="43">
        <v>45523</v>
      </c>
      <c r="G155" t="s">
        <v>10</v>
      </c>
      <c r="H155">
        <v>7</v>
      </c>
      <c r="I155" s="14">
        <f t="shared" si="10"/>
        <v>0.14583333333333334</v>
      </c>
      <c r="J155" s="16">
        <f t="shared" si="9"/>
        <v>1165.3541666666667</v>
      </c>
      <c r="K155" s="15" t="str">
        <f t="shared" si="11"/>
        <v>3</v>
      </c>
    </row>
    <row r="156" spans="6:11" ht="15.75" x14ac:dyDescent="0.25">
      <c r="F156" s="46" t="s">
        <v>937</v>
      </c>
      <c r="G156" s="47"/>
      <c r="H156" s="47">
        <v>48</v>
      </c>
      <c r="I156" s="14">
        <f t="shared" si="10"/>
        <v>1</v>
      </c>
      <c r="J156" s="16" t="e">
        <f t="shared" si="9"/>
        <v>#N/A</v>
      </c>
      <c r="K156" s="15" t="str">
        <f t="shared" si="11"/>
        <v/>
      </c>
    </row>
    <row r="157" spans="6:11" ht="15.75" x14ac:dyDescent="0.25">
      <c r="F157" s="43">
        <v>45524</v>
      </c>
      <c r="G157" t="s">
        <v>19</v>
      </c>
      <c r="H157">
        <v>3</v>
      </c>
      <c r="I157" s="14">
        <f t="shared" si="10"/>
        <v>6.25E-2</v>
      </c>
      <c r="J157" s="16">
        <f t="shared" si="9"/>
        <v>479.125</v>
      </c>
      <c r="K157" s="15" t="str">
        <f t="shared" si="11"/>
        <v>5</v>
      </c>
    </row>
    <row r="158" spans="6:11" ht="15.75" x14ac:dyDescent="0.25">
      <c r="F158" s="43">
        <v>45524</v>
      </c>
      <c r="G158" t="s">
        <v>18</v>
      </c>
      <c r="H158">
        <v>11</v>
      </c>
      <c r="I158" s="14">
        <f t="shared" si="10"/>
        <v>0.22916666666666666</v>
      </c>
      <c r="J158" s="16">
        <f t="shared" si="9"/>
        <v>1756.7916666666665</v>
      </c>
      <c r="K158" s="15" t="str">
        <f t="shared" si="11"/>
        <v>4</v>
      </c>
    </row>
    <row r="159" spans="6:11" ht="15.75" x14ac:dyDescent="0.25">
      <c r="F159" s="43">
        <v>45524</v>
      </c>
      <c r="G159" t="s">
        <v>17</v>
      </c>
      <c r="H159">
        <v>4</v>
      </c>
      <c r="I159" s="14">
        <f t="shared" si="10"/>
        <v>8.3333333333333329E-2</v>
      </c>
      <c r="J159" s="16">
        <f t="shared" si="9"/>
        <v>638.83333333333326</v>
      </c>
      <c r="K159" s="15" t="str">
        <f t="shared" si="11"/>
        <v>4</v>
      </c>
    </row>
    <row r="160" spans="6:11" ht="15.75" x14ac:dyDescent="0.25">
      <c r="F160" s="43">
        <v>45524</v>
      </c>
      <c r="G160" t="s">
        <v>21</v>
      </c>
      <c r="H160">
        <v>7</v>
      </c>
      <c r="I160" s="14">
        <f t="shared" si="10"/>
        <v>0.14583333333333334</v>
      </c>
      <c r="J160" s="16">
        <f t="shared" si="9"/>
        <v>1117.9583333333335</v>
      </c>
      <c r="K160" s="15" t="str">
        <f t="shared" si="11"/>
        <v>3</v>
      </c>
    </row>
    <row r="161" spans="6:11" ht="15.75" x14ac:dyDescent="0.25">
      <c r="F161" s="43">
        <v>45524</v>
      </c>
      <c r="G161" t="s">
        <v>14</v>
      </c>
      <c r="H161">
        <v>8</v>
      </c>
      <c r="I161" s="14">
        <f t="shared" si="10"/>
        <v>0.16666666666666666</v>
      </c>
      <c r="J161" s="16">
        <f t="shared" si="9"/>
        <v>1277.6666666666665</v>
      </c>
      <c r="K161" s="15" t="str">
        <f t="shared" si="11"/>
        <v>3</v>
      </c>
    </row>
    <row r="162" spans="6:11" ht="15.75" x14ac:dyDescent="0.25">
      <c r="F162" s="43">
        <v>45524</v>
      </c>
      <c r="G162" t="s">
        <v>13</v>
      </c>
      <c r="H162">
        <v>8</v>
      </c>
      <c r="I162" s="14">
        <f t="shared" si="10"/>
        <v>0.16666666666666666</v>
      </c>
      <c r="J162" s="16">
        <f t="shared" si="9"/>
        <v>1277.6666666666665</v>
      </c>
      <c r="K162" s="15" t="str">
        <f t="shared" si="11"/>
        <v>3</v>
      </c>
    </row>
    <row r="163" spans="6:11" ht="15.75" x14ac:dyDescent="0.25">
      <c r="F163" s="43">
        <v>45524</v>
      </c>
      <c r="G163" t="s">
        <v>10</v>
      </c>
      <c r="H163">
        <v>7</v>
      </c>
      <c r="I163" s="14">
        <f t="shared" si="10"/>
        <v>0.14583333333333334</v>
      </c>
      <c r="J163" s="16">
        <f t="shared" si="9"/>
        <v>1117.9583333333335</v>
      </c>
      <c r="K163" s="15" t="str">
        <f t="shared" si="11"/>
        <v>3</v>
      </c>
    </row>
    <row r="164" spans="6:11" ht="15.75" x14ac:dyDescent="0.25">
      <c r="F164" s="46" t="s">
        <v>938</v>
      </c>
      <c r="G164" s="47"/>
      <c r="H164" s="47">
        <v>48</v>
      </c>
      <c r="I164" s="14">
        <f t="shared" si="10"/>
        <v>1</v>
      </c>
      <c r="J164" s="16" t="e">
        <f t="shared" si="9"/>
        <v>#N/A</v>
      </c>
      <c r="K164" s="15" t="str">
        <f t="shared" si="11"/>
        <v/>
      </c>
    </row>
    <row r="165" spans="6:11" ht="15.75" x14ac:dyDescent="0.25">
      <c r="F165" s="43">
        <v>45525</v>
      </c>
      <c r="G165" t="s">
        <v>19</v>
      </c>
      <c r="H165">
        <v>1</v>
      </c>
      <c r="I165" s="14">
        <f t="shared" si="10"/>
        <v>2.0833333333333332E-2</v>
      </c>
      <c r="J165" s="16">
        <f t="shared" si="9"/>
        <v>200.83333333333331</v>
      </c>
      <c r="K165" s="15" t="str">
        <f t="shared" si="11"/>
        <v>5</v>
      </c>
    </row>
    <row r="166" spans="6:11" ht="15.75" x14ac:dyDescent="0.25">
      <c r="F166" s="43">
        <v>45525</v>
      </c>
      <c r="G166" t="s">
        <v>18</v>
      </c>
      <c r="H166">
        <v>5</v>
      </c>
      <c r="I166" s="14">
        <f t="shared" si="10"/>
        <v>0.10416666666666667</v>
      </c>
      <c r="J166" s="16">
        <f t="shared" si="9"/>
        <v>1004.1666666666667</v>
      </c>
      <c r="K166" s="15" t="str">
        <f t="shared" si="11"/>
        <v>4</v>
      </c>
    </row>
    <row r="167" spans="6:11" ht="15.75" x14ac:dyDescent="0.25">
      <c r="F167" s="43">
        <v>45525</v>
      </c>
      <c r="G167" t="s">
        <v>17</v>
      </c>
      <c r="H167">
        <v>5</v>
      </c>
      <c r="I167" s="14">
        <f t="shared" si="10"/>
        <v>0.10416666666666667</v>
      </c>
      <c r="J167" s="16">
        <f t="shared" si="9"/>
        <v>1004.1666666666667</v>
      </c>
      <c r="K167" s="15" t="str">
        <f t="shared" si="11"/>
        <v>4</v>
      </c>
    </row>
    <row r="168" spans="6:11" ht="15.75" x14ac:dyDescent="0.25">
      <c r="F168" s="43">
        <v>45525</v>
      </c>
      <c r="G168" t="s">
        <v>21</v>
      </c>
      <c r="H168">
        <v>6</v>
      </c>
      <c r="I168" s="14">
        <f t="shared" si="10"/>
        <v>0.125</v>
      </c>
      <c r="J168" s="16">
        <f t="shared" si="9"/>
        <v>1205</v>
      </c>
      <c r="K168" s="15" t="str">
        <f t="shared" si="11"/>
        <v>3</v>
      </c>
    </row>
    <row r="169" spans="6:11" ht="15.75" x14ac:dyDescent="0.25">
      <c r="F169" s="43">
        <v>45525</v>
      </c>
      <c r="G169" t="s">
        <v>14</v>
      </c>
      <c r="H169">
        <v>2</v>
      </c>
      <c r="I169" s="14">
        <f t="shared" si="10"/>
        <v>4.1666666666666664E-2</v>
      </c>
      <c r="J169" s="16">
        <f t="shared" si="9"/>
        <v>401.66666666666663</v>
      </c>
      <c r="K169" s="15" t="str">
        <f t="shared" si="11"/>
        <v>3</v>
      </c>
    </row>
    <row r="170" spans="6:11" ht="15.75" x14ac:dyDescent="0.25">
      <c r="F170" s="43">
        <v>45525</v>
      </c>
      <c r="G170" t="s">
        <v>13</v>
      </c>
      <c r="H170">
        <v>9</v>
      </c>
      <c r="I170" s="14">
        <f t="shared" si="10"/>
        <v>0.1875</v>
      </c>
      <c r="J170" s="16">
        <f t="shared" si="9"/>
        <v>1807.5</v>
      </c>
      <c r="K170" s="15" t="str">
        <f t="shared" si="11"/>
        <v>3</v>
      </c>
    </row>
    <row r="171" spans="6:11" ht="15.75" x14ac:dyDescent="0.25">
      <c r="F171" s="43">
        <v>45525</v>
      </c>
      <c r="G171" t="s">
        <v>10</v>
      </c>
      <c r="H171">
        <v>19</v>
      </c>
      <c r="I171" s="14">
        <f t="shared" si="10"/>
        <v>0.39583333333333331</v>
      </c>
      <c r="J171" s="16">
        <f t="shared" si="9"/>
        <v>3815.833333333333</v>
      </c>
      <c r="K171" s="15" t="str">
        <f>IF(RIGHT(G171,2)="21", "3", IF(RIGHT(G171,2)="20", "4", IF(RIGHT(G171,2)="19", "5", IF(RIGHT(G171,6)="19FALL", "3Fall",""))))</f>
        <v>3</v>
      </c>
    </row>
    <row r="172" spans="6:11" ht="15.75" x14ac:dyDescent="0.25">
      <c r="F172" s="43">
        <v>45525</v>
      </c>
      <c r="G172" t="s">
        <v>856</v>
      </c>
      <c r="H172">
        <v>1</v>
      </c>
      <c r="I172" s="14">
        <f t="shared" si="10"/>
        <v>2.0833333333333332E-2</v>
      </c>
      <c r="J172" s="16">
        <f t="shared" si="9"/>
        <v>200.83333333333331</v>
      </c>
      <c r="K172" s="15" t="str">
        <f t="shared" ref="K172:K235" si="12">IF(RIGHT(G172,2)="21", "3", IF(RIGHT(G172,2)="20", "4", IF(RIGHT(G172,2)="19", "5", IF(RIGHT(G172,6)="19FALL", "3Fall",""))))</f>
        <v>3Fall</v>
      </c>
    </row>
    <row r="173" spans="6:11" ht="15.75" x14ac:dyDescent="0.25">
      <c r="F173" s="46" t="s">
        <v>939</v>
      </c>
      <c r="G173" s="47"/>
      <c r="H173" s="47">
        <v>48</v>
      </c>
      <c r="I173" s="14">
        <f t="shared" si="10"/>
        <v>1</v>
      </c>
      <c r="J173" s="16" t="e">
        <f t="shared" si="9"/>
        <v>#N/A</v>
      </c>
      <c r="K173" s="15" t="str">
        <f t="shared" si="12"/>
        <v/>
      </c>
    </row>
    <row r="174" spans="6:11" ht="15.75" x14ac:dyDescent="0.25">
      <c r="F174" s="43">
        <v>45526</v>
      </c>
      <c r="G174" t="s">
        <v>19</v>
      </c>
      <c r="H174">
        <v>4</v>
      </c>
      <c r="I174" s="14">
        <f t="shared" si="10"/>
        <v>8.3333333333333329E-2</v>
      </c>
      <c r="J174" s="16">
        <f t="shared" si="9"/>
        <v>593.33333333333326</v>
      </c>
      <c r="K174" s="15" t="str">
        <f t="shared" si="12"/>
        <v>5</v>
      </c>
    </row>
    <row r="175" spans="6:11" ht="15.75" x14ac:dyDescent="0.25">
      <c r="F175" s="43">
        <v>45526</v>
      </c>
      <c r="G175" t="s">
        <v>18</v>
      </c>
      <c r="H175">
        <v>6</v>
      </c>
      <c r="I175" s="14">
        <f t="shared" si="10"/>
        <v>0.125</v>
      </c>
      <c r="J175" s="16">
        <f t="shared" si="9"/>
        <v>890</v>
      </c>
      <c r="K175" s="15" t="str">
        <f t="shared" si="12"/>
        <v>4</v>
      </c>
    </row>
    <row r="176" spans="6:11" ht="15.75" x14ac:dyDescent="0.25">
      <c r="F176" s="43">
        <v>45526</v>
      </c>
      <c r="G176" t="s">
        <v>17</v>
      </c>
      <c r="H176">
        <v>4</v>
      </c>
      <c r="I176" s="14">
        <f t="shared" si="10"/>
        <v>8.3333333333333329E-2</v>
      </c>
      <c r="J176" s="16">
        <f t="shared" si="9"/>
        <v>593.33333333333326</v>
      </c>
      <c r="K176" s="15" t="str">
        <f t="shared" si="12"/>
        <v>4</v>
      </c>
    </row>
    <row r="177" spans="6:11" ht="15.75" x14ac:dyDescent="0.25">
      <c r="F177" s="43">
        <v>45526</v>
      </c>
      <c r="G177" t="s">
        <v>21</v>
      </c>
      <c r="H177">
        <v>8</v>
      </c>
      <c r="I177" s="14">
        <f t="shared" si="10"/>
        <v>0.16666666666666666</v>
      </c>
      <c r="J177" s="16">
        <f t="shared" si="9"/>
        <v>1186.6666666666665</v>
      </c>
      <c r="K177" s="15" t="str">
        <f t="shared" si="12"/>
        <v>3</v>
      </c>
    </row>
    <row r="178" spans="6:11" ht="15.75" x14ac:dyDescent="0.25">
      <c r="F178" s="43">
        <v>45526</v>
      </c>
      <c r="G178" t="s">
        <v>14</v>
      </c>
      <c r="H178">
        <v>9</v>
      </c>
      <c r="I178" s="14">
        <f t="shared" si="10"/>
        <v>0.1875</v>
      </c>
      <c r="J178" s="16">
        <f t="shared" si="9"/>
        <v>1335</v>
      </c>
      <c r="K178" s="15" t="str">
        <f t="shared" si="12"/>
        <v>3</v>
      </c>
    </row>
    <row r="179" spans="6:11" ht="15.75" x14ac:dyDescent="0.25">
      <c r="F179" s="43">
        <v>45526</v>
      </c>
      <c r="G179" t="s">
        <v>13</v>
      </c>
      <c r="H179">
        <v>4</v>
      </c>
      <c r="I179" s="14">
        <f t="shared" si="10"/>
        <v>8.3333333333333329E-2</v>
      </c>
      <c r="J179" s="16">
        <f t="shared" si="9"/>
        <v>593.33333333333326</v>
      </c>
      <c r="K179" s="15" t="str">
        <f t="shared" si="12"/>
        <v>3</v>
      </c>
    </row>
    <row r="180" spans="6:11" ht="15.75" x14ac:dyDescent="0.25">
      <c r="F180" s="43">
        <v>45526</v>
      </c>
      <c r="G180" t="s">
        <v>10</v>
      </c>
      <c r="H180">
        <v>11</v>
      </c>
      <c r="I180" s="14">
        <f t="shared" si="10"/>
        <v>0.22916666666666666</v>
      </c>
      <c r="J180" s="16">
        <f t="shared" ref="J180:J201" si="13">VLOOKUP(F180,B$2:C$24,2,FALSE)*I180</f>
        <v>1631.6666666666665</v>
      </c>
      <c r="K180" s="15" t="str">
        <f t="shared" si="12"/>
        <v>3</v>
      </c>
    </row>
    <row r="181" spans="6:11" ht="15.75" x14ac:dyDescent="0.25">
      <c r="F181" s="43">
        <v>45526</v>
      </c>
      <c r="G181" t="s">
        <v>856</v>
      </c>
      <c r="H181">
        <v>1</v>
      </c>
      <c r="I181" s="14">
        <f t="shared" si="10"/>
        <v>2.0833333333333332E-2</v>
      </c>
      <c r="J181" s="16">
        <f t="shared" si="13"/>
        <v>148.33333333333331</v>
      </c>
      <c r="K181" s="15" t="str">
        <f t="shared" si="12"/>
        <v>3Fall</v>
      </c>
    </row>
    <row r="182" spans="6:11" ht="15.75" x14ac:dyDescent="0.25">
      <c r="F182" s="43">
        <v>45526</v>
      </c>
      <c r="G182" t="s">
        <v>909</v>
      </c>
      <c r="H182">
        <v>1</v>
      </c>
      <c r="I182" s="14">
        <f t="shared" si="10"/>
        <v>2.0833333333333332E-2</v>
      </c>
      <c r="J182" s="16">
        <f t="shared" si="13"/>
        <v>148.33333333333331</v>
      </c>
      <c r="K182" s="15" t="str">
        <f t="shared" si="12"/>
        <v>3</v>
      </c>
    </row>
    <row r="183" spans="6:11" ht="15.75" x14ac:dyDescent="0.25">
      <c r="F183" s="46" t="s">
        <v>940</v>
      </c>
      <c r="G183" s="47"/>
      <c r="H183" s="47">
        <v>48</v>
      </c>
      <c r="I183" s="14">
        <f t="shared" si="10"/>
        <v>1</v>
      </c>
      <c r="J183" s="16" t="e">
        <f t="shared" si="13"/>
        <v>#N/A</v>
      </c>
      <c r="K183" s="15" t="str">
        <f t="shared" si="12"/>
        <v/>
      </c>
    </row>
    <row r="184" spans="6:11" ht="15.75" x14ac:dyDescent="0.25">
      <c r="F184" s="43">
        <v>45527</v>
      </c>
      <c r="G184" t="s">
        <v>19</v>
      </c>
      <c r="H184">
        <v>4</v>
      </c>
      <c r="I184" s="14">
        <f t="shared" si="10"/>
        <v>8.3333333333333329E-2</v>
      </c>
      <c r="J184" s="16">
        <f t="shared" si="13"/>
        <v>362.5</v>
      </c>
      <c r="K184" s="15" t="str">
        <f t="shared" si="12"/>
        <v>5</v>
      </c>
    </row>
    <row r="185" spans="6:11" ht="15.75" x14ac:dyDescent="0.25">
      <c r="F185" s="43">
        <v>45527</v>
      </c>
      <c r="G185" t="s">
        <v>18</v>
      </c>
      <c r="H185">
        <v>5</v>
      </c>
      <c r="I185" s="14">
        <f t="shared" si="10"/>
        <v>0.10416666666666667</v>
      </c>
      <c r="J185" s="16">
        <f t="shared" si="13"/>
        <v>453.125</v>
      </c>
      <c r="K185" s="15" t="str">
        <f t="shared" si="12"/>
        <v>4</v>
      </c>
    </row>
    <row r="186" spans="6:11" ht="15.75" x14ac:dyDescent="0.25">
      <c r="F186" s="43">
        <v>45527</v>
      </c>
      <c r="G186" t="s">
        <v>17</v>
      </c>
      <c r="H186">
        <v>9</v>
      </c>
      <c r="I186" s="14">
        <f t="shared" si="10"/>
        <v>0.1875</v>
      </c>
      <c r="J186" s="16">
        <f t="shared" si="13"/>
        <v>815.625</v>
      </c>
      <c r="K186" s="15" t="str">
        <f t="shared" si="12"/>
        <v>4</v>
      </c>
    </row>
    <row r="187" spans="6:11" ht="15.75" x14ac:dyDescent="0.25">
      <c r="F187" s="43">
        <v>45527</v>
      </c>
      <c r="G187" t="s">
        <v>21</v>
      </c>
      <c r="H187">
        <v>3</v>
      </c>
      <c r="I187" s="14">
        <f t="shared" si="10"/>
        <v>6.25E-2</v>
      </c>
      <c r="J187" s="16">
        <f t="shared" si="13"/>
        <v>271.875</v>
      </c>
      <c r="K187" s="15" t="str">
        <f t="shared" si="12"/>
        <v>3</v>
      </c>
    </row>
    <row r="188" spans="6:11" ht="15.75" x14ac:dyDescent="0.25">
      <c r="F188" s="43">
        <v>45527</v>
      </c>
      <c r="G188" t="s">
        <v>14</v>
      </c>
      <c r="H188">
        <v>3</v>
      </c>
      <c r="I188" s="14">
        <f t="shared" si="10"/>
        <v>6.25E-2</v>
      </c>
      <c r="J188" s="16">
        <f t="shared" si="13"/>
        <v>271.875</v>
      </c>
      <c r="K188" s="15" t="str">
        <f t="shared" si="12"/>
        <v>3</v>
      </c>
    </row>
    <row r="189" spans="6:11" ht="15.75" x14ac:dyDescent="0.25">
      <c r="F189" s="43">
        <v>45527</v>
      </c>
      <c r="G189" t="s">
        <v>13</v>
      </c>
      <c r="H189">
        <v>13</v>
      </c>
      <c r="I189" s="14">
        <f t="shared" si="10"/>
        <v>0.27083333333333331</v>
      </c>
      <c r="J189" s="16">
        <f t="shared" si="13"/>
        <v>1178.125</v>
      </c>
      <c r="K189" s="15" t="str">
        <f t="shared" si="12"/>
        <v>3</v>
      </c>
    </row>
    <row r="190" spans="6:11" ht="15.75" x14ac:dyDescent="0.25">
      <c r="F190" s="43">
        <v>45527</v>
      </c>
      <c r="G190" t="s">
        <v>10</v>
      </c>
      <c r="H190">
        <v>11</v>
      </c>
      <c r="I190" s="14">
        <f t="shared" si="10"/>
        <v>0.22916666666666666</v>
      </c>
      <c r="J190" s="16">
        <f t="shared" si="13"/>
        <v>996.875</v>
      </c>
      <c r="K190" s="15" t="str">
        <f t="shared" si="12"/>
        <v>3</v>
      </c>
    </row>
    <row r="191" spans="6:11" ht="15.75" x14ac:dyDescent="0.25">
      <c r="F191" s="46" t="s">
        <v>892</v>
      </c>
      <c r="G191" s="47"/>
      <c r="H191" s="47">
        <v>48</v>
      </c>
      <c r="I191" s="14">
        <f t="shared" si="10"/>
        <v>1</v>
      </c>
      <c r="J191" s="16" t="e">
        <f t="shared" si="13"/>
        <v>#N/A</v>
      </c>
      <c r="K191" s="15" t="str">
        <f t="shared" si="12"/>
        <v/>
      </c>
    </row>
    <row r="192" spans="6:11" ht="15.75" x14ac:dyDescent="0.25">
      <c r="F192" s="43">
        <v>45530</v>
      </c>
      <c r="G192" t="s">
        <v>19</v>
      </c>
      <c r="H192">
        <v>3</v>
      </c>
      <c r="I192" s="14">
        <f t="shared" si="10"/>
        <v>6.25E-2</v>
      </c>
      <c r="J192" s="16">
        <f t="shared" si="13"/>
        <v>235.5</v>
      </c>
      <c r="K192" s="15" t="str">
        <f t="shared" si="12"/>
        <v>5</v>
      </c>
    </row>
    <row r="193" spans="6:11" ht="15.75" x14ac:dyDescent="0.25">
      <c r="F193" s="43">
        <v>45530</v>
      </c>
      <c r="G193" t="s">
        <v>18</v>
      </c>
      <c r="H193">
        <v>1</v>
      </c>
      <c r="I193" s="14">
        <f t="shared" si="10"/>
        <v>2.0833333333333332E-2</v>
      </c>
      <c r="J193" s="16">
        <f t="shared" si="13"/>
        <v>78.5</v>
      </c>
      <c r="K193" s="15" t="str">
        <f t="shared" si="12"/>
        <v>4</v>
      </c>
    </row>
    <row r="194" spans="6:11" ht="15.75" x14ac:dyDescent="0.25">
      <c r="F194" s="43">
        <v>45530</v>
      </c>
      <c r="G194" t="s">
        <v>17</v>
      </c>
      <c r="H194">
        <v>2</v>
      </c>
      <c r="I194" s="14">
        <f t="shared" si="10"/>
        <v>4.1666666666666664E-2</v>
      </c>
      <c r="J194" s="16">
        <f t="shared" si="13"/>
        <v>157</v>
      </c>
      <c r="K194" s="15" t="str">
        <f t="shared" si="12"/>
        <v>4</v>
      </c>
    </row>
    <row r="195" spans="6:11" ht="15.75" x14ac:dyDescent="0.25">
      <c r="F195" s="43">
        <v>45530</v>
      </c>
      <c r="G195" t="s">
        <v>15</v>
      </c>
      <c r="H195">
        <v>1</v>
      </c>
      <c r="I195" s="14">
        <f t="shared" si="10"/>
        <v>2.0833333333333332E-2</v>
      </c>
      <c r="J195" s="16">
        <f t="shared" si="13"/>
        <v>78.5</v>
      </c>
      <c r="K195" s="15" t="str">
        <f t="shared" si="12"/>
        <v>4</v>
      </c>
    </row>
    <row r="196" spans="6:11" ht="15.75" x14ac:dyDescent="0.25">
      <c r="F196" s="43">
        <v>45530</v>
      </c>
      <c r="G196" t="s">
        <v>21</v>
      </c>
      <c r="H196">
        <v>6</v>
      </c>
      <c r="I196" s="14">
        <f t="shared" si="10"/>
        <v>0.125</v>
      </c>
      <c r="J196" s="16">
        <f t="shared" si="13"/>
        <v>471</v>
      </c>
      <c r="K196" s="15" t="str">
        <f t="shared" si="12"/>
        <v>3</v>
      </c>
    </row>
    <row r="197" spans="6:11" ht="15.75" x14ac:dyDescent="0.25">
      <c r="F197" s="43">
        <v>45530</v>
      </c>
      <c r="G197" t="s">
        <v>14</v>
      </c>
      <c r="H197">
        <v>8</v>
      </c>
      <c r="I197" s="14">
        <f t="shared" si="10"/>
        <v>0.16666666666666666</v>
      </c>
      <c r="J197" s="16">
        <f t="shared" si="13"/>
        <v>628</v>
      </c>
      <c r="K197" s="15" t="str">
        <f t="shared" si="12"/>
        <v>3</v>
      </c>
    </row>
    <row r="198" spans="6:11" ht="15.75" x14ac:dyDescent="0.25">
      <c r="F198" s="43">
        <v>45530</v>
      </c>
      <c r="G198" t="s">
        <v>13</v>
      </c>
      <c r="H198">
        <v>11</v>
      </c>
      <c r="I198" s="14">
        <f t="shared" si="10"/>
        <v>0.22916666666666666</v>
      </c>
      <c r="J198" s="16">
        <f t="shared" si="13"/>
        <v>863.5</v>
      </c>
      <c r="K198" s="15" t="str">
        <f t="shared" si="12"/>
        <v>3</v>
      </c>
    </row>
    <row r="199" spans="6:11" ht="15.75" x14ac:dyDescent="0.25">
      <c r="F199" s="43">
        <v>45530</v>
      </c>
      <c r="G199" t="s">
        <v>10</v>
      </c>
      <c r="H199">
        <v>12</v>
      </c>
      <c r="I199" s="14">
        <f t="shared" si="10"/>
        <v>0.25</v>
      </c>
      <c r="J199" s="16">
        <f t="shared" si="13"/>
        <v>942</v>
      </c>
      <c r="K199" s="15" t="str">
        <f t="shared" si="12"/>
        <v>3</v>
      </c>
    </row>
    <row r="200" spans="6:11" ht="15.75" x14ac:dyDescent="0.25">
      <c r="F200" s="43">
        <v>45530</v>
      </c>
      <c r="G200" t="s">
        <v>856</v>
      </c>
      <c r="H200">
        <v>4</v>
      </c>
      <c r="I200" s="14">
        <f t="shared" si="10"/>
        <v>8.3333333333333329E-2</v>
      </c>
      <c r="J200" s="16">
        <f>VLOOKUP(F200,B$2:C$35,2,FALSE)*I200</f>
        <v>314</v>
      </c>
      <c r="K200" s="15" t="str">
        <f t="shared" si="12"/>
        <v>3Fall</v>
      </c>
    </row>
    <row r="201" spans="6:11" ht="15.75" x14ac:dyDescent="0.25">
      <c r="F201" s="46" t="s">
        <v>941</v>
      </c>
      <c r="G201" s="47"/>
      <c r="H201" s="47">
        <v>48</v>
      </c>
      <c r="I201" s="14">
        <f t="shared" si="10"/>
        <v>1</v>
      </c>
      <c r="J201" s="16" t="e">
        <f t="shared" si="13"/>
        <v>#N/A</v>
      </c>
      <c r="K201" s="15" t="str">
        <f t="shared" si="12"/>
        <v/>
      </c>
    </row>
    <row r="202" spans="6:11" ht="15.75" x14ac:dyDescent="0.25">
      <c r="F202" s="43">
        <v>45534</v>
      </c>
      <c r="G202" t="s">
        <v>21</v>
      </c>
      <c r="H202">
        <v>3</v>
      </c>
      <c r="I202" s="14">
        <f>H202/12</f>
        <v>0.25</v>
      </c>
      <c r="J202" s="16" t="e">
        <f t="shared" ref="J202:J236" si="14">VLOOKUP(F202,B$2:C$35,2,FALSE)*I202</f>
        <v>#N/A</v>
      </c>
      <c r="K202" s="15" t="str">
        <f t="shared" si="12"/>
        <v>3</v>
      </c>
    </row>
    <row r="203" spans="6:11" ht="15.75" x14ac:dyDescent="0.25">
      <c r="F203" s="43">
        <v>45534</v>
      </c>
      <c r="G203" t="s">
        <v>14</v>
      </c>
      <c r="H203">
        <v>6</v>
      </c>
      <c r="I203" s="14">
        <f t="shared" ref="I203:I206" si="15">H203/12</f>
        <v>0.5</v>
      </c>
      <c r="J203" s="16" t="e">
        <f t="shared" si="14"/>
        <v>#N/A</v>
      </c>
      <c r="K203" s="15" t="str">
        <f t="shared" si="12"/>
        <v>3</v>
      </c>
    </row>
    <row r="204" spans="6:11" ht="15.75" x14ac:dyDescent="0.25">
      <c r="F204" s="43">
        <v>45534</v>
      </c>
      <c r="G204" t="s">
        <v>13</v>
      </c>
      <c r="H204">
        <v>2</v>
      </c>
      <c r="I204" s="14">
        <f t="shared" si="15"/>
        <v>0.16666666666666666</v>
      </c>
      <c r="J204" s="16" t="e">
        <f t="shared" si="14"/>
        <v>#N/A</v>
      </c>
      <c r="K204" s="15" t="str">
        <f t="shared" si="12"/>
        <v>3</v>
      </c>
    </row>
    <row r="205" spans="6:11" ht="15.75" x14ac:dyDescent="0.25">
      <c r="F205" s="43">
        <v>45534</v>
      </c>
      <c r="G205" t="s">
        <v>10</v>
      </c>
      <c r="H205">
        <v>1</v>
      </c>
      <c r="I205" s="14">
        <f t="shared" si="15"/>
        <v>8.3333333333333329E-2</v>
      </c>
      <c r="J205" s="16" t="e">
        <f t="shared" si="14"/>
        <v>#N/A</v>
      </c>
      <c r="K205" s="15" t="str">
        <f t="shared" si="12"/>
        <v>3</v>
      </c>
    </row>
    <row r="206" spans="6:11" ht="15.75" x14ac:dyDescent="0.25">
      <c r="F206" s="46" t="s">
        <v>893</v>
      </c>
      <c r="G206" s="47"/>
      <c r="H206" s="47">
        <v>12</v>
      </c>
      <c r="I206" s="14">
        <f t="shared" si="15"/>
        <v>1</v>
      </c>
      <c r="J206" s="16" t="e">
        <f t="shared" si="14"/>
        <v>#N/A</v>
      </c>
      <c r="K206" s="15" t="str">
        <f t="shared" si="12"/>
        <v/>
      </c>
    </row>
    <row r="207" spans="6:11" ht="15.75" x14ac:dyDescent="0.25">
      <c r="F207" s="43">
        <v>45539</v>
      </c>
      <c r="G207" t="s">
        <v>19</v>
      </c>
      <c r="H207">
        <v>2</v>
      </c>
      <c r="I207" s="14">
        <f t="shared" si="10"/>
        <v>4.1666666666666664E-2</v>
      </c>
      <c r="J207" s="16">
        <f t="shared" si="14"/>
        <v>40.791666666666664</v>
      </c>
      <c r="K207" s="15" t="str">
        <f t="shared" si="12"/>
        <v>5</v>
      </c>
    </row>
    <row r="208" spans="6:11" ht="15.75" x14ac:dyDescent="0.25">
      <c r="F208" s="43">
        <v>45539</v>
      </c>
      <c r="G208" t="s">
        <v>18</v>
      </c>
      <c r="H208">
        <v>1</v>
      </c>
      <c r="I208" s="14">
        <f t="shared" si="10"/>
        <v>2.0833333333333332E-2</v>
      </c>
      <c r="J208" s="16">
        <f t="shared" si="14"/>
        <v>20.395833333333332</v>
      </c>
      <c r="K208" s="15" t="str">
        <f t="shared" si="12"/>
        <v>4</v>
      </c>
    </row>
    <row r="209" spans="6:11" ht="15.75" x14ac:dyDescent="0.25">
      <c r="F209" s="43">
        <v>45539</v>
      </c>
      <c r="G209" t="s">
        <v>17</v>
      </c>
      <c r="H209">
        <v>1</v>
      </c>
      <c r="I209" s="14">
        <f t="shared" ref="I209:I236" si="16">H209/48</f>
        <v>2.0833333333333332E-2</v>
      </c>
      <c r="J209" s="16">
        <f t="shared" si="14"/>
        <v>20.395833333333332</v>
      </c>
      <c r="K209" s="15" t="str">
        <f t="shared" si="12"/>
        <v>4</v>
      </c>
    </row>
    <row r="210" spans="6:11" ht="15.75" x14ac:dyDescent="0.25">
      <c r="F210" s="43">
        <v>45539</v>
      </c>
      <c r="G210" t="s">
        <v>21</v>
      </c>
      <c r="H210">
        <v>2</v>
      </c>
      <c r="I210" s="14">
        <f t="shared" si="16"/>
        <v>4.1666666666666664E-2</v>
      </c>
      <c r="J210" s="16">
        <f t="shared" si="14"/>
        <v>40.791666666666664</v>
      </c>
      <c r="K210" s="15" t="str">
        <f t="shared" si="12"/>
        <v>3</v>
      </c>
    </row>
    <row r="211" spans="6:11" ht="15.75" x14ac:dyDescent="0.25">
      <c r="F211" s="43">
        <v>45539</v>
      </c>
      <c r="G211" t="s">
        <v>14</v>
      </c>
      <c r="H211">
        <v>3</v>
      </c>
      <c r="I211" s="14">
        <f t="shared" si="16"/>
        <v>6.25E-2</v>
      </c>
      <c r="J211" s="16">
        <f t="shared" si="14"/>
        <v>61.1875</v>
      </c>
      <c r="K211" s="15" t="str">
        <f t="shared" si="12"/>
        <v>3</v>
      </c>
    </row>
    <row r="212" spans="6:11" ht="15.75" x14ac:dyDescent="0.25">
      <c r="F212" s="43">
        <v>45539</v>
      </c>
      <c r="G212" t="s">
        <v>13</v>
      </c>
      <c r="H212">
        <v>3</v>
      </c>
      <c r="I212" s="14">
        <f t="shared" si="16"/>
        <v>6.25E-2</v>
      </c>
      <c r="J212" s="16">
        <f t="shared" si="14"/>
        <v>61.1875</v>
      </c>
      <c r="K212" s="15" t="str">
        <f t="shared" si="12"/>
        <v>3</v>
      </c>
    </row>
    <row r="213" spans="6:11" ht="15.75" x14ac:dyDescent="0.25">
      <c r="F213" s="43">
        <v>45539</v>
      </c>
      <c r="G213" t="s">
        <v>10</v>
      </c>
      <c r="H213">
        <v>1</v>
      </c>
      <c r="I213" s="14">
        <f t="shared" si="16"/>
        <v>2.0833333333333332E-2</v>
      </c>
      <c r="J213" s="16">
        <f t="shared" si="14"/>
        <v>20.395833333333332</v>
      </c>
      <c r="K213" s="15" t="str">
        <f t="shared" si="12"/>
        <v>3</v>
      </c>
    </row>
    <row r="214" spans="6:11" ht="15.75" x14ac:dyDescent="0.25">
      <c r="F214" s="43">
        <v>45539</v>
      </c>
      <c r="G214" t="s">
        <v>856</v>
      </c>
      <c r="H214">
        <v>34</v>
      </c>
      <c r="I214" s="14">
        <f t="shared" si="16"/>
        <v>0.70833333333333337</v>
      </c>
      <c r="J214" s="16">
        <f t="shared" si="14"/>
        <v>693.45833333333337</v>
      </c>
      <c r="K214" s="15" t="str">
        <f t="shared" si="12"/>
        <v>3Fall</v>
      </c>
    </row>
    <row r="215" spans="6:11" ht="15.75" x14ac:dyDescent="0.25">
      <c r="F215" s="43">
        <v>45539</v>
      </c>
      <c r="G215" t="s">
        <v>224</v>
      </c>
      <c r="H215">
        <v>1</v>
      </c>
      <c r="I215" s="14">
        <f t="shared" si="16"/>
        <v>2.0833333333333332E-2</v>
      </c>
      <c r="J215" s="16">
        <f t="shared" si="14"/>
        <v>20.395833333333332</v>
      </c>
      <c r="K215" s="15" t="str">
        <f t="shared" si="12"/>
        <v/>
      </c>
    </row>
    <row r="216" spans="6:11" ht="15.75" x14ac:dyDescent="0.25">
      <c r="F216" s="46" t="s">
        <v>894</v>
      </c>
      <c r="G216" s="47"/>
      <c r="H216" s="47">
        <v>48</v>
      </c>
      <c r="I216" s="14">
        <f t="shared" si="16"/>
        <v>1</v>
      </c>
      <c r="J216" s="16" t="e">
        <f t="shared" si="14"/>
        <v>#N/A</v>
      </c>
      <c r="K216" s="15" t="str">
        <f t="shared" si="12"/>
        <v/>
      </c>
    </row>
    <row r="217" spans="6:11" ht="15.75" x14ac:dyDescent="0.25">
      <c r="F217" s="43">
        <v>45543</v>
      </c>
      <c r="G217" t="s">
        <v>19</v>
      </c>
      <c r="H217">
        <v>3</v>
      </c>
      <c r="I217" s="14">
        <f t="shared" si="16"/>
        <v>6.25E-2</v>
      </c>
      <c r="J217" s="16">
        <f t="shared" si="14"/>
        <v>44.9375</v>
      </c>
      <c r="K217" s="15" t="str">
        <f t="shared" si="12"/>
        <v>5</v>
      </c>
    </row>
    <row r="218" spans="6:11" ht="15.75" x14ac:dyDescent="0.25">
      <c r="F218" s="43">
        <v>45543</v>
      </c>
      <c r="G218" t="s">
        <v>18</v>
      </c>
      <c r="H218">
        <v>1</v>
      </c>
      <c r="I218" s="14">
        <f t="shared" si="16"/>
        <v>2.0833333333333332E-2</v>
      </c>
      <c r="J218" s="16">
        <f t="shared" si="14"/>
        <v>14.979166666666666</v>
      </c>
      <c r="K218" s="15" t="str">
        <f t="shared" si="12"/>
        <v>4</v>
      </c>
    </row>
    <row r="219" spans="6:11" ht="15.75" x14ac:dyDescent="0.25">
      <c r="F219" s="43">
        <v>45543</v>
      </c>
      <c r="G219" t="s">
        <v>17</v>
      </c>
      <c r="H219">
        <v>2</v>
      </c>
      <c r="I219" s="14">
        <f t="shared" si="16"/>
        <v>4.1666666666666664E-2</v>
      </c>
      <c r="J219" s="16">
        <f t="shared" si="14"/>
        <v>29.958333333333332</v>
      </c>
      <c r="K219" s="15" t="str">
        <f t="shared" si="12"/>
        <v>4</v>
      </c>
    </row>
    <row r="220" spans="6:11" ht="15.75" x14ac:dyDescent="0.25">
      <c r="F220" s="43">
        <v>45543</v>
      </c>
      <c r="G220" t="s">
        <v>14</v>
      </c>
      <c r="H220">
        <v>4</v>
      </c>
      <c r="I220" s="14">
        <f t="shared" si="16"/>
        <v>8.3333333333333329E-2</v>
      </c>
      <c r="J220" s="16">
        <f t="shared" si="14"/>
        <v>59.916666666666664</v>
      </c>
      <c r="K220" s="15" t="str">
        <f t="shared" si="12"/>
        <v>3</v>
      </c>
    </row>
    <row r="221" spans="6:11" ht="15.75" x14ac:dyDescent="0.25">
      <c r="F221" s="43">
        <v>45543</v>
      </c>
      <c r="G221" t="s">
        <v>13</v>
      </c>
      <c r="H221">
        <v>3</v>
      </c>
      <c r="I221" s="14">
        <f t="shared" si="16"/>
        <v>6.25E-2</v>
      </c>
      <c r="J221" s="16">
        <f t="shared" si="14"/>
        <v>44.9375</v>
      </c>
      <c r="K221" s="15" t="str">
        <f t="shared" si="12"/>
        <v>3</v>
      </c>
    </row>
    <row r="222" spans="6:11" ht="15.75" x14ac:dyDescent="0.25">
      <c r="F222" s="43">
        <v>45543</v>
      </c>
      <c r="G222" t="s">
        <v>10</v>
      </c>
      <c r="H222">
        <v>5</v>
      </c>
      <c r="I222" s="14">
        <f t="shared" si="16"/>
        <v>0.10416666666666667</v>
      </c>
      <c r="J222" s="16">
        <f t="shared" si="14"/>
        <v>74.895833333333343</v>
      </c>
      <c r="K222" s="15" t="str">
        <f t="shared" si="12"/>
        <v>3</v>
      </c>
    </row>
    <row r="223" spans="6:11" ht="15.75" x14ac:dyDescent="0.25">
      <c r="F223" s="43">
        <v>45543</v>
      </c>
      <c r="G223" t="s">
        <v>856</v>
      </c>
      <c r="H223">
        <v>30</v>
      </c>
      <c r="I223" s="14">
        <f t="shared" si="16"/>
        <v>0.625</v>
      </c>
      <c r="J223" s="16">
        <f t="shared" si="14"/>
        <v>449.375</v>
      </c>
      <c r="K223" s="15" t="str">
        <f t="shared" si="12"/>
        <v>3Fall</v>
      </c>
    </row>
    <row r="224" spans="6:11" ht="15.75" x14ac:dyDescent="0.25">
      <c r="F224" s="46" t="s">
        <v>895</v>
      </c>
      <c r="G224" s="47"/>
      <c r="H224" s="47">
        <v>48</v>
      </c>
      <c r="I224" s="14">
        <f t="shared" si="16"/>
        <v>1</v>
      </c>
      <c r="J224" s="16" t="e">
        <f t="shared" si="14"/>
        <v>#N/A</v>
      </c>
      <c r="K224" s="15" t="str">
        <f t="shared" si="12"/>
        <v/>
      </c>
    </row>
    <row r="225" spans="6:11" ht="15.75" x14ac:dyDescent="0.25">
      <c r="F225" s="43">
        <v>45550</v>
      </c>
      <c r="G225" t="s">
        <v>19</v>
      </c>
      <c r="H225">
        <v>1</v>
      </c>
      <c r="I225" s="14">
        <f t="shared" si="16"/>
        <v>2.0833333333333332E-2</v>
      </c>
      <c r="J225" s="16">
        <f t="shared" si="14"/>
        <v>31.770833333333332</v>
      </c>
      <c r="K225" s="15" t="str">
        <f t="shared" si="12"/>
        <v>5</v>
      </c>
    </row>
    <row r="226" spans="6:11" ht="15.75" x14ac:dyDescent="0.25">
      <c r="F226" s="43">
        <v>45550</v>
      </c>
      <c r="G226" t="s">
        <v>18</v>
      </c>
      <c r="H226">
        <v>1</v>
      </c>
      <c r="I226" s="14">
        <f t="shared" si="16"/>
        <v>2.0833333333333332E-2</v>
      </c>
      <c r="J226" s="16">
        <f t="shared" si="14"/>
        <v>31.770833333333332</v>
      </c>
      <c r="K226" s="15" t="str">
        <f t="shared" si="12"/>
        <v>4</v>
      </c>
    </row>
    <row r="227" spans="6:11" ht="15.75" x14ac:dyDescent="0.25">
      <c r="F227" s="43">
        <v>45550</v>
      </c>
      <c r="G227" t="s">
        <v>14</v>
      </c>
      <c r="H227">
        <v>1</v>
      </c>
      <c r="I227" s="14">
        <f t="shared" si="16"/>
        <v>2.0833333333333332E-2</v>
      </c>
      <c r="J227" s="16">
        <f t="shared" si="14"/>
        <v>31.770833333333332</v>
      </c>
      <c r="K227" s="15" t="str">
        <f t="shared" si="12"/>
        <v>3</v>
      </c>
    </row>
    <row r="228" spans="6:11" ht="15.75" x14ac:dyDescent="0.25">
      <c r="F228" s="43">
        <v>45550</v>
      </c>
      <c r="G228" t="s">
        <v>856</v>
      </c>
      <c r="H228">
        <v>45</v>
      </c>
      <c r="I228" s="14">
        <f t="shared" si="16"/>
        <v>0.9375</v>
      </c>
      <c r="J228" s="16">
        <f t="shared" si="14"/>
        <v>1429.6875</v>
      </c>
      <c r="K228" s="15" t="str">
        <f t="shared" si="12"/>
        <v>3Fall</v>
      </c>
    </row>
    <row r="229" spans="6:11" ht="15.75" x14ac:dyDescent="0.25">
      <c r="F229" s="46" t="s">
        <v>942</v>
      </c>
      <c r="G229" s="47"/>
      <c r="H229" s="47">
        <v>48</v>
      </c>
      <c r="I229" s="14">
        <f t="shared" si="16"/>
        <v>1</v>
      </c>
      <c r="J229" s="16" t="e">
        <f t="shared" si="14"/>
        <v>#N/A</v>
      </c>
      <c r="K229" s="15" t="str">
        <f t="shared" si="12"/>
        <v/>
      </c>
    </row>
    <row r="230" spans="6:11" ht="15.75" x14ac:dyDescent="0.25">
      <c r="F230" s="43">
        <v>45552</v>
      </c>
      <c r="G230" t="s">
        <v>856</v>
      </c>
      <c r="H230">
        <v>48</v>
      </c>
      <c r="I230" s="14">
        <f t="shared" si="16"/>
        <v>1</v>
      </c>
      <c r="J230" s="16">
        <f t="shared" si="14"/>
        <v>1575</v>
      </c>
      <c r="K230" s="15" t="str">
        <f t="shared" si="12"/>
        <v>3Fall</v>
      </c>
    </row>
    <row r="231" spans="6:11" ht="15.75" x14ac:dyDescent="0.25">
      <c r="F231" s="46" t="s">
        <v>943</v>
      </c>
      <c r="G231" s="47"/>
      <c r="H231" s="47">
        <v>48</v>
      </c>
      <c r="I231" s="14">
        <f t="shared" si="16"/>
        <v>1</v>
      </c>
      <c r="J231" s="16" t="e">
        <f t="shared" si="14"/>
        <v>#N/A</v>
      </c>
      <c r="K231" s="15" t="str">
        <f t="shared" si="12"/>
        <v/>
      </c>
    </row>
    <row r="232" spans="6:11" ht="15.75" x14ac:dyDescent="0.25">
      <c r="F232" s="43">
        <v>45554</v>
      </c>
      <c r="G232" t="s">
        <v>19</v>
      </c>
      <c r="H232">
        <v>1</v>
      </c>
      <c r="I232" s="14">
        <f>H232/96</f>
        <v>1.0416666666666666E-2</v>
      </c>
      <c r="J232" s="16">
        <f t="shared" si="14"/>
        <v>23.020833333333332</v>
      </c>
      <c r="K232" s="15" t="str">
        <f t="shared" si="12"/>
        <v>5</v>
      </c>
    </row>
    <row r="233" spans="6:11" ht="15.75" x14ac:dyDescent="0.25">
      <c r="F233" s="43">
        <v>45554</v>
      </c>
      <c r="G233" t="s">
        <v>856</v>
      </c>
      <c r="H233">
        <v>47</v>
      </c>
      <c r="I233" s="14">
        <f t="shared" ref="I233:I234" si="17">H233/96</f>
        <v>0.48958333333333331</v>
      </c>
      <c r="J233" s="16">
        <f t="shared" si="14"/>
        <v>1081.9791666666665</v>
      </c>
      <c r="K233" s="15" t="str">
        <f t="shared" si="12"/>
        <v>3Fall</v>
      </c>
    </row>
    <row r="234" spans="6:11" ht="15.75" x14ac:dyDescent="0.25">
      <c r="F234" s="46" t="s">
        <v>944</v>
      </c>
      <c r="G234" s="47"/>
      <c r="H234" s="47">
        <v>96</v>
      </c>
      <c r="I234" s="14">
        <f t="shared" si="17"/>
        <v>1</v>
      </c>
      <c r="J234" s="16" t="e">
        <f t="shared" si="14"/>
        <v>#N/A</v>
      </c>
      <c r="K234" s="15" t="str">
        <f t="shared" si="12"/>
        <v/>
      </c>
    </row>
    <row r="235" spans="6:11" ht="15.75" x14ac:dyDescent="0.25">
      <c r="F235" s="43">
        <v>45556</v>
      </c>
      <c r="G235" t="s">
        <v>856</v>
      </c>
      <c r="H235">
        <v>48</v>
      </c>
      <c r="I235" s="14">
        <f t="shared" si="16"/>
        <v>1</v>
      </c>
      <c r="J235" s="16">
        <f t="shared" si="14"/>
        <v>2077</v>
      </c>
      <c r="K235" s="15" t="str">
        <f t="shared" si="12"/>
        <v>3Fall</v>
      </c>
    </row>
    <row r="236" spans="6:11" ht="15.75" x14ac:dyDescent="0.25">
      <c r="F236" s="46" t="s">
        <v>945</v>
      </c>
      <c r="G236" s="47"/>
      <c r="H236" s="47">
        <v>48</v>
      </c>
      <c r="I236" s="14">
        <f t="shared" si="16"/>
        <v>1</v>
      </c>
      <c r="J236" s="16" t="e">
        <f t="shared" si="14"/>
        <v>#N/A</v>
      </c>
      <c r="K236" s="15" t="str">
        <f t="shared" ref="K236" si="18">IF(RIGHT(G236,2)="21", "3", IF(RIGHT(G236,2)="20", "4", IF(RIGHT(G236,2)="19", "5", IF(RIGHT(G236,6)="19FALL", "3Fall",""))))</f>
        <v/>
      </c>
    </row>
  </sheetData>
  <pageMargins left="0.7" right="0.7" top="0.75" bottom="0.75" header="0.3" footer="0.3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4A90-DE32-4B19-874E-5CF1C0C4FDA3}">
  <dimension ref="A1:E4"/>
  <sheetViews>
    <sheetView workbookViewId="0">
      <selection activeCell="G24" sqref="G24"/>
    </sheetView>
  </sheetViews>
  <sheetFormatPr defaultRowHeight="15" x14ac:dyDescent="0.25"/>
  <cols>
    <col min="1" max="1" width="16.85546875" bestFit="1" customWidth="1"/>
    <col min="2" max="2" width="12" bestFit="1" customWidth="1"/>
  </cols>
  <sheetData>
    <row r="1" spans="1:5" x14ac:dyDescent="0.25">
      <c r="A1" t="s">
        <v>851</v>
      </c>
      <c r="B1" t="s">
        <v>858</v>
      </c>
      <c r="C1" t="s">
        <v>864</v>
      </c>
      <c r="D1" t="s">
        <v>869</v>
      </c>
      <c r="E1" t="s">
        <v>853</v>
      </c>
    </row>
    <row r="2" spans="1:5" x14ac:dyDescent="0.25">
      <c r="A2" s="2" t="s">
        <v>866</v>
      </c>
      <c r="B2" s="3">
        <v>80992.682826908233</v>
      </c>
      <c r="C2" s="3">
        <v>16025.441064279981</v>
      </c>
      <c r="D2" s="3">
        <v>7685.4444444444453</v>
      </c>
      <c r="E2" s="3">
        <f>SUM(B2:D2)</f>
        <v>104703.56833563265</v>
      </c>
    </row>
    <row r="3" spans="1:5" x14ac:dyDescent="0.25">
      <c r="A3" s="2" t="s">
        <v>867</v>
      </c>
      <c r="B3" s="3">
        <v>17857.032767180757</v>
      </c>
      <c r="C3" s="3">
        <v>6499.4924261418428</v>
      </c>
      <c r="D3" s="3">
        <v>1097.3055555555557</v>
      </c>
      <c r="E3" s="3">
        <f t="shared" ref="E3:E4" si="0">SUM(B3:D3)</f>
        <v>25453.830748878154</v>
      </c>
    </row>
    <row r="4" spans="1:5" x14ac:dyDescent="0.25">
      <c r="A4" s="2" t="s">
        <v>868</v>
      </c>
      <c r="B4" s="3">
        <v>13981.892095429157</v>
      </c>
      <c r="C4" s="3">
        <v>1614.3119855967079</v>
      </c>
      <c r="D4" s="3">
        <v>2860.083333333333</v>
      </c>
      <c r="E4" s="3">
        <f t="shared" si="0"/>
        <v>18456.287414359198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16FD-8ACE-4502-B5B5-E6E824ECF282}">
  <dimension ref="A1:R65"/>
  <sheetViews>
    <sheetView workbookViewId="0">
      <selection activeCell="A17" sqref="A17"/>
    </sheetView>
  </sheetViews>
  <sheetFormatPr defaultRowHeight="15" x14ac:dyDescent="0.25"/>
  <cols>
    <col min="1" max="1" width="23.85546875" bestFit="1" customWidth="1"/>
    <col min="10" max="10" width="13.42578125" bestFit="1" customWidth="1"/>
    <col min="11" max="11" width="12.140625" bestFit="1" customWidth="1"/>
    <col min="13" max="13" width="24.42578125" bestFit="1" customWidth="1"/>
    <col min="14" max="14" width="16.85546875" bestFit="1" customWidth="1"/>
    <col min="15" max="17" width="7.140625" bestFit="1" customWidth="1"/>
    <col min="18" max="18" width="11.28515625" bestFit="1" customWidth="1"/>
  </cols>
  <sheetData>
    <row r="1" spans="1:18" x14ac:dyDescent="0.25">
      <c r="A1" t="s">
        <v>206</v>
      </c>
      <c r="B1" t="s">
        <v>207</v>
      </c>
      <c r="C1" t="s">
        <v>28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18" x14ac:dyDescent="0.25">
      <c r="A2">
        <v>2024</v>
      </c>
      <c r="B2" t="s">
        <v>214</v>
      </c>
      <c r="C2" t="s">
        <v>54</v>
      </c>
      <c r="D2" t="s">
        <v>215</v>
      </c>
      <c r="E2" t="s">
        <v>216</v>
      </c>
      <c r="F2">
        <v>25</v>
      </c>
      <c r="G2" t="s">
        <v>217</v>
      </c>
      <c r="H2">
        <v>101</v>
      </c>
      <c r="I2">
        <v>5343</v>
      </c>
    </row>
    <row r="3" spans="1:18" x14ac:dyDescent="0.25">
      <c r="A3">
        <v>2024</v>
      </c>
      <c r="B3" t="s">
        <v>214</v>
      </c>
      <c r="C3" t="s">
        <v>54</v>
      </c>
      <c r="D3" t="s">
        <v>215</v>
      </c>
      <c r="E3" t="s">
        <v>216</v>
      </c>
      <c r="F3">
        <v>26</v>
      </c>
      <c r="G3" t="s">
        <v>217</v>
      </c>
      <c r="H3">
        <v>101</v>
      </c>
      <c r="I3">
        <v>25536</v>
      </c>
      <c r="N3" s="1" t="s">
        <v>193</v>
      </c>
    </row>
    <row r="4" spans="1:18" x14ac:dyDescent="0.25">
      <c r="A4">
        <v>2024</v>
      </c>
      <c r="B4" t="s">
        <v>214</v>
      </c>
      <c r="C4" t="s">
        <v>54</v>
      </c>
      <c r="D4" t="s">
        <v>215</v>
      </c>
      <c r="E4" t="s">
        <v>216</v>
      </c>
      <c r="F4">
        <v>27</v>
      </c>
      <c r="G4" t="s">
        <v>217</v>
      </c>
      <c r="H4">
        <v>101</v>
      </c>
      <c r="I4">
        <v>29558</v>
      </c>
      <c r="N4">
        <v>25</v>
      </c>
      <c r="O4">
        <v>26</v>
      </c>
      <c r="P4">
        <v>27</v>
      </c>
      <c r="Q4">
        <v>28</v>
      </c>
      <c r="R4" t="s">
        <v>191</v>
      </c>
    </row>
    <row r="5" spans="1:18" x14ac:dyDescent="0.25">
      <c r="A5">
        <v>2024</v>
      </c>
      <c r="B5" t="s">
        <v>214</v>
      </c>
      <c r="C5" t="s">
        <v>54</v>
      </c>
      <c r="D5" t="s">
        <v>218</v>
      </c>
      <c r="E5" t="s">
        <v>216</v>
      </c>
      <c r="F5">
        <v>25</v>
      </c>
      <c r="G5" t="s">
        <v>217</v>
      </c>
      <c r="H5">
        <v>101</v>
      </c>
      <c r="I5">
        <v>5285</v>
      </c>
      <c r="M5" t="s">
        <v>850</v>
      </c>
      <c r="N5">
        <v>10628</v>
      </c>
      <c r="O5">
        <v>32012</v>
      </c>
      <c r="P5">
        <v>48709</v>
      </c>
      <c r="Q5">
        <v>269</v>
      </c>
      <c r="R5">
        <v>91618</v>
      </c>
    </row>
    <row r="6" spans="1:18" x14ac:dyDescent="0.25">
      <c r="A6">
        <v>2024</v>
      </c>
      <c r="B6" t="s">
        <v>214</v>
      </c>
      <c r="C6" t="s">
        <v>54</v>
      </c>
      <c r="D6" t="s">
        <v>218</v>
      </c>
      <c r="E6" t="s">
        <v>216</v>
      </c>
      <c r="F6">
        <v>26</v>
      </c>
      <c r="G6" t="s">
        <v>217</v>
      </c>
      <c r="H6">
        <v>101</v>
      </c>
      <c r="I6">
        <v>6476</v>
      </c>
    </row>
    <row r="7" spans="1:18" x14ac:dyDescent="0.25">
      <c r="A7">
        <v>2024</v>
      </c>
      <c r="B7" t="s">
        <v>214</v>
      </c>
      <c r="C7" t="s">
        <v>54</v>
      </c>
      <c r="D7" t="s">
        <v>218</v>
      </c>
      <c r="E7" t="s">
        <v>216</v>
      </c>
      <c r="F7">
        <v>27</v>
      </c>
      <c r="G7" t="s">
        <v>217</v>
      </c>
      <c r="H7">
        <v>101</v>
      </c>
      <c r="I7">
        <v>19151</v>
      </c>
    </row>
    <row r="8" spans="1:18" x14ac:dyDescent="0.25">
      <c r="A8">
        <v>2024</v>
      </c>
      <c r="B8" t="s">
        <v>214</v>
      </c>
      <c r="C8" t="s">
        <v>54</v>
      </c>
      <c r="D8" t="s">
        <v>218</v>
      </c>
      <c r="E8" t="s">
        <v>216</v>
      </c>
      <c r="F8">
        <v>28</v>
      </c>
      <c r="G8" t="s">
        <v>217</v>
      </c>
      <c r="H8">
        <v>101</v>
      </c>
      <c r="I8">
        <v>269</v>
      </c>
    </row>
    <row r="12" spans="1:18" x14ac:dyDescent="0.25">
      <c r="M12" s="1" t="s">
        <v>7</v>
      </c>
      <c r="N12" t="s">
        <v>194</v>
      </c>
    </row>
    <row r="14" spans="1:18" x14ac:dyDescent="0.25">
      <c r="B14" s="13">
        <v>25</v>
      </c>
      <c r="C14" s="13">
        <v>26</v>
      </c>
      <c r="D14" s="13">
        <v>27</v>
      </c>
      <c r="E14" s="13">
        <v>28</v>
      </c>
      <c r="M14" s="1" t="s">
        <v>196</v>
      </c>
      <c r="N14" s="1" t="s">
        <v>193</v>
      </c>
    </row>
    <row r="15" spans="1:18" x14ac:dyDescent="0.25">
      <c r="A15" t="s">
        <v>850</v>
      </c>
      <c r="B15" s="15">
        <v>10628</v>
      </c>
      <c r="C15" s="15">
        <v>32012</v>
      </c>
      <c r="D15" s="15">
        <v>48709</v>
      </c>
      <c r="E15" s="15">
        <v>269</v>
      </c>
      <c r="M15" s="1" t="s">
        <v>190</v>
      </c>
      <c r="N15">
        <v>25</v>
      </c>
      <c r="O15">
        <v>26</v>
      </c>
      <c r="P15">
        <v>27</v>
      </c>
      <c r="Q15">
        <v>28</v>
      </c>
      <c r="R15" t="s">
        <v>191</v>
      </c>
    </row>
    <row r="16" spans="1:18" x14ac:dyDescent="0.25">
      <c r="M16" s="2" t="s">
        <v>131</v>
      </c>
      <c r="N16" s="11">
        <v>2.3809523809523808E-2</v>
      </c>
      <c r="O16" s="11">
        <v>4.5454545454545456E-2</v>
      </c>
      <c r="P16" s="11">
        <v>2.7777777777777776E-2</v>
      </c>
      <c r="Q16" s="11">
        <v>1.0416666666666666E-2</v>
      </c>
      <c r="R16" s="11">
        <v>3.2258064516129031E-2</v>
      </c>
    </row>
    <row r="17" spans="1:18" x14ac:dyDescent="0.25">
      <c r="M17" s="2" t="s">
        <v>342</v>
      </c>
      <c r="N17" s="11">
        <v>7.9365079365079361E-3</v>
      </c>
      <c r="O17" s="11">
        <v>1.1363636363636364E-2</v>
      </c>
      <c r="P17" s="11">
        <v>1.3888888888888888E-2</v>
      </c>
      <c r="Q17" s="11">
        <v>2.0833333333333332E-2</v>
      </c>
      <c r="R17" s="11">
        <v>1.2544802867383513E-2</v>
      </c>
    </row>
    <row r="18" spans="1:18" x14ac:dyDescent="0.25">
      <c r="M18" s="2" t="s">
        <v>268</v>
      </c>
      <c r="N18" s="11">
        <v>7.9365079365079361E-3</v>
      </c>
      <c r="O18" s="11">
        <v>2.2727272727272728E-2</v>
      </c>
      <c r="P18" s="11">
        <v>0</v>
      </c>
      <c r="Q18" s="11">
        <v>0</v>
      </c>
      <c r="R18" s="11">
        <v>1.2544802867383513E-2</v>
      </c>
    </row>
    <row r="19" spans="1:18" x14ac:dyDescent="0.25">
      <c r="M19" s="2" t="s">
        <v>304</v>
      </c>
      <c r="N19" s="11">
        <v>7.9365079365079361E-3</v>
      </c>
      <c r="O19" s="11">
        <v>7.575757575757576E-3</v>
      </c>
      <c r="P19" s="11">
        <v>0</v>
      </c>
      <c r="Q19" s="11">
        <v>1.0416666666666666E-2</v>
      </c>
      <c r="R19" s="11">
        <v>7.1684587813620072E-3</v>
      </c>
    </row>
    <row r="20" spans="1:18" x14ac:dyDescent="0.25">
      <c r="M20" s="2" t="s">
        <v>291</v>
      </c>
      <c r="N20" s="11">
        <v>3.1746031746031744E-2</v>
      </c>
      <c r="O20" s="11">
        <v>2.6515151515151516E-2</v>
      </c>
      <c r="P20" s="11">
        <v>4.1666666666666664E-2</v>
      </c>
      <c r="Q20" s="11">
        <v>5.2083333333333336E-2</v>
      </c>
      <c r="R20" s="11">
        <v>3.4050179211469536E-2</v>
      </c>
    </row>
    <row r="21" spans="1:18" x14ac:dyDescent="0.25">
      <c r="M21" s="2" t="s">
        <v>443</v>
      </c>
      <c r="N21" s="11">
        <v>0</v>
      </c>
      <c r="O21" s="11">
        <v>7.575757575757576E-3</v>
      </c>
      <c r="P21" s="11">
        <v>1.3888888888888888E-2</v>
      </c>
      <c r="Q21" s="11">
        <v>3.125E-2</v>
      </c>
      <c r="R21" s="11">
        <v>1.0752688172043012E-2</v>
      </c>
    </row>
    <row r="22" spans="1:18" x14ac:dyDescent="0.25">
      <c r="A22" t="s">
        <v>852</v>
      </c>
      <c r="M22" s="2" t="s">
        <v>487</v>
      </c>
      <c r="N22" s="11">
        <v>0</v>
      </c>
      <c r="O22" s="11">
        <v>3.787878787878788E-3</v>
      </c>
      <c r="P22" s="11">
        <v>0</v>
      </c>
      <c r="Q22" s="11">
        <v>0</v>
      </c>
      <c r="R22" s="11">
        <v>1.7921146953405018E-3</v>
      </c>
    </row>
    <row r="23" spans="1:18" x14ac:dyDescent="0.25">
      <c r="A23" s="12" t="s">
        <v>851</v>
      </c>
      <c r="B23" s="13">
        <v>25</v>
      </c>
      <c r="C23" s="13">
        <v>26</v>
      </c>
      <c r="D23" s="13">
        <v>27</v>
      </c>
      <c r="E23" s="13">
        <v>28</v>
      </c>
      <c r="M23" s="2" t="s">
        <v>425</v>
      </c>
      <c r="N23" s="11">
        <v>0</v>
      </c>
      <c r="O23" s="11">
        <v>7.575757575757576E-3</v>
      </c>
      <c r="P23" s="11">
        <v>0</v>
      </c>
      <c r="Q23" s="11">
        <v>0</v>
      </c>
      <c r="R23" s="11">
        <v>3.5842293906810036E-3</v>
      </c>
    </row>
    <row r="24" spans="1:18" x14ac:dyDescent="0.25">
      <c r="A24" t="s">
        <v>131</v>
      </c>
      <c r="B24" s="14">
        <v>2.3809523809523808E-2</v>
      </c>
      <c r="C24" s="14">
        <v>4.5454545454545456E-2</v>
      </c>
      <c r="D24" s="14">
        <v>2.7777777777777776E-2</v>
      </c>
      <c r="E24" s="14">
        <v>1.0416666666666666E-2</v>
      </c>
      <c r="F24" s="4"/>
      <c r="M24" s="2" t="s">
        <v>271</v>
      </c>
      <c r="N24" s="11">
        <v>2.3809523809523808E-2</v>
      </c>
      <c r="O24" s="11">
        <v>3.787878787878788E-3</v>
      </c>
      <c r="P24" s="11">
        <v>0</v>
      </c>
      <c r="Q24" s="11">
        <v>1.0416666666666666E-2</v>
      </c>
      <c r="R24" s="11">
        <v>8.9605734767025085E-3</v>
      </c>
    </row>
    <row r="25" spans="1:18" x14ac:dyDescent="0.25">
      <c r="A25" t="s">
        <v>342</v>
      </c>
      <c r="B25" s="14">
        <v>7.9365079365079361E-3</v>
      </c>
      <c r="C25" s="14">
        <v>1.1363636363636364E-2</v>
      </c>
      <c r="D25" s="14">
        <v>1.3888888888888888E-2</v>
      </c>
      <c r="E25" s="14">
        <v>2.0833333333333332E-2</v>
      </c>
      <c r="F25" s="4"/>
      <c r="M25" s="2" t="s">
        <v>508</v>
      </c>
      <c r="N25" s="11">
        <v>0</v>
      </c>
      <c r="O25" s="11">
        <v>7.575757575757576E-3</v>
      </c>
      <c r="P25" s="11">
        <v>0</v>
      </c>
      <c r="Q25" s="11">
        <v>0</v>
      </c>
      <c r="R25" s="11">
        <v>3.5842293906810036E-3</v>
      </c>
    </row>
    <row r="26" spans="1:18" x14ac:dyDescent="0.25">
      <c r="A26" t="s">
        <v>268</v>
      </c>
      <c r="B26" s="14">
        <v>7.9365079365079361E-3</v>
      </c>
      <c r="C26" s="14">
        <v>2.2727272727272728E-2</v>
      </c>
      <c r="D26" s="14">
        <v>0</v>
      </c>
      <c r="E26" s="14">
        <v>0</v>
      </c>
      <c r="F26" s="4"/>
      <c r="M26" s="2" t="s">
        <v>298</v>
      </c>
      <c r="N26" s="11">
        <v>3.968253968253968E-2</v>
      </c>
      <c r="O26" s="11">
        <v>4.924242424242424E-2</v>
      </c>
      <c r="P26" s="11">
        <v>1.3888888888888888E-2</v>
      </c>
      <c r="Q26" s="11">
        <v>7.2916666666666671E-2</v>
      </c>
      <c r="R26" s="11">
        <v>4.6594982078853049E-2</v>
      </c>
    </row>
    <row r="27" spans="1:18" x14ac:dyDescent="0.25">
      <c r="A27" t="s">
        <v>304</v>
      </c>
      <c r="B27" s="14">
        <v>7.9365079365079361E-3</v>
      </c>
      <c r="C27" s="14">
        <v>7.575757575757576E-3</v>
      </c>
      <c r="D27" s="14">
        <v>0</v>
      </c>
      <c r="E27" s="14">
        <v>1.0416666666666666E-2</v>
      </c>
      <c r="F27" s="4"/>
      <c r="M27" s="2" t="s">
        <v>564</v>
      </c>
      <c r="N27" s="11">
        <v>0</v>
      </c>
      <c r="O27" s="11">
        <v>7.575757575757576E-3</v>
      </c>
      <c r="P27" s="11">
        <v>1.3888888888888888E-2</v>
      </c>
      <c r="Q27" s="11">
        <v>2.0833333333333332E-2</v>
      </c>
      <c r="R27" s="11">
        <v>8.9605734767025085E-3</v>
      </c>
    </row>
    <row r="28" spans="1:18" x14ac:dyDescent="0.25">
      <c r="A28" t="s">
        <v>291</v>
      </c>
      <c r="B28" s="14">
        <v>3.1746031746031744E-2</v>
      </c>
      <c r="C28" s="14">
        <v>2.6515151515151516E-2</v>
      </c>
      <c r="D28" s="14">
        <v>4.1666666666666664E-2</v>
      </c>
      <c r="E28" s="14">
        <v>5.2083333333333336E-2</v>
      </c>
      <c r="F28" s="4"/>
      <c r="M28" s="2" t="s">
        <v>172</v>
      </c>
      <c r="N28" s="11">
        <v>5.5555555555555552E-2</v>
      </c>
      <c r="O28" s="11">
        <v>7.575757575757576E-2</v>
      </c>
      <c r="P28" s="11">
        <v>9.7222222222222224E-2</v>
      </c>
      <c r="Q28" s="11">
        <v>2.0833333333333332E-2</v>
      </c>
      <c r="R28" s="11">
        <v>6.4516129032258063E-2</v>
      </c>
    </row>
    <row r="29" spans="1:18" x14ac:dyDescent="0.25">
      <c r="A29" t="s">
        <v>443</v>
      </c>
      <c r="B29" s="14">
        <v>0</v>
      </c>
      <c r="C29" s="14">
        <v>7.575757575757576E-3</v>
      </c>
      <c r="D29" s="14">
        <v>1.3888888888888888E-2</v>
      </c>
      <c r="E29" s="14">
        <v>3.125E-2</v>
      </c>
      <c r="F29" s="4"/>
      <c r="M29" s="2" t="s">
        <v>465</v>
      </c>
      <c r="N29" s="11">
        <v>0</v>
      </c>
      <c r="O29" s="11">
        <v>3.787878787878788E-3</v>
      </c>
      <c r="P29" s="11">
        <v>0</v>
      </c>
      <c r="Q29" s="11">
        <v>2.0833333333333332E-2</v>
      </c>
      <c r="R29" s="11">
        <v>5.3763440860215058E-3</v>
      </c>
    </row>
    <row r="30" spans="1:18" x14ac:dyDescent="0.25">
      <c r="A30" t="s">
        <v>487</v>
      </c>
      <c r="B30" s="14">
        <v>0</v>
      </c>
      <c r="C30" s="14">
        <v>3.787878787878788E-3</v>
      </c>
      <c r="D30" s="14">
        <v>0</v>
      </c>
      <c r="E30" s="14">
        <v>0</v>
      </c>
      <c r="F30" s="4"/>
      <c r="M30" s="2" t="s">
        <v>281</v>
      </c>
      <c r="N30" s="11">
        <v>1.5873015873015872E-2</v>
      </c>
      <c r="O30" s="11">
        <v>3.787878787878788E-3</v>
      </c>
      <c r="P30" s="11">
        <v>0</v>
      </c>
      <c r="Q30" s="11">
        <v>0</v>
      </c>
      <c r="R30" s="11">
        <v>5.3763440860215058E-3</v>
      </c>
    </row>
    <row r="31" spans="1:18" x14ac:dyDescent="0.25">
      <c r="A31" t="s">
        <v>425</v>
      </c>
      <c r="B31" s="14">
        <v>0</v>
      </c>
      <c r="C31" s="14">
        <v>7.575757575757576E-3</v>
      </c>
      <c r="D31" s="14">
        <v>0</v>
      </c>
      <c r="E31" s="14">
        <v>0</v>
      </c>
      <c r="F31" s="4"/>
      <c r="M31" s="2" t="s">
        <v>255</v>
      </c>
      <c r="N31" s="11">
        <v>2.3809523809523808E-2</v>
      </c>
      <c r="O31" s="11">
        <v>3.787878787878788E-3</v>
      </c>
      <c r="P31" s="11">
        <v>1.3888888888888888E-2</v>
      </c>
      <c r="Q31" s="11">
        <v>0</v>
      </c>
      <c r="R31" s="11">
        <v>8.9605734767025085E-3</v>
      </c>
    </row>
    <row r="32" spans="1:18" x14ac:dyDescent="0.25">
      <c r="A32" t="s">
        <v>271</v>
      </c>
      <c r="B32" s="14">
        <v>2.3809523809523808E-2</v>
      </c>
      <c r="C32" s="14">
        <v>3.787878787878788E-3</v>
      </c>
      <c r="D32" s="14">
        <v>0</v>
      </c>
      <c r="E32" s="14">
        <v>1.0416666666666666E-2</v>
      </c>
      <c r="F32" s="4"/>
      <c r="M32" s="2" t="s">
        <v>233</v>
      </c>
      <c r="N32" s="11">
        <v>7.9365079365079361E-2</v>
      </c>
      <c r="O32" s="11">
        <v>2.2727272727272728E-2</v>
      </c>
      <c r="P32" s="11">
        <v>4.1666666666666664E-2</v>
      </c>
      <c r="Q32" s="11">
        <v>1.0416666666666666E-2</v>
      </c>
      <c r="R32" s="11">
        <v>3.5842293906810034E-2</v>
      </c>
    </row>
    <row r="33" spans="1:18" x14ac:dyDescent="0.25">
      <c r="A33" t="s">
        <v>508</v>
      </c>
      <c r="B33" s="14">
        <v>0</v>
      </c>
      <c r="C33" s="14">
        <v>7.575757575757576E-3</v>
      </c>
      <c r="D33" s="14">
        <v>0</v>
      </c>
      <c r="E33" s="14">
        <v>0</v>
      </c>
      <c r="F33" s="4"/>
      <c r="M33" s="2" t="s">
        <v>244</v>
      </c>
      <c r="N33" s="11">
        <v>1.5873015873015872E-2</v>
      </c>
      <c r="O33" s="11">
        <v>7.575757575757576E-3</v>
      </c>
      <c r="P33" s="11">
        <v>2.7777777777777776E-2</v>
      </c>
      <c r="Q33" s="11">
        <v>0</v>
      </c>
      <c r="R33" s="11">
        <v>1.0752688172043012E-2</v>
      </c>
    </row>
    <row r="34" spans="1:18" x14ac:dyDescent="0.25">
      <c r="A34" t="s">
        <v>298</v>
      </c>
      <c r="B34" s="14">
        <v>3.968253968253968E-2</v>
      </c>
      <c r="C34" s="14">
        <v>4.924242424242424E-2</v>
      </c>
      <c r="D34" s="14">
        <v>1.3888888888888888E-2</v>
      </c>
      <c r="E34" s="14">
        <v>7.2916666666666671E-2</v>
      </c>
      <c r="F34" s="4"/>
      <c r="M34" s="2" t="s">
        <v>19</v>
      </c>
      <c r="N34" s="11">
        <v>5.5555555555555552E-2</v>
      </c>
      <c r="O34" s="11">
        <v>2.6515151515151516E-2</v>
      </c>
      <c r="P34" s="11">
        <v>4.1666666666666664E-2</v>
      </c>
      <c r="Q34" s="11">
        <v>1.0416666666666666E-2</v>
      </c>
      <c r="R34" s="11">
        <v>3.2258064516129031E-2</v>
      </c>
    </row>
    <row r="35" spans="1:18" x14ac:dyDescent="0.25">
      <c r="A35" t="s">
        <v>564</v>
      </c>
      <c r="B35" s="14">
        <v>0</v>
      </c>
      <c r="C35" s="14">
        <v>7.575757575757576E-3</v>
      </c>
      <c r="D35" s="14">
        <v>1.3888888888888888E-2</v>
      </c>
      <c r="E35" s="14">
        <v>2.0833333333333332E-2</v>
      </c>
      <c r="F35" s="4"/>
      <c r="M35" s="2" t="s">
        <v>22</v>
      </c>
      <c r="N35" s="11">
        <v>0</v>
      </c>
      <c r="O35" s="11">
        <v>3.787878787878788E-3</v>
      </c>
      <c r="P35" s="11">
        <v>0</v>
      </c>
      <c r="Q35" s="11">
        <v>0</v>
      </c>
      <c r="R35" s="11">
        <v>1.7921146953405018E-3</v>
      </c>
    </row>
    <row r="36" spans="1:18" x14ac:dyDescent="0.25">
      <c r="A36" t="s">
        <v>172</v>
      </c>
      <c r="B36" s="14">
        <v>5.5555555555555552E-2</v>
      </c>
      <c r="C36" s="14">
        <v>7.575757575757576E-2</v>
      </c>
      <c r="D36" s="14">
        <v>9.7222222222222224E-2</v>
      </c>
      <c r="E36" s="14">
        <v>2.0833333333333332E-2</v>
      </c>
      <c r="F36" s="4"/>
      <c r="M36" s="2" t="s">
        <v>18</v>
      </c>
      <c r="N36" s="11">
        <v>0.20634920634920634</v>
      </c>
      <c r="O36" s="11">
        <v>0.21590909090909091</v>
      </c>
      <c r="P36" s="11">
        <v>0.18055555555555555</v>
      </c>
      <c r="Q36" s="11">
        <v>0.16666666666666666</v>
      </c>
      <c r="R36" s="11">
        <v>0.20071684587813621</v>
      </c>
    </row>
    <row r="37" spans="1:18" x14ac:dyDescent="0.25">
      <c r="A37" t="s">
        <v>465</v>
      </c>
      <c r="B37" s="14">
        <v>0</v>
      </c>
      <c r="C37" s="14">
        <v>3.787878787878788E-3</v>
      </c>
      <c r="D37" s="14">
        <v>0</v>
      </c>
      <c r="E37" s="14">
        <v>2.0833333333333332E-2</v>
      </c>
      <c r="F37" s="4"/>
      <c r="M37" s="2" t="s">
        <v>17</v>
      </c>
      <c r="N37" s="11">
        <v>2.3809523809523808E-2</v>
      </c>
      <c r="O37" s="11">
        <v>4.1666666666666664E-2</v>
      </c>
      <c r="P37" s="11">
        <v>5.5555555555555552E-2</v>
      </c>
      <c r="Q37" s="11">
        <v>3.125E-2</v>
      </c>
      <c r="R37" s="11">
        <v>3.7634408602150539E-2</v>
      </c>
    </row>
    <row r="38" spans="1:18" x14ac:dyDescent="0.25">
      <c r="A38" t="s">
        <v>281</v>
      </c>
      <c r="B38" s="14">
        <v>1.5873015873015872E-2</v>
      </c>
      <c r="C38" s="14">
        <v>3.787878787878788E-3</v>
      </c>
      <c r="D38" s="14">
        <v>0</v>
      </c>
      <c r="E38" s="14">
        <v>0</v>
      </c>
      <c r="F38" s="4"/>
      <c r="M38" s="2" t="s">
        <v>15</v>
      </c>
      <c r="N38" s="11">
        <v>3.1746031746031744E-2</v>
      </c>
      <c r="O38" s="11">
        <v>2.2727272727272728E-2</v>
      </c>
      <c r="P38" s="11">
        <v>4.1666666666666664E-2</v>
      </c>
      <c r="Q38" s="11">
        <v>3.125E-2</v>
      </c>
      <c r="R38" s="11">
        <v>2.8673835125448029E-2</v>
      </c>
    </row>
    <row r="39" spans="1:18" x14ac:dyDescent="0.25">
      <c r="A39" t="s">
        <v>255</v>
      </c>
      <c r="B39" s="14">
        <v>2.3809523809523808E-2</v>
      </c>
      <c r="C39" s="14">
        <v>3.787878787878788E-3</v>
      </c>
      <c r="D39" s="14">
        <v>1.3888888888888888E-2</v>
      </c>
      <c r="E39" s="14">
        <v>0</v>
      </c>
      <c r="F39" s="4"/>
      <c r="M39" s="2" t="s">
        <v>21</v>
      </c>
      <c r="N39" s="11">
        <v>7.9365079365079361E-3</v>
      </c>
      <c r="O39" s="11">
        <v>0</v>
      </c>
      <c r="P39" s="11">
        <v>0</v>
      </c>
      <c r="Q39" s="11">
        <v>0</v>
      </c>
      <c r="R39" s="11">
        <v>1.7921146953405018E-3</v>
      </c>
    </row>
    <row r="40" spans="1:18" x14ac:dyDescent="0.25">
      <c r="A40" t="s">
        <v>233</v>
      </c>
      <c r="B40" s="14">
        <v>7.9365079365079361E-2</v>
      </c>
      <c r="C40" s="14">
        <v>2.2727272727272728E-2</v>
      </c>
      <c r="D40" s="14">
        <v>4.1666666666666664E-2</v>
      </c>
      <c r="E40" s="14">
        <v>1.0416666666666666E-2</v>
      </c>
      <c r="F40" s="4"/>
      <c r="M40" s="2" t="s">
        <v>13</v>
      </c>
      <c r="N40" s="11">
        <v>0</v>
      </c>
      <c r="O40" s="11">
        <v>3.787878787878788E-3</v>
      </c>
      <c r="P40" s="11">
        <v>0</v>
      </c>
      <c r="Q40" s="11">
        <v>0</v>
      </c>
      <c r="R40" s="11">
        <v>1.7921146953405018E-3</v>
      </c>
    </row>
    <row r="41" spans="1:18" x14ac:dyDescent="0.25">
      <c r="A41" t="s">
        <v>244</v>
      </c>
      <c r="B41" s="14">
        <v>1.5873015873015872E-2</v>
      </c>
      <c r="C41" s="14">
        <v>7.575757575757576E-3</v>
      </c>
      <c r="D41" s="14">
        <v>2.7777777777777776E-2</v>
      </c>
      <c r="E41" s="14">
        <v>0</v>
      </c>
      <c r="F41" s="4"/>
      <c r="M41" s="2" t="s">
        <v>10</v>
      </c>
      <c r="N41" s="11">
        <v>1.5873015873015872E-2</v>
      </c>
      <c r="O41" s="11">
        <v>7.575757575757576E-3</v>
      </c>
      <c r="P41" s="11">
        <v>0</v>
      </c>
      <c r="Q41" s="11">
        <v>1.0416666666666666E-2</v>
      </c>
      <c r="R41" s="11">
        <v>8.9605734767025085E-3</v>
      </c>
    </row>
    <row r="42" spans="1:18" x14ac:dyDescent="0.25">
      <c r="A42" t="s">
        <v>19</v>
      </c>
      <c r="B42" s="14">
        <v>5.5555555555555552E-2</v>
      </c>
      <c r="C42" s="14">
        <v>2.6515151515151516E-2</v>
      </c>
      <c r="D42" s="14">
        <v>4.1666666666666664E-2</v>
      </c>
      <c r="E42" s="14">
        <v>1.0416666666666666E-2</v>
      </c>
      <c r="F42" s="4"/>
      <c r="M42" s="2" t="s">
        <v>224</v>
      </c>
      <c r="N42" s="11">
        <v>0.32539682539682541</v>
      </c>
      <c r="O42" s="11">
        <v>0.34848484848484851</v>
      </c>
      <c r="P42" s="11">
        <v>0.375</v>
      </c>
      <c r="Q42" s="11">
        <v>0.46875</v>
      </c>
      <c r="R42" s="11">
        <v>0.36738351254480289</v>
      </c>
    </row>
    <row r="43" spans="1:18" x14ac:dyDescent="0.25">
      <c r="A43" t="s">
        <v>22</v>
      </c>
      <c r="B43" s="14">
        <v>0</v>
      </c>
      <c r="C43" s="14">
        <v>3.787878787878788E-3</v>
      </c>
      <c r="D43" s="14">
        <v>0</v>
      </c>
      <c r="E43" s="14">
        <v>0</v>
      </c>
      <c r="F43" s="4"/>
      <c r="M43" s="2" t="s">
        <v>411</v>
      </c>
      <c r="N43" s="11">
        <v>0</v>
      </c>
      <c r="O43" s="11">
        <v>7.575757575757576E-3</v>
      </c>
      <c r="P43" s="11">
        <v>0</v>
      </c>
      <c r="Q43" s="11">
        <v>0</v>
      </c>
      <c r="R43" s="11">
        <v>3.5842293906810036E-3</v>
      </c>
    </row>
    <row r="44" spans="1:18" x14ac:dyDescent="0.25">
      <c r="A44" t="s">
        <v>18</v>
      </c>
      <c r="B44" s="14">
        <v>0.20634920634920634</v>
      </c>
      <c r="C44" s="14">
        <v>0.21590909090909091</v>
      </c>
      <c r="D44" s="14">
        <v>0.18055555555555555</v>
      </c>
      <c r="E44" s="14">
        <v>0.16666666666666666</v>
      </c>
      <c r="F44" s="4"/>
      <c r="M44" s="2" t="s">
        <v>476</v>
      </c>
      <c r="N44" s="11">
        <v>0</v>
      </c>
      <c r="O44" s="11">
        <v>3.787878787878788E-3</v>
      </c>
      <c r="P44" s="11">
        <v>0</v>
      </c>
      <c r="Q44" s="11">
        <v>0</v>
      </c>
      <c r="R44" s="11">
        <v>1.7921146953405018E-3</v>
      </c>
    </row>
    <row r="45" spans="1:18" x14ac:dyDescent="0.25">
      <c r="A45" t="s">
        <v>17</v>
      </c>
      <c r="B45" s="14">
        <v>2.3809523809523808E-2</v>
      </c>
      <c r="C45" s="14">
        <v>4.1666666666666664E-2</v>
      </c>
      <c r="D45" s="14">
        <v>5.5555555555555552E-2</v>
      </c>
      <c r="E45" s="14">
        <v>3.125E-2</v>
      </c>
      <c r="F45" s="4"/>
      <c r="M45" s="2" t="s">
        <v>191</v>
      </c>
      <c r="N45" s="11">
        <v>1</v>
      </c>
      <c r="O45" s="11">
        <v>1</v>
      </c>
      <c r="P45" s="11">
        <v>1</v>
      </c>
      <c r="Q45" s="11">
        <v>1</v>
      </c>
      <c r="R45" s="11">
        <v>1</v>
      </c>
    </row>
    <row r="46" spans="1:18" x14ac:dyDescent="0.25">
      <c r="A46" t="s">
        <v>15</v>
      </c>
      <c r="B46" s="14">
        <v>3.1746031746031744E-2</v>
      </c>
      <c r="C46" s="14">
        <v>2.2727272727272728E-2</v>
      </c>
      <c r="D46" s="14">
        <v>4.1666666666666664E-2</v>
      </c>
      <c r="E46" s="14">
        <v>3.125E-2</v>
      </c>
      <c r="F46" s="4"/>
    </row>
    <row r="47" spans="1:18" x14ac:dyDescent="0.25">
      <c r="A47" t="s">
        <v>21</v>
      </c>
      <c r="B47" s="14">
        <v>7.9365079365079361E-3</v>
      </c>
      <c r="C47" s="14">
        <v>0</v>
      </c>
      <c r="D47" s="14">
        <v>0</v>
      </c>
      <c r="E47" s="14">
        <v>0</v>
      </c>
      <c r="F47" s="4"/>
    </row>
    <row r="48" spans="1:18" x14ac:dyDescent="0.25">
      <c r="A48" t="s">
        <v>13</v>
      </c>
      <c r="B48" s="14">
        <v>0</v>
      </c>
      <c r="C48" s="14">
        <v>3.787878787878788E-3</v>
      </c>
      <c r="D48" s="14">
        <v>0</v>
      </c>
      <c r="E48" s="14">
        <v>0</v>
      </c>
      <c r="F48" s="4"/>
    </row>
    <row r="49" spans="1:11" x14ac:dyDescent="0.25">
      <c r="A49" t="s">
        <v>10</v>
      </c>
      <c r="B49" s="14">
        <v>1.5873015873015872E-2</v>
      </c>
      <c r="C49" s="14">
        <v>7.575757575757576E-3</v>
      </c>
      <c r="D49" s="14">
        <v>0</v>
      </c>
      <c r="E49" s="14">
        <v>1.0416666666666666E-2</v>
      </c>
      <c r="F49" s="4"/>
    </row>
    <row r="50" spans="1:11" x14ac:dyDescent="0.25">
      <c r="A50" t="s">
        <v>224</v>
      </c>
      <c r="B50" s="14">
        <v>0.32539682539682541</v>
      </c>
      <c r="C50" s="14">
        <v>0.34848484848484851</v>
      </c>
      <c r="D50" s="14">
        <v>0.375</v>
      </c>
      <c r="E50" s="14">
        <v>0.46875</v>
      </c>
      <c r="F50" s="4"/>
    </row>
    <row r="51" spans="1:11" x14ac:dyDescent="0.25">
      <c r="A51" t="s">
        <v>411</v>
      </c>
      <c r="B51" s="14">
        <v>0</v>
      </c>
      <c r="C51" s="14">
        <v>7.575757575757576E-3</v>
      </c>
      <c r="D51" s="14">
        <v>0</v>
      </c>
      <c r="E51" s="14">
        <v>0</v>
      </c>
      <c r="F51" s="4"/>
    </row>
    <row r="52" spans="1:11" x14ac:dyDescent="0.25">
      <c r="A52" t="s">
        <v>476</v>
      </c>
      <c r="B52" s="14">
        <v>0</v>
      </c>
      <c r="C52" s="14">
        <v>3.787878787878788E-3</v>
      </c>
      <c r="D52" s="14">
        <v>0</v>
      </c>
      <c r="E52" s="14">
        <v>0</v>
      </c>
      <c r="F52" s="4"/>
    </row>
    <row r="53" spans="1:11" x14ac:dyDescent="0.25">
      <c r="A53" t="s">
        <v>191</v>
      </c>
      <c r="B53" s="14">
        <v>1</v>
      </c>
      <c r="C53" s="14">
        <v>1</v>
      </c>
      <c r="D53" s="14">
        <v>1</v>
      </c>
      <c r="E53" s="14">
        <v>1</v>
      </c>
      <c r="F53" s="4"/>
    </row>
    <row r="56" spans="1:11" x14ac:dyDescent="0.25">
      <c r="A56" t="s">
        <v>201</v>
      </c>
    </row>
    <row r="57" spans="1:11" x14ac:dyDescent="0.25">
      <c r="A57" s="12" t="s">
        <v>851</v>
      </c>
      <c r="B57" s="13">
        <v>25</v>
      </c>
      <c r="C57" s="13">
        <v>26</v>
      </c>
      <c r="D57" s="13">
        <v>27</v>
      </c>
      <c r="E57" s="13">
        <v>28</v>
      </c>
      <c r="F57" t="s">
        <v>853</v>
      </c>
      <c r="G57" t="s">
        <v>198</v>
      </c>
      <c r="J57" s="1" t="s">
        <v>190</v>
      </c>
      <c r="K57" t="s">
        <v>854</v>
      </c>
    </row>
    <row r="58" spans="1:11" x14ac:dyDescent="0.25">
      <c r="A58" t="s">
        <v>19</v>
      </c>
      <c r="B58" s="16">
        <f>B42*B$15</f>
        <v>590.44444444444446</v>
      </c>
      <c r="C58" s="16">
        <f t="shared" ref="C58:E58" si="0">C42*C$15</f>
        <v>848.80303030303037</v>
      </c>
      <c r="D58" s="16">
        <f t="shared" si="0"/>
        <v>2029.5416666666665</v>
      </c>
      <c r="E58" s="16">
        <f t="shared" si="0"/>
        <v>2.802083333333333</v>
      </c>
      <c r="F58" s="3">
        <f>SUM(B58:E58)</f>
        <v>3471.5912247474748</v>
      </c>
      <c r="G58">
        <v>2019</v>
      </c>
      <c r="J58" s="2">
        <v>2019</v>
      </c>
      <c r="K58">
        <v>3592.8488005050508</v>
      </c>
    </row>
    <row r="59" spans="1:11" x14ac:dyDescent="0.25">
      <c r="A59" t="s">
        <v>22</v>
      </c>
      <c r="B59" s="16">
        <f t="shared" ref="B59:E65" si="1">B43*B$15</f>
        <v>0</v>
      </c>
      <c r="C59" s="16">
        <f t="shared" si="1"/>
        <v>121.25757575757576</v>
      </c>
      <c r="D59" s="16">
        <f t="shared" si="1"/>
        <v>0</v>
      </c>
      <c r="E59" s="16">
        <f t="shared" si="1"/>
        <v>0</v>
      </c>
      <c r="F59" s="3">
        <f t="shared" ref="F59:F65" si="2">SUM(B59:E59)</f>
        <v>121.25757575757576</v>
      </c>
      <c r="G59">
        <v>2019</v>
      </c>
      <c r="J59" s="2">
        <v>2020</v>
      </c>
      <c r="K59">
        <v>25348.508026695526</v>
      </c>
    </row>
    <row r="60" spans="1:11" x14ac:dyDescent="0.25">
      <c r="A60" t="s">
        <v>18</v>
      </c>
      <c r="B60" s="16">
        <f t="shared" si="1"/>
        <v>2193.0793650793648</v>
      </c>
      <c r="C60" s="16">
        <f t="shared" si="1"/>
        <v>6911.681818181818</v>
      </c>
      <c r="D60" s="16">
        <f t="shared" si="1"/>
        <v>8794.6805555555547</v>
      </c>
      <c r="E60" s="16">
        <f t="shared" si="1"/>
        <v>44.833333333333329</v>
      </c>
      <c r="F60" s="3">
        <f t="shared" si="2"/>
        <v>17944.275072150071</v>
      </c>
      <c r="G60">
        <v>2020</v>
      </c>
      <c r="J60" s="2">
        <v>2021</v>
      </c>
      <c r="K60">
        <v>619.62242965367966</v>
      </c>
    </row>
    <row r="61" spans="1:11" x14ac:dyDescent="0.25">
      <c r="A61" t="s">
        <v>17</v>
      </c>
      <c r="B61" s="16">
        <f t="shared" si="1"/>
        <v>253.04761904761904</v>
      </c>
      <c r="C61" s="16">
        <f t="shared" si="1"/>
        <v>1333.8333333333333</v>
      </c>
      <c r="D61" s="16">
        <f t="shared" si="1"/>
        <v>2706.0555555555552</v>
      </c>
      <c r="E61" s="16">
        <f t="shared" si="1"/>
        <v>8.40625</v>
      </c>
      <c r="F61" s="3">
        <f t="shared" si="2"/>
        <v>4301.342757936507</v>
      </c>
      <c r="G61">
        <v>2020</v>
      </c>
      <c r="J61" s="2" t="s">
        <v>191</v>
      </c>
      <c r="K61">
        <v>29560.979256854254</v>
      </c>
    </row>
    <row r="62" spans="1:11" x14ac:dyDescent="0.25">
      <c r="A62" t="s">
        <v>15</v>
      </c>
      <c r="B62" s="16">
        <f t="shared" si="1"/>
        <v>337.39682539682536</v>
      </c>
      <c r="C62" s="16">
        <f t="shared" si="1"/>
        <v>727.54545454545462</v>
      </c>
      <c r="D62" s="16">
        <f t="shared" si="1"/>
        <v>2029.5416666666665</v>
      </c>
      <c r="E62" s="16">
        <f t="shared" si="1"/>
        <v>8.40625</v>
      </c>
      <c r="F62" s="3">
        <f t="shared" si="2"/>
        <v>3102.8901966089466</v>
      </c>
      <c r="G62">
        <v>2020</v>
      </c>
    </row>
    <row r="63" spans="1:11" x14ac:dyDescent="0.25">
      <c r="A63" t="s">
        <v>21</v>
      </c>
      <c r="B63" s="16">
        <f t="shared" si="1"/>
        <v>84.349206349206341</v>
      </c>
      <c r="C63" s="16">
        <f t="shared" si="1"/>
        <v>0</v>
      </c>
      <c r="D63" s="16">
        <f t="shared" si="1"/>
        <v>0</v>
      </c>
      <c r="E63" s="16">
        <f t="shared" si="1"/>
        <v>0</v>
      </c>
      <c r="F63" s="3">
        <f t="shared" si="2"/>
        <v>84.349206349206341</v>
      </c>
      <c r="G63">
        <v>2021</v>
      </c>
    </row>
    <row r="64" spans="1:11" x14ac:dyDescent="0.25">
      <c r="A64" t="s">
        <v>13</v>
      </c>
      <c r="B64" s="16">
        <f t="shared" si="1"/>
        <v>0</v>
      </c>
      <c r="C64" s="16">
        <f t="shared" si="1"/>
        <v>121.25757575757576</v>
      </c>
      <c r="D64" s="16">
        <f t="shared" si="1"/>
        <v>0</v>
      </c>
      <c r="E64" s="16">
        <f t="shared" si="1"/>
        <v>0</v>
      </c>
      <c r="F64" s="3">
        <f t="shared" si="2"/>
        <v>121.25757575757576</v>
      </c>
      <c r="G64">
        <v>2021</v>
      </c>
    </row>
    <row r="65" spans="1:7" x14ac:dyDescent="0.25">
      <c r="A65" t="s">
        <v>10</v>
      </c>
      <c r="B65" s="16">
        <f t="shared" si="1"/>
        <v>168.69841269841268</v>
      </c>
      <c r="C65" s="16">
        <f t="shared" si="1"/>
        <v>242.51515151515153</v>
      </c>
      <c r="D65" s="16">
        <f t="shared" si="1"/>
        <v>0</v>
      </c>
      <c r="E65" s="16">
        <f t="shared" si="1"/>
        <v>2.802083333333333</v>
      </c>
      <c r="F65" s="3">
        <f t="shared" si="2"/>
        <v>414.01564754689753</v>
      </c>
      <c r="G6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FCE-9336-459C-BE7A-3D86DBE49DEF}">
  <dimension ref="A1:AG559"/>
  <sheetViews>
    <sheetView workbookViewId="0">
      <selection sqref="A1:AG559"/>
    </sheetView>
  </sheetViews>
  <sheetFormatPr defaultRowHeight="15" x14ac:dyDescent="0.25"/>
  <sheetData>
    <row r="1" spans="1:33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0</v>
      </c>
      <c r="M1" s="6" t="s">
        <v>1</v>
      </c>
      <c r="N1" s="6" t="s">
        <v>39</v>
      </c>
      <c r="O1" s="6" t="s">
        <v>4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3</v>
      </c>
      <c r="W1" s="6" t="s">
        <v>7</v>
      </c>
      <c r="X1" s="6" t="s">
        <v>46</v>
      </c>
      <c r="Y1" s="6" t="s">
        <v>6</v>
      </c>
      <c r="Z1" s="6" t="s">
        <v>2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</row>
    <row r="2" spans="1:33" ht="30" x14ac:dyDescent="0.25">
      <c r="A2" s="7">
        <v>2024</v>
      </c>
      <c r="B2" s="8" t="s">
        <v>54</v>
      </c>
      <c r="C2" s="8" t="s">
        <v>55</v>
      </c>
      <c r="D2" s="8" t="s">
        <v>56</v>
      </c>
      <c r="E2" s="8" t="s">
        <v>219</v>
      </c>
      <c r="F2" s="8" t="s">
        <v>182</v>
      </c>
      <c r="G2" s="8" t="s">
        <v>220</v>
      </c>
      <c r="H2" s="8" t="s">
        <v>59</v>
      </c>
      <c r="I2" s="8" t="s">
        <v>221</v>
      </c>
      <c r="J2" s="8" t="s">
        <v>61</v>
      </c>
      <c r="K2" s="7" t="b">
        <v>1</v>
      </c>
      <c r="L2" s="8" t="s">
        <v>8</v>
      </c>
      <c r="M2" s="7">
        <v>101</v>
      </c>
      <c r="N2" s="8" t="s">
        <v>222</v>
      </c>
      <c r="O2" s="7">
        <v>25</v>
      </c>
      <c r="P2" s="9"/>
      <c r="Q2" s="8" t="s">
        <v>61</v>
      </c>
      <c r="R2" s="7">
        <v>1</v>
      </c>
      <c r="S2" s="10">
        <v>45461</v>
      </c>
      <c r="T2" s="8" t="s">
        <v>63</v>
      </c>
      <c r="U2" s="8" t="s">
        <v>64</v>
      </c>
      <c r="V2" s="8" t="s">
        <v>18</v>
      </c>
      <c r="W2" s="8" t="s">
        <v>12</v>
      </c>
      <c r="X2" s="8" t="s">
        <v>65</v>
      </c>
      <c r="Y2" s="8" t="s">
        <v>16</v>
      </c>
      <c r="Z2" s="8" t="s">
        <v>9</v>
      </c>
      <c r="AA2" s="8" t="s">
        <v>66</v>
      </c>
      <c r="AB2" s="8" t="s">
        <v>64</v>
      </c>
      <c r="AC2" s="8" t="s">
        <v>63</v>
      </c>
      <c r="AD2" s="8" t="s">
        <v>64</v>
      </c>
      <c r="AE2" s="8" t="s">
        <v>57</v>
      </c>
      <c r="AF2" s="8" t="s">
        <v>74</v>
      </c>
      <c r="AG2" s="7">
        <v>12.4</v>
      </c>
    </row>
    <row r="3" spans="1:33" x14ac:dyDescent="0.25">
      <c r="A3" s="7">
        <v>2024</v>
      </c>
      <c r="B3" s="8" t="s">
        <v>54</v>
      </c>
      <c r="C3" s="8" t="s">
        <v>55</v>
      </c>
      <c r="D3" s="8" t="s">
        <v>56</v>
      </c>
      <c r="E3" s="8" t="s">
        <v>219</v>
      </c>
      <c r="F3" s="8" t="s">
        <v>182</v>
      </c>
      <c r="G3" s="8" t="s">
        <v>220</v>
      </c>
      <c r="H3" s="8" t="s">
        <v>67</v>
      </c>
      <c r="I3" s="8" t="s">
        <v>221</v>
      </c>
      <c r="J3" s="8" t="s">
        <v>61</v>
      </c>
      <c r="K3" s="7" t="b">
        <v>1</v>
      </c>
      <c r="L3" s="8" t="s">
        <v>8</v>
      </c>
      <c r="M3" s="7">
        <v>101</v>
      </c>
      <c r="N3" s="8" t="s">
        <v>223</v>
      </c>
      <c r="O3" s="7">
        <v>25</v>
      </c>
      <c r="P3" s="9"/>
      <c r="Q3" s="8" t="s">
        <v>61</v>
      </c>
      <c r="R3" s="7">
        <v>1</v>
      </c>
      <c r="S3" s="10">
        <v>45461</v>
      </c>
      <c r="T3" s="8" t="s">
        <v>63</v>
      </c>
      <c r="U3" s="8" t="s">
        <v>224</v>
      </c>
      <c r="V3" s="8" t="s">
        <v>224</v>
      </c>
      <c r="W3" s="8" t="s">
        <v>61</v>
      </c>
      <c r="X3" s="8" t="s">
        <v>61</v>
      </c>
      <c r="Y3" s="8" t="s">
        <v>61</v>
      </c>
      <c r="Z3" s="8" t="s">
        <v>61</v>
      </c>
      <c r="AA3" s="8" t="s">
        <v>66</v>
      </c>
      <c r="AB3" s="8" t="s">
        <v>224</v>
      </c>
      <c r="AC3" s="8" t="s">
        <v>63</v>
      </c>
      <c r="AD3" s="8" t="s">
        <v>224</v>
      </c>
      <c r="AE3" s="8" t="s">
        <v>57</v>
      </c>
      <c r="AF3" s="8" t="s">
        <v>74</v>
      </c>
      <c r="AG3" s="7">
        <v>11</v>
      </c>
    </row>
    <row r="4" spans="1:33" ht="30" x14ac:dyDescent="0.25">
      <c r="A4" s="7">
        <v>2024</v>
      </c>
      <c r="B4" s="8" t="s">
        <v>54</v>
      </c>
      <c r="C4" s="8" t="s">
        <v>55</v>
      </c>
      <c r="D4" s="8" t="s">
        <v>56</v>
      </c>
      <c r="E4" s="8" t="s">
        <v>219</v>
      </c>
      <c r="F4" s="8" t="s">
        <v>182</v>
      </c>
      <c r="G4" s="8" t="s">
        <v>220</v>
      </c>
      <c r="H4" s="8" t="s">
        <v>68</v>
      </c>
      <c r="I4" s="8" t="s">
        <v>221</v>
      </c>
      <c r="J4" s="8" t="s">
        <v>61</v>
      </c>
      <c r="K4" s="7" t="b">
        <v>1</v>
      </c>
      <c r="L4" s="8" t="s">
        <v>8</v>
      </c>
      <c r="M4" s="7">
        <v>101</v>
      </c>
      <c r="N4" s="8" t="s">
        <v>225</v>
      </c>
      <c r="O4" s="7">
        <v>25</v>
      </c>
      <c r="P4" s="9"/>
      <c r="Q4" s="8" t="s">
        <v>61</v>
      </c>
      <c r="R4" s="7">
        <v>1</v>
      </c>
      <c r="S4" s="10">
        <v>45461</v>
      </c>
      <c r="T4" s="8" t="s">
        <v>63</v>
      </c>
      <c r="U4" s="8" t="s">
        <v>130</v>
      </c>
      <c r="V4" s="8" t="s">
        <v>131</v>
      </c>
      <c r="W4" s="8" t="s">
        <v>132</v>
      </c>
      <c r="X4" s="8" t="s">
        <v>65</v>
      </c>
      <c r="Y4" s="8" t="s">
        <v>16</v>
      </c>
      <c r="Z4" s="8" t="s">
        <v>9</v>
      </c>
      <c r="AA4" s="8" t="s">
        <v>66</v>
      </c>
      <c r="AB4" s="8" t="s">
        <v>130</v>
      </c>
      <c r="AC4" s="8" t="s">
        <v>63</v>
      </c>
      <c r="AD4" s="8" t="s">
        <v>130</v>
      </c>
      <c r="AE4" s="8" t="s">
        <v>57</v>
      </c>
      <c r="AF4" s="8" t="s">
        <v>74</v>
      </c>
      <c r="AG4" s="7">
        <v>11.1</v>
      </c>
    </row>
    <row r="5" spans="1:33" ht="45" x14ac:dyDescent="0.25">
      <c r="A5" s="7">
        <v>2024</v>
      </c>
      <c r="B5" s="8" t="s">
        <v>54</v>
      </c>
      <c r="C5" s="8" t="s">
        <v>55</v>
      </c>
      <c r="D5" s="8" t="s">
        <v>56</v>
      </c>
      <c r="E5" s="8" t="s">
        <v>219</v>
      </c>
      <c r="F5" s="8" t="s">
        <v>182</v>
      </c>
      <c r="G5" s="8" t="s">
        <v>220</v>
      </c>
      <c r="H5" s="8" t="s">
        <v>70</v>
      </c>
      <c r="I5" s="8" t="s">
        <v>221</v>
      </c>
      <c r="J5" s="8" t="s">
        <v>61</v>
      </c>
      <c r="K5" s="7" t="b">
        <v>1</v>
      </c>
      <c r="L5" s="8" t="s">
        <v>8</v>
      </c>
      <c r="M5" s="7">
        <v>101</v>
      </c>
      <c r="N5" s="8" t="s">
        <v>226</v>
      </c>
      <c r="O5" s="7">
        <v>25</v>
      </c>
      <c r="P5" s="9"/>
      <c r="Q5" s="8" t="s">
        <v>61</v>
      </c>
      <c r="R5" s="7">
        <v>1</v>
      </c>
      <c r="S5" s="10">
        <v>45461</v>
      </c>
      <c r="T5" s="8" t="s">
        <v>63</v>
      </c>
      <c r="U5" s="8" t="s">
        <v>69</v>
      </c>
      <c r="V5" s="8" t="s">
        <v>15</v>
      </c>
      <c r="W5" s="8" t="s">
        <v>12</v>
      </c>
      <c r="X5" s="8" t="s">
        <v>65</v>
      </c>
      <c r="Y5" s="8" t="s">
        <v>16</v>
      </c>
      <c r="Z5" s="8" t="s">
        <v>9</v>
      </c>
      <c r="AA5" s="8" t="s">
        <v>227</v>
      </c>
      <c r="AB5" s="8" t="s">
        <v>69</v>
      </c>
      <c r="AC5" s="8" t="s">
        <v>63</v>
      </c>
      <c r="AD5" s="8" t="s">
        <v>69</v>
      </c>
      <c r="AE5" s="8" t="s">
        <v>57</v>
      </c>
      <c r="AF5" s="8" t="s">
        <v>74</v>
      </c>
      <c r="AG5" s="7">
        <v>12.8</v>
      </c>
    </row>
    <row r="6" spans="1:33" ht="30" x14ac:dyDescent="0.25">
      <c r="A6" s="7">
        <v>2024</v>
      </c>
      <c r="B6" s="8" t="s">
        <v>54</v>
      </c>
      <c r="C6" s="8" t="s">
        <v>55</v>
      </c>
      <c r="D6" s="8" t="s">
        <v>56</v>
      </c>
      <c r="E6" s="8" t="s">
        <v>219</v>
      </c>
      <c r="F6" s="8" t="s">
        <v>182</v>
      </c>
      <c r="G6" s="8" t="s">
        <v>220</v>
      </c>
      <c r="H6" s="8" t="s">
        <v>73</v>
      </c>
      <c r="I6" s="8" t="s">
        <v>221</v>
      </c>
      <c r="J6" s="8" t="s">
        <v>61</v>
      </c>
      <c r="K6" s="7" t="b">
        <v>1</v>
      </c>
      <c r="L6" s="8" t="s">
        <v>8</v>
      </c>
      <c r="M6" s="7">
        <v>101</v>
      </c>
      <c r="N6" s="8" t="s">
        <v>228</v>
      </c>
      <c r="O6" s="7">
        <v>25</v>
      </c>
      <c r="P6" s="9"/>
      <c r="Q6" s="8" t="s">
        <v>61</v>
      </c>
      <c r="R6" s="7">
        <v>1</v>
      </c>
      <c r="S6" s="10">
        <v>45461</v>
      </c>
      <c r="T6" s="8" t="s">
        <v>63</v>
      </c>
      <c r="U6" s="8" t="s">
        <v>69</v>
      </c>
      <c r="V6" s="8" t="s">
        <v>15</v>
      </c>
      <c r="W6" s="8" t="s">
        <v>12</v>
      </c>
      <c r="X6" s="8" t="s">
        <v>65</v>
      </c>
      <c r="Y6" s="8" t="s">
        <v>16</v>
      </c>
      <c r="Z6" s="8" t="s">
        <v>9</v>
      </c>
      <c r="AA6" s="8" t="s">
        <v>66</v>
      </c>
      <c r="AB6" s="8" t="s">
        <v>69</v>
      </c>
      <c r="AC6" s="8" t="s">
        <v>63</v>
      </c>
      <c r="AD6" s="8" t="s">
        <v>69</v>
      </c>
      <c r="AE6" s="8" t="s">
        <v>57</v>
      </c>
      <c r="AF6" s="8" t="s">
        <v>74</v>
      </c>
      <c r="AG6" s="7">
        <v>12.8</v>
      </c>
    </row>
    <row r="7" spans="1:33" ht="45" x14ac:dyDescent="0.25">
      <c r="A7" s="7">
        <v>2024</v>
      </c>
      <c r="B7" s="8" t="s">
        <v>54</v>
      </c>
      <c r="C7" s="8" t="s">
        <v>55</v>
      </c>
      <c r="D7" s="8" t="s">
        <v>56</v>
      </c>
      <c r="E7" s="8" t="s">
        <v>219</v>
      </c>
      <c r="F7" s="8" t="s">
        <v>182</v>
      </c>
      <c r="G7" s="8" t="s">
        <v>220</v>
      </c>
      <c r="H7" s="8" t="s">
        <v>75</v>
      </c>
      <c r="I7" s="8" t="s">
        <v>221</v>
      </c>
      <c r="J7" s="8" t="s">
        <v>61</v>
      </c>
      <c r="K7" s="7" t="b">
        <v>1</v>
      </c>
      <c r="L7" s="8" t="s">
        <v>8</v>
      </c>
      <c r="M7" s="7">
        <v>101</v>
      </c>
      <c r="N7" s="8" t="s">
        <v>229</v>
      </c>
      <c r="O7" s="7">
        <v>25</v>
      </c>
      <c r="P7" s="9"/>
      <c r="Q7" s="8" t="s">
        <v>61</v>
      </c>
      <c r="R7" s="7">
        <v>1</v>
      </c>
      <c r="S7" s="10">
        <v>45461</v>
      </c>
      <c r="T7" s="8" t="s">
        <v>63</v>
      </c>
      <c r="U7" s="8" t="s">
        <v>64</v>
      </c>
      <c r="V7" s="8" t="s">
        <v>18</v>
      </c>
      <c r="W7" s="8" t="s">
        <v>12</v>
      </c>
      <c r="X7" s="8" t="s">
        <v>65</v>
      </c>
      <c r="Y7" s="8" t="s">
        <v>16</v>
      </c>
      <c r="Z7" s="8" t="s">
        <v>9</v>
      </c>
      <c r="AA7" s="8" t="s">
        <v>84</v>
      </c>
      <c r="AB7" s="8" t="s">
        <v>64</v>
      </c>
      <c r="AC7" s="8" t="s">
        <v>63</v>
      </c>
      <c r="AD7" s="8" t="s">
        <v>64</v>
      </c>
      <c r="AE7" s="8" t="s">
        <v>57</v>
      </c>
      <c r="AF7" s="8" t="s">
        <v>74</v>
      </c>
      <c r="AG7" s="7">
        <v>9.9</v>
      </c>
    </row>
    <row r="8" spans="1:33" ht="30" x14ac:dyDescent="0.25">
      <c r="A8" s="7">
        <v>2024</v>
      </c>
      <c r="B8" s="8" t="s">
        <v>54</v>
      </c>
      <c r="C8" s="8" t="s">
        <v>55</v>
      </c>
      <c r="D8" s="8" t="s">
        <v>56</v>
      </c>
      <c r="E8" s="8" t="s">
        <v>219</v>
      </c>
      <c r="F8" s="8" t="s">
        <v>182</v>
      </c>
      <c r="G8" s="8" t="s">
        <v>220</v>
      </c>
      <c r="H8" s="8" t="s">
        <v>77</v>
      </c>
      <c r="I8" s="8" t="s">
        <v>221</v>
      </c>
      <c r="J8" s="8" t="s">
        <v>61</v>
      </c>
      <c r="K8" s="7" t="b">
        <v>1</v>
      </c>
      <c r="L8" s="8" t="s">
        <v>8</v>
      </c>
      <c r="M8" s="7">
        <v>101</v>
      </c>
      <c r="N8" s="8" t="s">
        <v>230</v>
      </c>
      <c r="O8" s="7">
        <v>25</v>
      </c>
      <c r="P8" s="9"/>
      <c r="Q8" s="8" t="s">
        <v>61</v>
      </c>
      <c r="R8" s="7">
        <v>1</v>
      </c>
      <c r="S8" s="10">
        <v>45461</v>
      </c>
      <c r="T8" s="8" t="s">
        <v>63</v>
      </c>
      <c r="U8" s="8" t="s">
        <v>64</v>
      </c>
      <c r="V8" s="8" t="s">
        <v>18</v>
      </c>
      <c r="W8" s="8" t="s">
        <v>12</v>
      </c>
      <c r="X8" s="8" t="s">
        <v>65</v>
      </c>
      <c r="Y8" s="8" t="s">
        <v>16</v>
      </c>
      <c r="Z8" s="8" t="s">
        <v>9</v>
      </c>
      <c r="AA8" s="8" t="s">
        <v>66</v>
      </c>
      <c r="AB8" s="8" t="s">
        <v>64</v>
      </c>
      <c r="AC8" s="8" t="s">
        <v>63</v>
      </c>
      <c r="AD8" s="8" t="s">
        <v>64</v>
      </c>
      <c r="AE8" s="8" t="s">
        <v>57</v>
      </c>
      <c r="AF8" s="8" t="s">
        <v>74</v>
      </c>
      <c r="AG8" s="7">
        <v>11.3</v>
      </c>
    </row>
    <row r="9" spans="1:33" ht="30" x14ac:dyDescent="0.25">
      <c r="A9" s="7">
        <v>2024</v>
      </c>
      <c r="B9" s="8" t="s">
        <v>54</v>
      </c>
      <c r="C9" s="8" t="s">
        <v>55</v>
      </c>
      <c r="D9" s="8" t="s">
        <v>56</v>
      </c>
      <c r="E9" s="8" t="s">
        <v>219</v>
      </c>
      <c r="F9" s="8" t="s">
        <v>182</v>
      </c>
      <c r="G9" s="8" t="s">
        <v>220</v>
      </c>
      <c r="H9" s="8" t="s">
        <v>78</v>
      </c>
      <c r="I9" s="8" t="s">
        <v>221</v>
      </c>
      <c r="J9" s="8" t="s">
        <v>61</v>
      </c>
      <c r="K9" s="7" t="b">
        <v>1</v>
      </c>
      <c r="L9" s="8" t="s">
        <v>8</v>
      </c>
      <c r="M9" s="7">
        <v>101</v>
      </c>
      <c r="N9" s="8" t="s">
        <v>231</v>
      </c>
      <c r="O9" s="7">
        <v>25</v>
      </c>
      <c r="P9" s="9"/>
      <c r="Q9" s="8" t="s">
        <v>61</v>
      </c>
      <c r="R9" s="7">
        <v>1</v>
      </c>
      <c r="S9" s="10">
        <v>45461</v>
      </c>
      <c r="T9" s="8" t="s">
        <v>63</v>
      </c>
      <c r="U9" s="8" t="s">
        <v>232</v>
      </c>
      <c r="V9" s="8" t="s">
        <v>233</v>
      </c>
      <c r="W9" s="8" t="s">
        <v>234</v>
      </c>
      <c r="X9" s="8" t="s">
        <v>65</v>
      </c>
      <c r="Y9" s="8" t="s">
        <v>16</v>
      </c>
      <c r="Z9" s="8" t="s">
        <v>9</v>
      </c>
      <c r="AA9" s="8" t="s">
        <v>66</v>
      </c>
      <c r="AB9" s="8" t="s">
        <v>232</v>
      </c>
      <c r="AC9" s="8" t="s">
        <v>63</v>
      </c>
      <c r="AD9" s="8" t="s">
        <v>232</v>
      </c>
      <c r="AE9" s="8" t="s">
        <v>57</v>
      </c>
      <c r="AF9" s="8" t="s">
        <v>74</v>
      </c>
      <c r="AG9" s="7">
        <v>9.5</v>
      </c>
    </row>
    <row r="10" spans="1:33" x14ac:dyDescent="0.25">
      <c r="A10" s="7">
        <v>2024</v>
      </c>
      <c r="B10" s="8" t="s">
        <v>54</v>
      </c>
      <c r="C10" s="8" t="s">
        <v>55</v>
      </c>
      <c r="D10" s="8" t="s">
        <v>56</v>
      </c>
      <c r="E10" s="8" t="s">
        <v>219</v>
      </c>
      <c r="F10" s="8" t="s">
        <v>182</v>
      </c>
      <c r="G10" s="8" t="s">
        <v>220</v>
      </c>
      <c r="H10" s="8" t="s">
        <v>79</v>
      </c>
      <c r="I10" s="8" t="s">
        <v>221</v>
      </c>
      <c r="J10" s="8" t="s">
        <v>61</v>
      </c>
      <c r="K10" s="7" t="b">
        <v>1</v>
      </c>
      <c r="L10" s="8" t="s">
        <v>8</v>
      </c>
      <c r="M10" s="7">
        <v>101</v>
      </c>
      <c r="N10" s="8" t="s">
        <v>235</v>
      </c>
      <c r="O10" s="7">
        <v>25</v>
      </c>
      <c r="P10" s="9"/>
      <c r="Q10" s="8" t="s">
        <v>61</v>
      </c>
      <c r="R10" s="7">
        <v>1</v>
      </c>
      <c r="S10" s="10">
        <v>45461</v>
      </c>
      <c r="T10" s="8" t="s">
        <v>63</v>
      </c>
      <c r="U10" s="8" t="s">
        <v>224</v>
      </c>
      <c r="V10" s="8" t="s">
        <v>224</v>
      </c>
      <c r="W10" s="8" t="s">
        <v>61</v>
      </c>
      <c r="X10" s="8" t="s">
        <v>61</v>
      </c>
      <c r="Y10" s="8" t="s">
        <v>61</v>
      </c>
      <c r="Z10" s="8" t="s">
        <v>61</v>
      </c>
      <c r="AA10" s="8" t="s">
        <v>66</v>
      </c>
      <c r="AB10" s="8" t="s">
        <v>224</v>
      </c>
      <c r="AC10" s="8" t="s">
        <v>63</v>
      </c>
      <c r="AD10" s="8" t="s">
        <v>224</v>
      </c>
      <c r="AE10" s="8" t="s">
        <v>57</v>
      </c>
      <c r="AF10" s="8" t="s">
        <v>74</v>
      </c>
      <c r="AG10" s="7">
        <v>9.5</v>
      </c>
    </row>
    <row r="11" spans="1:33" ht="30" x14ac:dyDescent="0.25">
      <c r="A11" s="7">
        <v>2024</v>
      </c>
      <c r="B11" s="8" t="s">
        <v>54</v>
      </c>
      <c r="C11" s="8" t="s">
        <v>55</v>
      </c>
      <c r="D11" s="8" t="s">
        <v>56</v>
      </c>
      <c r="E11" s="8" t="s">
        <v>219</v>
      </c>
      <c r="F11" s="8" t="s">
        <v>182</v>
      </c>
      <c r="G11" s="8" t="s">
        <v>220</v>
      </c>
      <c r="H11" s="8" t="s">
        <v>81</v>
      </c>
      <c r="I11" s="8" t="s">
        <v>221</v>
      </c>
      <c r="J11" s="8" t="s">
        <v>61</v>
      </c>
      <c r="K11" s="7" t="b">
        <v>1</v>
      </c>
      <c r="L11" s="8" t="s">
        <v>8</v>
      </c>
      <c r="M11" s="7">
        <v>101</v>
      </c>
      <c r="N11" s="8" t="s">
        <v>236</v>
      </c>
      <c r="O11" s="7">
        <v>25</v>
      </c>
      <c r="P11" s="9"/>
      <c r="Q11" s="8" t="s">
        <v>61</v>
      </c>
      <c r="R11" s="7">
        <v>1</v>
      </c>
      <c r="S11" s="10">
        <v>45461</v>
      </c>
      <c r="T11" s="8" t="s">
        <v>63</v>
      </c>
      <c r="U11" s="8" t="s">
        <v>64</v>
      </c>
      <c r="V11" s="8" t="s">
        <v>18</v>
      </c>
      <c r="W11" s="8" t="s">
        <v>12</v>
      </c>
      <c r="X11" s="8" t="s">
        <v>65</v>
      </c>
      <c r="Y11" s="8" t="s">
        <v>16</v>
      </c>
      <c r="Z11" s="8" t="s">
        <v>9</v>
      </c>
      <c r="AA11" s="8" t="s">
        <v>66</v>
      </c>
      <c r="AB11" s="8" t="s">
        <v>64</v>
      </c>
      <c r="AC11" s="8" t="s">
        <v>63</v>
      </c>
      <c r="AD11" s="8" t="s">
        <v>64</v>
      </c>
      <c r="AE11" s="8" t="s">
        <v>57</v>
      </c>
      <c r="AF11" s="8" t="s">
        <v>74</v>
      </c>
      <c r="AG11" s="7">
        <v>13.7</v>
      </c>
    </row>
    <row r="12" spans="1:33" ht="30" x14ac:dyDescent="0.25">
      <c r="A12" s="7">
        <v>2024</v>
      </c>
      <c r="B12" s="8" t="s">
        <v>54</v>
      </c>
      <c r="C12" s="8" t="s">
        <v>55</v>
      </c>
      <c r="D12" s="8" t="s">
        <v>56</v>
      </c>
      <c r="E12" s="8" t="s">
        <v>219</v>
      </c>
      <c r="F12" s="8" t="s">
        <v>182</v>
      </c>
      <c r="G12" s="8" t="s">
        <v>220</v>
      </c>
      <c r="H12" s="8" t="s">
        <v>82</v>
      </c>
      <c r="I12" s="8" t="s">
        <v>221</v>
      </c>
      <c r="J12" s="8" t="s">
        <v>61</v>
      </c>
      <c r="K12" s="7" t="b">
        <v>1</v>
      </c>
      <c r="L12" s="8" t="s">
        <v>8</v>
      </c>
      <c r="M12" s="7">
        <v>101</v>
      </c>
      <c r="N12" s="8" t="s">
        <v>237</v>
      </c>
      <c r="O12" s="7">
        <v>25</v>
      </c>
      <c r="P12" s="9"/>
      <c r="Q12" s="8" t="s">
        <v>61</v>
      </c>
      <c r="R12" s="7">
        <v>1</v>
      </c>
      <c r="S12" s="10">
        <v>45461</v>
      </c>
      <c r="T12" s="8" t="s">
        <v>63</v>
      </c>
      <c r="U12" s="8" t="s">
        <v>130</v>
      </c>
      <c r="V12" s="8" t="s">
        <v>131</v>
      </c>
      <c r="W12" s="8" t="s">
        <v>132</v>
      </c>
      <c r="X12" s="8" t="s">
        <v>65</v>
      </c>
      <c r="Y12" s="8" t="s">
        <v>16</v>
      </c>
      <c r="Z12" s="8" t="s">
        <v>9</v>
      </c>
      <c r="AA12" s="8" t="s">
        <v>66</v>
      </c>
      <c r="AB12" s="8" t="s">
        <v>130</v>
      </c>
      <c r="AC12" s="8" t="s">
        <v>63</v>
      </c>
      <c r="AD12" s="8" t="s">
        <v>130</v>
      </c>
      <c r="AE12" s="8" t="s">
        <v>57</v>
      </c>
      <c r="AF12" s="8" t="s">
        <v>74</v>
      </c>
      <c r="AG12" s="7">
        <v>8.1999999999999993</v>
      </c>
    </row>
    <row r="13" spans="1:33" ht="30" x14ac:dyDescent="0.25">
      <c r="A13" s="7">
        <v>2024</v>
      </c>
      <c r="B13" s="8" t="s">
        <v>54</v>
      </c>
      <c r="C13" s="8" t="s">
        <v>55</v>
      </c>
      <c r="D13" s="8" t="s">
        <v>56</v>
      </c>
      <c r="E13" s="8" t="s">
        <v>219</v>
      </c>
      <c r="F13" s="8" t="s">
        <v>182</v>
      </c>
      <c r="G13" s="8" t="s">
        <v>220</v>
      </c>
      <c r="H13" s="8" t="s">
        <v>83</v>
      </c>
      <c r="I13" s="8" t="s">
        <v>221</v>
      </c>
      <c r="J13" s="8" t="s">
        <v>61</v>
      </c>
      <c r="K13" s="7" t="b">
        <v>1</v>
      </c>
      <c r="L13" s="8" t="s">
        <v>8</v>
      </c>
      <c r="M13" s="7">
        <v>101</v>
      </c>
      <c r="N13" s="8" t="s">
        <v>238</v>
      </c>
      <c r="O13" s="7">
        <v>25</v>
      </c>
      <c r="P13" s="9"/>
      <c r="Q13" s="8" t="s">
        <v>61</v>
      </c>
      <c r="R13" s="7">
        <v>1</v>
      </c>
      <c r="S13" s="10">
        <v>45461</v>
      </c>
      <c r="T13" s="8" t="s">
        <v>63</v>
      </c>
      <c r="U13" s="8" t="s">
        <v>64</v>
      </c>
      <c r="V13" s="8" t="s">
        <v>18</v>
      </c>
      <c r="W13" s="8" t="s">
        <v>12</v>
      </c>
      <c r="X13" s="8" t="s">
        <v>65</v>
      </c>
      <c r="Y13" s="8" t="s">
        <v>16</v>
      </c>
      <c r="Z13" s="8" t="s">
        <v>9</v>
      </c>
      <c r="AA13" s="8" t="s">
        <v>66</v>
      </c>
      <c r="AB13" s="8" t="s">
        <v>64</v>
      </c>
      <c r="AC13" s="8" t="s">
        <v>63</v>
      </c>
      <c r="AD13" s="8" t="s">
        <v>64</v>
      </c>
      <c r="AE13" s="8" t="s">
        <v>57</v>
      </c>
      <c r="AF13" s="8" t="s">
        <v>74</v>
      </c>
      <c r="AG13" s="7">
        <v>7.7</v>
      </c>
    </row>
    <row r="14" spans="1:33" ht="30" x14ac:dyDescent="0.25">
      <c r="A14" s="7">
        <v>2024</v>
      </c>
      <c r="B14" s="8" t="s">
        <v>54</v>
      </c>
      <c r="C14" s="8" t="s">
        <v>55</v>
      </c>
      <c r="D14" s="8" t="s">
        <v>56</v>
      </c>
      <c r="E14" s="8" t="s">
        <v>219</v>
      </c>
      <c r="F14" s="8" t="s">
        <v>182</v>
      </c>
      <c r="G14" s="8" t="s">
        <v>220</v>
      </c>
      <c r="H14" s="8" t="s">
        <v>85</v>
      </c>
      <c r="I14" s="8" t="s">
        <v>221</v>
      </c>
      <c r="J14" s="8" t="s">
        <v>61</v>
      </c>
      <c r="K14" s="7" t="b">
        <v>1</v>
      </c>
      <c r="L14" s="8" t="s">
        <v>8</v>
      </c>
      <c r="M14" s="7">
        <v>101</v>
      </c>
      <c r="N14" s="8" t="s">
        <v>239</v>
      </c>
      <c r="O14" s="7">
        <v>25</v>
      </c>
      <c r="P14" s="9"/>
      <c r="Q14" s="8" t="s">
        <v>61</v>
      </c>
      <c r="R14" s="7">
        <v>1</v>
      </c>
      <c r="S14" s="10">
        <v>45461</v>
      </c>
      <c r="T14" s="8" t="s">
        <v>63</v>
      </c>
      <c r="U14" s="8" t="s">
        <v>64</v>
      </c>
      <c r="V14" s="8" t="s">
        <v>18</v>
      </c>
      <c r="W14" s="8" t="s">
        <v>12</v>
      </c>
      <c r="X14" s="8" t="s">
        <v>65</v>
      </c>
      <c r="Y14" s="8" t="s">
        <v>16</v>
      </c>
      <c r="Z14" s="8" t="s">
        <v>9</v>
      </c>
      <c r="AA14" s="8" t="s">
        <v>66</v>
      </c>
      <c r="AB14" s="8" t="s">
        <v>64</v>
      </c>
      <c r="AC14" s="8" t="s">
        <v>63</v>
      </c>
      <c r="AD14" s="8" t="s">
        <v>64</v>
      </c>
      <c r="AE14" s="8" t="s">
        <v>57</v>
      </c>
      <c r="AF14" s="8" t="s">
        <v>74</v>
      </c>
      <c r="AG14" s="7">
        <v>9</v>
      </c>
    </row>
    <row r="15" spans="1:33" x14ac:dyDescent="0.25">
      <c r="A15" s="7">
        <v>2024</v>
      </c>
      <c r="B15" s="8" t="s">
        <v>54</v>
      </c>
      <c r="C15" s="8" t="s">
        <v>55</v>
      </c>
      <c r="D15" s="8" t="s">
        <v>56</v>
      </c>
      <c r="E15" s="8" t="s">
        <v>219</v>
      </c>
      <c r="F15" s="8" t="s">
        <v>182</v>
      </c>
      <c r="G15" s="8" t="s">
        <v>220</v>
      </c>
      <c r="H15" s="8" t="s">
        <v>86</v>
      </c>
      <c r="I15" s="8" t="s">
        <v>221</v>
      </c>
      <c r="J15" s="8" t="s">
        <v>61</v>
      </c>
      <c r="K15" s="7" t="b">
        <v>1</v>
      </c>
      <c r="L15" s="8" t="s">
        <v>8</v>
      </c>
      <c r="M15" s="7">
        <v>101</v>
      </c>
      <c r="N15" s="8" t="s">
        <v>240</v>
      </c>
      <c r="O15" s="7">
        <v>25</v>
      </c>
      <c r="P15" s="9"/>
      <c r="Q15" s="8" t="s">
        <v>61</v>
      </c>
      <c r="R15" s="7">
        <v>1</v>
      </c>
      <c r="S15" s="10">
        <v>45461</v>
      </c>
      <c r="T15" s="8" t="s">
        <v>63</v>
      </c>
      <c r="U15" s="8" t="s">
        <v>224</v>
      </c>
      <c r="V15" s="8" t="s">
        <v>224</v>
      </c>
      <c r="W15" s="8" t="s">
        <v>61</v>
      </c>
      <c r="X15" s="8" t="s">
        <v>61</v>
      </c>
      <c r="Y15" s="8" t="s">
        <v>61</v>
      </c>
      <c r="Z15" s="8" t="s">
        <v>61</v>
      </c>
      <c r="AA15" s="8" t="s">
        <v>66</v>
      </c>
      <c r="AB15" s="8" t="s">
        <v>224</v>
      </c>
      <c r="AC15" s="8" t="s">
        <v>63</v>
      </c>
      <c r="AD15" s="8" t="s">
        <v>224</v>
      </c>
      <c r="AE15" s="8" t="s">
        <v>57</v>
      </c>
      <c r="AF15" s="8" t="s">
        <v>74</v>
      </c>
      <c r="AG15" s="7">
        <v>13.3</v>
      </c>
    </row>
    <row r="16" spans="1:33" ht="30" x14ac:dyDescent="0.25">
      <c r="A16" s="7">
        <v>2024</v>
      </c>
      <c r="B16" s="8" t="s">
        <v>54</v>
      </c>
      <c r="C16" s="8" t="s">
        <v>55</v>
      </c>
      <c r="D16" s="8" t="s">
        <v>56</v>
      </c>
      <c r="E16" s="8" t="s">
        <v>219</v>
      </c>
      <c r="F16" s="8" t="s">
        <v>182</v>
      </c>
      <c r="G16" s="8" t="s">
        <v>220</v>
      </c>
      <c r="H16" s="8" t="s">
        <v>87</v>
      </c>
      <c r="I16" s="8" t="s">
        <v>221</v>
      </c>
      <c r="J16" s="8" t="s">
        <v>61</v>
      </c>
      <c r="K16" s="7" t="b">
        <v>1</v>
      </c>
      <c r="L16" s="8" t="s">
        <v>8</v>
      </c>
      <c r="M16" s="7">
        <v>101</v>
      </c>
      <c r="N16" s="8" t="s">
        <v>241</v>
      </c>
      <c r="O16" s="7">
        <v>25</v>
      </c>
      <c r="P16" s="9"/>
      <c r="Q16" s="8" t="s">
        <v>61</v>
      </c>
      <c r="R16" s="7">
        <v>1</v>
      </c>
      <c r="S16" s="10">
        <v>45461</v>
      </c>
      <c r="T16" s="8" t="s">
        <v>63</v>
      </c>
      <c r="U16" s="8" t="s">
        <v>80</v>
      </c>
      <c r="V16" s="8" t="s">
        <v>19</v>
      </c>
      <c r="W16" s="8" t="s">
        <v>12</v>
      </c>
      <c r="X16" s="8" t="s">
        <v>65</v>
      </c>
      <c r="Y16" s="8" t="s">
        <v>20</v>
      </c>
      <c r="Z16" s="8" t="s">
        <v>9</v>
      </c>
      <c r="AA16" s="8" t="s">
        <v>72</v>
      </c>
      <c r="AB16" s="8" t="s">
        <v>80</v>
      </c>
      <c r="AC16" s="8" t="s">
        <v>63</v>
      </c>
      <c r="AD16" s="8" t="s">
        <v>80</v>
      </c>
      <c r="AE16" s="8" t="s">
        <v>57</v>
      </c>
      <c r="AF16" s="8" t="s">
        <v>74</v>
      </c>
      <c r="AG16" s="7">
        <v>12.8</v>
      </c>
    </row>
    <row r="17" spans="1:33" ht="45" x14ac:dyDescent="0.25">
      <c r="A17" s="7">
        <v>2024</v>
      </c>
      <c r="B17" s="8" t="s">
        <v>54</v>
      </c>
      <c r="C17" s="8" t="s">
        <v>55</v>
      </c>
      <c r="D17" s="8" t="s">
        <v>56</v>
      </c>
      <c r="E17" s="8" t="s">
        <v>219</v>
      </c>
      <c r="F17" s="8" t="s">
        <v>182</v>
      </c>
      <c r="G17" s="8" t="s">
        <v>220</v>
      </c>
      <c r="H17" s="8" t="s">
        <v>88</v>
      </c>
      <c r="I17" s="8" t="s">
        <v>221</v>
      </c>
      <c r="J17" s="8" t="s">
        <v>61</v>
      </c>
      <c r="K17" s="7" t="b">
        <v>1</v>
      </c>
      <c r="L17" s="8" t="s">
        <v>8</v>
      </c>
      <c r="M17" s="7">
        <v>101</v>
      </c>
      <c r="N17" s="8" t="s">
        <v>242</v>
      </c>
      <c r="O17" s="7">
        <v>25</v>
      </c>
      <c r="P17" s="9"/>
      <c r="Q17" s="8" t="s">
        <v>61</v>
      </c>
      <c r="R17" s="7">
        <v>1</v>
      </c>
      <c r="S17" s="10">
        <v>45461</v>
      </c>
      <c r="T17" s="8" t="s">
        <v>63</v>
      </c>
      <c r="U17" s="8" t="s">
        <v>243</v>
      </c>
      <c r="V17" s="8" t="s">
        <v>244</v>
      </c>
      <c r="W17" s="8" t="s">
        <v>234</v>
      </c>
      <c r="X17" s="8" t="s">
        <v>65</v>
      </c>
      <c r="Y17" s="8" t="s">
        <v>11</v>
      </c>
      <c r="Z17" s="8" t="s">
        <v>9</v>
      </c>
      <c r="AA17" s="8" t="s">
        <v>245</v>
      </c>
      <c r="AB17" s="8" t="s">
        <v>243</v>
      </c>
      <c r="AC17" s="8" t="s">
        <v>63</v>
      </c>
      <c r="AD17" s="8" t="s">
        <v>243</v>
      </c>
      <c r="AE17" s="8" t="s">
        <v>57</v>
      </c>
      <c r="AF17" s="8" t="s">
        <v>74</v>
      </c>
      <c r="AG17" s="7">
        <v>6.4</v>
      </c>
    </row>
    <row r="18" spans="1:33" ht="30" x14ac:dyDescent="0.25">
      <c r="A18" s="7">
        <v>2024</v>
      </c>
      <c r="B18" s="8" t="s">
        <v>54</v>
      </c>
      <c r="C18" s="8" t="s">
        <v>55</v>
      </c>
      <c r="D18" s="8" t="s">
        <v>56</v>
      </c>
      <c r="E18" s="8" t="s">
        <v>219</v>
      </c>
      <c r="F18" s="8" t="s">
        <v>182</v>
      </c>
      <c r="G18" s="8" t="s">
        <v>220</v>
      </c>
      <c r="H18" s="8" t="s">
        <v>89</v>
      </c>
      <c r="I18" s="8" t="s">
        <v>221</v>
      </c>
      <c r="J18" s="8" t="s">
        <v>61</v>
      </c>
      <c r="K18" s="7" t="b">
        <v>1</v>
      </c>
      <c r="L18" s="8" t="s">
        <v>8</v>
      </c>
      <c r="M18" s="7">
        <v>101</v>
      </c>
      <c r="N18" s="8" t="s">
        <v>246</v>
      </c>
      <c r="O18" s="7">
        <v>25</v>
      </c>
      <c r="P18" s="9"/>
      <c r="Q18" s="8" t="s">
        <v>61</v>
      </c>
      <c r="R18" s="7">
        <v>1</v>
      </c>
      <c r="S18" s="10">
        <v>45461</v>
      </c>
      <c r="T18" s="8" t="s">
        <v>63</v>
      </c>
      <c r="U18" s="8" t="s">
        <v>64</v>
      </c>
      <c r="V18" s="8" t="s">
        <v>18</v>
      </c>
      <c r="W18" s="8" t="s">
        <v>12</v>
      </c>
      <c r="X18" s="8" t="s">
        <v>65</v>
      </c>
      <c r="Y18" s="8" t="s">
        <v>16</v>
      </c>
      <c r="Z18" s="8" t="s">
        <v>9</v>
      </c>
      <c r="AA18" s="8" t="s">
        <v>66</v>
      </c>
      <c r="AB18" s="8" t="s">
        <v>64</v>
      </c>
      <c r="AC18" s="8" t="s">
        <v>63</v>
      </c>
      <c r="AD18" s="8" t="s">
        <v>64</v>
      </c>
      <c r="AE18" s="8" t="s">
        <v>57</v>
      </c>
      <c r="AF18" s="8" t="s">
        <v>74</v>
      </c>
      <c r="AG18" s="7">
        <v>8</v>
      </c>
    </row>
    <row r="19" spans="1:33" ht="30" x14ac:dyDescent="0.25">
      <c r="A19" s="7">
        <v>2024</v>
      </c>
      <c r="B19" s="8" t="s">
        <v>54</v>
      </c>
      <c r="C19" s="8" t="s">
        <v>55</v>
      </c>
      <c r="D19" s="8" t="s">
        <v>56</v>
      </c>
      <c r="E19" s="8" t="s">
        <v>219</v>
      </c>
      <c r="F19" s="8" t="s">
        <v>182</v>
      </c>
      <c r="G19" s="8" t="s">
        <v>220</v>
      </c>
      <c r="H19" s="8" t="s">
        <v>90</v>
      </c>
      <c r="I19" s="8" t="s">
        <v>221</v>
      </c>
      <c r="J19" s="8" t="s">
        <v>61</v>
      </c>
      <c r="K19" s="7" t="b">
        <v>1</v>
      </c>
      <c r="L19" s="8" t="s">
        <v>8</v>
      </c>
      <c r="M19" s="7">
        <v>101</v>
      </c>
      <c r="N19" s="8" t="s">
        <v>247</v>
      </c>
      <c r="O19" s="7">
        <v>25</v>
      </c>
      <c r="P19" s="9"/>
      <c r="Q19" s="8" t="s">
        <v>61</v>
      </c>
      <c r="R19" s="7">
        <v>1</v>
      </c>
      <c r="S19" s="10">
        <v>45461</v>
      </c>
      <c r="T19" s="8" t="s">
        <v>63</v>
      </c>
      <c r="U19" s="8" t="s">
        <v>232</v>
      </c>
      <c r="V19" s="8" t="s">
        <v>233</v>
      </c>
      <c r="W19" s="8" t="s">
        <v>234</v>
      </c>
      <c r="X19" s="8" t="s">
        <v>65</v>
      </c>
      <c r="Y19" s="8" t="s">
        <v>16</v>
      </c>
      <c r="Z19" s="8" t="s">
        <v>9</v>
      </c>
      <c r="AA19" s="8" t="s">
        <v>66</v>
      </c>
      <c r="AB19" s="8" t="s">
        <v>232</v>
      </c>
      <c r="AC19" s="8" t="s">
        <v>63</v>
      </c>
      <c r="AD19" s="8" t="s">
        <v>232</v>
      </c>
      <c r="AE19" s="8" t="s">
        <v>57</v>
      </c>
      <c r="AF19" s="8" t="s">
        <v>74</v>
      </c>
      <c r="AG19" s="7">
        <v>12</v>
      </c>
    </row>
    <row r="20" spans="1:33" ht="90" x14ac:dyDescent="0.25">
      <c r="A20" s="7">
        <v>2024</v>
      </c>
      <c r="B20" s="8" t="s">
        <v>54</v>
      </c>
      <c r="C20" s="8" t="s">
        <v>55</v>
      </c>
      <c r="D20" s="8" t="s">
        <v>175</v>
      </c>
      <c r="E20" s="8" t="s">
        <v>176</v>
      </c>
      <c r="F20" s="8" t="s">
        <v>182</v>
      </c>
      <c r="G20" s="8" t="s">
        <v>248</v>
      </c>
      <c r="H20" s="8" t="s">
        <v>59</v>
      </c>
      <c r="I20" s="8" t="s">
        <v>221</v>
      </c>
      <c r="J20" s="8" t="s">
        <v>61</v>
      </c>
      <c r="K20" s="7" t="b">
        <v>1</v>
      </c>
      <c r="L20" s="8" t="s">
        <v>8</v>
      </c>
      <c r="M20" s="7">
        <v>101</v>
      </c>
      <c r="N20" s="8" t="s">
        <v>249</v>
      </c>
      <c r="O20" s="7">
        <v>25</v>
      </c>
      <c r="P20" s="9"/>
      <c r="Q20" s="8" t="s">
        <v>250</v>
      </c>
      <c r="R20" s="7">
        <v>1</v>
      </c>
      <c r="S20" s="10">
        <v>45463</v>
      </c>
      <c r="T20" s="8" t="s">
        <v>57</v>
      </c>
      <c r="U20" s="8" t="s">
        <v>224</v>
      </c>
      <c r="V20" s="8" t="s">
        <v>224</v>
      </c>
      <c r="W20" s="8" t="s">
        <v>61</v>
      </c>
      <c r="X20" s="8" t="s">
        <v>61</v>
      </c>
      <c r="Y20" s="8" t="s">
        <v>61</v>
      </c>
      <c r="Z20" s="8" t="s">
        <v>61</v>
      </c>
      <c r="AA20" s="8" t="s">
        <v>66</v>
      </c>
      <c r="AB20" s="8" t="s">
        <v>224</v>
      </c>
      <c r="AC20" s="8" t="s">
        <v>57</v>
      </c>
      <c r="AD20" s="8" t="s">
        <v>224</v>
      </c>
      <c r="AE20" s="8" t="s">
        <v>63</v>
      </c>
      <c r="AF20" s="8" t="s">
        <v>74</v>
      </c>
      <c r="AG20" s="7">
        <v>7</v>
      </c>
    </row>
    <row r="21" spans="1:33" ht="105" x14ac:dyDescent="0.25">
      <c r="A21" s="7">
        <v>2024</v>
      </c>
      <c r="B21" s="8" t="s">
        <v>54</v>
      </c>
      <c r="C21" s="8" t="s">
        <v>55</v>
      </c>
      <c r="D21" s="8" t="s">
        <v>175</v>
      </c>
      <c r="E21" s="8" t="s">
        <v>176</v>
      </c>
      <c r="F21" s="8" t="s">
        <v>182</v>
      </c>
      <c r="G21" s="8" t="s">
        <v>248</v>
      </c>
      <c r="H21" s="8" t="s">
        <v>67</v>
      </c>
      <c r="I21" s="8" t="s">
        <v>221</v>
      </c>
      <c r="J21" s="8" t="s">
        <v>61</v>
      </c>
      <c r="K21" s="7" t="b">
        <v>1</v>
      </c>
      <c r="L21" s="8" t="s">
        <v>8</v>
      </c>
      <c r="M21" s="7">
        <v>101</v>
      </c>
      <c r="N21" s="8" t="s">
        <v>251</v>
      </c>
      <c r="O21" s="7">
        <v>25</v>
      </c>
      <c r="P21" s="9"/>
      <c r="Q21" s="8" t="s">
        <v>250</v>
      </c>
      <c r="R21" s="7">
        <v>1</v>
      </c>
      <c r="S21" s="10">
        <v>45463</v>
      </c>
      <c r="T21" s="8" t="s">
        <v>57</v>
      </c>
      <c r="U21" s="8" t="s">
        <v>224</v>
      </c>
      <c r="V21" s="8" t="s">
        <v>224</v>
      </c>
      <c r="W21" s="8" t="s">
        <v>61</v>
      </c>
      <c r="X21" s="8" t="s">
        <v>61</v>
      </c>
      <c r="Y21" s="8" t="s">
        <v>61</v>
      </c>
      <c r="Z21" s="8" t="s">
        <v>61</v>
      </c>
      <c r="AA21" s="8" t="s">
        <v>252</v>
      </c>
      <c r="AB21" s="8" t="s">
        <v>224</v>
      </c>
      <c r="AC21" s="8" t="s">
        <v>57</v>
      </c>
      <c r="AD21" s="8" t="s">
        <v>224</v>
      </c>
      <c r="AE21" s="8" t="s">
        <v>63</v>
      </c>
      <c r="AF21" s="8" t="s">
        <v>74</v>
      </c>
      <c r="AG21" s="7">
        <v>8.9</v>
      </c>
    </row>
    <row r="22" spans="1:33" ht="90" x14ac:dyDescent="0.25">
      <c r="A22" s="7">
        <v>2024</v>
      </c>
      <c r="B22" s="8" t="s">
        <v>54</v>
      </c>
      <c r="C22" s="8" t="s">
        <v>55</v>
      </c>
      <c r="D22" s="8" t="s">
        <v>175</v>
      </c>
      <c r="E22" s="8" t="s">
        <v>176</v>
      </c>
      <c r="F22" s="8" t="s">
        <v>182</v>
      </c>
      <c r="G22" s="8" t="s">
        <v>248</v>
      </c>
      <c r="H22" s="8" t="s">
        <v>68</v>
      </c>
      <c r="I22" s="8" t="s">
        <v>221</v>
      </c>
      <c r="J22" s="8" t="s">
        <v>61</v>
      </c>
      <c r="K22" s="7" t="b">
        <v>1</v>
      </c>
      <c r="L22" s="8" t="s">
        <v>8</v>
      </c>
      <c r="M22" s="7">
        <v>101</v>
      </c>
      <c r="N22" s="8" t="s">
        <v>253</v>
      </c>
      <c r="O22" s="7">
        <v>25</v>
      </c>
      <c r="P22" s="9"/>
      <c r="Q22" s="8" t="s">
        <v>250</v>
      </c>
      <c r="R22" s="7">
        <v>1</v>
      </c>
      <c r="S22" s="10">
        <v>45464</v>
      </c>
      <c r="T22" s="8" t="s">
        <v>63</v>
      </c>
      <c r="U22" s="8" t="s">
        <v>254</v>
      </c>
      <c r="V22" s="8" t="s">
        <v>255</v>
      </c>
      <c r="W22" s="8" t="s">
        <v>234</v>
      </c>
      <c r="X22" s="8" t="s">
        <v>65</v>
      </c>
      <c r="Y22" s="8" t="s">
        <v>20</v>
      </c>
      <c r="Z22" s="8" t="s">
        <v>9</v>
      </c>
      <c r="AA22" s="8" t="s">
        <v>72</v>
      </c>
      <c r="AB22" s="8" t="s">
        <v>254</v>
      </c>
      <c r="AC22" s="8" t="s">
        <v>63</v>
      </c>
      <c r="AD22" s="8" t="s">
        <v>61</v>
      </c>
      <c r="AE22" s="8" t="s">
        <v>61</v>
      </c>
      <c r="AF22" s="8" t="s">
        <v>74</v>
      </c>
      <c r="AG22" s="7">
        <v>7.7</v>
      </c>
    </row>
    <row r="23" spans="1:33" ht="90" x14ac:dyDescent="0.25">
      <c r="A23" s="7">
        <v>2024</v>
      </c>
      <c r="B23" s="8" t="s">
        <v>54</v>
      </c>
      <c r="C23" s="8" t="s">
        <v>55</v>
      </c>
      <c r="D23" s="8" t="s">
        <v>175</v>
      </c>
      <c r="E23" s="8" t="s">
        <v>176</v>
      </c>
      <c r="F23" s="8" t="s">
        <v>182</v>
      </c>
      <c r="G23" s="8" t="s">
        <v>248</v>
      </c>
      <c r="H23" s="8" t="s">
        <v>70</v>
      </c>
      <c r="I23" s="8" t="s">
        <v>221</v>
      </c>
      <c r="J23" s="8" t="s">
        <v>61</v>
      </c>
      <c r="K23" s="7" t="b">
        <v>1</v>
      </c>
      <c r="L23" s="8" t="s">
        <v>8</v>
      </c>
      <c r="M23" s="7">
        <v>101</v>
      </c>
      <c r="N23" s="8" t="s">
        <v>256</v>
      </c>
      <c r="O23" s="7">
        <v>25</v>
      </c>
      <c r="P23" s="9"/>
      <c r="Q23" s="8" t="s">
        <v>250</v>
      </c>
      <c r="R23" s="7">
        <v>1</v>
      </c>
      <c r="S23" s="10">
        <v>45464</v>
      </c>
      <c r="T23" s="8" t="s">
        <v>63</v>
      </c>
      <c r="U23" s="8" t="s">
        <v>232</v>
      </c>
      <c r="V23" s="8" t="s">
        <v>233</v>
      </c>
      <c r="W23" s="8" t="s">
        <v>234</v>
      </c>
      <c r="X23" s="8" t="s">
        <v>65</v>
      </c>
      <c r="Y23" s="8" t="s">
        <v>16</v>
      </c>
      <c r="Z23" s="8" t="s">
        <v>9</v>
      </c>
      <c r="AA23" s="8" t="s">
        <v>84</v>
      </c>
      <c r="AB23" s="8" t="s">
        <v>232</v>
      </c>
      <c r="AC23" s="8" t="s">
        <v>63</v>
      </c>
      <c r="AD23" s="8" t="s">
        <v>61</v>
      </c>
      <c r="AE23" s="8" t="s">
        <v>61</v>
      </c>
      <c r="AF23" s="8" t="s">
        <v>74</v>
      </c>
      <c r="AG23" s="7">
        <v>10</v>
      </c>
    </row>
    <row r="24" spans="1:33" ht="90" x14ac:dyDescent="0.25">
      <c r="A24" s="7">
        <v>2024</v>
      </c>
      <c r="B24" s="8" t="s">
        <v>54</v>
      </c>
      <c r="C24" s="8" t="s">
        <v>55</v>
      </c>
      <c r="D24" s="8" t="s">
        <v>175</v>
      </c>
      <c r="E24" s="8" t="s">
        <v>176</v>
      </c>
      <c r="F24" s="8" t="s">
        <v>182</v>
      </c>
      <c r="G24" s="8" t="s">
        <v>248</v>
      </c>
      <c r="H24" s="8" t="s">
        <v>73</v>
      </c>
      <c r="I24" s="8" t="s">
        <v>221</v>
      </c>
      <c r="J24" s="8" t="s">
        <v>61</v>
      </c>
      <c r="K24" s="7" t="b">
        <v>1</v>
      </c>
      <c r="L24" s="8" t="s">
        <v>8</v>
      </c>
      <c r="M24" s="7">
        <v>101</v>
      </c>
      <c r="N24" s="8" t="s">
        <v>257</v>
      </c>
      <c r="O24" s="7">
        <v>25</v>
      </c>
      <c r="P24" s="9"/>
      <c r="Q24" s="8" t="s">
        <v>250</v>
      </c>
      <c r="R24" s="7">
        <v>1</v>
      </c>
      <c r="S24" s="10">
        <v>45464</v>
      </c>
      <c r="T24" s="8" t="s">
        <v>63</v>
      </c>
      <c r="U24" s="8" t="s">
        <v>80</v>
      </c>
      <c r="V24" s="8" t="s">
        <v>19</v>
      </c>
      <c r="W24" s="8" t="s">
        <v>12</v>
      </c>
      <c r="X24" s="8" t="s">
        <v>65</v>
      </c>
      <c r="Y24" s="8" t="s">
        <v>20</v>
      </c>
      <c r="Z24" s="8" t="s">
        <v>9</v>
      </c>
      <c r="AA24" s="8" t="s">
        <v>141</v>
      </c>
      <c r="AB24" s="8" t="s">
        <v>80</v>
      </c>
      <c r="AC24" s="8" t="s">
        <v>63</v>
      </c>
      <c r="AD24" s="8" t="s">
        <v>61</v>
      </c>
      <c r="AE24" s="8" t="s">
        <v>61</v>
      </c>
      <c r="AF24" s="8" t="s">
        <v>74</v>
      </c>
      <c r="AG24" s="7">
        <v>7.7</v>
      </c>
    </row>
    <row r="25" spans="1:33" ht="90" x14ac:dyDescent="0.25">
      <c r="A25" s="7">
        <v>2024</v>
      </c>
      <c r="B25" s="8" t="s">
        <v>54</v>
      </c>
      <c r="C25" s="8" t="s">
        <v>55</v>
      </c>
      <c r="D25" s="8" t="s">
        <v>175</v>
      </c>
      <c r="E25" s="8" t="s">
        <v>176</v>
      </c>
      <c r="F25" s="8" t="s">
        <v>182</v>
      </c>
      <c r="G25" s="8" t="s">
        <v>248</v>
      </c>
      <c r="H25" s="8" t="s">
        <v>75</v>
      </c>
      <c r="I25" s="8" t="s">
        <v>221</v>
      </c>
      <c r="J25" s="8" t="s">
        <v>61</v>
      </c>
      <c r="K25" s="7" t="b">
        <v>1</v>
      </c>
      <c r="L25" s="8" t="s">
        <v>8</v>
      </c>
      <c r="M25" s="7">
        <v>101</v>
      </c>
      <c r="N25" s="8" t="s">
        <v>258</v>
      </c>
      <c r="O25" s="7">
        <v>25</v>
      </c>
      <c r="P25" s="9"/>
      <c r="Q25" s="8" t="s">
        <v>250</v>
      </c>
      <c r="R25" s="7">
        <v>1</v>
      </c>
      <c r="S25" s="10">
        <v>45464</v>
      </c>
      <c r="T25" s="8" t="s">
        <v>63</v>
      </c>
      <c r="U25" s="8" t="s">
        <v>224</v>
      </c>
      <c r="V25" s="8" t="s">
        <v>224</v>
      </c>
      <c r="W25" s="8" t="s">
        <v>61</v>
      </c>
      <c r="X25" s="8" t="s">
        <v>61</v>
      </c>
      <c r="Y25" s="8" t="s">
        <v>61</v>
      </c>
      <c r="Z25" s="8" t="s">
        <v>61</v>
      </c>
      <c r="AA25" s="8" t="s">
        <v>122</v>
      </c>
      <c r="AB25" s="8" t="s">
        <v>224</v>
      </c>
      <c r="AC25" s="8" t="s">
        <v>63</v>
      </c>
      <c r="AD25" s="8" t="s">
        <v>61</v>
      </c>
      <c r="AE25" s="8" t="s">
        <v>61</v>
      </c>
      <c r="AF25" s="8" t="s">
        <v>74</v>
      </c>
      <c r="AG25" s="7">
        <v>6</v>
      </c>
    </row>
    <row r="26" spans="1:33" ht="90" x14ac:dyDescent="0.25">
      <c r="A26" s="7">
        <v>2024</v>
      </c>
      <c r="B26" s="8" t="s">
        <v>54</v>
      </c>
      <c r="C26" s="8" t="s">
        <v>55</v>
      </c>
      <c r="D26" s="8" t="s">
        <v>175</v>
      </c>
      <c r="E26" s="8" t="s">
        <v>176</v>
      </c>
      <c r="F26" s="8" t="s">
        <v>182</v>
      </c>
      <c r="G26" s="8" t="s">
        <v>248</v>
      </c>
      <c r="H26" s="8" t="s">
        <v>77</v>
      </c>
      <c r="I26" s="8" t="s">
        <v>221</v>
      </c>
      <c r="J26" s="8" t="s">
        <v>61</v>
      </c>
      <c r="K26" s="7" t="b">
        <v>1</v>
      </c>
      <c r="L26" s="8" t="s">
        <v>8</v>
      </c>
      <c r="M26" s="7">
        <v>101</v>
      </c>
      <c r="N26" s="8" t="s">
        <v>259</v>
      </c>
      <c r="O26" s="7">
        <v>25</v>
      </c>
      <c r="P26" s="9"/>
      <c r="Q26" s="8" t="s">
        <v>250</v>
      </c>
      <c r="R26" s="7">
        <v>1</v>
      </c>
      <c r="S26" s="10">
        <v>45464</v>
      </c>
      <c r="T26" s="8" t="s">
        <v>63</v>
      </c>
      <c r="U26" s="8" t="s">
        <v>64</v>
      </c>
      <c r="V26" s="8" t="s">
        <v>18</v>
      </c>
      <c r="W26" s="8" t="s">
        <v>12</v>
      </c>
      <c r="X26" s="8" t="s">
        <v>65</v>
      </c>
      <c r="Y26" s="8" t="s">
        <v>16</v>
      </c>
      <c r="Z26" s="8" t="s">
        <v>9</v>
      </c>
      <c r="AA26" s="8" t="s">
        <v>66</v>
      </c>
      <c r="AB26" s="8" t="s">
        <v>64</v>
      </c>
      <c r="AC26" s="8" t="s">
        <v>63</v>
      </c>
      <c r="AD26" s="8" t="s">
        <v>61</v>
      </c>
      <c r="AE26" s="8" t="s">
        <v>61</v>
      </c>
      <c r="AF26" s="8" t="s">
        <v>74</v>
      </c>
      <c r="AG26" s="7">
        <v>8</v>
      </c>
    </row>
    <row r="27" spans="1:33" ht="90" x14ac:dyDescent="0.25">
      <c r="A27" s="7">
        <v>2024</v>
      </c>
      <c r="B27" s="8" t="s">
        <v>54</v>
      </c>
      <c r="C27" s="8" t="s">
        <v>55</v>
      </c>
      <c r="D27" s="8" t="s">
        <v>175</v>
      </c>
      <c r="E27" s="8" t="s">
        <v>176</v>
      </c>
      <c r="F27" s="8" t="s">
        <v>182</v>
      </c>
      <c r="G27" s="8" t="s">
        <v>248</v>
      </c>
      <c r="H27" s="8" t="s">
        <v>78</v>
      </c>
      <c r="I27" s="8" t="s">
        <v>221</v>
      </c>
      <c r="J27" s="8" t="s">
        <v>61</v>
      </c>
      <c r="K27" s="7" t="b">
        <v>1</v>
      </c>
      <c r="L27" s="8" t="s">
        <v>8</v>
      </c>
      <c r="M27" s="7">
        <v>101</v>
      </c>
      <c r="N27" s="8" t="s">
        <v>260</v>
      </c>
      <c r="O27" s="7">
        <v>25</v>
      </c>
      <c r="P27" s="9"/>
      <c r="Q27" s="8" t="s">
        <v>250</v>
      </c>
      <c r="R27" s="7">
        <v>1</v>
      </c>
      <c r="S27" s="10">
        <v>45464</v>
      </c>
      <c r="T27" s="8" t="s">
        <v>63</v>
      </c>
      <c r="U27" s="8" t="s">
        <v>224</v>
      </c>
      <c r="V27" s="8" t="s">
        <v>224</v>
      </c>
      <c r="W27" s="8" t="s">
        <v>61</v>
      </c>
      <c r="X27" s="8" t="s">
        <v>61</v>
      </c>
      <c r="Y27" s="8" t="s">
        <v>61</v>
      </c>
      <c r="Z27" s="8" t="s">
        <v>61</v>
      </c>
      <c r="AA27" s="8" t="s">
        <v>66</v>
      </c>
      <c r="AB27" s="8" t="s">
        <v>224</v>
      </c>
      <c r="AC27" s="8" t="s">
        <v>63</v>
      </c>
      <c r="AD27" s="8" t="s">
        <v>61</v>
      </c>
      <c r="AE27" s="8" t="s">
        <v>61</v>
      </c>
      <c r="AF27" s="8" t="s">
        <v>74</v>
      </c>
      <c r="AG27" s="7">
        <v>9</v>
      </c>
    </row>
    <row r="28" spans="1:33" ht="90" x14ac:dyDescent="0.25">
      <c r="A28" s="7">
        <v>2024</v>
      </c>
      <c r="B28" s="8" t="s">
        <v>54</v>
      </c>
      <c r="C28" s="8" t="s">
        <v>55</v>
      </c>
      <c r="D28" s="8" t="s">
        <v>175</v>
      </c>
      <c r="E28" s="8" t="s">
        <v>176</v>
      </c>
      <c r="F28" s="8" t="s">
        <v>182</v>
      </c>
      <c r="G28" s="8" t="s">
        <v>248</v>
      </c>
      <c r="H28" s="8" t="s">
        <v>79</v>
      </c>
      <c r="I28" s="8" t="s">
        <v>221</v>
      </c>
      <c r="J28" s="8" t="s">
        <v>61</v>
      </c>
      <c r="K28" s="7" t="b">
        <v>1</v>
      </c>
      <c r="L28" s="8" t="s">
        <v>8</v>
      </c>
      <c r="M28" s="7">
        <v>101</v>
      </c>
      <c r="N28" s="8" t="s">
        <v>261</v>
      </c>
      <c r="O28" s="7">
        <v>25</v>
      </c>
      <c r="P28" s="9"/>
      <c r="Q28" s="8" t="s">
        <v>250</v>
      </c>
      <c r="R28" s="7">
        <v>1</v>
      </c>
      <c r="S28" s="10">
        <v>45464</v>
      </c>
      <c r="T28" s="8" t="s">
        <v>63</v>
      </c>
      <c r="U28" s="8" t="s">
        <v>80</v>
      </c>
      <c r="V28" s="8" t="s">
        <v>19</v>
      </c>
      <c r="W28" s="8" t="s">
        <v>12</v>
      </c>
      <c r="X28" s="8" t="s">
        <v>65</v>
      </c>
      <c r="Y28" s="8" t="s">
        <v>20</v>
      </c>
      <c r="Z28" s="8" t="s">
        <v>9</v>
      </c>
      <c r="AA28" s="8" t="s">
        <v>72</v>
      </c>
      <c r="AB28" s="8" t="s">
        <v>80</v>
      </c>
      <c r="AC28" s="8" t="s">
        <v>63</v>
      </c>
      <c r="AD28" s="8" t="s">
        <v>61</v>
      </c>
      <c r="AE28" s="8" t="s">
        <v>61</v>
      </c>
      <c r="AF28" s="8" t="s">
        <v>74</v>
      </c>
      <c r="AG28" s="7">
        <v>10.4</v>
      </c>
    </row>
    <row r="29" spans="1:33" ht="90" x14ac:dyDescent="0.25">
      <c r="A29" s="7">
        <v>2024</v>
      </c>
      <c r="B29" s="8" t="s">
        <v>54</v>
      </c>
      <c r="C29" s="8" t="s">
        <v>55</v>
      </c>
      <c r="D29" s="8" t="s">
        <v>175</v>
      </c>
      <c r="E29" s="8" t="s">
        <v>176</v>
      </c>
      <c r="F29" s="8" t="s">
        <v>182</v>
      </c>
      <c r="G29" s="8" t="s">
        <v>248</v>
      </c>
      <c r="H29" s="8" t="s">
        <v>81</v>
      </c>
      <c r="I29" s="8" t="s">
        <v>221</v>
      </c>
      <c r="J29" s="8" t="s">
        <v>61</v>
      </c>
      <c r="K29" s="7" t="b">
        <v>1</v>
      </c>
      <c r="L29" s="8" t="s">
        <v>8</v>
      </c>
      <c r="M29" s="7">
        <v>101</v>
      </c>
      <c r="N29" s="8" t="s">
        <v>262</v>
      </c>
      <c r="O29" s="7">
        <v>25</v>
      </c>
      <c r="P29" s="9"/>
      <c r="Q29" s="8" t="s">
        <v>250</v>
      </c>
      <c r="R29" s="7">
        <v>1</v>
      </c>
      <c r="S29" s="10">
        <v>45464</v>
      </c>
      <c r="T29" s="8" t="s">
        <v>63</v>
      </c>
      <c r="U29" s="8" t="s">
        <v>64</v>
      </c>
      <c r="V29" s="8" t="s">
        <v>18</v>
      </c>
      <c r="W29" s="8" t="s">
        <v>12</v>
      </c>
      <c r="X29" s="8" t="s">
        <v>65</v>
      </c>
      <c r="Y29" s="8" t="s">
        <v>16</v>
      </c>
      <c r="Z29" s="8" t="s">
        <v>9</v>
      </c>
      <c r="AA29" s="8" t="s">
        <v>66</v>
      </c>
      <c r="AB29" s="8" t="s">
        <v>64</v>
      </c>
      <c r="AC29" s="8" t="s">
        <v>63</v>
      </c>
      <c r="AD29" s="8" t="s">
        <v>61</v>
      </c>
      <c r="AE29" s="8" t="s">
        <v>61</v>
      </c>
      <c r="AF29" s="8" t="s">
        <v>74</v>
      </c>
      <c r="AG29" s="7">
        <v>11.3</v>
      </c>
    </row>
    <row r="30" spans="1:33" ht="90" x14ac:dyDescent="0.25">
      <c r="A30" s="7">
        <v>2024</v>
      </c>
      <c r="B30" s="8" t="s">
        <v>54</v>
      </c>
      <c r="C30" s="8" t="s">
        <v>55</v>
      </c>
      <c r="D30" s="8" t="s">
        <v>175</v>
      </c>
      <c r="E30" s="8" t="s">
        <v>176</v>
      </c>
      <c r="F30" s="8" t="s">
        <v>182</v>
      </c>
      <c r="G30" s="8" t="s">
        <v>248</v>
      </c>
      <c r="H30" s="8" t="s">
        <v>82</v>
      </c>
      <c r="I30" s="8" t="s">
        <v>221</v>
      </c>
      <c r="J30" s="8" t="s">
        <v>61</v>
      </c>
      <c r="K30" s="7" t="b">
        <v>1</v>
      </c>
      <c r="L30" s="8" t="s">
        <v>8</v>
      </c>
      <c r="M30" s="7">
        <v>101</v>
      </c>
      <c r="N30" s="8" t="s">
        <v>263</v>
      </c>
      <c r="O30" s="7">
        <v>25</v>
      </c>
      <c r="P30" s="9"/>
      <c r="Q30" s="8" t="s">
        <v>250</v>
      </c>
      <c r="R30" s="7">
        <v>1</v>
      </c>
      <c r="S30" s="10">
        <v>45464</v>
      </c>
      <c r="T30" s="8" t="s">
        <v>63</v>
      </c>
      <c r="U30" s="8" t="s">
        <v>171</v>
      </c>
      <c r="V30" s="8" t="s">
        <v>172</v>
      </c>
      <c r="W30" s="8" t="s">
        <v>173</v>
      </c>
      <c r="X30" s="8" t="s">
        <v>65</v>
      </c>
      <c r="Y30" s="8" t="s">
        <v>16</v>
      </c>
      <c r="Z30" s="8" t="s">
        <v>9</v>
      </c>
      <c r="AA30" s="8" t="s">
        <v>66</v>
      </c>
      <c r="AB30" s="8" t="s">
        <v>171</v>
      </c>
      <c r="AC30" s="8" t="s">
        <v>63</v>
      </c>
      <c r="AD30" s="8" t="s">
        <v>61</v>
      </c>
      <c r="AE30" s="8" t="s">
        <v>61</v>
      </c>
      <c r="AF30" s="8" t="s">
        <v>74</v>
      </c>
      <c r="AG30" s="7">
        <v>7</v>
      </c>
    </row>
    <row r="31" spans="1:33" ht="90" x14ac:dyDescent="0.25">
      <c r="A31" s="7">
        <v>2024</v>
      </c>
      <c r="B31" s="8" t="s">
        <v>54</v>
      </c>
      <c r="C31" s="8" t="s">
        <v>55</v>
      </c>
      <c r="D31" s="8" t="s">
        <v>175</v>
      </c>
      <c r="E31" s="8" t="s">
        <v>176</v>
      </c>
      <c r="F31" s="8" t="s">
        <v>182</v>
      </c>
      <c r="G31" s="8" t="s">
        <v>248</v>
      </c>
      <c r="H31" s="8" t="s">
        <v>83</v>
      </c>
      <c r="I31" s="8" t="s">
        <v>221</v>
      </c>
      <c r="J31" s="8" t="s">
        <v>61</v>
      </c>
      <c r="K31" s="7" t="b">
        <v>1</v>
      </c>
      <c r="L31" s="8" t="s">
        <v>8</v>
      </c>
      <c r="M31" s="7">
        <v>101</v>
      </c>
      <c r="N31" s="8" t="s">
        <v>264</v>
      </c>
      <c r="O31" s="7">
        <v>25</v>
      </c>
      <c r="P31" s="9"/>
      <c r="Q31" s="8" t="s">
        <v>250</v>
      </c>
      <c r="R31" s="7">
        <v>1</v>
      </c>
      <c r="S31" s="10">
        <v>45464</v>
      </c>
      <c r="T31" s="8" t="s">
        <v>63</v>
      </c>
      <c r="U31" s="8" t="s">
        <v>224</v>
      </c>
      <c r="V31" s="8" t="s">
        <v>224</v>
      </c>
      <c r="W31" s="8" t="s">
        <v>61</v>
      </c>
      <c r="X31" s="8" t="s">
        <v>61</v>
      </c>
      <c r="Y31" s="8" t="s">
        <v>61</v>
      </c>
      <c r="Z31" s="8" t="s">
        <v>61</v>
      </c>
      <c r="AA31" s="8" t="s">
        <v>66</v>
      </c>
      <c r="AB31" s="8" t="s">
        <v>224</v>
      </c>
      <c r="AC31" s="8" t="s">
        <v>63</v>
      </c>
      <c r="AD31" s="8" t="s">
        <v>61</v>
      </c>
      <c r="AE31" s="8" t="s">
        <v>61</v>
      </c>
      <c r="AF31" s="8" t="s">
        <v>74</v>
      </c>
      <c r="AG31" s="7">
        <v>10</v>
      </c>
    </row>
    <row r="32" spans="1:33" ht="90" x14ac:dyDescent="0.25">
      <c r="A32" s="7">
        <v>2024</v>
      </c>
      <c r="B32" s="8" t="s">
        <v>54</v>
      </c>
      <c r="C32" s="8" t="s">
        <v>55</v>
      </c>
      <c r="D32" s="8" t="s">
        <v>175</v>
      </c>
      <c r="E32" s="8" t="s">
        <v>176</v>
      </c>
      <c r="F32" s="8" t="s">
        <v>182</v>
      </c>
      <c r="G32" s="8" t="s">
        <v>248</v>
      </c>
      <c r="H32" s="8" t="s">
        <v>85</v>
      </c>
      <c r="I32" s="8" t="s">
        <v>221</v>
      </c>
      <c r="J32" s="8" t="s">
        <v>61</v>
      </c>
      <c r="K32" s="7" t="b">
        <v>1</v>
      </c>
      <c r="L32" s="8" t="s">
        <v>8</v>
      </c>
      <c r="M32" s="7">
        <v>101</v>
      </c>
      <c r="N32" s="8" t="s">
        <v>265</v>
      </c>
      <c r="O32" s="7">
        <v>25</v>
      </c>
      <c r="P32" s="9"/>
      <c r="Q32" s="8" t="s">
        <v>250</v>
      </c>
      <c r="R32" s="7">
        <v>1</v>
      </c>
      <c r="S32" s="10">
        <v>45464</v>
      </c>
      <c r="T32" s="8" t="s">
        <v>63</v>
      </c>
      <c r="U32" s="8" t="s">
        <v>224</v>
      </c>
      <c r="V32" s="8" t="s">
        <v>224</v>
      </c>
      <c r="W32" s="8" t="s">
        <v>61</v>
      </c>
      <c r="X32" s="8" t="s">
        <v>61</v>
      </c>
      <c r="Y32" s="8" t="s">
        <v>61</v>
      </c>
      <c r="Z32" s="8" t="s">
        <v>61</v>
      </c>
      <c r="AA32" s="8" t="s">
        <v>72</v>
      </c>
      <c r="AB32" s="8" t="s">
        <v>224</v>
      </c>
      <c r="AC32" s="8" t="s">
        <v>63</v>
      </c>
      <c r="AD32" s="8" t="s">
        <v>61</v>
      </c>
      <c r="AE32" s="8" t="s">
        <v>61</v>
      </c>
      <c r="AF32" s="8" t="s">
        <v>74</v>
      </c>
      <c r="AG32" s="7">
        <v>8</v>
      </c>
    </row>
    <row r="33" spans="1:33" ht="90" x14ac:dyDescent="0.25">
      <c r="A33" s="7">
        <v>2024</v>
      </c>
      <c r="B33" s="8" t="s">
        <v>54</v>
      </c>
      <c r="C33" s="8" t="s">
        <v>55</v>
      </c>
      <c r="D33" s="8" t="s">
        <v>175</v>
      </c>
      <c r="E33" s="8" t="s">
        <v>176</v>
      </c>
      <c r="F33" s="8" t="s">
        <v>182</v>
      </c>
      <c r="G33" s="8" t="s">
        <v>248</v>
      </c>
      <c r="H33" s="8" t="s">
        <v>86</v>
      </c>
      <c r="I33" s="8" t="s">
        <v>221</v>
      </c>
      <c r="J33" s="8" t="s">
        <v>61</v>
      </c>
      <c r="K33" s="7" t="b">
        <v>1</v>
      </c>
      <c r="L33" s="8" t="s">
        <v>8</v>
      </c>
      <c r="M33" s="7">
        <v>101</v>
      </c>
      <c r="N33" s="8" t="s">
        <v>266</v>
      </c>
      <c r="O33" s="7">
        <v>25</v>
      </c>
      <c r="P33" s="9"/>
      <c r="Q33" s="8" t="s">
        <v>250</v>
      </c>
      <c r="R33" s="7">
        <v>1</v>
      </c>
      <c r="S33" s="10">
        <v>45464</v>
      </c>
      <c r="T33" s="8" t="s">
        <v>63</v>
      </c>
      <c r="U33" s="8" t="s">
        <v>267</v>
      </c>
      <c r="V33" s="8" t="s">
        <v>268</v>
      </c>
      <c r="W33" s="8" t="s">
        <v>132</v>
      </c>
      <c r="X33" s="8" t="s">
        <v>65</v>
      </c>
      <c r="Y33" s="8" t="s">
        <v>16</v>
      </c>
      <c r="Z33" s="8" t="s">
        <v>9</v>
      </c>
      <c r="AA33" s="8" t="s">
        <v>66</v>
      </c>
      <c r="AB33" s="8" t="s">
        <v>267</v>
      </c>
      <c r="AC33" s="8" t="s">
        <v>63</v>
      </c>
      <c r="AD33" s="8" t="s">
        <v>61</v>
      </c>
      <c r="AE33" s="8" t="s">
        <v>61</v>
      </c>
      <c r="AF33" s="8" t="s">
        <v>74</v>
      </c>
      <c r="AG33" s="7">
        <v>7.4</v>
      </c>
    </row>
    <row r="34" spans="1:33" ht="90" x14ac:dyDescent="0.25">
      <c r="A34" s="7">
        <v>2024</v>
      </c>
      <c r="B34" s="8" t="s">
        <v>54</v>
      </c>
      <c r="C34" s="8" t="s">
        <v>55</v>
      </c>
      <c r="D34" s="8" t="s">
        <v>175</v>
      </c>
      <c r="E34" s="8" t="s">
        <v>176</v>
      </c>
      <c r="F34" s="8" t="s">
        <v>182</v>
      </c>
      <c r="G34" s="8" t="s">
        <v>248</v>
      </c>
      <c r="H34" s="8" t="s">
        <v>87</v>
      </c>
      <c r="I34" s="8" t="s">
        <v>221</v>
      </c>
      <c r="J34" s="8" t="s">
        <v>61</v>
      </c>
      <c r="K34" s="7" t="b">
        <v>1</v>
      </c>
      <c r="L34" s="8" t="s">
        <v>8</v>
      </c>
      <c r="M34" s="7">
        <v>101</v>
      </c>
      <c r="N34" s="8" t="s">
        <v>269</v>
      </c>
      <c r="O34" s="7">
        <v>25</v>
      </c>
      <c r="P34" s="9"/>
      <c r="Q34" s="8" t="s">
        <v>250</v>
      </c>
      <c r="R34" s="7">
        <v>1</v>
      </c>
      <c r="S34" s="10">
        <v>45464</v>
      </c>
      <c r="T34" s="8" t="s">
        <v>63</v>
      </c>
      <c r="U34" s="8" t="s">
        <v>270</v>
      </c>
      <c r="V34" s="8" t="s">
        <v>271</v>
      </c>
      <c r="W34" s="8" t="s">
        <v>173</v>
      </c>
      <c r="X34" s="8" t="s">
        <v>65</v>
      </c>
      <c r="Y34" s="8" t="s">
        <v>20</v>
      </c>
      <c r="Z34" s="8" t="s">
        <v>9</v>
      </c>
      <c r="AA34" s="8" t="s">
        <v>72</v>
      </c>
      <c r="AB34" s="8" t="s">
        <v>270</v>
      </c>
      <c r="AC34" s="8" t="s">
        <v>63</v>
      </c>
      <c r="AD34" s="8" t="s">
        <v>61</v>
      </c>
      <c r="AE34" s="8" t="s">
        <v>61</v>
      </c>
      <c r="AF34" s="8" t="s">
        <v>74</v>
      </c>
      <c r="AG34" s="7">
        <v>17.100000000000001</v>
      </c>
    </row>
    <row r="35" spans="1:33" ht="90" x14ac:dyDescent="0.25">
      <c r="A35" s="7">
        <v>2024</v>
      </c>
      <c r="B35" s="8" t="s">
        <v>54</v>
      </c>
      <c r="C35" s="8" t="s">
        <v>55</v>
      </c>
      <c r="D35" s="8" t="s">
        <v>175</v>
      </c>
      <c r="E35" s="8" t="s">
        <v>176</v>
      </c>
      <c r="F35" s="8" t="s">
        <v>182</v>
      </c>
      <c r="G35" s="8" t="s">
        <v>248</v>
      </c>
      <c r="H35" s="8" t="s">
        <v>88</v>
      </c>
      <c r="I35" s="8" t="s">
        <v>221</v>
      </c>
      <c r="J35" s="8" t="s">
        <v>61</v>
      </c>
      <c r="K35" s="7" t="b">
        <v>1</v>
      </c>
      <c r="L35" s="8" t="s">
        <v>8</v>
      </c>
      <c r="M35" s="7">
        <v>101</v>
      </c>
      <c r="N35" s="8" t="s">
        <v>272</v>
      </c>
      <c r="O35" s="7">
        <v>25</v>
      </c>
      <c r="P35" s="9"/>
      <c r="Q35" s="8" t="s">
        <v>250</v>
      </c>
      <c r="R35" s="7">
        <v>1</v>
      </c>
      <c r="S35" s="10">
        <v>45464</v>
      </c>
      <c r="T35" s="8" t="s">
        <v>63</v>
      </c>
      <c r="U35" s="8" t="s">
        <v>163</v>
      </c>
      <c r="V35" s="8" t="s">
        <v>10</v>
      </c>
      <c r="W35" s="8" t="s">
        <v>12</v>
      </c>
      <c r="X35" s="8" t="s">
        <v>65</v>
      </c>
      <c r="Y35" s="8" t="s">
        <v>11</v>
      </c>
      <c r="Z35" s="8" t="s">
        <v>9</v>
      </c>
      <c r="AA35" s="8" t="s">
        <v>122</v>
      </c>
      <c r="AB35" s="8" t="s">
        <v>163</v>
      </c>
      <c r="AC35" s="8" t="s">
        <v>63</v>
      </c>
      <c r="AD35" s="8" t="s">
        <v>61</v>
      </c>
      <c r="AE35" s="8" t="s">
        <v>61</v>
      </c>
      <c r="AF35" s="8" t="s">
        <v>74</v>
      </c>
      <c r="AG35" s="7">
        <v>6</v>
      </c>
    </row>
    <row r="36" spans="1:33" ht="90" x14ac:dyDescent="0.25">
      <c r="A36" s="7">
        <v>2024</v>
      </c>
      <c r="B36" s="8" t="s">
        <v>54</v>
      </c>
      <c r="C36" s="8" t="s">
        <v>55</v>
      </c>
      <c r="D36" s="8" t="s">
        <v>175</v>
      </c>
      <c r="E36" s="8" t="s">
        <v>176</v>
      </c>
      <c r="F36" s="8" t="s">
        <v>182</v>
      </c>
      <c r="G36" s="8" t="s">
        <v>248</v>
      </c>
      <c r="H36" s="8" t="s">
        <v>89</v>
      </c>
      <c r="I36" s="8" t="s">
        <v>221</v>
      </c>
      <c r="J36" s="8" t="s">
        <v>61</v>
      </c>
      <c r="K36" s="7" t="b">
        <v>1</v>
      </c>
      <c r="L36" s="8" t="s">
        <v>8</v>
      </c>
      <c r="M36" s="7">
        <v>101</v>
      </c>
      <c r="N36" s="8" t="s">
        <v>273</v>
      </c>
      <c r="O36" s="7">
        <v>25</v>
      </c>
      <c r="P36" s="9"/>
      <c r="Q36" s="8" t="s">
        <v>250</v>
      </c>
      <c r="R36" s="7">
        <v>1</v>
      </c>
      <c r="S36" s="10">
        <v>45464</v>
      </c>
      <c r="T36" s="8" t="s">
        <v>63</v>
      </c>
      <c r="U36" s="8" t="s">
        <v>76</v>
      </c>
      <c r="V36" s="8" t="s">
        <v>17</v>
      </c>
      <c r="W36" s="8" t="s">
        <v>12</v>
      </c>
      <c r="X36" s="8" t="s">
        <v>65</v>
      </c>
      <c r="Y36" s="8" t="s">
        <v>16</v>
      </c>
      <c r="Z36" s="8" t="s">
        <v>9</v>
      </c>
      <c r="AA36" s="8" t="s">
        <v>84</v>
      </c>
      <c r="AB36" s="8" t="s">
        <v>76</v>
      </c>
      <c r="AC36" s="8" t="s">
        <v>63</v>
      </c>
      <c r="AD36" s="8" t="s">
        <v>61</v>
      </c>
      <c r="AE36" s="8" t="s">
        <v>61</v>
      </c>
      <c r="AF36" s="8" t="s">
        <v>74</v>
      </c>
      <c r="AG36" s="7">
        <v>9.4</v>
      </c>
    </row>
    <row r="37" spans="1:33" ht="90" x14ac:dyDescent="0.25">
      <c r="A37" s="7">
        <v>2024</v>
      </c>
      <c r="B37" s="8" t="s">
        <v>54</v>
      </c>
      <c r="C37" s="8" t="s">
        <v>55</v>
      </c>
      <c r="D37" s="8" t="s">
        <v>175</v>
      </c>
      <c r="E37" s="8" t="s">
        <v>176</v>
      </c>
      <c r="F37" s="8" t="s">
        <v>182</v>
      </c>
      <c r="G37" s="8" t="s">
        <v>248</v>
      </c>
      <c r="H37" s="8" t="s">
        <v>90</v>
      </c>
      <c r="I37" s="8" t="s">
        <v>221</v>
      </c>
      <c r="J37" s="8" t="s">
        <v>61</v>
      </c>
      <c r="K37" s="7" t="b">
        <v>1</v>
      </c>
      <c r="L37" s="8" t="s">
        <v>8</v>
      </c>
      <c r="M37" s="7">
        <v>101</v>
      </c>
      <c r="N37" s="8" t="s">
        <v>274</v>
      </c>
      <c r="O37" s="7">
        <v>25</v>
      </c>
      <c r="P37" s="9"/>
      <c r="Q37" s="8" t="s">
        <v>250</v>
      </c>
      <c r="R37" s="7">
        <v>1</v>
      </c>
      <c r="S37" s="10">
        <v>45464</v>
      </c>
      <c r="T37" s="8" t="s">
        <v>63</v>
      </c>
      <c r="U37" s="8" t="s">
        <v>232</v>
      </c>
      <c r="V37" s="8" t="s">
        <v>233</v>
      </c>
      <c r="W37" s="8" t="s">
        <v>234</v>
      </c>
      <c r="X37" s="8" t="s">
        <v>65</v>
      </c>
      <c r="Y37" s="8" t="s">
        <v>16</v>
      </c>
      <c r="Z37" s="8" t="s">
        <v>9</v>
      </c>
      <c r="AA37" s="8" t="s">
        <v>66</v>
      </c>
      <c r="AB37" s="8" t="s">
        <v>232</v>
      </c>
      <c r="AC37" s="8" t="s">
        <v>63</v>
      </c>
      <c r="AD37" s="8" t="s">
        <v>61</v>
      </c>
      <c r="AE37" s="8" t="s">
        <v>61</v>
      </c>
      <c r="AF37" s="8" t="s">
        <v>74</v>
      </c>
      <c r="AG37" s="7">
        <v>7.3</v>
      </c>
    </row>
    <row r="38" spans="1:33" ht="90" x14ac:dyDescent="0.25">
      <c r="A38" s="7">
        <v>2024</v>
      </c>
      <c r="B38" s="8" t="s">
        <v>54</v>
      </c>
      <c r="C38" s="8" t="s">
        <v>55</v>
      </c>
      <c r="D38" s="8" t="s">
        <v>175</v>
      </c>
      <c r="E38" s="8" t="s">
        <v>176</v>
      </c>
      <c r="F38" s="8" t="s">
        <v>182</v>
      </c>
      <c r="G38" s="8" t="s">
        <v>248</v>
      </c>
      <c r="H38" s="8" t="s">
        <v>91</v>
      </c>
      <c r="I38" s="8" t="s">
        <v>221</v>
      </c>
      <c r="J38" s="8" t="s">
        <v>61</v>
      </c>
      <c r="K38" s="7" t="b">
        <v>1</v>
      </c>
      <c r="L38" s="8" t="s">
        <v>8</v>
      </c>
      <c r="M38" s="7">
        <v>101</v>
      </c>
      <c r="N38" s="8" t="s">
        <v>275</v>
      </c>
      <c r="O38" s="7">
        <v>25</v>
      </c>
      <c r="P38" s="9"/>
      <c r="Q38" s="8" t="s">
        <v>250</v>
      </c>
      <c r="R38" s="7">
        <v>1</v>
      </c>
      <c r="S38" s="10">
        <v>45464</v>
      </c>
      <c r="T38" s="8" t="s">
        <v>63</v>
      </c>
      <c r="U38" s="8" t="s">
        <v>254</v>
      </c>
      <c r="V38" s="8" t="s">
        <v>255</v>
      </c>
      <c r="W38" s="8" t="s">
        <v>234</v>
      </c>
      <c r="X38" s="8" t="s">
        <v>65</v>
      </c>
      <c r="Y38" s="8" t="s">
        <v>20</v>
      </c>
      <c r="Z38" s="8" t="s">
        <v>9</v>
      </c>
      <c r="AA38" s="8" t="s">
        <v>72</v>
      </c>
      <c r="AB38" s="8" t="s">
        <v>254</v>
      </c>
      <c r="AC38" s="8" t="s">
        <v>63</v>
      </c>
      <c r="AD38" s="8" t="s">
        <v>61</v>
      </c>
      <c r="AE38" s="8" t="s">
        <v>61</v>
      </c>
      <c r="AF38" s="8" t="s">
        <v>74</v>
      </c>
      <c r="AG38" s="7">
        <v>7.8</v>
      </c>
    </row>
    <row r="39" spans="1:33" ht="90" x14ac:dyDescent="0.25">
      <c r="A39" s="7">
        <v>2024</v>
      </c>
      <c r="B39" s="8" t="s">
        <v>54</v>
      </c>
      <c r="C39" s="8" t="s">
        <v>55</v>
      </c>
      <c r="D39" s="8" t="s">
        <v>175</v>
      </c>
      <c r="E39" s="8" t="s">
        <v>176</v>
      </c>
      <c r="F39" s="8" t="s">
        <v>182</v>
      </c>
      <c r="G39" s="8" t="s">
        <v>248</v>
      </c>
      <c r="H39" s="8" t="s">
        <v>92</v>
      </c>
      <c r="I39" s="8" t="s">
        <v>221</v>
      </c>
      <c r="J39" s="8" t="s">
        <v>61</v>
      </c>
      <c r="K39" s="7" t="b">
        <v>1</v>
      </c>
      <c r="L39" s="8" t="s">
        <v>8</v>
      </c>
      <c r="M39" s="7">
        <v>101</v>
      </c>
      <c r="N39" s="8" t="s">
        <v>276</v>
      </c>
      <c r="O39" s="7">
        <v>25</v>
      </c>
      <c r="P39" s="9"/>
      <c r="Q39" s="8" t="s">
        <v>250</v>
      </c>
      <c r="R39" s="7">
        <v>1</v>
      </c>
      <c r="S39" s="10">
        <v>45464</v>
      </c>
      <c r="T39" s="8" t="s">
        <v>63</v>
      </c>
      <c r="U39" s="8" t="s">
        <v>224</v>
      </c>
      <c r="V39" s="8" t="s">
        <v>224</v>
      </c>
      <c r="W39" s="8" t="s">
        <v>61</v>
      </c>
      <c r="X39" s="8" t="s">
        <v>61</v>
      </c>
      <c r="Y39" s="8" t="s">
        <v>61</v>
      </c>
      <c r="Z39" s="8" t="s">
        <v>61</v>
      </c>
      <c r="AA39" s="8" t="s">
        <v>66</v>
      </c>
      <c r="AB39" s="8" t="s">
        <v>224</v>
      </c>
      <c r="AC39" s="8" t="s">
        <v>63</v>
      </c>
      <c r="AD39" s="8" t="s">
        <v>61</v>
      </c>
      <c r="AE39" s="8" t="s">
        <v>61</v>
      </c>
      <c r="AF39" s="8" t="s">
        <v>74</v>
      </c>
      <c r="AG39" s="7">
        <v>6.4</v>
      </c>
    </row>
    <row r="40" spans="1:33" ht="90" x14ac:dyDescent="0.25">
      <c r="A40" s="7">
        <v>2024</v>
      </c>
      <c r="B40" s="8" t="s">
        <v>54</v>
      </c>
      <c r="C40" s="8" t="s">
        <v>55</v>
      </c>
      <c r="D40" s="8" t="s">
        <v>175</v>
      </c>
      <c r="E40" s="8" t="s">
        <v>176</v>
      </c>
      <c r="F40" s="8" t="s">
        <v>182</v>
      </c>
      <c r="G40" s="8" t="s">
        <v>248</v>
      </c>
      <c r="H40" s="8" t="s">
        <v>93</v>
      </c>
      <c r="I40" s="8" t="s">
        <v>221</v>
      </c>
      <c r="J40" s="8" t="s">
        <v>61</v>
      </c>
      <c r="K40" s="7" t="b">
        <v>1</v>
      </c>
      <c r="L40" s="8" t="s">
        <v>8</v>
      </c>
      <c r="M40" s="7">
        <v>101</v>
      </c>
      <c r="N40" s="8" t="s">
        <v>277</v>
      </c>
      <c r="O40" s="7">
        <v>25</v>
      </c>
      <c r="P40" s="9"/>
      <c r="Q40" s="8" t="s">
        <v>250</v>
      </c>
      <c r="R40" s="7">
        <v>1</v>
      </c>
      <c r="S40" s="10">
        <v>45464</v>
      </c>
      <c r="T40" s="8" t="s">
        <v>63</v>
      </c>
      <c r="U40" s="8" t="s">
        <v>224</v>
      </c>
      <c r="V40" s="8" t="s">
        <v>224</v>
      </c>
      <c r="W40" s="8" t="s">
        <v>61</v>
      </c>
      <c r="X40" s="8" t="s">
        <v>61</v>
      </c>
      <c r="Y40" s="8" t="s">
        <v>61</v>
      </c>
      <c r="Z40" s="8" t="s">
        <v>61</v>
      </c>
      <c r="AA40" s="8" t="s">
        <v>66</v>
      </c>
      <c r="AB40" s="8" t="s">
        <v>224</v>
      </c>
      <c r="AC40" s="8" t="s">
        <v>63</v>
      </c>
      <c r="AD40" s="8" t="s">
        <v>61</v>
      </c>
      <c r="AE40" s="8" t="s">
        <v>61</v>
      </c>
      <c r="AF40" s="8" t="s">
        <v>61</v>
      </c>
      <c r="AG40" s="9"/>
    </row>
    <row r="41" spans="1:33" ht="90" x14ac:dyDescent="0.25">
      <c r="A41" s="7">
        <v>2024</v>
      </c>
      <c r="B41" s="8" t="s">
        <v>54</v>
      </c>
      <c r="C41" s="8" t="s">
        <v>55</v>
      </c>
      <c r="D41" s="8" t="s">
        <v>175</v>
      </c>
      <c r="E41" s="8" t="s">
        <v>176</v>
      </c>
      <c r="F41" s="8" t="s">
        <v>182</v>
      </c>
      <c r="G41" s="8" t="s">
        <v>248</v>
      </c>
      <c r="H41" s="8" t="s">
        <v>94</v>
      </c>
      <c r="I41" s="8" t="s">
        <v>221</v>
      </c>
      <c r="J41" s="8" t="s">
        <v>61</v>
      </c>
      <c r="K41" s="7" t="b">
        <v>1</v>
      </c>
      <c r="L41" s="8" t="s">
        <v>8</v>
      </c>
      <c r="M41" s="7">
        <v>101</v>
      </c>
      <c r="N41" s="8" t="s">
        <v>278</v>
      </c>
      <c r="O41" s="7">
        <v>25</v>
      </c>
      <c r="P41" s="9"/>
      <c r="Q41" s="8" t="s">
        <v>250</v>
      </c>
      <c r="R41" s="7">
        <v>1</v>
      </c>
      <c r="S41" s="10">
        <v>45464</v>
      </c>
      <c r="T41" s="8" t="s">
        <v>63</v>
      </c>
      <c r="U41" s="8" t="s">
        <v>80</v>
      </c>
      <c r="V41" s="8" t="s">
        <v>19</v>
      </c>
      <c r="W41" s="8" t="s">
        <v>12</v>
      </c>
      <c r="X41" s="8" t="s">
        <v>65</v>
      </c>
      <c r="Y41" s="8" t="s">
        <v>20</v>
      </c>
      <c r="Z41" s="8" t="s">
        <v>9</v>
      </c>
      <c r="AA41" s="8" t="s">
        <v>84</v>
      </c>
      <c r="AB41" s="8" t="s">
        <v>80</v>
      </c>
      <c r="AC41" s="8" t="s">
        <v>63</v>
      </c>
      <c r="AD41" s="8" t="s">
        <v>61</v>
      </c>
      <c r="AE41" s="8" t="s">
        <v>61</v>
      </c>
      <c r="AF41" s="8" t="s">
        <v>61</v>
      </c>
      <c r="AG41" s="9"/>
    </row>
    <row r="42" spans="1:33" ht="90" x14ac:dyDescent="0.25">
      <c r="A42" s="7">
        <v>2024</v>
      </c>
      <c r="B42" s="8" t="s">
        <v>54</v>
      </c>
      <c r="C42" s="8" t="s">
        <v>55</v>
      </c>
      <c r="D42" s="8" t="s">
        <v>175</v>
      </c>
      <c r="E42" s="8" t="s">
        <v>176</v>
      </c>
      <c r="F42" s="8" t="s">
        <v>182</v>
      </c>
      <c r="G42" s="8" t="s">
        <v>248</v>
      </c>
      <c r="H42" s="8" t="s">
        <v>95</v>
      </c>
      <c r="I42" s="8" t="s">
        <v>221</v>
      </c>
      <c r="J42" s="8" t="s">
        <v>61</v>
      </c>
      <c r="K42" s="7" t="b">
        <v>1</v>
      </c>
      <c r="L42" s="8" t="s">
        <v>8</v>
      </c>
      <c r="M42" s="7">
        <v>101</v>
      </c>
      <c r="N42" s="8" t="s">
        <v>279</v>
      </c>
      <c r="O42" s="7">
        <v>25</v>
      </c>
      <c r="P42" s="9"/>
      <c r="Q42" s="8" t="s">
        <v>250</v>
      </c>
      <c r="R42" s="7">
        <v>1</v>
      </c>
      <c r="S42" s="10">
        <v>45464</v>
      </c>
      <c r="T42" s="8" t="s">
        <v>63</v>
      </c>
      <c r="U42" s="8" t="s">
        <v>280</v>
      </c>
      <c r="V42" s="8" t="s">
        <v>281</v>
      </c>
      <c r="W42" s="8" t="s">
        <v>173</v>
      </c>
      <c r="X42" s="8" t="s">
        <v>65</v>
      </c>
      <c r="Y42" s="8" t="s">
        <v>20</v>
      </c>
      <c r="Z42" s="8" t="s">
        <v>9</v>
      </c>
      <c r="AA42" s="8" t="s">
        <v>72</v>
      </c>
      <c r="AB42" s="8" t="s">
        <v>280</v>
      </c>
      <c r="AC42" s="8" t="s">
        <v>63</v>
      </c>
      <c r="AD42" s="8" t="s">
        <v>61</v>
      </c>
      <c r="AE42" s="8" t="s">
        <v>61</v>
      </c>
      <c r="AF42" s="8" t="s">
        <v>74</v>
      </c>
      <c r="AG42" s="7">
        <v>7</v>
      </c>
    </row>
    <row r="43" spans="1:33" ht="90" x14ac:dyDescent="0.25">
      <c r="A43" s="7">
        <v>2024</v>
      </c>
      <c r="B43" s="8" t="s">
        <v>54</v>
      </c>
      <c r="C43" s="8" t="s">
        <v>55</v>
      </c>
      <c r="D43" s="8" t="s">
        <v>175</v>
      </c>
      <c r="E43" s="8" t="s">
        <v>176</v>
      </c>
      <c r="F43" s="8" t="s">
        <v>182</v>
      </c>
      <c r="G43" s="8" t="s">
        <v>248</v>
      </c>
      <c r="H43" s="8" t="s">
        <v>96</v>
      </c>
      <c r="I43" s="8" t="s">
        <v>221</v>
      </c>
      <c r="J43" s="8" t="s">
        <v>61</v>
      </c>
      <c r="K43" s="7" t="b">
        <v>1</v>
      </c>
      <c r="L43" s="8" t="s">
        <v>8</v>
      </c>
      <c r="M43" s="7">
        <v>101</v>
      </c>
      <c r="N43" s="8" t="s">
        <v>282</v>
      </c>
      <c r="O43" s="7">
        <v>25</v>
      </c>
      <c r="P43" s="9"/>
      <c r="Q43" s="8" t="s">
        <v>250</v>
      </c>
      <c r="R43" s="7">
        <v>1</v>
      </c>
      <c r="S43" s="10">
        <v>45464</v>
      </c>
      <c r="T43" s="8" t="s">
        <v>63</v>
      </c>
      <c r="U43" s="8" t="s">
        <v>189</v>
      </c>
      <c r="V43" s="8" t="s">
        <v>21</v>
      </c>
      <c r="W43" s="8" t="s">
        <v>12</v>
      </c>
      <c r="X43" s="8" t="s">
        <v>65</v>
      </c>
      <c r="Y43" s="8" t="s">
        <v>11</v>
      </c>
      <c r="Z43" s="8" t="s">
        <v>9</v>
      </c>
      <c r="AA43" s="8" t="s">
        <v>283</v>
      </c>
      <c r="AB43" s="8" t="s">
        <v>189</v>
      </c>
      <c r="AC43" s="8" t="s">
        <v>63</v>
      </c>
      <c r="AD43" s="8" t="s">
        <v>61</v>
      </c>
      <c r="AE43" s="8" t="s">
        <v>61</v>
      </c>
      <c r="AF43" s="8" t="s">
        <v>74</v>
      </c>
      <c r="AG43" s="7">
        <v>7.5</v>
      </c>
    </row>
    <row r="44" spans="1:33" ht="90" x14ac:dyDescent="0.25">
      <c r="A44" s="7">
        <v>2024</v>
      </c>
      <c r="B44" s="8" t="s">
        <v>54</v>
      </c>
      <c r="C44" s="8" t="s">
        <v>55</v>
      </c>
      <c r="D44" s="8" t="s">
        <v>175</v>
      </c>
      <c r="E44" s="8" t="s">
        <v>176</v>
      </c>
      <c r="F44" s="8" t="s">
        <v>182</v>
      </c>
      <c r="G44" s="8" t="s">
        <v>248</v>
      </c>
      <c r="H44" s="8" t="s">
        <v>97</v>
      </c>
      <c r="I44" s="8" t="s">
        <v>221</v>
      </c>
      <c r="J44" s="8" t="s">
        <v>61</v>
      </c>
      <c r="K44" s="7" t="b">
        <v>1</v>
      </c>
      <c r="L44" s="8" t="s">
        <v>8</v>
      </c>
      <c r="M44" s="7">
        <v>101</v>
      </c>
      <c r="N44" s="8" t="s">
        <v>284</v>
      </c>
      <c r="O44" s="7">
        <v>25</v>
      </c>
      <c r="P44" s="9"/>
      <c r="Q44" s="8" t="s">
        <v>250</v>
      </c>
      <c r="R44" s="7">
        <v>1</v>
      </c>
      <c r="S44" s="10">
        <v>45464</v>
      </c>
      <c r="T44" s="8" t="s">
        <v>63</v>
      </c>
      <c r="U44" s="8" t="s">
        <v>224</v>
      </c>
      <c r="V44" s="8" t="s">
        <v>224</v>
      </c>
      <c r="W44" s="8" t="s">
        <v>61</v>
      </c>
      <c r="X44" s="8" t="s">
        <v>61</v>
      </c>
      <c r="Y44" s="8" t="s">
        <v>61</v>
      </c>
      <c r="Z44" s="8" t="s">
        <v>61</v>
      </c>
      <c r="AA44" s="8" t="s">
        <v>72</v>
      </c>
      <c r="AB44" s="8" t="s">
        <v>224</v>
      </c>
      <c r="AC44" s="8" t="s">
        <v>63</v>
      </c>
      <c r="AD44" s="8" t="s">
        <v>61</v>
      </c>
      <c r="AE44" s="8" t="s">
        <v>61</v>
      </c>
      <c r="AF44" s="8" t="s">
        <v>74</v>
      </c>
      <c r="AG44" s="7">
        <v>7</v>
      </c>
    </row>
    <row r="45" spans="1:33" ht="90" x14ac:dyDescent="0.25">
      <c r="A45" s="7">
        <v>2024</v>
      </c>
      <c r="B45" s="8" t="s">
        <v>54</v>
      </c>
      <c r="C45" s="8" t="s">
        <v>55</v>
      </c>
      <c r="D45" s="8" t="s">
        <v>175</v>
      </c>
      <c r="E45" s="8" t="s">
        <v>176</v>
      </c>
      <c r="F45" s="8" t="s">
        <v>182</v>
      </c>
      <c r="G45" s="8" t="s">
        <v>248</v>
      </c>
      <c r="H45" s="8" t="s">
        <v>98</v>
      </c>
      <c r="I45" s="8" t="s">
        <v>221</v>
      </c>
      <c r="J45" s="8" t="s">
        <v>61</v>
      </c>
      <c r="K45" s="7" t="b">
        <v>1</v>
      </c>
      <c r="L45" s="8" t="s">
        <v>8</v>
      </c>
      <c r="M45" s="7">
        <v>101</v>
      </c>
      <c r="N45" s="8" t="s">
        <v>285</v>
      </c>
      <c r="O45" s="7">
        <v>25</v>
      </c>
      <c r="P45" s="9"/>
      <c r="Q45" s="8" t="s">
        <v>250</v>
      </c>
      <c r="R45" s="7">
        <v>1</v>
      </c>
      <c r="S45" s="10">
        <v>45464</v>
      </c>
      <c r="T45" s="8" t="s">
        <v>63</v>
      </c>
      <c r="U45" s="8" t="s">
        <v>232</v>
      </c>
      <c r="V45" s="8" t="s">
        <v>233</v>
      </c>
      <c r="W45" s="8" t="s">
        <v>234</v>
      </c>
      <c r="X45" s="8" t="s">
        <v>65</v>
      </c>
      <c r="Y45" s="8" t="s">
        <v>16</v>
      </c>
      <c r="Z45" s="8" t="s">
        <v>9</v>
      </c>
      <c r="AA45" s="8" t="s">
        <v>66</v>
      </c>
      <c r="AB45" s="8" t="s">
        <v>232</v>
      </c>
      <c r="AC45" s="8" t="s">
        <v>63</v>
      </c>
      <c r="AD45" s="8" t="s">
        <v>61</v>
      </c>
      <c r="AE45" s="8" t="s">
        <v>61</v>
      </c>
      <c r="AF45" s="8" t="s">
        <v>74</v>
      </c>
      <c r="AG45" s="7">
        <v>8.1</v>
      </c>
    </row>
    <row r="46" spans="1:33" ht="90" x14ac:dyDescent="0.25">
      <c r="A46" s="7">
        <v>2024</v>
      </c>
      <c r="B46" s="8" t="s">
        <v>54</v>
      </c>
      <c r="C46" s="8" t="s">
        <v>55</v>
      </c>
      <c r="D46" s="8" t="s">
        <v>175</v>
      </c>
      <c r="E46" s="8" t="s">
        <v>176</v>
      </c>
      <c r="F46" s="8" t="s">
        <v>182</v>
      </c>
      <c r="G46" s="8" t="s">
        <v>248</v>
      </c>
      <c r="H46" s="8" t="s">
        <v>99</v>
      </c>
      <c r="I46" s="8" t="s">
        <v>221</v>
      </c>
      <c r="J46" s="8" t="s">
        <v>61</v>
      </c>
      <c r="K46" s="7" t="b">
        <v>1</v>
      </c>
      <c r="L46" s="8" t="s">
        <v>8</v>
      </c>
      <c r="M46" s="7">
        <v>101</v>
      </c>
      <c r="N46" s="8" t="s">
        <v>286</v>
      </c>
      <c r="O46" s="7">
        <v>25</v>
      </c>
      <c r="P46" s="9"/>
      <c r="Q46" s="8" t="s">
        <v>250</v>
      </c>
      <c r="R46" s="7">
        <v>1</v>
      </c>
      <c r="S46" s="10">
        <v>45464</v>
      </c>
      <c r="T46" s="8" t="s">
        <v>63</v>
      </c>
      <c r="U46" s="8" t="s">
        <v>64</v>
      </c>
      <c r="V46" s="8" t="s">
        <v>18</v>
      </c>
      <c r="W46" s="8" t="s">
        <v>12</v>
      </c>
      <c r="X46" s="8" t="s">
        <v>65</v>
      </c>
      <c r="Y46" s="8" t="s">
        <v>16</v>
      </c>
      <c r="Z46" s="8" t="s">
        <v>9</v>
      </c>
      <c r="AA46" s="8" t="s">
        <v>84</v>
      </c>
      <c r="AB46" s="8" t="s">
        <v>64</v>
      </c>
      <c r="AC46" s="8" t="s">
        <v>63</v>
      </c>
      <c r="AD46" s="8" t="s">
        <v>61</v>
      </c>
      <c r="AE46" s="8" t="s">
        <v>61</v>
      </c>
      <c r="AF46" s="8" t="s">
        <v>74</v>
      </c>
      <c r="AG46" s="7">
        <v>8.4</v>
      </c>
    </row>
    <row r="47" spans="1:33" ht="90" x14ac:dyDescent="0.25">
      <c r="A47" s="7">
        <v>2024</v>
      </c>
      <c r="B47" s="8" t="s">
        <v>54</v>
      </c>
      <c r="C47" s="8" t="s">
        <v>55</v>
      </c>
      <c r="D47" s="8" t="s">
        <v>175</v>
      </c>
      <c r="E47" s="8" t="s">
        <v>176</v>
      </c>
      <c r="F47" s="8" t="s">
        <v>182</v>
      </c>
      <c r="G47" s="8" t="s">
        <v>248</v>
      </c>
      <c r="H47" s="8" t="s">
        <v>100</v>
      </c>
      <c r="I47" s="8" t="s">
        <v>221</v>
      </c>
      <c r="J47" s="8" t="s">
        <v>61</v>
      </c>
      <c r="K47" s="7" t="b">
        <v>1</v>
      </c>
      <c r="L47" s="8" t="s">
        <v>8</v>
      </c>
      <c r="M47" s="7">
        <v>101</v>
      </c>
      <c r="N47" s="8" t="s">
        <v>287</v>
      </c>
      <c r="O47" s="7">
        <v>25</v>
      </c>
      <c r="P47" s="9"/>
      <c r="Q47" s="8" t="s">
        <v>250</v>
      </c>
      <c r="R47" s="7">
        <v>1</v>
      </c>
      <c r="S47" s="10">
        <v>45464</v>
      </c>
      <c r="T47" s="8" t="s">
        <v>63</v>
      </c>
      <c r="U47" s="8" t="s">
        <v>224</v>
      </c>
      <c r="V47" s="8" t="s">
        <v>224</v>
      </c>
      <c r="W47" s="8" t="s">
        <v>61</v>
      </c>
      <c r="X47" s="8" t="s">
        <v>61</v>
      </c>
      <c r="Y47" s="8" t="s">
        <v>61</v>
      </c>
      <c r="Z47" s="8" t="s">
        <v>61</v>
      </c>
      <c r="AA47" s="8" t="s">
        <v>66</v>
      </c>
      <c r="AB47" s="8" t="s">
        <v>224</v>
      </c>
      <c r="AC47" s="8" t="s">
        <v>63</v>
      </c>
      <c r="AD47" s="8" t="s">
        <v>61</v>
      </c>
      <c r="AE47" s="8" t="s">
        <v>61</v>
      </c>
      <c r="AF47" s="8" t="s">
        <v>74</v>
      </c>
      <c r="AG47" s="7">
        <v>9.8000000000000007</v>
      </c>
    </row>
    <row r="48" spans="1:33" ht="90" x14ac:dyDescent="0.25">
      <c r="A48" s="7">
        <v>2024</v>
      </c>
      <c r="B48" s="8" t="s">
        <v>54</v>
      </c>
      <c r="C48" s="8" t="s">
        <v>55</v>
      </c>
      <c r="D48" s="8" t="s">
        <v>175</v>
      </c>
      <c r="E48" s="8" t="s">
        <v>176</v>
      </c>
      <c r="F48" s="8" t="s">
        <v>182</v>
      </c>
      <c r="G48" s="8" t="s">
        <v>248</v>
      </c>
      <c r="H48" s="8" t="s">
        <v>101</v>
      </c>
      <c r="I48" s="8" t="s">
        <v>221</v>
      </c>
      <c r="J48" s="8" t="s">
        <v>61</v>
      </c>
      <c r="K48" s="7" t="b">
        <v>1</v>
      </c>
      <c r="L48" s="8" t="s">
        <v>8</v>
      </c>
      <c r="M48" s="7">
        <v>101</v>
      </c>
      <c r="N48" s="8" t="s">
        <v>288</v>
      </c>
      <c r="O48" s="7">
        <v>25</v>
      </c>
      <c r="P48" s="9"/>
      <c r="Q48" s="8" t="s">
        <v>250</v>
      </c>
      <c r="R48" s="7">
        <v>1</v>
      </c>
      <c r="S48" s="10">
        <v>45464</v>
      </c>
      <c r="T48" s="8" t="s">
        <v>63</v>
      </c>
      <c r="U48" s="8" t="s">
        <v>224</v>
      </c>
      <c r="V48" s="8" t="s">
        <v>224</v>
      </c>
      <c r="W48" s="8" t="s">
        <v>61</v>
      </c>
      <c r="X48" s="8" t="s">
        <v>61</v>
      </c>
      <c r="Y48" s="8" t="s">
        <v>61</v>
      </c>
      <c r="Z48" s="8" t="s">
        <v>61</v>
      </c>
      <c r="AA48" s="8" t="s">
        <v>66</v>
      </c>
      <c r="AB48" s="8" t="s">
        <v>224</v>
      </c>
      <c r="AC48" s="8" t="s">
        <v>63</v>
      </c>
      <c r="AD48" s="8" t="s">
        <v>61</v>
      </c>
      <c r="AE48" s="8" t="s">
        <v>61</v>
      </c>
      <c r="AF48" s="8" t="s">
        <v>74</v>
      </c>
      <c r="AG48" s="7">
        <v>8.6</v>
      </c>
    </row>
    <row r="49" spans="1:33" ht="90" x14ac:dyDescent="0.25">
      <c r="A49" s="7">
        <v>2024</v>
      </c>
      <c r="B49" s="8" t="s">
        <v>54</v>
      </c>
      <c r="C49" s="8" t="s">
        <v>55</v>
      </c>
      <c r="D49" s="8" t="s">
        <v>175</v>
      </c>
      <c r="E49" s="8" t="s">
        <v>176</v>
      </c>
      <c r="F49" s="8" t="s">
        <v>182</v>
      </c>
      <c r="G49" s="8" t="s">
        <v>248</v>
      </c>
      <c r="H49" s="8" t="s">
        <v>102</v>
      </c>
      <c r="I49" s="8" t="s">
        <v>221</v>
      </c>
      <c r="J49" s="8" t="s">
        <v>61</v>
      </c>
      <c r="K49" s="7" t="b">
        <v>1</v>
      </c>
      <c r="L49" s="8" t="s">
        <v>8</v>
      </c>
      <c r="M49" s="7">
        <v>101</v>
      </c>
      <c r="N49" s="8" t="s">
        <v>289</v>
      </c>
      <c r="O49" s="7">
        <v>25</v>
      </c>
      <c r="P49" s="9"/>
      <c r="Q49" s="8" t="s">
        <v>250</v>
      </c>
      <c r="R49" s="7">
        <v>1</v>
      </c>
      <c r="S49" s="10">
        <v>45464</v>
      </c>
      <c r="T49" s="8" t="s">
        <v>63</v>
      </c>
      <c r="U49" s="8" t="s">
        <v>290</v>
      </c>
      <c r="V49" s="8" t="s">
        <v>291</v>
      </c>
      <c r="W49" s="8" t="s">
        <v>292</v>
      </c>
      <c r="X49" s="8" t="s">
        <v>65</v>
      </c>
      <c r="Y49" s="8" t="s">
        <v>16</v>
      </c>
      <c r="Z49" s="8" t="s">
        <v>9</v>
      </c>
      <c r="AA49" s="8" t="s">
        <v>293</v>
      </c>
      <c r="AB49" s="8" t="s">
        <v>290</v>
      </c>
      <c r="AC49" s="8" t="s">
        <v>63</v>
      </c>
      <c r="AD49" s="8" t="s">
        <v>61</v>
      </c>
      <c r="AE49" s="8" t="s">
        <v>61</v>
      </c>
      <c r="AF49" s="8" t="s">
        <v>74</v>
      </c>
      <c r="AG49" s="7">
        <v>6.4</v>
      </c>
    </row>
    <row r="50" spans="1:33" ht="90" x14ac:dyDescent="0.25">
      <c r="A50" s="7">
        <v>2024</v>
      </c>
      <c r="B50" s="8" t="s">
        <v>54</v>
      </c>
      <c r="C50" s="8" t="s">
        <v>55</v>
      </c>
      <c r="D50" s="8" t="s">
        <v>175</v>
      </c>
      <c r="E50" s="8" t="s">
        <v>176</v>
      </c>
      <c r="F50" s="8" t="s">
        <v>182</v>
      </c>
      <c r="G50" s="8" t="s">
        <v>248</v>
      </c>
      <c r="H50" s="8" t="s">
        <v>103</v>
      </c>
      <c r="I50" s="8" t="s">
        <v>221</v>
      </c>
      <c r="J50" s="8" t="s">
        <v>61</v>
      </c>
      <c r="K50" s="7" t="b">
        <v>1</v>
      </c>
      <c r="L50" s="8" t="s">
        <v>8</v>
      </c>
      <c r="M50" s="7">
        <v>101</v>
      </c>
      <c r="N50" s="8" t="s">
        <v>294</v>
      </c>
      <c r="O50" s="7">
        <v>25</v>
      </c>
      <c r="P50" s="9"/>
      <c r="Q50" s="8" t="s">
        <v>250</v>
      </c>
      <c r="R50" s="7">
        <v>1</v>
      </c>
      <c r="S50" s="10">
        <v>45464</v>
      </c>
      <c r="T50" s="8" t="s">
        <v>63</v>
      </c>
      <c r="U50" s="8" t="s">
        <v>290</v>
      </c>
      <c r="V50" s="8" t="s">
        <v>291</v>
      </c>
      <c r="W50" s="8" t="s">
        <v>292</v>
      </c>
      <c r="X50" s="8" t="s">
        <v>65</v>
      </c>
      <c r="Y50" s="8" t="s">
        <v>16</v>
      </c>
      <c r="Z50" s="8" t="s">
        <v>9</v>
      </c>
      <c r="AA50" s="8" t="s">
        <v>84</v>
      </c>
      <c r="AB50" s="8" t="s">
        <v>290</v>
      </c>
      <c r="AC50" s="8" t="s">
        <v>63</v>
      </c>
      <c r="AD50" s="8" t="s">
        <v>61</v>
      </c>
      <c r="AE50" s="8" t="s">
        <v>61</v>
      </c>
      <c r="AF50" s="8" t="s">
        <v>74</v>
      </c>
      <c r="AG50" s="7">
        <v>6.9</v>
      </c>
    </row>
    <row r="51" spans="1:33" ht="90" x14ac:dyDescent="0.25">
      <c r="A51" s="7">
        <v>2024</v>
      </c>
      <c r="B51" s="8" t="s">
        <v>54</v>
      </c>
      <c r="C51" s="8" t="s">
        <v>55</v>
      </c>
      <c r="D51" s="8" t="s">
        <v>175</v>
      </c>
      <c r="E51" s="8" t="s">
        <v>176</v>
      </c>
      <c r="F51" s="8" t="s">
        <v>182</v>
      </c>
      <c r="G51" s="8" t="s">
        <v>248</v>
      </c>
      <c r="H51" s="8" t="s">
        <v>104</v>
      </c>
      <c r="I51" s="8" t="s">
        <v>221</v>
      </c>
      <c r="J51" s="8" t="s">
        <v>61</v>
      </c>
      <c r="K51" s="7" t="b">
        <v>1</v>
      </c>
      <c r="L51" s="8" t="s">
        <v>8</v>
      </c>
      <c r="M51" s="7">
        <v>101</v>
      </c>
      <c r="N51" s="8" t="s">
        <v>295</v>
      </c>
      <c r="O51" s="7">
        <v>25</v>
      </c>
      <c r="P51" s="9"/>
      <c r="Q51" s="8" t="s">
        <v>250</v>
      </c>
      <c r="R51" s="7">
        <v>1</v>
      </c>
      <c r="S51" s="10">
        <v>45464</v>
      </c>
      <c r="T51" s="8" t="s">
        <v>63</v>
      </c>
      <c r="U51" s="8" t="s">
        <v>270</v>
      </c>
      <c r="V51" s="8" t="s">
        <v>271</v>
      </c>
      <c r="W51" s="8" t="s">
        <v>173</v>
      </c>
      <c r="X51" s="8" t="s">
        <v>65</v>
      </c>
      <c r="Y51" s="8" t="s">
        <v>20</v>
      </c>
      <c r="Z51" s="8" t="s">
        <v>9</v>
      </c>
      <c r="AA51" s="8" t="s">
        <v>72</v>
      </c>
      <c r="AB51" s="8" t="s">
        <v>270</v>
      </c>
      <c r="AC51" s="8" t="s">
        <v>63</v>
      </c>
      <c r="AD51" s="8" t="s">
        <v>61</v>
      </c>
      <c r="AE51" s="8" t="s">
        <v>61</v>
      </c>
      <c r="AF51" s="8" t="s">
        <v>74</v>
      </c>
      <c r="AG51" s="7">
        <v>10</v>
      </c>
    </row>
    <row r="52" spans="1:33" ht="90" x14ac:dyDescent="0.25">
      <c r="A52" s="7">
        <v>2024</v>
      </c>
      <c r="B52" s="8" t="s">
        <v>54</v>
      </c>
      <c r="C52" s="8" t="s">
        <v>55</v>
      </c>
      <c r="D52" s="8" t="s">
        <v>175</v>
      </c>
      <c r="E52" s="8" t="s">
        <v>176</v>
      </c>
      <c r="F52" s="8" t="s">
        <v>182</v>
      </c>
      <c r="G52" s="8" t="s">
        <v>248</v>
      </c>
      <c r="H52" s="8" t="s">
        <v>105</v>
      </c>
      <c r="I52" s="8" t="s">
        <v>221</v>
      </c>
      <c r="J52" s="8" t="s">
        <v>61</v>
      </c>
      <c r="K52" s="7" t="b">
        <v>1</v>
      </c>
      <c r="L52" s="8" t="s">
        <v>8</v>
      </c>
      <c r="M52" s="7">
        <v>101</v>
      </c>
      <c r="N52" s="8" t="s">
        <v>296</v>
      </c>
      <c r="O52" s="7">
        <v>25</v>
      </c>
      <c r="P52" s="9"/>
      <c r="Q52" s="8" t="s">
        <v>250</v>
      </c>
      <c r="R52" s="7">
        <v>1</v>
      </c>
      <c r="S52" s="10">
        <v>45464</v>
      </c>
      <c r="T52" s="8" t="s">
        <v>63</v>
      </c>
      <c r="U52" s="8" t="s">
        <v>297</v>
      </c>
      <c r="V52" s="8" t="s">
        <v>298</v>
      </c>
      <c r="W52" s="8" t="s">
        <v>173</v>
      </c>
      <c r="X52" s="8" t="s">
        <v>65</v>
      </c>
      <c r="Y52" s="8" t="s">
        <v>16</v>
      </c>
      <c r="Z52" s="8" t="s">
        <v>9</v>
      </c>
      <c r="AA52" s="8" t="s">
        <v>66</v>
      </c>
      <c r="AB52" s="8" t="s">
        <v>297</v>
      </c>
      <c r="AC52" s="8" t="s">
        <v>63</v>
      </c>
      <c r="AD52" s="8" t="s">
        <v>61</v>
      </c>
      <c r="AE52" s="8" t="s">
        <v>61</v>
      </c>
      <c r="AF52" s="8" t="s">
        <v>74</v>
      </c>
      <c r="AG52" s="7">
        <v>10.199999999999999</v>
      </c>
    </row>
    <row r="53" spans="1:33" ht="90" x14ac:dyDescent="0.25">
      <c r="A53" s="7">
        <v>2024</v>
      </c>
      <c r="B53" s="8" t="s">
        <v>54</v>
      </c>
      <c r="C53" s="8" t="s">
        <v>55</v>
      </c>
      <c r="D53" s="8" t="s">
        <v>175</v>
      </c>
      <c r="E53" s="8" t="s">
        <v>176</v>
      </c>
      <c r="F53" s="8" t="s">
        <v>182</v>
      </c>
      <c r="G53" s="8" t="s">
        <v>248</v>
      </c>
      <c r="H53" s="8" t="s">
        <v>106</v>
      </c>
      <c r="I53" s="8" t="s">
        <v>221</v>
      </c>
      <c r="J53" s="8" t="s">
        <v>61</v>
      </c>
      <c r="K53" s="7" t="b">
        <v>1</v>
      </c>
      <c r="L53" s="8" t="s">
        <v>8</v>
      </c>
      <c r="M53" s="7">
        <v>101</v>
      </c>
      <c r="N53" s="8" t="s">
        <v>299</v>
      </c>
      <c r="O53" s="7">
        <v>25</v>
      </c>
      <c r="P53" s="9"/>
      <c r="Q53" s="8" t="s">
        <v>250</v>
      </c>
      <c r="R53" s="7">
        <v>1</v>
      </c>
      <c r="S53" s="10">
        <v>45464</v>
      </c>
      <c r="T53" s="8" t="s">
        <v>63</v>
      </c>
      <c r="U53" s="8" t="s">
        <v>224</v>
      </c>
      <c r="V53" s="8" t="s">
        <v>224</v>
      </c>
      <c r="W53" s="8" t="s">
        <v>61</v>
      </c>
      <c r="X53" s="8" t="s">
        <v>61</v>
      </c>
      <c r="Y53" s="8" t="s">
        <v>61</v>
      </c>
      <c r="Z53" s="8" t="s">
        <v>61</v>
      </c>
      <c r="AA53" s="8" t="s">
        <v>84</v>
      </c>
      <c r="AB53" s="8" t="s">
        <v>224</v>
      </c>
      <c r="AC53" s="8" t="s">
        <v>63</v>
      </c>
      <c r="AD53" s="8" t="s">
        <v>61</v>
      </c>
      <c r="AE53" s="8" t="s">
        <v>61</v>
      </c>
      <c r="AF53" s="8" t="s">
        <v>74</v>
      </c>
      <c r="AG53" s="7">
        <v>11.3</v>
      </c>
    </row>
    <row r="54" spans="1:33" ht="90" x14ac:dyDescent="0.25">
      <c r="A54" s="7">
        <v>2024</v>
      </c>
      <c r="B54" s="8" t="s">
        <v>54</v>
      </c>
      <c r="C54" s="8" t="s">
        <v>55</v>
      </c>
      <c r="D54" s="8" t="s">
        <v>175</v>
      </c>
      <c r="E54" s="8" t="s">
        <v>176</v>
      </c>
      <c r="F54" s="8" t="s">
        <v>182</v>
      </c>
      <c r="G54" s="8" t="s">
        <v>248</v>
      </c>
      <c r="H54" s="8" t="s">
        <v>107</v>
      </c>
      <c r="I54" s="8" t="s">
        <v>221</v>
      </c>
      <c r="J54" s="8" t="s">
        <v>61</v>
      </c>
      <c r="K54" s="7" t="b">
        <v>1</v>
      </c>
      <c r="L54" s="8" t="s">
        <v>8</v>
      </c>
      <c r="M54" s="7">
        <v>101</v>
      </c>
      <c r="N54" s="8" t="s">
        <v>300</v>
      </c>
      <c r="O54" s="7">
        <v>25</v>
      </c>
      <c r="P54" s="9"/>
      <c r="Q54" s="8" t="s">
        <v>250</v>
      </c>
      <c r="R54" s="7">
        <v>1</v>
      </c>
      <c r="S54" s="10">
        <v>45464</v>
      </c>
      <c r="T54" s="8" t="s">
        <v>63</v>
      </c>
      <c r="U54" s="8" t="s">
        <v>80</v>
      </c>
      <c r="V54" s="8" t="s">
        <v>19</v>
      </c>
      <c r="W54" s="8" t="s">
        <v>12</v>
      </c>
      <c r="X54" s="8" t="s">
        <v>65</v>
      </c>
      <c r="Y54" s="8" t="s">
        <v>20</v>
      </c>
      <c r="Z54" s="8" t="s">
        <v>9</v>
      </c>
      <c r="AA54" s="8" t="s">
        <v>72</v>
      </c>
      <c r="AB54" s="8" t="s">
        <v>80</v>
      </c>
      <c r="AC54" s="8" t="s">
        <v>63</v>
      </c>
      <c r="AD54" s="8" t="s">
        <v>61</v>
      </c>
      <c r="AE54" s="8" t="s">
        <v>61</v>
      </c>
      <c r="AF54" s="8" t="s">
        <v>74</v>
      </c>
      <c r="AG54" s="7">
        <v>10.9</v>
      </c>
    </row>
    <row r="55" spans="1:33" ht="90" x14ac:dyDescent="0.25">
      <c r="A55" s="7">
        <v>2024</v>
      </c>
      <c r="B55" s="8" t="s">
        <v>54</v>
      </c>
      <c r="C55" s="8" t="s">
        <v>55</v>
      </c>
      <c r="D55" s="8" t="s">
        <v>175</v>
      </c>
      <c r="E55" s="8" t="s">
        <v>176</v>
      </c>
      <c r="F55" s="8" t="s">
        <v>182</v>
      </c>
      <c r="G55" s="8" t="s">
        <v>248</v>
      </c>
      <c r="H55" s="8" t="s">
        <v>108</v>
      </c>
      <c r="I55" s="8" t="s">
        <v>221</v>
      </c>
      <c r="J55" s="8" t="s">
        <v>61</v>
      </c>
      <c r="K55" s="7" t="b">
        <v>1</v>
      </c>
      <c r="L55" s="8" t="s">
        <v>8</v>
      </c>
      <c r="M55" s="7">
        <v>101</v>
      </c>
      <c r="N55" s="8" t="s">
        <v>301</v>
      </c>
      <c r="O55" s="7">
        <v>25</v>
      </c>
      <c r="P55" s="9"/>
      <c r="Q55" s="8" t="s">
        <v>250</v>
      </c>
      <c r="R55" s="7">
        <v>1</v>
      </c>
      <c r="S55" s="10">
        <v>45464</v>
      </c>
      <c r="T55" s="8" t="s">
        <v>63</v>
      </c>
      <c r="U55" s="8" t="s">
        <v>232</v>
      </c>
      <c r="V55" s="8" t="s">
        <v>233</v>
      </c>
      <c r="W55" s="8" t="s">
        <v>234</v>
      </c>
      <c r="X55" s="8" t="s">
        <v>65</v>
      </c>
      <c r="Y55" s="8" t="s">
        <v>16</v>
      </c>
      <c r="Z55" s="8" t="s">
        <v>9</v>
      </c>
      <c r="AA55" s="8" t="s">
        <v>66</v>
      </c>
      <c r="AB55" s="8" t="s">
        <v>232</v>
      </c>
      <c r="AC55" s="8" t="s">
        <v>63</v>
      </c>
      <c r="AD55" s="8" t="s">
        <v>61</v>
      </c>
      <c r="AE55" s="8" t="s">
        <v>61</v>
      </c>
      <c r="AF55" s="8" t="s">
        <v>74</v>
      </c>
      <c r="AG55" s="7">
        <v>7.6</v>
      </c>
    </row>
    <row r="56" spans="1:33" ht="90" x14ac:dyDescent="0.25">
      <c r="A56" s="7">
        <v>2024</v>
      </c>
      <c r="B56" s="8" t="s">
        <v>54</v>
      </c>
      <c r="C56" s="8" t="s">
        <v>55</v>
      </c>
      <c r="D56" s="8" t="s">
        <v>175</v>
      </c>
      <c r="E56" s="8" t="s">
        <v>176</v>
      </c>
      <c r="F56" s="8" t="s">
        <v>182</v>
      </c>
      <c r="G56" s="8" t="s">
        <v>248</v>
      </c>
      <c r="H56" s="8" t="s">
        <v>109</v>
      </c>
      <c r="I56" s="8" t="s">
        <v>221</v>
      </c>
      <c r="J56" s="8" t="s">
        <v>61</v>
      </c>
      <c r="K56" s="7" t="b">
        <v>1</v>
      </c>
      <c r="L56" s="8" t="s">
        <v>8</v>
      </c>
      <c r="M56" s="7">
        <v>101</v>
      </c>
      <c r="N56" s="8" t="s">
        <v>302</v>
      </c>
      <c r="O56" s="7">
        <v>25</v>
      </c>
      <c r="P56" s="9"/>
      <c r="Q56" s="8" t="s">
        <v>250</v>
      </c>
      <c r="R56" s="7">
        <v>1</v>
      </c>
      <c r="S56" s="10">
        <v>45464</v>
      </c>
      <c r="T56" s="8" t="s">
        <v>63</v>
      </c>
      <c r="U56" s="8" t="s">
        <v>303</v>
      </c>
      <c r="V56" s="8" t="s">
        <v>304</v>
      </c>
      <c r="W56" s="8" t="s">
        <v>292</v>
      </c>
      <c r="X56" s="8" t="s">
        <v>65</v>
      </c>
      <c r="Y56" s="8" t="s">
        <v>20</v>
      </c>
      <c r="Z56" s="8" t="s">
        <v>9</v>
      </c>
      <c r="AA56" s="8" t="s">
        <v>305</v>
      </c>
      <c r="AB56" s="8" t="s">
        <v>303</v>
      </c>
      <c r="AC56" s="8" t="s">
        <v>63</v>
      </c>
      <c r="AD56" s="8" t="s">
        <v>61</v>
      </c>
      <c r="AE56" s="8" t="s">
        <v>61</v>
      </c>
      <c r="AF56" s="8" t="s">
        <v>74</v>
      </c>
      <c r="AG56" s="7">
        <v>9.4</v>
      </c>
    </row>
    <row r="57" spans="1:33" ht="90" x14ac:dyDescent="0.25">
      <c r="A57" s="7">
        <v>2024</v>
      </c>
      <c r="B57" s="8" t="s">
        <v>54</v>
      </c>
      <c r="C57" s="8" t="s">
        <v>55</v>
      </c>
      <c r="D57" s="8" t="s">
        <v>175</v>
      </c>
      <c r="E57" s="8" t="s">
        <v>176</v>
      </c>
      <c r="F57" s="8" t="s">
        <v>182</v>
      </c>
      <c r="G57" s="8" t="s">
        <v>248</v>
      </c>
      <c r="H57" s="8" t="s">
        <v>110</v>
      </c>
      <c r="I57" s="8" t="s">
        <v>221</v>
      </c>
      <c r="J57" s="8" t="s">
        <v>61</v>
      </c>
      <c r="K57" s="7" t="b">
        <v>1</v>
      </c>
      <c r="L57" s="8" t="s">
        <v>8</v>
      </c>
      <c r="M57" s="7">
        <v>101</v>
      </c>
      <c r="N57" s="8" t="s">
        <v>306</v>
      </c>
      <c r="O57" s="7">
        <v>25</v>
      </c>
      <c r="P57" s="9"/>
      <c r="Q57" s="8" t="s">
        <v>250</v>
      </c>
      <c r="R57" s="7">
        <v>1</v>
      </c>
      <c r="S57" s="10">
        <v>45464</v>
      </c>
      <c r="T57" s="8" t="s">
        <v>63</v>
      </c>
      <c r="U57" s="8" t="s">
        <v>224</v>
      </c>
      <c r="V57" s="8" t="s">
        <v>224</v>
      </c>
      <c r="W57" s="8" t="s">
        <v>61</v>
      </c>
      <c r="X57" s="8" t="s">
        <v>61</v>
      </c>
      <c r="Y57" s="8" t="s">
        <v>61</v>
      </c>
      <c r="Z57" s="8" t="s">
        <v>61</v>
      </c>
      <c r="AA57" s="8" t="s">
        <v>66</v>
      </c>
      <c r="AB57" s="8" t="s">
        <v>224</v>
      </c>
      <c r="AC57" s="8" t="s">
        <v>63</v>
      </c>
      <c r="AD57" s="8" t="s">
        <v>61</v>
      </c>
      <c r="AE57" s="8" t="s">
        <v>61</v>
      </c>
      <c r="AF57" s="8" t="s">
        <v>74</v>
      </c>
      <c r="AG57" s="7">
        <v>9.4</v>
      </c>
    </row>
    <row r="58" spans="1:33" ht="90" x14ac:dyDescent="0.25">
      <c r="A58" s="7">
        <v>2024</v>
      </c>
      <c r="B58" s="8" t="s">
        <v>54</v>
      </c>
      <c r="C58" s="8" t="s">
        <v>55</v>
      </c>
      <c r="D58" s="8" t="s">
        <v>175</v>
      </c>
      <c r="E58" s="8" t="s">
        <v>176</v>
      </c>
      <c r="F58" s="8" t="s">
        <v>182</v>
      </c>
      <c r="G58" s="8" t="s">
        <v>248</v>
      </c>
      <c r="H58" s="8" t="s">
        <v>111</v>
      </c>
      <c r="I58" s="8" t="s">
        <v>221</v>
      </c>
      <c r="J58" s="8" t="s">
        <v>61</v>
      </c>
      <c r="K58" s="7" t="b">
        <v>1</v>
      </c>
      <c r="L58" s="8" t="s">
        <v>8</v>
      </c>
      <c r="M58" s="7">
        <v>101</v>
      </c>
      <c r="N58" s="8" t="s">
        <v>307</v>
      </c>
      <c r="O58" s="7">
        <v>25</v>
      </c>
      <c r="P58" s="9"/>
      <c r="Q58" s="8" t="s">
        <v>250</v>
      </c>
      <c r="R58" s="7">
        <v>1</v>
      </c>
      <c r="S58" s="10">
        <v>45464</v>
      </c>
      <c r="T58" s="8" t="s">
        <v>63</v>
      </c>
      <c r="U58" s="8" t="s">
        <v>243</v>
      </c>
      <c r="V58" s="8" t="s">
        <v>244</v>
      </c>
      <c r="W58" s="8" t="s">
        <v>234</v>
      </c>
      <c r="X58" s="8" t="s">
        <v>65</v>
      </c>
      <c r="Y58" s="8" t="s">
        <v>11</v>
      </c>
      <c r="Z58" s="8" t="s">
        <v>9</v>
      </c>
      <c r="AA58" s="8" t="s">
        <v>66</v>
      </c>
      <c r="AB58" s="8" t="s">
        <v>243</v>
      </c>
      <c r="AC58" s="8" t="s">
        <v>63</v>
      </c>
      <c r="AD58" s="8" t="s">
        <v>61</v>
      </c>
      <c r="AE58" s="8" t="s">
        <v>61</v>
      </c>
      <c r="AF58" s="8" t="s">
        <v>74</v>
      </c>
      <c r="AG58" s="7">
        <v>6.8</v>
      </c>
    </row>
    <row r="59" spans="1:33" ht="90" x14ac:dyDescent="0.25">
      <c r="A59" s="7">
        <v>2024</v>
      </c>
      <c r="B59" s="8" t="s">
        <v>54</v>
      </c>
      <c r="C59" s="8" t="s">
        <v>55</v>
      </c>
      <c r="D59" s="8" t="s">
        <v>175</v>
      </c>
      <c r="E59" s="8" t="s">
        <v>176</v>
      </c>
      <c r="F59" s="8" t="s">
        <v>182</v>
      </c>
      <c r="G59" s="8" t="s">
        <v>248</v>
      </c>
      <c r="H59" s="8" t="s">
        <v>112</v>
      </c>
      <c r="I59" s="8" t="s">
        <v>221</v>
      </c>
      <c r="J59" s="8" t="s">
        <v>61</v>
      </c>
      <c r="K59" s="7" t="b">
        <v>1</v>
      </c>
      <c r="L59" s="8" t="s">
        <v>8</v>
      </c>
      <c r="M59" s="7">
        <v>101</v>
      </c>
      <c r="N59" s="8" t="s">
        <v>308</v>
      </c>
      <c r="O59" s="7">
        <v>25</v>
      </c>
      <c r="P59" s="9"/>
      <c r="Q59" s="8" t="s">
        <v>250</v>
      </c>
      <c r="R59" s="7">
        <v>1</v>
      </c>
      <c r="S59" s="10">
        <v>45464</v>
      </c>
      <c r="T59" s="8" t="s">
        <v>63</v>
      </c>
      <c r="U59" s="8" t="s">
        <v>224</v>
      </c>
      <c r="V59" s="8" t="s">
        <v>224</v>
      </c>
      <c r="W59" s="8" t="s">
        <v>61</v>
      </c>
      <c r="X59" s="8" t="s">
        <v>61</v>
      </c>
      <c r="Y59" s="8" t="s">
        <v>61</v>
      </c>
      <c r="Z59" s="8" t="s">
        <v>61</v>
      </c>
      <c r="AA59" s="8" t="s">
        <v>66</v>
      </c>
      <c r="AB59" s="8" t="s">
        <v>224</v>
      </c>
      <c r="AC59" s="8" t="s">
        <v>63</v>
      </c>
      <c r="AD59" s="8" t="s">
        <v>61</v>
      </c>
      <c r="AE59" s="8" t="s">
        <v>61</v>
      </c>
      <c r="AF59" s="8" t="s">
        <v>74</v>
      </c>
      <c r="AG59" s="7">
        <v>7.9</v>
      </c>
    </row>
    <row r="60" spans="1:33" ht="90" x14ac:dyDescent="0.25">
      <c r="A60" s="7">
        <v>2024</v>
      </c>
      <c r="B60" s="8" t="s">
        <v>54</v>
      </c>
      <c r="C60" s="8" t="s">
        <v>55</v>
      </c>
      <c r="D60" s="8" t="s">
        <v>175</v>
      </c>
      <c r="E60" s="8" t="s">
        <v>176</v>
      </c>
      <c r="F60" s="8" t="s">
        <v>182</v>
      </c>
      <c r="G60" s="8" t="s">
        <v>248</v>
      </c>
      <c r="H60" s="8" t="s">
        <v>113</v>
      </c>
      <c r="I60" s="8" t="s">
        <v>221</v>
      </c>
      <c r="J60" s="8" t="s">
        <v>61</v>
      </c>
      <c r="K60" s="7" t="b">
        <v>1</v>
      </c>
      <c r="L60" s="8" t="s">
        <v>8</v>
      </c>
      <c r="M60" s="7">
        <v>101</v>
      </c>
      <c r="N60" s="8" t="s">
        <v>309</v>
      </c>
      <c r="O60" s="7">
        <v>25</v>
      </c>
      <c r="P60" s="9"/>
      <c r="Q60" s="8" t="s">
        <v>250</v>
      </c>
      <c r="R60" s="7">
        <v>1</v>
      </c>
      <c r="S60" s="10">
        <v>45464</v>
      </c>
      <c r="T60" s="8" t="s">
        <v>63</v>
      </c>
      <c r="U60" s="8" t="s">
        <v>64</v>
      </c>
      <c r="V60" s="8" t="s">
        <v>18</v>
      </c>
      <c r="W60" s="8" t="s">
        <v>12</v>
      </c>
      <c r="X60" s="8" t="s">
        <v>65</v>
      </c>
      <c r="Y60" s="8" t="s">
        <v>16</v>
      </c>
      <c r="Z60" s="8" t="s">
        <v>9</v>
      </c>
      <c r="AA60" s="8" t="s">
        <v>66</v>
      </c>
      <c r="AB60" s="8" t="s">
        <v>64</v>
      </c>
      <c r="AC60" s="8" t="s">
        <v>63</v>
      </c>
      <c r="AD60" s="8" t="s">
        <v>61</v>
      </c>
      <c r="AE60" s="8" t="s">
        <v>61</v>
      </c>
      <c r="AF60" s="8" t="s">
        <v>74</v>
      </c>
      <c r="AG60" s="7">
        <v>13.5</v>
      </c>
    </row>
    <row r="61" spans="1:33" ht="90" x14ac:dyDescent="0.25">
      <c r="A61" s="7">
        <v>2024</v>
      </c>
      <c r="B61" s="8" t="s">
        <v>54</v>
      </c>
      <c r="C61" s="8" t="s">
        <v>55</v>
      </c>
      <c r="D61" s="8" t="s">
        <v>175</v>
      </c>
      <c r="E61" s="8" t="s">
        <v>176</v>
      </c>
      <c r="F61" s="8" t="s">
        <v>182</v>
      </c>
      <c r="G61" s="8" t="s">
        <v>248</v>
      </c>
      <c r="H61" s="8" t="s">
        <v>114</v>
      </c>
      <c r="I61" s="8" t="s">
        <v>221</v>
      </c>
      <c r="J61" s="8" t="s">
        <v>61</v>
      </c>
      <c r="K61" s="7" t="b">
        <v>1</v>
      </c>
      <c r="L61" s="8" t="s">
        <v>8</v>
      </c>
      <c r="M61" s="7">
        <v>101</v>
      </c>
      <c r="N61" s="8" t="s">
        <v>310</v>
      </c>
      <c r="O61" s="7">
        <v>25</v>
      </c>
      <c r="P61" s="9"/>
      <c r="Q61" s="8" t="s">
        <v>250</v>
      </c>
      <c r="R61" s="7">
        <v>1</v>
      </c>
      <c r="S61" s="10">
        <v>45464</v>
      </c>
      <c r="T61" s="8" t="s">
        <v>63</v>
      </c>
      <c r="U61" s="8" t="s">
        <v>297</v>
      </c>
      <c r="V61" s="8" t="s">
        <v>298</v>
      </c>
      <c r="W61" s="8" t="s">
        <v>173</v>
      </c>
      <c r="X61" s="8" t="s">
        <v>65</v>
      </c>
      <c r="Y61" s="8" t="s">
        <v>16</v>
      </c>
      <c r="Z61" s="8" t="s">
        <v>9</v>
      </c>
      <c r="AA61" s="8" t="s">
        <v>66</v>
      </c>
      <c r="AB61" s="8" t="s">
        <v>297</v>
      </c>
      <c r="AC61" s="8" t="s">
        <v>63</v>
      </c>
      <c r="AD61" s="8" t="s">
        <v>61</v>
      </c>
      <c r="AE61" s="8" t="s">
        <v>61</v>
      </c>
      <c r="AF61" s="8" t="s">
        <v>74</v>
      </c>
      <c r="AG61" s="7">
        <v>10</v>
      </c>
    </row>
    <row r="62" spans="1:33" ht="90" x14ac:dyDescent="0.25">
      <c r="A62" s="7">
        <v>2024</v>
      </c>
      <c r="B62" s="8" t="s">
        <v>54</v>
      </c>
      <c r="C62" s="8" t="s">
        <v>55</v>
      </c>
      <c r="D62" s="8" t="s">
        <v>175</v>
      </c>
      <c r="E62" s="8" t="s">
        <v>176</v>
      </c>
      <c r="F62" s="8" t="s">
        <v>182</v>
      </c>
      <c r="G62" s="8" t="s">
        <v>248</v>
      </c>
      <c r="H62" s="8" t="s">
        <v>115</v>
      </c>
      <c r="I62" s="8" t="s">
        <v>221</v>
      </c>
      <c r="J62" s="8" t="s">
        <v>61</v>
      </c>
      <c r="K62" s="7" t="b">
        <v>1</v>
      </c>
      <c r="L62" s="8" t="s">
        <v>8</v>
      </c>
      <c r="M62" s="7">
        <v>101</v>
      </c>
      <c r="N62" s="8" t="s">
        <v>311</v>
      </c>
      <c r="O62" s="7">
        <v>25</v>
      </c>
      <c r="P62" s="9"/>
      <c r="Q62" s="8" t="s">
        <v>250</v>
      </c>
      <c r="R62" s="7">
        <v>1</v>
      </c>
      <c r="S62" s="10">
        <v>45464</v>
      </c>
      <c r="T62" s="8" t="s">
        <v>63</v>
      </c>
      <c r="U62" s="8" t="s">
        <v>64</v>
      </c>
      <c r="V62" s="8" t="s">
        <v>18</v>
      </c>
      <c r="W62" s="8" t="s">
        <v>12</v>
      </c>
      <c r="X62" s="8" t="s">
        <v>65</v>
      </c>
      <c r="Y62" s="8" t="s">
        <v>16</v>
      </c>
      <c r="Z62" s="8" t="s">
        <v>9</v>
      </c>
      <c r="AA62" s="8" t="s">
        <v>66</v>
      </c>
      <c r="AB62" s="8" t="s">
        <v>64</v>
      </c>
      <c r="AC62" s="8" t="s">
        <v>63</v>
      </c>
      <c r="AD62" s="8" t="s">
        <v>61</v>
      </c>
      <c r="AE62" s="8" t="s">
        <v>61</v>
      </c>
      <c r="AF62" s="8" t="s">
        <v>74</v>
      </c>
      <c r="AG62" s="7">
        <v>7.4</v>
      </c>
    </row>
    <row r="63" spans="1:33" ht="90" x14ac:dyDescent="0.25">
      <c r="A63" s="7">
        <v>2024</v>
      </c>
      <c r="B63" s="8" t="s">
        <v>54</v>
      </c>
      <c r="C63" s="8" t="s">
        <v>55</v>
      </c>
      <c r="D63" s="8" t="s">
        <v>175</v>
      </c>
      <c r="E63" s="8" t="s">
        <v>176</v>
      </c>
      <c r="F63" s="8" t="s">
        <v>182</v>
      </c>
      <c r="G63" s="8" t="s">
        <v>248</v>
      </c>
      <c r="H63" s="8" t="s">
        <v>116</v>
      </c>
      <c r="I63" s="8" t="s">
        <v>221</v>
      </c>
      <c r="J63" s="8" t="s">
        <v>61</v>
      </c>
      <c r="K63" s="7" t="b">
        <v>1</v>
      </c>
      <c r="L63" s="8" t="s">
        <v>8</v>
      </c>
      <c r="M63" s="7">
        <v>101</v>
      </c>
      <c r="N63" s="8" t="s">
        <v>312</v>
      </c>
      <c r="O63" s="7">
        <v>25</v>
      </c>
      <c r="P63" s="9"/>
      <c r="Q63" s="8" t="s">
        <v>250</v>
      </c>
      <c r="R63" s="7">
        <v>1</v>
      </c>
      <c r="S63" s="10">
        <v>45464</v>
      </c>
      <c r="T63" s="8" t="s">
        <v>63</v>
      </c>
      <c r="U63" s="8" t="s">
        <v>224</v>
      </c>
      <c r="V63" s="8" t="s">
        <v>224</v>
      </c>
      <c r="W63" s="8" t="s">
        <v>61</v>
      </c>
      <c r="X63" s="8" t="s">
        <v>61</v>
      </c>
      <c r="Y63" s="8" t="s">
        <v>61</v>
      </c>
      <c r="Z63" s="8" t="s">
        <v>61</v>
      </c>
      <c r="AA63" s="8" t="s">
        <v>66</v>
      </c>
      <c r="AB63" s="8" t="s">
        <v>224</v>
      </c>
      <c r="AC63" s="8" t="s">
        <v>63</v>
      </c>
      <c r="AD63" s="8" t="s">
        <v>61</v>
      </c>
      <c r="AE63" s="8" t="s">
        <v>61</v>
      </c>
      <c r="AF63" s="8" t="s">
        <v>74</v>
      </c>
      <c r="AG63" s="7">
        <v>6.8</v>
      </c>
    </row>
    <row r="64" spans="1:33" ht="90" x14ac:dyDescent="0.25">
      <c r="A64" s="7">
        <v>2024</v>
      </c>
      <c r="B64" s="8" t="s">
        <v>54</v>
      </c>
      <c r="C64" s="8" t="s">
        <v>55</v>
      </c>
      <c r="D64" s="8" t="s">
        <v>175</v>
      </c>
      <c r="E64" s="8" t="s">
        <v>176</v>
      </c>
      <c r="F64" s="8" t="s">
        <v>182</v>
      </c>
      <c r="G64" s="8" t="s">
        <v>248</v>
      </c>
      <c r="H64" s="8" t="s">
        <v>117</v>
      </c>
      <c r="I64" s="8" t="s">
        <v>221</v>
      </c>
      <c r="J64" s="8" t="s">
        <v>61</v>
      </c>
      <c r="K64" s="7" t="b">
        <v>1</v>
      </c>
      <c r="L64" s="8" t="s">
        <v>8</v>
      </c>
      <c r="M64" s="7">
        <v>101</v>
      </c>
      <c r="N64" s="8" t="s">
        <v>313</v>
      </c>
      <c r="O64" s="7">
        <v>25</v>
      </c>
      <c r="P64" s="9"/>
      <c r="Q64" s="8" t="s">
        <v>250</v>
      </c>
      <c r="R64" s="7">
        <v>1</v>
      </c>
      <c r="S64" s="10">
        <v>45464</v>
      </c>
      <c r="T64" s="8" t="s">
        <v>63</v>
      </c>
      <c r="U64" s="8" t="s">
        <v>224</v>
      </c>
      <c r="V64" s="8" t="s">
        <v>224</v>
      </c>
      <c r="W64" s="8" t="s">
        <v>61</v>
      </c>
      <c r="X64" s="8" t="s">
        <v>61</v>
      </c>
      <c r="Y64" s="8" t="s">
        <v>61</v>
      </c>
      <c r="Z64" s="8" t="s">
        <v>61</v>
      </c>
      <c r="AA64" s="8" t="s">
        <v>66</v>
      </c>
      <c r="AB64" s="8" t="s">
        <v>224</v>
      </c>
      <c r="AC64" s="8" t="s">
        <v>63</v>
      </c>
      <c r="AD64" s="8" t="s">
        <v>61</v>
      </c>
      <c r="AE64" s="8" t="s">
        <v>61</v>
      </c>
      <c r="AF64" s="8" t="s">
        <v>74</v>
      </c>
      <c r="AG64" s="7">
        <v>13.4</v>
      </c>
    </row>
    <row r="65" spans="1:33" ht="90" x14ac:dyDescent="0.25">
      <c r="A65" s="7">
        <v>2024</v>
      </c>
      <c r="B65" s="8" t="s">
        <v>54</v>
      </c>
      <c r="C65" s="8" t="s">
        <v>55</v>
      </c>
      <c r="D65" s="8" t="s">
        <v>175</v>
      </c>
      <c r="E65" s="8" t="s">
        <v>176</v>
      </c>
      <c r="F65" s="8" t="s">
        <v>182</v>
      </c>
      <c r="G65" s="8" t="s">
        <v>248</v>
      </c>
      <c r="H65" s="8" t="s">
        <v>118</v>
      </c>
      <c r="I65" s="8" t="s">
        <v>221</v>
      </c>
      <c r="J65" s="8" t="s">
        <v>61</v>
      </c>
      <c r="K65" s="7" t="b">
        <v>1</v>
      </c>
      <c r="L65" s="8" t="s">
        <v>8</v>
      </c>
      <c r="M65" s="7">
        <v>101</v>
      </c>
      <c r="N65" s="8" t="s">
        <v>314</v>
      </c>
      <c r="O65" s="7">
        <v>25</v>
      </c>
      <c r="P65" s="9"/>
      <c r="Q65" s="8" t="s">
        <v>250</v>
      </c>
      <c r="R65" s="7">
        <v>1</v>
      </c>
      <c r="S65" s="10">
        <v>45464</v>
      </c>
      <c r="T65" s="8" t="s">
        <v>63</v>
      </c>
      <c r="U65" s="8" t="s">
        <v>69</v>
      </c>
      <c r="V65" s="8" t="s">
        <v>15</v>
      </c>
      <c r="W65" s="8" t="s">
        <v>12</v>
      </c>
      <c r="X65" s="8" t="s">
        <v>65</v>
      </c>
      <c r="Y65" s="8" t="s">
        <v>16</v>
      </c>
      <c r="Z65" s="8" t="s">
        <v>9</v>
      </c>
      <c r="AA65" s="8" t="s">
        <v>66</v>
      </c>
      <c r="AB65" s="8" t="s">
        <v>69</v>
      </c>
      <c r="AC65" s="8" t="s">
        <v>63</v>
      </c>
      <c r="AD65" s="8" t="s">
        <v>61</v>
      </c>
      <c r="AE65" s="8" t="s">
        <v>61</v>
      </c>
      <c r="AF65" s="8" t="s">
        <v>74</v>
      </c>
      <c r="AG65" s="7">
        <v>11.3</v>
      </c>
    </row>
    <row r="66" spans="1:33" ht="90" x14ac:dyDescent="0.25">
      <c r="A66" s="7">
        <v>2024</v>
      </c>
      <c r="B66" s="8" t="s">
        <v>54</v>
      </c>
      <c r="C66" s="8" t="s">
        <v>55</v>
      </c>
      <c r="D66" s="8" t="s">
        <v>175</v>
      </c>
      <c r="E66" s="8" t="s">
        <v>176</v>
      </c>
      <c r="F66" s="8" t="s">
        <v>182</v>
      </c>
      <c r="G66" s="8" t="s">
        <v>248</v>
      </c>
      <c r="H66" s="8" t="s">
        <v>119</v>
      </c>
      <c r="I66" s="8" t="s">
        <v>221</v>
      </c>
      <c r="J66" s="8" t="s">
        <v>61</v>
      </c>
      <c r="K66" s="7" t="b">
        <v>1</v>
      </c>
      <c r="L66" s="8" t="s">
        <v>8</v>
      </c>
      <c r="M66" s="7">
        <v>101</v>
      </c>
      <c r="N66" s="8" t="s">
        <v>315</v>
      </c>
      <c r="O66" s="7">
        <v>25</v>
      </c>
      <c r="P66" s="9"/>
      <c r="Q66" s="8" t="s">
        <v>250</v>
      </c>
      <c r="R66" s="7">
        <v>1</v>
      </c>
      <c r="S66" s="10">
        <v>45464</v>
      </c>
      <c r="T66" s="8" t="s">
        <v>63</v>
      </c>
      <c r="U66" s="8" t="s">
        <v>224</v>
      </c>
      <c r="V66" s="8" t="s">
        <v>224</v>
      </c>
      <c r="W66" s="8" t="s">
        <v>61</v>
      </c>
      <c r="X66" s="8" t="s">
        <v>61</v>
      </c>
      <c r="Y66" s="8" t="s">
        <v>61</v>
      </c>
      <c r="Z66" s="8" t="s">
        <v>61</v>
      </c>
      <c r="AA66" s="8" t="s">
        <v>72</v>
      </c>
      <c r="AB66" s="8" t="s">
        <v>224</v>
      </c>
      <c r="AC66" s="8" t="s">
        <v>63</v>
      </c>
      <c r="AD66" s="8" t="s">
        <v>61</v>
      </c>
      <c r="AE66" s="8" t="s">
        <v>61</v>
      </c>
      <c r="AF66" s="8" t="s">
        <v>74</v>
      </c>
      <c r="AG66" s="7">
        <v>16.600000000000001</v>
      </c>
    </row>
    <row r="67" spans="1:33" ht="90" x14ac:dyDescent="0.25">
      <c r="A67" s="7">
        <v>2024</v>
      </c>
      <c r="B67" s="8" t="s">
        <v>54</v>
      </c>
      <c r="C67" s="8" t="s">
        <v>55</v>
      </c>
      <c r="D67" s="8" t="s">
        <v>175</v>
      </c>
      <c r="E67" s="8" t="s">
        <v>176</v>
      </c>
      <c r="F67" s="8" t="s">
        <v>182</v>
      </c>
      <c r="G67" s="8" t="s">
        <v>248</v>
      </c>
      <c r="H67" s="8" t="s">
        <v>120</v>
      </c>
      <c r="I67" s="8" t="s">
        <v>221</v>
      </c>
      <c r="J67" s="8" t="s">
        <v>61</v>
      </c>
      <c r="K67" s="7" t="b">
        <v>1</v>
      </c>
      <c r="L67" s="8" t="s">
        <v>8</v>
      </c>
      <c r="M67" s="7">
        <v>101</v>
      </c>
      <c r="N67" s="8" t="s">
        <v>316</v>
      </c>
      <c r="O67" s="7">
        <v>25</v>
      </c>
      <c r="P67" s="9"/>
      <c r="Q67" s="8" t="s">
        <v>250</v>
      </c>
      <c r="R67" s="7">
        <v>1</v>
      </c>
      <c r="S67" s="10">
        <v>45464</v>
      </c>
      <c r="T67" s="8" t="s">
        <v>63</v>
      </c>
      <c r="U67" s="8" t="s">
        <v>80</v>
      </c>
      <c r="V67" s="8" t="s">
        <v>19</v>
      </c>
      <c r="W67" s="8" t="s">
        <v>12</v>
      </c>
      <c r="X67" s="8" t="s">
        <v>65</v>
      </c>
      <c r="Y67" s="8" t="s">
        <v>20</v>
      </c>
      <c r="Z67" s="8" t="s">
        <v>9</v>
      </c>
      <c r="AA67" s="8" t="s">
        <v>72</v>
      </c>
      <c r="AB67" s="8" t="s">
        <v>80</v>
      </c>
      <c r="AC67" s="8" t="s">
        <v>63</v>
      </c>
      <c r="AD67" s="8" t="s">
        <v>61</v>
      </c>
      <c r="AE67" s="8" t="s">
        <v>61</v>
      </c>
      <c r="AF67" s="8" t="s">
        <v>74</v>
      </c>
      <c r="AG67" s="7">
        <v>10.199999999999999</v>
      </c>
    </row>
    <row r="68" spans="1:33" ht="30" x14ac:dyDescent="0.25">
      <c r="A68" s="7">
        <v>2024</v>
      </c>
      <c r="B68" s="8" t="s">
        <v>54</v>
      </c>
      <c r="C68" s="8" t="s">
        <v>55</v>
      </c>
      <c r="D68" s="8" t="s">
        <v>175</v>
      </c>
      <c r="E68" s="8" t="s">
        <v>219</v>
      </c>
      <c r="F68" s="8" t="s">
        <v>182</v>
      </c>
      <c r="G68" s="8" t="s">
        <v>220</v>
      </c>
      <c r="H68" s="8" t="s">
        <v>97</v>
      </c>
      <c r="I68" s="8" t="s">
        <v>221</v>
      </c>
      <c r="J68" s="8" t="s">
        <v>61</v>
      </c>
      <c r="K68" s="7" t="b">
        <v>1</v>
      </c>
      <c r="L68" s="8" t="s">
        <v>8</v>
      </c>
      <c r="M68" s="7">
        <v>101</v>
      </c>
      <c r="N68" s="8" t="s">
        <v>317</v>
      </c>
      <c r="O68" s="7">
        <v>25</v>
      </c>
      <c r="P68" s="9"/>
      <c r="Q68" s="8" t="s">
        <v>61</v>
      </c>
      <c r="R68" s="7">
        <v>1</v>
      </c>
      <c r="S68" s="10">
        <v>45467</v>
      </c>
      <c r="T68" s="8" t="s">
        <v>63</v>
      </c>
      <c r="U68" s="8" t="s">
        <v>64</v>
      </c>
      <c r="V68" s="8" t="s">
        <v>18</v>
      </c>
      <c r="W68" s="8" t="s">
        <v>12</v>
      </c>
      <c r="X68" s="8" t="s">
        <v>65</v>
      </c>
      <c r="Y68" s="8" t="s">
        <v>16</v>
      </c>
      <c r="Z68" s="8" t="s">
        <v>9</v>
      </c>
      <c r="AA68" s="8" t="s">
        <v>66</v>
      </c>
      <c r="AB68" s="8" t="s">
        <v>64</v>
      </c>
      <c r="AC68" s="8" t="s">
        <v>63</v>
      </c>
      <c r="AD68" s="8" t="s">
        <v>61</v>
      </c>
      <c r="AE68" s="8" t="s">
        <v>61</v>
      </c>
      <c r="AF68" s="8" t="s">
        <v>74</v>
      </c>
      <c r="AG68" s="7">
        <v>9.5</v>
      </c>
    </row>
    <row r="69" spans="1:33" ht="30" x14ac:dyDescent="0.25">
      <c r="A69" s="7">
        <v>2024</v>
      </c>
      <c r="B69" s="8" t="s">
        <v>54</v>
      </c>
      <c r="C69" s="8" t="s">
        <v>55</v>
      </c>
      <c r="D69" s="8" t="s">
        <v>175</v>
      </c>
      <c r="E69" s="8" t="s">
        <v>219</v>
      </c>
      <c r="F69" s="8" t="s">
        <v>182</v>
      </c>
      <c r="G69" s="8" t="s">
        <v>220</v>
      </c>
      <c r="H69" s="8" t="s">
        <v>98</v>
      </c>
      <c r="I69" s="8" t="s">
        <v>221</v>
      </c>
      <c r="J69" s="8" t="s">
        <v>61</v>
      </c>
      <c r="K69" s="7" t="b">
        <v>1</v>
      </c>
      <c r="L69" s="8" t="s">
        <v>8</v>
      </c>
      <c r="M69" s="7">
        <v>101</v>
      </c>
      <c r="N69" s="8" t="s">
        <v>318</v>
      </c>
      <c r="O69" s="7">
        <v>25</v>
      </c>
      <c r="P69" s="9"/>
      <c r="Q69" s="8" t="s">
        <v>61</v>
      </c>
      <c r="R69" s="7">
        <v>1</v>
      </c>
      <c r="S69" s="10">
        <v>45467</v>
      </c>
      <c r="T69" s="8" t="s">
        <v>63</v>
      </c>
      <c r="U69" s="8" t="s">
        <v>76</v>
      </c>
      <c r="V69" s="8" t="s">
        <v>17</v>
      </c>
      <c r="W69" s="8" t="s">
        <v>12</v>
      </c>
      <c r="X69" s="8" t="s">
        <v>65</v>
      </c>
      <c r="Y69" s="8" t="s">
        <v>16</v>
      </c>
      <c r="Z69" s="8" t="s">
        <v>9</v>
      </c>
      <c r="AA69" s="8" t="s">
        <v>66</v>
      </c>
      <c r="AB69" s="8" t="s">
        <v>76</v>
      </c>
      <c r="AC69" s="8" t="s">
        <v>63</v>
      </c>
      <c r="AD69" s="8" t="s">
        <v>61</v>
      </c>
      <c r="AE69" s="8" t="s">
        <v>61</v>
      </c>
      <c r="AF69" s="8" t="s">
        <v>74</v>
      </c>
      <c r="AG69" s="7">
        <v>6.2</v>
      </c>
    </row>
    <row r="70" spans="1:33" ht="30" x14ac:dyDescent="0.25">
      <c r="A70" s="7">
        <v>2024</v>
      </c>
      <c r="B70" s="8" t="s">
        <v>54</v>
      </c>
      <c r="C70" s="8" t="s">
        <v>55</v>
      </c>
      <c r="D70" s="8" t="s">
        <v>175</v>
      </c>
      <c r="E70" s="8" t="s">
        <v>219</v>
      </c>
      <c r="F70" s="8" t="s">
        <v>182</v>
      </c>
      <c r="G70" s="8" t="s">
        <v>220</v>
      </c>
      <c r="H70" s="8" t="s">
        <v>99</v>
      </c>
      <c r="I70" s="8" t="s">
        <v>221</v>
      </c>
      <c r="J70" s="8" t="s">
        <v>61</v>
      </c>
      <c r="K70" s="7" t="b">
        <v>1</v>
      </c>
      <c r="L70" s="8" t="s">
        <v>8</v>
      </c>
      <c r="M70" s="7">
        <v>101</v>
      </c>
      <c r="N70" s="8" t="s">
        <v>319</v>
      </c>
      <c r="O70" s="7">
        <v>25</v>
      </c>
      <c r="P70" s="9"/>
      <c r="Q70" s="8" t="s">
        <v>61</v>
      </c>
      <c r="R70" s="7">
        <v>1</v>
      </c>
      <c r="S70" s="10">
        <v>45467</v>
      </c>
      <c r="T70" s="8" t="s">
        <v>63</v>
      </c>
      <c r="U70" s="8" t="s">
        <v>297</v>
      </c>
      <c r="V70" s="8" t="s">
        <v>298</v>
      </c>
      <c r="W70" s="8" t="s">
        <v>173</v>
      </c>
      <c r="X70" s="8" t="s">
        <v>65</v>
      </c>
      <c r="Y70" s="8" t="s">
        <v>16</v>
      </c>
      <c r="Z70" s="8" t="s">
        <v>9</v>
      </c>
      <c r="AA70" s="8" t="s">
        <v>66</v>
      </c>
      <c r="AB70" s="8" t="s">
        <v>297</v>
      </c>
      <c r="AC70" s="8" t="s">
        <v>63</v>
      </c>
      <c r="AD70" s="8" t="s">
        <v>61</v>
      </c>
      <c r="AE70" s="8" t="s">
        <v>61</v>
      </c>
      <c r="AF70" s="8" t="s">
        <v>74</v>
      </c>
      <c r="AG70" s="7">
        <v>7.1</v>
      </c>
    </row>
    <row r="71" spans="1:33" ht="30" x14ac:dyDescent="0.25">
      <c r="A71" s="7">
        <v>2024</v>
      </c>
      <c r="B71" s="8" t="s">
        <v>54</v>
      </c>
      <c r="C71" s="8" t="s">
        <v>55</v>
      </c>
      <c r="D71" s="8" t="s">
        <v>175</v>
      </c>
      <c r="E71" s="8" t="s">
        <v>219</v>
      </c>
      <c r="F71" s="8" t="s">
        <v>182</v>
      </c>
      <c r="G71" s="8" t="s">
        <v>220</v>
      </c>
      <c r="H71" s="8" t="s">
        <v>100</v>
      </c>
      <c r="I71" s="8" t="s">
        <v>221</v>
      </c>
      <c r="J71" s="8" t="s">
        <v>61</v>
      </c>
      <c r="K71" s="7" t="b">
        <v>1</v>
      </c>
      <c r="L71" s="8" t="s">
        <v>8</v>
      </c>
      <c r="M71" s="7">
        <v>101</v>
      </c>
      <c r="N71" s="8" t="s">
        <v>320</v>
      </c>
      <c r="O71" s="7">
        <v>25</v>
      </c>
      <c r="P71" s="9"/>
      <c r="Q71" s="8" t="s">
        <v>61</v>
      </c>
      <c r="R71" s="7">
        <v>1</v>
      </c>
      <c r="S71" s="10">
        <v>45467</v>
      </c>
      <c r="T71" s="8" t="s">
        <v>63</v>
      </c>
      <c r="U71" s="8" t="s">
        <v>254</v>
      </c>
      <c r="V71" s="8" t="s">
        <v>255</v>
      </c>
      <c r="W71" s="8" t="s">
        <v>234</v>
      </c>
      <c r="X71" s="8" t="s">
        <v>65</v>
      </c>
      <c r="Y71" s="8" t="s">
        <v>20</v>
      </c>
      <c r="Z71" s="8" t="s">
        <v>9</v>
      </c>
      <c r="AA71" s="8" t="s">
        <v>321</v>
      </c>
      <c r="AB71" s="8" t="s">
        <v>254</v>
      </c>
      <c r="AC71" s="8" t="s">
        <v>63</v>
      </c>
      <c r="AD71" s="8" t="s">
        <v>61</v>
      </c>
      <c r="AE71" s="8" t="s">
        <v>61</v>
      </c>
      <c r="AF71" s="8" t="s">
        <v>74</v>
      </c>
      <c r="AG71" s="7">
        <v>9.5</v>
      </c>
    </row>
    <row r="72" spans="1:33" ht="30" x14ac:dyDescent="0.25">
      <c r="A72" s="7">
        <v>2024</v>
      </c>
      <c r="B72" s="8" t="s">
        <v>54</v>
      </c>
      <c r="C72" s="8" t="s">
        <v>55</v>
      </c>
      <c r="D72" s="8" t="s">
        <v>175</v>
      </c>
      <c r="E72" s="8" t="s">
        <v>219</v>
      </c>
      <c r="F72" s="8" t="s">
        <v>182</v>
      </c>
      <c r="G72" s="8" t="s">
        <v>220</v>
      </c>
      <c r="H72" s="8" t="s">
        <v>101</v>
      </c>
      <c r="I72" s="8" t="s">
        <v>221</v>
      </c>
      <c r="J72" s="8" t="s">
        <v>61</v>
      </c>
      <c r="K72" s="7" t="b">
        <v>1</v>
      </c>
      <c r="L72" s="8" t="s">
        <v>8</v>
      </c>
      <c r="M72" s="7">
        <v>101</v>
      </c>
      <c r="N72" s="8" t="s">
        <v>322</v>
      </c>
      <c r="O72" s="7">
        <v>25</v>
      </c>
      <c r="P72" s="9"/>
      <c r="Q72" s="8" t="s">
        <v>61</v>
      </c>
      <c r="R72" s="7">
        <v>1</v>
      </c>
      <c r="S72" s="10">
        <v>45467</v>
      </c>
      <c r="T72" s="8" t="s">
        <v>63</v>
      </c>
      <c r="U72" s="8" t="s">
        <v>64</v>
      </c>
      <c r="V72" s="8" t="s">
        <v>18</v>
      </c>
      <c r="W72" s="8" t="s">
        <v>12</v>
      </c>
      <c r="X72" s="8" t="s">
        <v>65</v>
      </c>
      <c r="Y72" s="8" t="s">
        <v>16</v>
      </c>
      <c r="Z72" s="8" t="s">
        <v>9</v>
      </c>
      <c r="AA72" s="8" t="s">
        <v>66</v>
      </c>
      <c r="AB72" s="8" t="s">
        <v>64</v>
      </c>
      <c r="AC72" s="8" t="s">
        <v>63</v>
      </c>
      <c r="AD72" s="8" t="s">
        <v>61</v>
      </c>
      <c r="AE72" s="8" t="s">
        <v>61</v>
      </c>
      <c r="AF72" s="8" t="s">
        <v>74</v>
      </c>
      <c r="AG72" s="7">
        <v>10.4</v>
      </c>
    </row>
    <row r="73" spans="1:33" x14ac:dyDescent="0.25">
      <c r="A73" s="7">
        <v>2024</v>
      </c>
      <c r="B73" s="8" t="s">
        <v>54</v>
      </c>
      <c r="C73" s="8" t="s">
        <v>55</v>
      </c>
      <c r="D73" s="8" t="s">
        <v>175</v>
      </c>
      <c r="E73" s="8" t="s">
        <v>219</v>
      </c>
      <c r="F73" s="8" t="s">
        <v>182</v>
      </c>
      <c r="G73" s="8" t="s">
        <v>220</v>
      </c>
      <c r="H73" s="8" t="s">
        <v>102</v>
      </c>
      <c r="I73" s="8" t="s">
        <v>221</v>
      </c>
      <c r="J73" s="8" t="s">
        <v>61</v>
      </c>
      <c r="K73" s="7" t="b">
        <v>1</v>
      </c>
      <c r="L73" s="8" t="s">
        <v>8</v>
      </c>
      <c r="M73" s="7">
        <v>101</v>
      </c>
      <c r="N73" s="8" t="s">
        <v>323</v>
      </c>
      <c r="O73" s="7">
        <v>25</v>
      </c>
      <c r="P73" s="9"/>
      <c r="Q73" s="8" t="s">
        <v>61</v>
      </c>
      <c r="R73" s="7">
        <v>1</v>
      </c>
      <c r="S73" s="10">
        <v>45467</v>
      </c>
      <c r="T73" s="8" t="s">
        <v>63</v>
      </c>
      <c r="U73" s="8" t="s">
        <v>224</v>
      </c>
      <c r="V73" s="8" t="s">
        <v>224</v>
      </c>
      <c r="W73" s="8" t="s">
        <v>61</v>
      </c>
      <c r="X73" s="8" t="s">
        <v>61</v>
      </c>
      <c r="Y73" s="8" t="s">
        <v>61</v>
      </c>
      <c r="Z73" s="8" t="s">
        <v>61</v>
      </c>
      <c r="AA73" s="8" t="s">
        <v>66</v>
      </c>
      <c r="AB73" s="8" t="s">
        <v>224</v>
      </c>
      <c r="AC73" s="8" t="s">
        <v>63</v>
      </c>
      <c r="AD73" s="8" t="s">
        <v>61</v>
      </c>
      <c r="AE73" s="8" t="s">
        <v>61</v>
      </c>
      <c r="AF73" s="8" t="s">
        <v>74</v>
      </c>
      <c r="AG73" s="7">
        <v>14</v>
      </c>
    </row>
    <row r="74" spans="1:33" ht="30" x14ac:dyDescent="0.25">
      <c r="A74" s="7">
        <v>2024</v>
      </c>
      <c r="B74" s="8" t="s">
        <v>54</v>
      </c>
      <c r="C74" s="8" t="s">
        <v>55</v>
      </c>
      <c r="D74" s="8" t="s">
        <v>175</v>
      </c>
      <c r="E74" s="8" t="s">
        <v>219</v>
      </c>
      <c r="F74" s="8" t="s">
        <v>182</v>
      </c>
      <c r="G74" s="8" t="s">
        <v>220</v>
      </c>
      <c r="H74" s="8" t="s">
        <v>103</v>
      </c>
      <c r="I74" s="8" t="s">
        <v>221</v>
      </c>
      <c r="J74" s="8" t="s">
        <v>61</v>
      </c>
      <c r="K74" s="7" t="b">
        <v>1</v>
      </c>
      <c r="L74" s="8" t="s">
        <v>8</v>
      </c>
      <c r="M74" s="7">
        <v>101</v>
      </c>
      <c r="N74" s="8" t="s">
        <v>324</v>
      </c>
      <c r="O74" s="7">
        <v>25</v>
      </c>
      <c r="P74" s="9"/>
      <c r="Q74" s="8" t="s">
        <v>61</v>
      </c>
      <c r="R74" s="7">
        <v>1</v>
      </c>
      <c r="S74" s="10">
        <v>45467</v>
      </c>
      <c r="T74" s="8" t="s">
        <v>63</v>
      </c>
      <c r="U74" s="8" t="s">
        <v>232</v>
      </c>
      <c r="V74" s="8" t="s">
        <v>233</v>
      </c>
      <c r="W74" s="8" t="s">
        <v>234</v>
      </c>
      <c r="X74" s="8" t="s">
        <v>65</v>
      </c>
      <c r="Y74" s="8" t="s">
        <v>16</v>
      </c>
      <c r="Z74" s="8" t="s">
        <v>9</v>
      </c>
      <c r="AA74" s="8" t="s">
        <v>66</v>
      </c>
      <c r="AB74" s="8" t="s">
        <v>232</v>
      </c>
      <c r="AC74" s="8" t="s">
        <v>63</v>
      </c>
      <c r="AD74" s="8" t="s">
        <v>61</v>
      </c>
      <c r="AE74" s="8" t="s">
        <v>61</v>
      </c>
      <c r="AF74" s="8" t="s">
        <v>74</v>
      </c>
      <c r="AG74" s="7">
        <v>9.4</v>
      </c>
    </row>
    <row r="75" spans="1:33" ht="45" x14ac:dyDescent="0.25">
      <c r="A75" s="7">
        <v>2024</v>
      </c>
      <c r="B75" s="8" t="s">
        <v>54</v>
      </c>
      <c r="C75" s="8" t="s">
        <v>55</v>
      </c>
      <c r="D75" s="8" t="s">
        <v>175</v>
      </c>
      <c r="E75" s="8" t="s">
        <v>219</v>
      </c>
      <c r="F75" s="8" t="s">
        <v>182</v>
      </c>
      <c r="G75" s="8" t="s">
        <v>220</v>
      </c>
      <c r="H75" s="8" t="s">
        <v>104</v>
      </c>
      <c r="I75" s="8" t="s">
        <v>221</v>
      </c>
      <c r="J75" s="8" t="s">
        <v>61</v>
      </c>
      <c r="K75" s="7" t="b">
        <v>1</v>
      </c>
      <c r="L75" s="8" t="s">
        <v>8</v>
      </c>
      <c r="M75" s="7">
        <v>101</v>
      </c>
      <c r="N75" s="8" t="s">
        <v>325</v>
      </c>
      <c r="O75" s="7">
        <v>25</v>
      </c>
      <c r="P75" s="9"/>
      <c r="Q75" s="8" t="s">
        <v>61</v>
      </c>
      <c r="R75" s="7">
        <v>1</v>
      </c>
      <c r="S75" s="10">
        <v>45467</v>
      </c>
      <c r="T75" s="8" t="s">
        <v>63</v>
      </c>
      <c r="U75" s="8" t="s">
        <v>64</v>
      </c>
      <c r="V75" s="8" t="s">
        <v>18</v>
      </c>
      <c r="W75" s="8" t="s">
        <v>12</v>
      </c>
      <c r="X75" s="8" t="s">
        <v>65</v>
      </c>
      <c r="Y75" s="8" t="s">
        <v>16</v>
      </c>
      <c r="Z75" s="8" t="s">
        <v>9</v>
      </c>
      <c r="AA75" s="8" t="s">
        <v>84</v>
      </c>
      <c r="AB75" s="8" t="s">
        <v>64</v>
      </c>
      <c r="AC75" s="8" t="s">
        <v>63</v>
      </c>
      <c r="AD75" s="8" t="s">
        <v>61</v>
      </c>
      <c r="AE75" s="8" t="s">
        <v>61</v>
      </c>
      <c r="AF75" s="8" t="s">
        <v>74</v>
      </c>
      <c r="AG75" s="7">
        <v>7.8</v>
      </c>
    </row>
    <row r="76" spans="1:33" ht="45" x14ac:dyDescent="0.25">
      <c r="A76" s="7">
        <v>2024</v>
      </c>
      <c r="B76" s="8" t="s">
        <v>54</v>
      </c>
      <c r="C76" s="8" t="s">
        <v>55</v>
      </c>
      <c r="D76" s="8" t="s">
        <v>175</v>
      </c>
      <c r="E76" s="8" t="s">
        <v>219</v>
      </c>
      <c r="F76" s="8" t="s">
        <v>182</v>
      </c>
      <c r="G76" s="8" t="s">
        <v>220</v>
      </c>
      <c r="H76" s="8" t="s">
        <v>105</v>
      </c>
      <c r="I76" s="8" t="s">
        <v>221</v>
      </c>
      <c r="J76" s="8" t="s">
        <v>61</v>
      </c>
      <c r="K76" s="7" t="b">
        <v>1</v>
      </c>
      <c r="L76" s="8" t="s">
        <v>8</v>
      </c>
      <c r="M76" s="7">
        <v>101</v>
      </c>
      <c r="N76" s="8" t="s">
        <v>326</v>
      </c>
      <c r="O76" s="7">
        <v>25</v>
      </c>
      <c r="P76" s="9"/>
      <c r="Q76" s="8" t="s">
        <v>61</v>
      </c>
      <c r="R76" s="7">
        <v>1</v>
      </c>
      <c r="S76" s="10">
        <v>45467</v>
      </c>
      <c r="T76" s="8" t="s">
        <v>63</v>
      </c>
      <c r="U76" s="8" t="s">
        <v>224</v>
      </c>
      <c r="V76" s="8" t="s">
        <v>224</v>
      </c>
      <c r="W76" s="8" t="s">
        <v>61</v>
      </c>
      <c r="X76" s="8" t="s">
        <v>61</v>
      </c>
      <c r="Y76" s="8" t="s">
        <v>61</v>
      </c>
      <c r="Z76" s="8" t="s">
        <v>61</v>
      </c>
      <c r="AA76" s="8" t="s">
        <v>84</v>
      </c>
      <c r="AB76" s="8" t="s">
        <v>224</v>
      </c>
      <c r="AC76" s="8" t="s">
        <v>63</v>
      </c>
      <c r="AD76" s="8" t="s">
        <v>61</v>
      </c>
      <c r="AE76" s="8" t="s">
        <v>61</v>
      </c>
      <c r="AF76" s="8" t="s">
        <v>74</v>
      </c>
      <c r="AG76" s="7">
        <v>12.2</v>
      </c>
    </row>
    <row r="77" spans="1:33" ht="30" x14ac:dyDescent="0.25">
      <c r="A77" s="7">
        <v>2024</v>
      </c>
      <c r="B77" s="8" t="s">
        <v>54</v>
      </c>
      <c r="C77" s="8" t="s">
        <v>55</v>
      </c>
      <c r="D77" s="8" t="s">
        <v>175</v>
      </c>
      <c r="E77" s="8" t="s">
        <v>219</v>
      </c>
      <c r="F77" s="8" t="s">
        <v>182</v>
      </c>
      <c r="G77" s="8" t="s">
        <v>220</v>
      </c>
      <c r="H77" s="8" t="s">
        <v>106</v>
      </c>
      <c r="I77" s="8" t="s">
        <v>221</v>
      </c>
      <c r="J77" s="8" t="s">
        <v>61</v>
      </c>
      <c r="K77" s="7" t="b">
        <v>1</v>
      </c>
      <c r="L77" s="8" t="s">
        <v>8</v>
      </c>
      <c r="M77" s="7">
        <v>101</v>
      </c>
      <c r="N77" s="8" t="s">
        <v>327</v>
      </c>
      <c r="O77" s="7">
        <v>25</v>
      </c>
      <c r="P77" s="9"/>
      <c r="Q77" s="8" t="s">
        <v>61</v>
      </c>
      <c r="R77" s="7">
        <v>1</v>
      </c>
      <c r="S77" s="10">
        <v>45467</v>
      </c>
      <c r="T77" s="8" t="s">
        <v>63</v>
      </c>
      <c r="U77" s="8" t="s">
        <v>171</v>
      </c>
      <c r="V77" s="8" t="s">
        <v>172</v>
      </c>
      <c r="W77" s="8" t="s">
        <v>173</v>
      </c>
      <c r="X77" s="8" t="s">
        <v>65</v>
      </c>
      <c r="Y77" s="8" t="s">
        <v>16</v>
      </c>
      <c r="Z77" s="8" t="s">
        <v>9</v>
      </c>
      <c r="AA77" s="8" t="s">
        <v>66</v>
      </c>
      <c r="AB77" s="8" t="s">
        <v>171</v>
      </c>
      <c r="AC77" s="8" t="s">
        <v>63</v>
      </c>
      <c r="AD77" s="8" t="s">
        <v>61</v>
      </c>
      <c r="AE77" s="8" t="s">
        <v>61</v>
      </c>
      <c r="AF77" s="8" t="s">
        <v>74</v>
      </c>
      <c r="AG77" s="7">
        <v>7.8</v>
      </c>
    </row>
    <row r="78" spans="1:33" x14ac:dyDescent="0.25">
      <c r="A78" s="7">
        <v>2024</v>
      </c>
      <c r="B78" s="8" t="s">
        <v>54</v>
      </c>
      <c r="C78" s="8" t="s">
        <v>55</v>
      </c>
      <c r="D78" s="8" t="s">
        <v>175</v>
      </c>
      <c r="E78" s="8" t="s">
        <v>219</v>
      </c>
      <c r="F78" s="8" t="s">
        <v>182</v>
      </c>
      <c r="G78" s="8" t="s">
        <v>220</v>
      </c>
      <c r="H78" s="8" t="s">
        <v>107</v>
      </c>
      <c r="I78" s="8" t="s">
        <v>221</v>
      </c>
      <c r="J78" s="8" t="s">
        <v>61</v>
      </c>
      <c r="K78" s="7" t="b">
        <v>1</v>
      </c>
      <c r="L78" s="8" t="s">
        <v>8</v>
      </c>
      <c r="M78" s="7">
        <v>101</v>
      </c>
      <c r="N78" s="8" t="s">
        <v>328</v>
      </c>
      <c r="O78" s="7">
        <v>25</v>
      </c>
      <c r="P78" s="9"/>
      <c r="Q78" s="8" t="s">
        <v>61</v>
      </c>
      <c r="R78" s="7">
        <v>1</v>
      </c>
      <c r="S78" s="10">
        <v>45467</v>
      </c>
      <c r="T78" s="8" t="s">
        <v>63</v>
      </c>
      <c r="U78" s="8" t="s">
        <v>224</v>
      </c>
      <c r="V78" s="8" t="s">
        <v>224</v>
      </c>
      <c r="W78" s="8" t="s">
        <v>61</v>
      </c>
      <c r="X78" s="8" t="s">
        <v>61</v>
      </c>
      <c r="Y78" s="8" t="s">
        <v>61</v>
      </c>
      <c r="Z78" s="8" t="s">
        <v>61</v>
      </c>
      <c r="AA78" s="8" t="s">
        <v>66</v>
      </c>
      <c r="AB78" s="8" t="s">
        <v>224</v>
      </c>
      <c r="AC78" s="8" t="s">
        <v>63</v>
      </c>
      <c r="AD78" s="8" t="s">
        <v>61</v>
      </c>
      <c r="AE78" s="8" t="s">
        <v>61</v>
      </c>
      <c r="AF78" s="8" t="s">
        <v>74</v>
      </c>
      <c r="AG78" s="7">
        <v>5.5</v>
      </c>
    </row>
    <row r="79" spans="1:33" ht="30" x14ac:dyDescent="0.25">
      <c r="A79" s="7">
        <v>2024</v>
      </c>
      <c r="B79" s="8" t="s">
        <v>54</v>
      </c>
      <c r="C79" s="8" t="s">
        <v>55</v>
      </c>
      <c r="D79" s="8" t="s">
        <v>175</v>
      </c>
      <c r="E79" s="8" t="s">
        <v>219</v>
      </c>
      <c r="F79" s="8" t="s">
        <v>182</v>
      </c>
      <c r="G79" s="8" t="s">
        <v>220</v>
      </c>
      <c r="H79" s="8" t="s">
        <v>108</v>
      </c>
      <c r="I79" s="8" t="s">
        <v>221</v>
      </c>
      <c r="J79" s="8" t="s">
        <v>61</v>
      </c>
      <c r="K79" s="7" t="b">
        <v>1</v>
      </c>
      <c r="L79" s="8" t="s">
        <v>8</v>
      </c>
      <c r="M79" s="7">
        <v>101</v>
      </c>
      <c r="N79" s="8" t="s">
        <v>329</v>
      </c>
      <c r="O79" s="7">
        <v>25</v>
      </c>
      <c r="P79" s="9"/>
      <c r="Q79" s="8" t="s">
        <v>61</v>
      </c>
      <c r="R79" s="7">
        <v>1</v>
      </c>
      <c r="S79" s="10">
        <v>45467</v>
      </c>
      <c r="T79" s="8" t="s">
        <v>63</v>
      </c>
      <c r="U79" s="8" t="s">
        <v>171</v>
      </c>
      <c r="V79" s="8" t="s">
        <v>172</v>
      </c>
      <c r="W79" s="8" t="s">
        <v>173</v>
      </c>
      <c r="X79" s="8" t="s">
        <v>65</v>
      </c>
      <c r="Y79" s="8" t="s">
        <v>16</v>
      </c>
      <c r="Z79" s="8" t="s">
        <v>9</v>
      </c>
      <c r="AA79" s="8" t="s">
        <v>66</v>
      </c>
      <c r="AB79" s="8" t="s">
        <v>171</v>
      </c>
      <c r="AC79" s="8" t="s">
        <v>63</v>
      </c>
      <c r="AD79" s="8" t="s">
        <v>61</v>
      </c>
      <c r="AE79" s="8" t="s">
        <v>61</v>
      </c>
      <c r="AF79" s="8" t="s">
        <v>74</v>
      </c>
      <c r="AG79" s="7">
        <v>9.6</v>
      </c>
    </row>
    <row r="80" spans="1:33" ht="45" x14ac:dyDescent="0.25">
      <c r="A80" s="7">
        <v>2024</v>
      </c>
      <c r="B80" s="8" t="s">
        <v>54</v>
      </c>
      <c r="C80" s="8" t="s">
        <v>55</v>
      </c>
      <c r="D80" s="8" t="s">
        <v>175</v>
      </c>
      <c r="E80" s="8" t="s">
        <v>219</v>
      </c>
      <c r="F80" s="8" t="s">
        <v>182</v>
      </c>
      <c r="G80" s="8" t="s">
        <v>220</v>
      </c>
      <c r="H80" s="8" t="s">
        <v>109</v>
      </c>
      <c r="I80" s="8" t="s">
        <v>221</v>
      </c>
      <c r="J80" s="8" t="s">
        <v>61</v>
      </c>
      <c r="K80" s="7" t="b">
        <v>1</v>
      </c>
      <c r="L80" s="8" t="s">
        <v>8</v>
      </c>
      <c r="M80" s="7">
        <v>101</v>
      </c>
      <c r="N80" s="8" t="s">
        <v>330</v>
      </c>
      <c r="O80" s="7">
        <v>25</v>
      </c>
      <c r="P80" s="9"/>
      <c r="Q80" s="8" t="s">
        <v>61</v>
      </c>
      <c r="R80" s="7">
        <v>1</v>
      </c>
      <c r="S80" s="10">
        <v>45467</v>
      </c>
      <c r="T80" s="8" t="s">
        <v>63</v>
      </c>
      <c r="U80" s="8" t="s">
        <v>290</v>
      </c>
      <c r="V80" s="8" t="s">
        <v>291</v>
      </c>
      <c r="W80" s="8" t="s">
        <v>292</v>
      </c>
      <c r="X80" s="8" t="s">
        <v>65</v>
      </c>
      <c r="Y80" s="8" t="s">
        <v>16</v>
      </c>
      <c r="Z80" s="8" t="s">
        <v>9</v>
      </c>
      <c r="AA80" s="8" t="s">
        <v>331</v>
      </c>
      <c r="AB80" s="8" t="s">
        <v>290</v>
      </c>
      <c r="AC80" s="8" t="s">
        <v>63</v>
      </c>
      <c r="AD80" s="8" t="s">
        <v>61</v>
      </c>
      <c r="AE80" s="8" t="s">
        <v>61</v>
      </c>
      <c r="AF80" s="8" t="s">
        <v>74</v>
      </c>
      <c r="AG80" s="7">
        <v>7</v>
      </c>
    </row>
    <row r="81" spans="1:33" ht="30" x14ac:dyDescent="0.25">
      <c r="A81" s="7">
        <v>2024</v>
      </c>
      <c r="B81" s="8" t="s">
        <v>54</v>
      </c>
      <c r="C81" s="8" t="s">
        <v>55</v>
      </c>
      <c r="D81" s="8" t="s">
        <v>175</v>
      </c>
      <c r="E81" s="8" t="s">
        <v>219</v>
      </c>
      <c r="F81" s="8" t="s">
        <v>182</v>
      </c>
      <c r="G81" s="8" t="s">
        <v>220</v>
      </c>
      <c r="H81" s="8" t="s">
        <v>110</v>
      </c>
      <c r="I81" s="8" t="s">
        <v>221</v>
      </c>
      <c r="J81" s="8" t="s">
        <v>61</v>
      </c>
      <c r="K81" s="7" t="b">
        <v>1</v>
      </c>
      <c r="L81" s="8" t="s">
        <v>8</v>
      </c>
      <c r="M81" s="7">
        <v>101</v>
      </c>
      <c r="N81" s="8" t="s">
        <v>332</v>
      </c>
      <c r="O81" s="7">
        <v>25</v>
      </c>
      <c r="P81" s="9"/>
      <c r="Q81" s="8" t="s">
        <v>61</v>
      </c>
      <c r="R81" s="7">
        <v>1</v>
      </c>
      <c r="S81" s="10">
        <v>45467</v>
      </c>
      <c r="T81" s="8" t="s">
        <v>63</v>
      </c>
      <c r="U81" s="8" t="s">
        <v>64</v>
      </c>
      <c r="V81" s="8" t="s">
        <v>18</v>
      </c>
      <c r="W81" s="8" t="s">
        <v>12</v>
      </c>
      <c r="X81" s="8" t="s">
        <v>65</v>
      </c>
      <c r="Y81" s="8" t="s">
        <v>16</v>
      </c>
      <c r="Z81" s="8" t="s">
        <v>9</v>
      </c>
      <c r="AA81" s="8" t="s">
        <v>66</v>
      </c>
      <c r="AB81" s="8" t="s">
        <v>64</v>
      </c>
      <c r="AC81" s="8" t="s">
        <v>63</v>
      </c>
      <c r="AD81" s="8" t="s">
        <v>61</v>
      </c>
      <c r="AE81" s="8" t="s">
        <v>61</v>
      </c>
      <c r="AF81" s="8" t="s">
        <v>74</v>
      </c>
      <c r="AG81" s="7">
        <v>8.1999999999999993</v>
      </c>
    </row>
    <row r="82" spans="1:33" ht="30" x14ac:dyDescent="0.25">
      <c r="A82" s="7">
        <v>2024</v>
      </c>
      <c r="B82" s="8" t="s">
        <v>54</v>
      </c>
      <c r="C82" s="8" t="s">
        <v>55</v>
      </c>
      <c r="D82" s="8" t="s">
        <v>175</v>
      </c>
      <c r="E82" s="8" t="s">
        <v>219</v>
      </c>
      <c r="F82" s="8" t="s">
        <v>182</v>
      </c>
      <c r="G82" s="8" t="s">
        <v>220</v>
      </c>
      <c r="H82" s="8" t="s">
        <v>111</v>
      </c>
      <c r="I82" s="8" t="s">
        <v>221</v>
      </c>
      <c r="J82" s="8" t="s">
        <v>61</v>
      </c>
      <c r="K82" s="7" t="b">
        <v>1</v>
      </c>
      <c r="L82" s="8" t="s">
        <v>8</v>
      </c>
      <c r="M82" s="7">
        <v>101</v>
      </c>
      <c r="N82" s="8" t="s">
        <v>333</v>
      </c>
      <c r="O82" s="7">
        <v>25</v>
      </c>
      <c r="P82" s="9"/>
      <c r="Q82" s="8" t="s">
        <v>61</v>
      </c>
      <c r="R82" s="7">
        <v>1</v>
      </c>
      <c r="S82" s="10">
        <v>45467</v>
      </c>
      <c r="T82" s="8" t="s">
        <v>63</v>
      </c>
      <c r="U82" s="8" t="s">
        <v>280</v>
      </c>
      <c r="V82" s="8" t="s">
        <v>281</v>
      </c>
      <c r="W82" s="8" t="s">
        <v>173</v>
      </c>
      <c r="X82" s="8" t="s">
        <v>65</v>
      </c>
      <c r="Y82" s="8" t="s">
        <v>20</v>
      </c>
      <c r="Z82" s="8" t="s">
        <v>9</v>
      </c>
      <c r="AA82" s="8" t="s">
        <v>334</v>
      </c>
      <c r="AB82" s="8" t="s">
        <v>280</v>
      </c>
      <c r="AC82" s="8" t="s">
        <v>63</v>
      </c>
      <c r="AD82" s="8" t="s">
        <v>61</v>
      </c>
      <c r="AE82" s="8" t="s">
        <v>61</v>
      </c>
      <c r="AF82" s="8" t="s">
        <v>74</v>
      </c>
      <c r="AG82" s="7">
        <v>10.4</v>
      </c>
    </row>
    <row r="83" spans="1:33" x14ac:dyDescent="0.25">
      <c r="A83" s="7">
        <v>2024</v>
      </c>
      <c r="B83" s="8" t="s">
        <v>54</v>
      </c>
      <c r="C83" s="8" t="s">
        <v>55</v>
      </c>
      <c r="D83" s="8" t="s">
        <v>175</v>
      </c>
      <c r="E83" s="8" t="s">
        <v>219</v>
      </c>
      <c r="F83" s="8" t="s">
        <v>182</v>
      </c>
      <c r="G83" s="8" t="s">
        <v>220</v>
      </c>
      <c r="H83" s="8" t="s">
        <v>112</v>
      </c>
      <c r="I83" s="8" t="s">
        <v>221</v>
      </c>
      <c r="J83" s="8" t="s">
        <v>61</v>
      </c>
      <c r="K83" s="7" t="b">
        <v>1</v>
      </c>
      <c r="L83" s="8" t="s">
        <v>8</v>
      </c>
      <c r="M83" s="7">
        <v>101</v>
      </c>
      <c r="N83" s="8" t="s">
        <v>335</v>
      </c>
      <c r="O83" s="7">
        <v>25</v>
      </c>
      <c r="P83" s="9"/>
      <c r="Q83" s="8" t="s">
        <v>61</v>
      </c>
      <c r="R83" s="7">
        <v>1</v>
      </c>
      <c r="S83" s="10">
        <v>45467</v>
      </c>
      <c r="T83" s="8" t="s">
        <v>63</v>
      </c>
      <c r="U83" s="8" t="s">
        <v>224</v>
      </c>
      <c r="V83" s="8" t="s">
        <v>224</v>
      </c>
      <c r="W83" s="8" t="s">
        <v>61</v>
      </c>
      <c r="X83" s="8" t="s">
        <v>61</v>
      </c>
      <c r="Y83" s="8" t="s">
        <v>61</v>
      </c>
      <c r="Z83" s="8" t="s">
        <v>61</v>
      </c>
      <c r="AA83" s="8" t="s">
        <v>66</v>
      </c>
      <c r="AB83" s="8" t="s">
        <v>224</v>
      </c>
      <c r="AC83" s="8" t="s">
        <v>63</v>
      </c>
      <c r="AD83" s="8" t="s">
        <v>61</v>
      </c>
      <c r="AE83" s="8" t="s">
        <v>61</v>
      </c>
      <c r="AF83" s="8" t="s">
        <v>74</v>
      </c>
      <c r="AG83" s="7">
        <v>6.9</v>
      </c>
    </row>
    <row r="84" spans="1:33" x14ac:dyDescent="0.25">
      <c r="A84" s="7">
        <v>2024</v>
      </c>
      <c r="B84" s="8" t="s">
        <v>54</v>
      </c>
      <c r="C84" s="8" t="s">
        <v>55</v>
      </c>
      <c r="D84" s="8" t="s">
        <v>175</v>
      </c>
      <c r="E84" s="8" t="s">
        <v>219</v>
      </c>
      <c r="F84" s="8" t="s">
        <v>182</v>
      </c>
      <c r="G84" s="8" t="s">
        <v>220</v>
      </c>
      <c r="H84" s="8" t="s">
        <v>113</v>
      </c>
      <c r="I84" s="8" t="s">
        <v>221</v>
      </c>
      <c r="J84" s="8" t="s">
        <v>61</v>
      </c>
      <c r="K84" s="7" t="b">
        <v>1</v>
      </c>
      <c r="L84" s="8" t="s">
        <v>8</v>
      </c>
      <c r="M84" s="7">
        <v>101</v>
      </c>
      <c r="N84" s="8" t="s">
        <v>336</v>
      </c>
      <c r="O84" s="7">
        <v>25</v>
      </c>
      <c r="P84" s="9"/>
      <c r="Q84" s="8" t="s">
        <v>61</v>
      </c>
      <c r="R84" s="7">
        <v>1</v>
      </c>
      <c r="S84" s="10">
        <v>45467</v>
      </c>
      <c r="T84" s="8" t="s">
        <v>63</v>
      </c>
      <c r="U84" s="8" t="s">
        <v>224</v>
      </c>
      <c r="V84" s="8" t="s">
        <v>224</v>
      </c>
      <c r="W84" s="8" t="s">
        <v>61</v>
      </c>
      <c r="X84" s="8" t="s">
        <v>61</v>
      </c>
      <c r="Y84" s="8" t="s">
        <v>61</v>
      </c>
      <c r="Z84" s="8" t="s">
        <v>61</v>
      </c>
      <c r="AA84" s="8" t="s">
        <v>66</v>
      </c>
      <c r="AB84" s="8" t="s">
        <v>224</v>
      </c>
      <c r="AC84" s="8" t="s">
        <v>63</v>
      </c>
      <c r="AD84" s="8" t="s">
        <v>61</v>
      </c>
      <c r="AE84" s="8" t="s">
        <v>61</v>
      </c>
      <c r="AF84" s="8" t="s">
        <v>74</v>
      </c>
      <c r="AG84" s="7">
        <v>9.4</v>
      </c>
    </row>
    <row r="85" spans="1:33" ht="30" x14ac:dyDescent="0.25">
      <c r="A85" s="7">
        <v>2024</v>
      </c>
      <c r="B85" s="8" t="s">
        <v>54</v>
      </c>
      <c r="C85" s="8" t="s">
        <v>55</v>
      </c>
      <c r="D85" s="8" t="s">
        <v>175</v>
      </c>
      <c r="E85" s="8" t="s">
        <v>219</v>
      </c>
      <c r="F85" s="8" t="s">
        <v>182</v>
      </c>
      <c r="G85" s="8" t="s">
        <v>220</v>
      </c>
      <c r="H85" s="8" t="s">
        <v>114</v>
      </c>
      <c r="I85" s="8" t="s">
        <v>221</v>
      </c>
      <c r="J85" s="8" t="s">
        <v>61</v>
      </c>
      <c r="K85" s="7" t="b">
        <v>1</v>
      </c>
      <c r="L85" s="8" t="s">
        <v>8</v>
      </c>
      <c r="M85" s="7">
        <v>101</v>
      </c>
      <c r="N85" s="8" t="s">
        <v>337</v>
      </c>
      <c r="O85" s="7">
        <v>25</v>
      </c>
      <c r="P85" s="9"/>
      <c r="Q85" s="8" t="s">
        <v>61</v>
      </c>
      <c r="R85" s="7">
        <v>1</v>
      </c>
      <c r="S85" s="10">
        <v>45467</v>
      </c>
      <c r="T85" s="8" t="s">
        <v>63</v>
      </c>
      <c r="U85" s="8" t="s">
        <v>163</v>
      </c>
      <c r="V85" s="8" t="s">
        <v>10</v>
      </c>
      <c r="W85" s="8" t="s">
        <v>12</v>
      </c>
      <c r="X85" s="8" t="s">
        <v>65</v>
      </c>
      <c r="Y85" s="8" t="s">
        <v>11</v>
      </c>
      <c r="Z85" s="8" t="s">
        <v>9</v>
      </c>
      <c r="AA85" s="8" t="s">
        <v>122</v>
      </c>
      <c r="AB85" s="8" t="s">
        <v>163</v>
      </c>
      <c r="AC85" s="8" t="s">
        <v>63</v>
      </c>
      <c r="AD85" s="8" t="s">
        <v>61</v>
      </c>
      <c r="AE85" s="8" t="s">
        <v>61</v>
      </c>
      <c r="AF85" s="8" t="s">
        <v>74</v>
      </c>
      <c r="AG85" s="7">
        <v>10.1</v>
      </c>
    </row>
    <row r="86" spans="1:33" ht="30" x14ac:dyDescent="0.25">
      <c r="A86" s="7">
        <v>2024</v>
      </c>
      <c r="B86" s="8" t="s">
        <v>54</v>
      </c>
      <c r="C86" s="8" t="s">
        <v>55</v>
      </c>
      <c r="D86" s="8" t="s">
        <v>175</v>
      </c>
      <c r="E86" s="8" t="s">
        <v>219</v>
      </c>
      <c r="F86" s="8" t="s">
        <v>182</v>
      </c>
      <c r="G86" s="8" t="s">
        <v>220</v>
      </c>
      <c r="H86" s="8" t="s">
        <v>115</v>
      </c>
      <c r="I86" s="8" t="s">
        <v>221</v>
      </c>
      <c r="J86" s="8" t="s">
        <v>61</v>
      </c>
      <c r="K86" s="7" t="b">
        <v>1</v>
      </c>
      <c r="L86" s="8" t="s">
        <v>8</v>
      </c>
      <c r="M86" s="7">
        <v>101</v>
      </c>
      <c r="N86" s="8" t="s">
        <v>338</v>
      </c>
      <c r="O86" s="7">
        <v>25</v>
      </c>
      <c r="P86" s="9"/>
      <c r="Q86" s="8" t="s">
        <v>61</v>
      </c>
      <c r="R86" s="7">
        <v>1</v>
      </c>
      <c r="S86" s="10">
        <v>45467</v>
      </c>
      <c r="T86" s="8" t="s">
        <v>63</v>
      </c>
      <c r="U86" s="8" t="s">
        <v>171</v>
      </c>
      <c r="V86" s="8" t="s">
        <v>172</v>
      </c>
      <c r="W86" s="8" t="s">
        <v>173</v>
      </c>
      <c r="X86" s="8" t="s">
        <v>65</v>
      </c>
      <c r="Y86" s="8" t="s">
        <v>16</v>
      </c>
      <c r="Z86" s="8" t="s">
        <v>9</v>
      </c>
      <c r="AA86" s="8" t="s">
        <v>66</v>
      </c>
      <c r="AB86" s="8" t="s">
        <v>171</v>
      </c>
      <c r="AC86" s="8" t="s">
        <v>63</v>
      </c>
      <c r="AD86" s="8" t="s">
        <v>61</v>
      </c>
      <c r="AE86" s="8" t="s">
        <v>61</v>
      </c>
      <c r="AF86" s="8" t="s">
        <v>74</v>
      </c>
      <c r="AG86" s="7">
        <v>8.3000000000000007</v>
      </c>
    </row>
    <row r="87" spans="1:33" x14ac:dyDescent="0.25">
      <c r="A87" s="7">
        <v>2024</v>
      </c>
      <c r="B87" s="8" t="s">
        <v>54</v>
      </c>
      <c r="C87" s="8" t="s">
        <v>55</v>
      </c>
      <c r="D87" s="8" t="s">
        <v>175</v>
      </c>
      <c r="E87" s="8" t="s">
        <v>219</v>
      </c>
      <c r="F87" s="8" t="s">
        <v>182</v>
      </c>
      <c r="G87" s="8" t="s">
        <v>220</v>
      </c>
      <c r="H87" s="8" t="s">
        <v>116</v>
      </c>
      <c r="I87" s="8" t="s">
        <v>221</v>
      </c>
      <c r="J87" s="8" t="s">
        <v>61</v>
      </c>
      <c r="K87" s="7" t="b">
        <v>1</v>
      </c>
      <c r="L87" s="8" t="s">
        <v>8</v>
      </c>
      <c r="M87" s="7">
        <v>101</v>
      </c>
      <c r="N87" s="8" t="s">
        <v>339</v>
      </c>
      <c r="O87" s="7">
        <v>25</v>
      </c>
      <c r="P87" s="9"/>
      <c r="Q87" s="8" t="s">
        <v>61</v>
      </c>
      <c r="R87" s="7">
        <v>1</v>
      </c>
      <c r="S87" s="10">
        <v>45467</v>
      </c>
      <c r="T87" s="8" t="s">
        <v>63</v>
      </c>
      <c r="U87" s="8" t="s">
        <v>224</v>
      </c>
      <c r="V87" s="8" t="s">
        <v>224</v>
      </c>
      <c r="W87" s="8" t="s">
        <v>61</v>
      </c>
      <c r="X87" s="8" t="s">
        <v>61</v>
      </c>
      <c r="Y87" s="8" t="s">
        <v>61</v>
      </c>
      <c r="Z87" s="8" t="s">
        <v>61</v>
      </c>
      <c r="AA87" s="8" t="s">
        <v>66</v>
      </c>
      <c r="AB87" s="8" t="s">
        <v>224</v>
      </c>
      <c r="AC87" s="8" t="s">
        <v>63</v>
      </c>
      <c r="AD87" s="8" t="s">
        <v>61</v>
      </c>
      <c r="AE87" s="8" t="s">
        <v>61</v>
      </c>
      <c r="AF87" s="8" t="s">
        <v>74</v>
      </c>
      <c r="AG87" s="7">
        <v>8</v>
      </c>
    </row>
    <row r="88" spans="1:33" ht="45" x14ac:dyDescent="0.25">
      <c r="A88" s="7">
        <v>2024</v>
      </c>
      <c r="B88" s="8" t="s">
        <v>54</v>
      </c>
      <c r="C88" s="8" t="s">
        <v>55</v>
      </c>
      <c r="D88" s="8" t="s">
        <v>175</v>
      </c>
      <c r="E88" s="8" t="s">
        <v>219</v>
      </c>
      <c r="F88" s="8" t="s">
        <v>182</v>
      </c>
      <c r="G88" s="8" t="s">
        <v>220</v>
      </c>
      <c r="H88" s="8" t="s">
        <v>117</v>
      </c>
      <c r="I88" s="8" t="s">
        <v>221</v>
      </c>
      <c r="J88" s="8" t="s">
        <v>61</v>
      </c>
      <c r="K88" s="7" t="b">
        <v>1</v>
      </c>
      <c r="L88" s="8" t="s">
        <v>8</v>
      </c>
      <c r="M88" s="7">
        <v>101</v>
      </c>
      <c r="N88" s="8" t="s">
        <v>340</v>
      </c>
      <c r="O88" s="7">
        <v>25</v>
      </c>
      <c r="P88" s="9"/>
      <c r="Q88" s="8" t="s">
        <v>61</v>
      </c>
      <c r="R88" s="7">
        <v>1</v>
      </c>
      <c r="S88" s="10">
        <v>45467</v>
      </c>
      <c r="T88" s="8" t="s">
        <v>63</v>
      </c>
      <c r="U88" s="8" t="s">
        <v>341</v>
      </c>
      <c r="V88" s="8" t="s">
        <v>342</v>
      </c>
      <c r="W88" s="8" t="s">
        <v>132</v>
      </c>
      <c r="X88" s="8" t="s">
        <v>65</v>
      </c>
      <c r="Y88" s="8" t="s">
        <v>11</v>
      </c>
      <c r="Z88" s="8" t="s">
        <v>9</v>
      </c>
      <c r="AA88" s="8" t="s">
        <v>84</v>
      </c>
      <c r="AB88" s="8" t="s">
        <v>341</v>
      </c>
      <c r="AC88" s="8" t="s">
        <v>63</v>
      </c>
      <c r="AD88" s="8" t="s">
        <v>61</v>
      </c>
      <c r="AE88" s="8" t="s">
        <v>61</v>
      </c>
      <c r="AF88" s="8" t="s">
        <v>74</v>
      </c>
      <c r="AG88" s="7">
        <v>12.8</v>
      </c>
    </row>
    <row r="89" spans="1:33" ht="30" x14ac:dyDescent="0.25">
      <c r="A89" s="7">
        <v>2024</v>
      </c>
      <c r="B89" s="8" t="s">
        <v>54</v>
      </c>
      <c r="C89" s="8" t="s">
        <v>55</v>
      </c>
      <c r="D89" s="8" t="s">
        <v>175</v>
      </c>
      <c r="E89" s="8" t="s">
        <v>219</v>
      </c>
      <c r="F89" s="8" t="s">
        <v>182</v>
      </c>
      <c r="G89" s="8" t="s">
        <v>220</v>
      </c>
      <c r="H89" s="8" t="s">
        <v>118</v>
      </c>
      <c r="I89" s="8" t="s">
        <v>221</v>
      </c>
      <c r="J89" s="8" t="s">
        <v>61</v>
      </c>
      <c r="K89" s="7" t="b">
        <v>1</v>
      </c>
      <c r="L89" s="8" t="s">
        <v>8</v>
      </c>
      <c r="M89" s="7">
        <v>101</v>
      </c>
      <c r="N89" s="8" t="s">
        <v>343</v>
      </c>
      <c r="O89" s="7">
        <v>25</v>
      </c>
      <c r="P89" s="9"/>
      <c r="Q89" s="8" t="s">
        <v>61</v>
      </c>
      <c r="R89" s="7">
        <v>1</v>
      </c>
      <c r="S89" s="10">
        <v>45467</v>
      </c>
      <c r="T89" s="8" t="s">
        <v>63</v>
      </c>
      <c r="U89" s="8" t="s">
        <v>290</v>
      </c>
      <c r="V89" s="8" t="s">
        <v>291</v>
      </c>
      <c r="W89" s="8" t="s">
        <v>292</v>
      </c>
      <c r="X89" s="8" t="s">
        <v>65</v>
      </c>
      <c r="Y89" s="8" t="s">
        <v>16</v>
      </c>
      <c r="Z89" s="8" t="s">
        <v>9</v>
      </c>
      <c r="AA89" s="8" t="s">
        <v>66</v>
      </c>
      <c r="AB89" s="8" t="s">
        <v>290</v>
      </c>
      <c r="AC89" s="8" t="s">
        <v>63</v>
      </c>
      <c r="AD89" s="8" t="s">
        <v>61</v>
      </c>
      <c r="AE89" s="8" t="s">
        <v>61</v>
      </c>
      <c r="AF89" s="8" t="s">
        <v>74</v>
      </c>
      <c r="AG89" s="7">
        <v>6.3</v>
      </c>
    </row>
    <row r="90" spans="1:33" ht="30" x14ac:dyDescent="0.25">
      <c r="A90" s="7">
        <v>2024</v>
      </c>
      <c r="B90" s="8" t="s">
        <v>54</v>
      </c>
      <c r="C90" s="8" t="s">
        <v>55</v>
      </c>
      <c r="D90" s="8" t="s">
        <v>175</v>
      </c>
      <c r="E90" s="8" t="s">
        <v>219</v>
      </c>
      <c r="F90" s="8" t="s">
        <v>182</v>
      </c>
      <c r="G90" s="8" t="s">
        <v>220</v>
      </c>
      <c r="H90" s="8" t="s">
        <v>119</v>
      </c>
      <c r="I90" s="8" t="s">
        <v>221</v>
      </c>
      <c r="J90" s="8" t="s">
        <v>61</v>
      </c>
      <c r="K90" s="7" t="b">
        <v>1</v>
      </c>
      <c r="L90" s="8" t="s">
        <v>8</v>
      </c>
      <c r="M90" s="7">
        <v>101</v>
      </c>
      <c r="N90" s="8" t="s">
        <v>344</v>
      </c>
      <c r="O90" s="7">
        <v>25</v>
      </c>
      <c r="P90" s="9"/>
      <c r="Q90" s="8" t="s">
        <v>61</v>
      </c>
      <c r="R90" s="7">
        <v>1</v>
      </c>
      <c r="S90" s="10">
        <v>45467</v>
      </c>
      <c r="T90" s="8" t="s">
        <v>63</v>
      </c>
      <c r="U90" s="8" t="s">
        <v>64</v>
      </c>
      <c r="V90" s="8" t="s">
        <v>18</v>
      </c>
      <c r="W90" s="8" t="s">
        <v>12</v>
      </c>
      <c r="X90" s="8" t="s">
        <v>65</v>
      </c>
      <c r="Y90" s="8" t="s">
        <v>16</v>
      </c>
      <c r="Z90" s="8" t="s">
        <v>9</v>
      </c>
      <c r="AA90" s="8" t="s">
        <v>66</v>
      </c>
      <c r="AB90" s="8" t="s">
        <v>64</v>
      </c>
      <c r="AC90" s="8" t="s">
        <v>63</v>
      </c>
      <c r="AD90" s="8" t="s">
        <v>61</v>
      </c>
      <c r="AE90" s="8" t="s">
        <v>61</v>
      </c>
      <c r="AF90" s="8" t="s">
        <v>74</v>
      </c>
      <c r="AG90" s="7">
        <v>10.7</v>
      </c>
    </row>
    <row r="91" spans="1:33" ht="30" x14ac:dyDescent="0.25">
      <c r="A91" s="7">
        <v>2024</v>
      </c>
      <c r="B91" s="8" t="s">
        <v>54</v>
      </c>
      <c r="C91" s="8" t="s">
        <v>55</v>
      </c>
      <c r="D91" s="8" t="s">
        <v>175</v>
      </c>
      <c r="E91" s="8" t="s">
        <v>219</v>
      </c>
      <c r="F91" s="8" t="s">
        <v>182</v>
      </c>
      <c r="G91" s="8" t="s">
        <v>220</v>
      </c>
      <c r="H91" s="8" t="s">
        <v>120</v>
      </c>
      <c r="I91" s="8" t="s">
        <v>221</v>
      </c>
      <c r="J91" s="8" t="s">
        <v>61</v>
      </c>
      <c r="K91" s="7" t="b">
        <v>1</v>
      </c>
      <c r="L91" s="8" t="s">
        <v>8</v>
      </c>
      <c r="M91" s="7">
        <v>101</v>
      </c>
      <c r="N91" s="8" t="s">
        <v>345</v>
      </c>
      <c r="O91" s="7">
        <v>25</v>
      </c>
      <c r="P91" s="9"/>
      <c r="Q91" s="8" t="s">
        <v>61</v>
      </c>
      <c r="R91" s="7">
        <v>1</v>
      </c>
      <c r="S91" s="10">
        <v>45467</v>
      </c>
      <c r="T91" s="8" t="s">
        <v>63</v>
      </c>
      <c r="U91" s="8" t="s">
        <v>69</v>
      </c>
      <c r="V91" s="8" t="s">
        <v>15</v>
      </c>
      <c r="W91" s="8" t="s">
        <v>12</v>
      </c>
      <c r="X91" s="8" t="s">
        <v>65</v>
      </c>
      <c r="Y91" s="8" t="s">
        <v>16</v>
      </c>
      <c r="Z91" s="8" t="s">
        <v>9</v>
      </c>
      <c r="AA91" s="8" t="s">
        <v>66</v>
      </c>
      <c r="AB91" s="8" t="s">
        <v>69</v>
      </c>
      <c r="AC91" s="8" t="s">
        <v>63</v>
      </c>
      <c r="AD91" s="8" t="s">
        <v>61</v>
      </c>
      <c r="AE91" s="8" t="s">
        <v>61</v>
      </c>
      <c r="AF91" s="8" t="s">
        <v>74</v>
      </c>
      <c r="AG91" s="7">
        <v>9.9</v>
      </c>
    </row>
    <row r="92" spans="1:33" ht="30" x14ac:dyDescent="0.25">
      <c r="A92" s="7">
        <v>2024</v>
      </c>
      <c r="B92" s="8" t="s">
        <v>54</v>
      </c>
      <c r="C92" s="8" t="s">
        <v>55</v>
      </c>
      <c r="D92" s="8" t="s">
        <v>175</v>
      </c>
      <c r="E92" s="8" t="s">
        <v>219</v>
      </c>
      <c r="F92" s="8" t="s">
        <v>182</v>
      </c>
      <c r="G92" s="8" t="s">
        <v>220</v>
      </c>
      <c r="H92" s="8" t="s">
        <v>121</v>
      </c>
      <c r="I92" s="8" t="s">
        <v>221</v>
      </c>
      <c r="J92" s="8" t="s">
        <v>61</v>
      </c>
      <c r="K92" s="7" t="b">
        <v>1</v>
      </c>
      <c r="L92" s="8" t="s">
        <v>8</v>
      </c>
      <c r="M92" s="7">
        <v>101</v>
      </c>
      <c r="N92" s="8" t="s">
        <v>346</v>
      </c>
      <c r="O92" s="7">
        <v>25</v>
      </c>
      <c r="P92" s="9"/>
      <c r="Q92" s="8" t="s">
        <v>61</v>
      </c>
      <c r="R92" s="7">
        <v>1</v>
      </c>
      <c r="S92" s="10">
        <v>45467</v>
      </c>
      <c r="T92" s="8" t="s">
        <v>63</v>
      </c>
      <c r="U92" s="8" t="s">
        <v>64</v>
      </c>
      <c r="V92" s="8" t="s">
        <v>18</v>
      </c>
      <c r="W92" s="8" t="s">
        <v>12</v>
      </c>
      <c r="X92" s="8" t="s">
        <v>65</v>
      </c>
      <c r="Y92" s="8" t="s">
        <v>16</v>
      </c>
      <c r="Z92" s="8" t="s">
        <v>9</v>
      </c>
      <c r="AA92" s="8" t="s">
        <v>66</v>
      </c>
      <c r="AB92" s="8" t="s">
        <v>64</v>
      </c>
      <c r="AC92" s="8" t="s">
        <v>63</v>
      </c>
      <c r="AD92" s="8" t="s">
        <v>61</v>
      </c>
      <c r="AE92" s="8" t="s">
        <v>61</v>
      </c>
      <c r="AF92" s="8" t="s">
        <v>74</v>
      </c>
      <c r="AG92" s="7">
        <v>8.8000000000000007</v>
      </c>
    </row>
    <row r="93" spans="1:33" ht="30" x14ac:dyDescent="0.25">
      <c r="A93" s="7">
        <v>2024</v>
      </c>
      <c r="B93" s="8" t="s">
        <v>54</v>
      </c>
      <c r="C93" s="8" t="s">
        <v>55</v>
      </c>
      <c r="D93" s="8" t="s">
        <v>175</v>
      </c>
      <c r="E93" s="8" t="s">
        <v>219</v>
      </c>
      <c r="F93" s="8" t="s">
        <v>182</v>
      </c>
      <c r="G93" s="8" t="s">
        <v>220</v>
      </c>
      <c r="H93" s="8" t="s">
        <v>123</v>
      </c>
      <c r="I93" s="8" t="s">
        <v>221</v>
      </c>
      <c r="J93" s="8" t="s">
        <v>61</v>
      </c>
      <c r="K93" s="7" t="b">
        <v>1</v>
      </c>
      <c r="L93" s="8" t="s">
        <v>8</v>
      </c>
      <c r="M93" s="7">
        <v>101</v>
      </c>
      <c r="N93" s="8" t="s">
        <v>347</v>
      </c>
      <c r="O93" s="7">
        <v>25</v>
      </c>
      <c r="P93" s="9"/>
      <c r="Q93" s="8" t="s">
        <v>61</v>
      </c>
      <c r="R93" s="7">
        <v>1</v>
      </c>
      <c r="S93" s="10">
        <v>45467</v>
      </c>
      <c r="T93" s="8" t="s">
        <v>63</v>
      </c>
      <c r="U93" s="8" t="s">
        <v>232</v>
      </c>
      <c r="V93" s="8" t="s">
        <v>233</v>
      </c>
      <c r="W93" s="8" t="s">
        <v>234</v>
      </c>
      <c r="X93" s="8" t="s">
        <v>65</v>
      </c>
      <c r="Y93" s="8" t="s">
        <v>16</v>
      </c>
      <c r="Z93" s="8" t="s">
        <v>9</v>
      </c>
      <c r="AA93" s="8" t="s">
        <v>66</v>
      </c>
      <c r="AB93" s="8" t="s">
        <v>232</v>
      </c>
      <c r="AC93" s="8" t="s">
        <v>63</v>
      </c>
      <c r="AD93" s="8" t="s">
        <v>61</v>
      </c>
      <c r="AE93" s="8" t="s">
        <v>61</v>
      </c>
      <c r="AF93" s="8" t="s">
        <v>74</v>
      </c>
      <c r="AG93" s="7">
        <v>18.8</v>
      </c>
    </row>
    <row r="94" spans="1:33" ht="30" x14ac:dyDescent="0.25">
      <c r="A94" s="7">
        <v>2024</v>
      </c>
      <c r="B94" s="8" t="s">
        <v>54</v>
      </c>
      <c r="C94" s="8" t="s">
        <v>55</v>
      </c>
      <c r="D94" s="8" t="s">
        <v>175</v>
      </c>
      <c r="E94" s="8" t="s">
        <v>219</v>
      </c>
      <c r="F94" s="8" t="s">
        <v>182</v>
      </c>
      <c r="G94" s="8" t="s">
        <v>220</v>
      </c>
      <c r="H94" s="8" t="s">
        <v>124</v>
      </c>
      <c r="I94" s="8" t="s">
        <v>221</v>
      </c>
      <c r="J94" s="8" t="s">
        <v>61</v>
      </c>
      <c r="K94" s="7" t="b">
        <v>1</v>
      </c>
      <c r="L94" s="8" t="s">
        <v>8</v>
      </c>
      <c r="M94" s="7">
        <v>101</v>
      </c>
      <c r="N94" s="8" t="s">
        <v>348</v>
      </c>
      <c r="O94" s="7">
        <v>25</v>
      </c>
      <c r="P94" s="9"/>
      <c r="Q94" s="8" t="s">
        <v>61</v>
      </c>
      <c r="R94" s="7">
        <v>1</v>
      </c>
      <c r="S94" s="10">
        <v>45467</v>
      </c>
      <c r="T94" s="8" t="s">
        <v>63</v>
      </c>
      <c r="U94" s="8" t="s">
        <v>64</v>
      </c>
      <c r="V94" s="8" t="s">
        <v>18</v>
      </c>
      <c r="W94" s="8" t="s">
        <v>12</v>
      </c>
      <c r="X94" s="8" t="s">
        <v>65</v>
      </c>
      <c r="Y94" s="8" t="s">
        <v>16</v>
      </c>
      <c r="Z94" s="8" t="s">
        <v>9</v>
      </c>
      <c r="AA94" s="8" t="s">
        <v>66</v>
      </c>
      <c r="AB94" s="8" t="s">
        <v>64</v>
      </c>
      <c r="AC94" s="8" t="s">
        <v>63</v>
      </c>
      <c r="AD94" s="8" t="s">
        <v>61</v>
      </c>
      <c r="AE94" s="8" t="s">
        <v>61</v>
      </c>
      <c r="AF94" s="8" t="s">
        <v>74</v>
      </c>
      <c r="AG94" s="7">
        <v>11</v>
      </c>
    </row>
    <row r="95" spans="1:33" ht="30" x14ac:dyDescent="0.25">
      <c r="A95" s="7">
        <v>2024</v>
      </c>
      <c r="B95" s="8" t="s">
        <v>54</v>
      </c>
      <c r="C95" s="8" t="s">
        <v>55</v>
      </c>
      <c r="D95" s="8" t="s">
        <v>175</v>
      </c>
      <c r="E95" s="8" t="s">
        <v>219</v>
      </c>
      <c r="F95" s="8" t="s">
        <v>182</v>
      </c>
      <c r="G95" s="8" t="s">
        <v>220</v>
      </c>
      <c r="H95" s="8" t="s">
        <v>125</v>
      </c>
      <c r="I95" s="8" t="s">
        <v>221</v>
      </c>
      <c r="J95" s="8" t="s">
        <v>61</v>
      </c>
      <c r="K95" s="7" t="b">
        <v>1</v>
      </c>
      <c r="L95" s="8" t="s">
        <v>8</v>
      </c>
      <c r="M95" s="7">
        <v>101</v>
      </c>
      <c r="N95" s="8" t="s">
        <v>349</v>
      </c>
      <c r="O95" s="7">
        <v>25</v>
      </c>
      <c r="P95" s="9"/>
      <c r="Q95" s="8" t="s">
        <v>61</v>
      </c>
      <c r="R95" s="7">
        <v>1</v>
      </c>
      <c r="S95" s="10">
        <v>45467</v>
      </c>
      <c r="T95" s="8" t="s">
        <v>63</v>
      </c>
      <c r="U95" s="8" t="s">
        <v>232</v>
      </c>
      <c r="V95" s="8" t="s">
        <v>233</v>
      </c>
      <c r="W95" s="8" t="s">
        <v>234</v>
      </c>
      <c r="X95" s="8" t="s">
        <v>65</v>
      </c>
      <c r="Y95" s="8" t="s">
        <v>16</v>
      </c>
      <c r="Z95" s="8" t="s">
        <v>9</v>
      </c>
      <c r="AA95" s="8" t="s">
        <v>66</v>
      </c>
      <c r="AB95" s="8" t="s">
        <v>232</v>
      </c>
      <c r="AC95" s="8" t="s">
        <v>63</v>
      </c>
      <c r="AD95" s="8" t="s">
        <v>61</v>
      </c>
      <c r="AE95" s="8" t="s">
        <v>61</v>
      </c>
      <c r="AF95" s="8" t="s">
        <v>74</v>
      </c>
      <c r="AG95" s="7">
        <v>7.2</v>
      </c>
    </row>
    <row r="96" spans="1:33" ht="30" x14ac:dyDescent="0.25">
      <c r="A96" s="7">
        <v>2024</v>
      </c>
      <c r="B96" s="8" t="s">
        <v>54</v>
      </c>
      <c r="C96" s="8" t="s">
        <v>55</v>
      </c>
      <c r="D96" s="8" t="s">
        <v>175</v>
      </c>
      <c r="E96" s="8" t="s">
        <v>219</v>
      </c>
      <c r="F96" s="8" t="s">
        <v>182</v>
      </c>
      <c r="G96" s="8" t="s">
        <v>220</v>
      </c>
      <c r="H96" s="8" t="s">
        <v>126</v>
      </c>
      <c r="I96" s="8" t="s">
        <v>221</v>
      </c>
      <c r="J96" s="8" t="s">
        <v>61</v>
      </c>
      <c r="K96" s="7" t="b">
        <v>1</v>
      </c>
      <c r="L96" s="8" t="s">
        <v>8</v>
      </c>
      <c r="M96" s="7">
        <v>101</v>
      </c>
      <c r="N96" s="8" t="s">
        <v>350</v>
      </c>
      <c r="O96" s="7">
        <v>25</v>
      </c>
      <c r="P96" s="9"/>
      <c r="Q96" s="8" t="s">
        <v>61</v>
      </c>
      <c r="R96" s="7">
        <v>1</v>
      </c>
      <c r="S96" s="10">
        <v>45467</v>
      </c>
      <c r="T96" s="8" t="s">
        <v>63</v>
      </c>
      <c r="U96" s="8" t="s">
        <v>64</v>
      </c>
      <c r="V96" s="8" t="s">
        <v>18</v>
      </c>
      <c r="W96" s="8" t="s">
        <v>12</v>
      </c>
      <c r="X96" s="8" t="s">
        <v>65</v>
      </c>
      <c r="Y96" s="8" t="s">
        <v>16</v>
      </c>
      <c r="Z96" s="8" t="s">
        <v>9</v>
      </c>
      <c r="AA96" s="8" t="s">
        <v>66</v>
      </c>
      <c r="AB96" s="8" t="s">
        <v>64</v>
      </c>
      <c r="AC96" s="8" t="s">
        <v>63</v>
      </c>
      <c r="AD96" s="8" t="s">
        <v>61</v>
      </c>
      <c r="AE96" s="8" t="s">
        <v>61</v>
      </c>
      <c r="AF96" s="8" t="s">
        <v>74</v>
      </c>
      <c r="AG96" s="7">
        <v>8.3000000000000007</v>
      </c>
    </row>
    <row r="97" spans="1:33" ht="30" x14ac:dyDescent="0.25">
      <c r="A97" s="7">
        <v>2024</v>
      </c>
      <c r="B97" s="8" t="s">
        <v>54</v>
      </c>
      <c r="C97" s="8" t="s">
        <v>55</v>
      </c>
      <c r="D97" s="8" t="s">
        <v>175</v>
      </c>
      <c r="E97" s="8" t="s">
        <v>219</v>
      </c>
      <c r="F97" s="8" t="s">
        <v>182</v>
      </c>
      <c r="G97" s="8" t="s">
        <v>220</v>
      </c>
      <c r="H97" s="8" t="s">
        <v>127</v>
      </c>
      <c r="I97" s="8" t="s">
        <v>221</v>
      </c>
      <c r="J97" s="8" t="s">
        <v>61</v>
      </c>
      <c r="K97" s="7" t="b">
        <v>1</v>
      </c>
      <c r="L97" s="8" t="s">
        <v>8</v>
      </c>
      <c r="M97" s="7">
        <v>101</v>
      </c>
      <c r="N97" s="8" t="s">
        <v>351</v>
      </c>
      <c r="O97" s="7">
        <v>25</v>
      </c>
      <c r="P97" s="9"/>
      <c r="Q97" s="8" t="s">
        <v>61</v>
      </c>
      <c r="R97" s="7">
        <v>1</v>
      </c>
      <c r="S97" s="10">
        <v>45467</v>
      </c>
      <c r="T97" s="8" t="s">
        <v>63</v>
      </c>
      <c r="U97" s="8" t="s">
        <v>64</v>
      </c>
      <c r="V97" s="8" t="s">
        <v>18</v>
      </c>
      <c r="W97" s="8" t="s">
        <v>12</v>
      </c>
      <c r="X97" s="8" t="s">
        <v>65</v>
      </c>
      <c r="Y97" s="8" t="s">
        <v>16</v>
      </c>
      <c r="Z97" s="8" t="s">
        <v>9</v>
      </c>
      <c r="AA97" s="8" t="s">
        <v>66</v>
      </c>
      <c r="AB97" s="8" t="s">
        <v>64</v>
      </c>
      <c r="AC97" s="8" t="s">
        <v>63</v>
      </c>
      <c r="AD97" s="8" t="s">
        <v>61</v>
      </c>
      <c r="AE97" s="8" t="s">
        <v>61</v>
      </c>
      <c r="AF97" s="8" t="s">
        <v>74</v>
      </c>
      <c r="AG97" s="7">
        <v>7</v>
      </c>
    </row>
    <row r="98" spans="1:33" x14ac:dyDescent="0.25">
      <c r="A98" s="7">
        <v>2024</v>
      </c>
      <c r="B98" s="8" t="s">
        <v>54</v>
      </c>
      <c r="C98" s="8" t="s">
        <v>55</v>
      </c>
      <c r="D98" s="8" t="s">
        <v>175</v>
      </c>
      <c r="E98" s="8" t="s">
        <v>219</v>
      </c>
      <c r="F98" s="8" t="s">
        <v>182</v>
      </c>
      <c r="G98" s="8" t="s">
        <v>220</v>
      </c>
      <c r="H98" s="8" t="s">
        <v>128</v>
      </c>
      <c r="I98" s="8" t="s">
        <v>221</v>
      </c>
      <c r="J98" s="8" t="s">
        <v>61</v>
      </c>
      <c r="K98" s="7" t="b">
        <v>1</v>
      </c>
      <c r="L98" s="8" t="s">
        <v>8</v>
      </c>
      <c r="M98" s="7">
        <v>101</v>
      </c>
      <c r="N98" s="8" t="s">
        <v>352</v>
      </c>
      <c r="O98" s="7">
        <v>25</v>
      </c>
      <c r="P98" s="9"/>
      <c r="Q98" s="8" t="s">
        <v>61</v>
      </c>
      <c r="R98" s="7">
        <v>1</v>
      </c>
      <c r="S98" s="10">
        <v>45467</v>
      </c>
      <c r="T98" s="8" t="s">
        <v>63</v>
      </c>
      <c r="U98" s="8" t="s">
        <v>224</v>
      </c>
      <c r="V98" s="8" t="s">
        <v>224</v>
      </c>
      <c r="W98" s="8" t="s">
        <v>61</v>
      </c>
      <c r="X98" s="8" t="s">
        <v>61</v>
      </c>
      <c r="Y98" s="8" t="s">
        <v>61</v>
      </c>
      <c r="Z98" s="8" t="s">
        <v>61</v>
      </c>
      <c r="AA98" s="8" t="s">
        <v>66</v>
      </c>
      <c r="AB98" s="8" t="s">
        <v>224</v>
      </c>
      <c r="AC98" s="8" t="s">
        <v>63</v>
      </c>
      <c r="AD98" s="8" t="s">
        <v>61</v>
      </c>
      <c r="AE98" s="8" t="s">
        <v>61</v>
      </c>
      <c r="AF98" s="8" t="s">
        <v>74</v>
      </c>
      <c r="AG98" s="7">
        <v>11.6</v>
      </c>
    </row>
    <row r="99" spans="1:33" x14ac:dyDescent="0.25">
      <c r="A99" s="7">
        <v>2024</v>
      </c>
      <c r="B99" s="8" t="s">
        <v>54</v>
      </c>
      <c r="C99" s="8" t="s">
        <v>55</v>
      </c>
      <c r="D99" s="8" t="s">
        <v>175</v>
      </c>
      <c r="E99" s="8" t="s">
        <v>219</v>
      </c>
      <c r="F99" s="8" t="s">
        <v>182</v>
      </c>
      <c r="G99" s="8" t="s">
        <v>220</v>
      </c>
      <c r="H99" s="8" t="s">
        <v>129</v>
      </c>
      <c r="I99" s="8" t="s">
        <v>221</v>
      </c>
      <c r="J99" s="8" t="s">
        <v>61</v>
      </c>
      <c r="K99" s="7" t="b">
        <v>1</v>
      </c>
      <c r="L99" s="8" t="s">
        <v>8</v>
      </c>
      <c r="M99" s="7">
        <v>101</v>
      </c>
      <c r="N99" s="8" t="s">
        <v>353</v>
      </c>
      <c r="O99" s="7">
        <v>25</v>
      </c>
      <c r="P99" s="9"/>
      <c r="Q99" s="8" t="s">
        <v>61</v>
      </c>
      <c r="R99" s="7">
        <v>1</v>
      </c>
      <c r="S99" s="10">
        <v>45467</v>
      </c>
      <c r="T99" s="8" t="s">
        <v>63</v>
      </c>
      <c r="U99" s="8" t="s">
        <v>224</v>
      </c>
      <c r="V99" s="8" t="s">
        <v>224</v>
      </c>
      <c r="W99" s="8" t="s">
        <v>61</v>
      </c>
      <c r="X99" s="8" t="s">
        <v>61</v>
      </c>
      <c r="Y99" s="8" t="s">
        <v>61</v>
      </c>
      <c r="Z99" s="8" t="s">
        <v>61</v>
      </c>
      <c r="AA99" s="8" t="s">
        <v>66</v>
      </c>
      <c r="AB99" s="8" t="s">
        <v>224</v>
      </c>
      <c r="AC99" s="8" t="s">
        <v>63</v>
      </c>
      <c r="AD99" s="8" t="s">
        <v>61</v>
      </c>
      <c r="AE99" s="8" t="s">
        <v>61</v>
      </c>
      <c r="AF99" s="8" t="s">
        <v>74</v>
      </c>
      <c r="AG99" s="7">
        <v>9.3000000000000007</v>
      </c>
    </row>
    <row r="100" spans="1:33" ht="30" x14ac:dyDescent="0.25">
      <c r="A100" s="7">
        <v>2024</v>
      </c>
      <c r="B100" s="8" t="s">
        <v>54</v>
      </c>
      <c r="C100" s="8" t="s">
        <v>55</v>
      </c>
      <c r="D100" s="8" t="s">
        <v>175</v>
      </c>
      <c r="E100" s="8" t="s">
        <v>219</v>
      </c>
      <c r="F100" s="8" t="s">
        <v>182</v>
      </c>
      <c r="G100" s="8" t="s">
        <v>220</v>
      </c>
      <c r="H100" s="8" t="s">
        <v>133</v>
      </c>
      <c r="I100" s="8" t="s">
        <v>221</v>
      </c>
      <c r="J100" s="8" t="s">
        <v>61</v>
      </c>
      <c r="K100" s="7" t="b">
        <v>1</v>
      </c>
      <c r="L100" s="8" t="s">
        <v>8</v>
      </c>
      <c r="M100" s="7">
        <v>101</v>
      </c>
      <c r="N100" s="8" t="s">
        <v>354</v>
      </c>
      <c r="O100" s="7">
        <v>25</v>
      </c>
      <c r="P100" s="9"/>
      <c r="Q100" s="8" t="s">
        <v>61</v>
      </c>
      <c r="R100" s="7">
        <v>1</v>
      </c>
      <c r="S100" s="10">
        <v>45467</v>
      </c>
      <c r="T100" s="8" t="s">
        <v>63</v>
      </c>
      <c r="U100" s="8" t="s">
        <v>64</v>
      </c>
      <c r="V100" s="8" t="s">
        <v>18</v>
      </c>
      <c r="W100" s="8" t="s">
        <v>12</v>
      </c>
      <c r="X100" s="8" t="s">
        <v>65</v>
      </c>
      <c r="Y100" s="8" t="s">
        <v>16</v>
      </c>
      <c r="Z100" s="8" t="s">
        <v>9</v>
      </c>
      <c r="AA100" s="8" t="s">
        <v>66</v>
      </c>
      <c r="AB100" s="8" t="s">
        <v>64</v>
      </c>
      <c r="AC100" s="8" t="s">
        <v>63</v>
      </c>
      <c r="AD100" s="8" t="s">
        <v>61</v>
      </c>
      <c r="AE100" s="8" t="s">
        <v>61</v>
      </c>
      <c r="AF100" s="8" t="s">
        <v>74</v>
      </c>
      <c r="AG100" s="7">
        <v>11.8</v>
      </c>
    </row>
    <row r="101" spans="1:33" x14ac:dyDescent="0.25">
      <c r="A101" s="7">
        <v>2024</v>
      </c>
      <c r="B101" s="8" t="s">
        <v>54</v>
      </c>
      <c r="C101" s="8" t="s">
        <v>55</v>
      </c>
      <c r="D101" s="8" t="s">
        <v>175</v>
      </c>
      <c r="E101" s="8" t="s">
        <v>219</v>
      </c>
      <c r="F101" s="8" t="s">
        <v>182</v>
      </c>
      <c r="G101" s="8" t="s">
        <v>220</v>
      </c>
      <c r="H101" s="8" t="s">
        <v>134</v>
      </c>
      <c r="I101" s="8" t="s">
        <v>221</v>
      </c>
      <c r="J101" s="8" t="s">
        <v>61</v>
      </c>
      <c r="K101" s="7" t="b">
        <v>1</v>
      </c>
      <c r="L101" s="8" t="s">
        <v>8</v>
      </c>
      <c r="M101" s="7">
        <v>101</v>
      </c>
      <c r="N101" s="8" t="s">
        <v>355</v>
      </c>
      <c r="O101" s="7">
        <v>25</v>
      </c>
      <c r="P101" s="9"/>
      <c r="Q101" s="8" t="s">
        <v>61</v>
      </c>
      <c r="R101" s="7">
        <v>1</v>
      </c>
      <c r="S101" s="10">
        <v>45467</v>
      </c>
      <c r="T101" s="8" t="s">
        <v>63</v>
      </c>
      <c r="U101" s="8" t="s">
        <v>224</v>
      </c>
      <c r="V101" s="8" t="s">
        <v>224</v>
      </c>
      <c r="W101" s="8" t="s">
        <v>61</v>
      </c>
      <c r="X101" s="8" t="s">
        <v>61</v>
      </c>
      <c r="Y101" s="8" t="s">
        <v>61</v>
      </c>
      <c r="Z101" s="8" t="s">
        <v>61</v>
      </c>
      <c r="AA101" s="8" t="s">
        <v>72</v>
      </c>
      <c r="AB101" s="8" t="s">
        <v>224</v>
      </c>
      <c r="AC101" s="8" t="s">
        <v>63</v>
      </c>
      <c r="AD101" s="8" t="s">
        <v>61</v>
      </c>
      <c r="AE101" s="8" t="s">
        <v>61</v>
      </c>
      <c r="AF101" s="8" t="s">
        <v>74</v>
      </c>
      <c r="AG101" s="7">
        <v>11.2</v>
      </c>
    </row>
    <row r="102" spans="1:33" ht="30" x14ac:dyDescent="0.25">
      <c r="A102" s="7">
        <v>2024</v>
      </c>
      <c r="B102" s="8" t="s">
        <v>54</v>
      </c>
      <c r="C102" s="8" t="s">
        <v>55</v>
      </c>
      <c r="D102" s="8" t="s">
        <v>175</v>
      </c>
      <c r="E102" s="8" t="s">
        <v>219</v>
      </c>
      <c r="F102" s="8" t="s">
        <v>182</v>
      </c>
      <c r="G102" s="8" t="s">
        <v>220</v>
      </c>
      <c r="H102" s="8" t="s">
        <v>135</v>
      </c>
      <c r="I102" s="8" t="s">
        <v>221</v>
      </c>
      <c r="J102" s="8" t="s">
        <v>61</v>
      </c>
      <c r="K102" s="7" t="b">
        <v>1</v>
      </c>
      <c r="L102" s="8" t="s">
        <v>8</v>
      </c>
      <c r="M102" s="7">
        <v>101</v>
      </c>
      <c r="N102" s="8" t="s">
        <v>356</v>
      </c>
      <c r="O102" s="7">
        <v>25</v>
      </c>
      <c r="P102" s="9"/>
      <c r="Q102" s="8" t="s">
        <v>61</v>
      </c>
      <c r="R102" s="7">
        <v>1</v>
      </c>
      <c r="S102" s="10">
        <v>45467</v>
      </c>
      <c r="T102" s="8" t="s">
        <v>63</v>
      </c>
      <c r="U102" s="8" t="s">
        <v>76</v>
      </c>
      <c r="V102" s="8" t="s">
        <v>17</v>
      </c>
      <c r="W102" s="8" t="s">
        <v>12</v>
      </c>
      <c r="X102" s="8" t="s">
        <v>65</v>
      </c>
      <c r="Y102" s="8" t="s">
        <v>16</v>
      </c>
      <c r="Z102" s="8" t="s">
        <v>9</v>
      </c>
      <c r="AA102" s="8" t="s">
        <v>66</v>
      </c>
      <c r="AB102" s="8" t="s">
        <v>76</v>
      </c>
      <c r="AC102" s="8" t="s">
        <v>63</v>
      </c>
      <c r="AD102" s="8" t="s">
        <v>61</v>
      </c>
      <c r="AE102" s="8" t="s">
        <v>61</v>
      </c>
      <c r="AF102" s="8" t="s">
        <v>74</v>
      </c>
      <c r="AG102" s="7">
        <v>9.1999999999999993</v>
      </c>
    </row>
    <row r="103" spans="1:33" x14ac:dyDescent="0.25">
      <c r="A103" s="7">
        <v>2024</v>
      </c>
      <c r="B103" s="8" t="s">
        <v>54</v>
      </c>
      <c r="C103" s="8" t="s">
        <v>55</v>
      </c>
      <c r="D103" s="8" t="s">
        <v>175</v>
      </c>
      <c r="E103" s="8" t="s">
        <v>219</v>
      </c>
      <c r="F103" s="8" t="s">
        <v>182</v>
      </c>
      <c r="G103" s="8" t="s">
        <v>220</v>
      </c>
      <c r="H103" s="8" t="s">
        <v>136</v>
      </c>
      <c r="I103" s="8" t="s">
        <v>221</v>
      </c>
      <c r="J103" s="8" t="s">
        <v>61</v>
      </c>
      <c r="K103" s="7" t="b">
        <v>1</v>
      </c>
      <c r="L103" s="8" t="s">
        <v>8</v>
      </c>
      <c r="M103" s="7">
        <v>101</v>
      </c>
      <c r="N103" s="8" t="s">
        <v>357</v>
      </c>
      <c r="O103" s="7">
        <v>25</v>
      </c>
      <c r="P103" s="9"/>
      <c r="Q103" s="8" t="s">
        <v>61</v>
      </c>
      <c r="R103" s="7">
        <v>1</v>
      </c>
      <c r="S103" s="10">
        <v>45467</v>
      </c>
      <c r="T103" s="8" t="s">
        <v>63</v>
      </c>
      <c r="U103" s="8" t="s">
        <v>224</v>
      </c>
      <c r="V103" s="8" t="s">
        <v>224</v>
      </c>
      <c r="W103" s="8" t="s">
        <v>61</v>
      </c>
      <c r="X103" s="8" t="s">
        <v>61</v>
      </c>
      <c r="Y103" s="8" t="s">
        <v>61</v>
      </c>
      <c r="Z103" s="8" t="s">
        <v>61</v>
      </c>
      <c r="AA103" s="8" t="s">
        <v>66</v>
      </c>
      <c r="AB103" s="8" t="s">
        <v>224</v>
      </c>
      <c r="AC103" s="8" t="s">
        <v>63</v>
      </c>
      <c r="AD103" s="8" t="s">
        <v>61</v>
      </c>
      <c r="AE103" s="8" t="s">
        <v>61</v>
      </c>
      <c r="AF103" s="8" t="s">
        <v>74</v>
      </c>
      <c r="AG103" s="7">
        <v>5.6</v>
      </c>
    </row>
    <row r="104" spans="1:33" x14ac:dyDescent="0.25">
      <c r="A104" s="7">
        <v>2024</v>
      </c>
      <c r="B104" s="8" t="s">
        <v>54</v>
      </c>
      <c r="C104" s="8" t="s">
        <v>55</v>
      </c>
      <c r="D104" s="8" t="s">
        <v>175</v>
      </c>
      <c r="E104" s="8" t="s">
        <v>219</v>
      </c>
      <c r="F104" s="8" t="s">
        <v>182</v>
      </c>
      <c r="G104" s="8" t="s">
        <v>220</v>
      </c>
      <c r="H104" s="8" t="s">
        <v>137</v>
      </c>
      <c r="I104" s="8" t="s">
        <v>221</v>
      </c>
      <c r="J104" s="8" t="s">
        <v>61</v>
      </c>
      <c r="K104" s="7" t="b">
        <v>1</v>
      </c>
      <c r="L104" s="8" t="s">
        <v>8</v>
      </c>
      <c r="M104" s="7">
        <v>101</v>
      </c>
      <c r="N104" s="8" t="s">
        <v>358</v>
      </c>
      <c r="O104" s="7">
        <v>25</v>
      </c>
      <c r="P104" s="9"/>
      <c r="Q104" s="8" t="s">
        <v>61</v>
      </c>
      <c r="R104" s="7">
        <v>1</v>
      </c>
      <c r="S104" s="10">
        <v>45467</v>
      </c>
      <c r="T104" s="8" t="s">
        <v>63</v>
      </c>
      <c r="U104" s="8" t="s">
        <v>224</v>
      </c>
      <c r="V104" s="8" t="s">
        <v>224</v>
      </c>
      <c r="W104" s="8" t="s">
        <v>61</v>
      </c>
      <c r="X104" s="8" t="s">
        <v>61</v>
      </c>
      <c r="Y104" s="8" t="s">
        <v>61</v>
      </c>
      <c r="Z104" s="8" t="s">
        <v>61</v>
      </c>
      <c r="AA104" s="8" t="s">
        <v>122</v>
      </c>
      <c r="AB104" s="8" t="s">
        <v>224</v>
      </c>
      <c r="AC104" s="8" t="s">
        <v>63</v>
      </c>
      <c r="AD104" s="8" t="s">
        <v>61</v>
      </c>
      <c r="AE104" s="8" t="s">
        <v>61</v>
      </c>
      <c r="AF104" s="8" t="s">
        <v>74</v>
      </c>
      <c r="AG104" s="7">
        <v>7.3</v>
      </c>
    </row>
    <row r="105" spans="1:33" ht="75" x14ac:dyDescent="0.25">
      <c r="A105" s="7">
        <v>2024</v>
      </c>
      <c r="B105" s="8" t="s">
        <v>54</v>
      </c>
      <c r="C105" s="8" t="s">
        <v>55</v>
      </c>
      <c r="D105" s="8" t="s">
        <v>175</v>
      </c>
      <c r="E105" s="8" t="s">
        <v>219</v>
      </c>
      <c r="F105" s="8" t="s">
        <v>182</v>
      </c>
      <c r="G105" s="8" t="s">
        <v>220</v>
      </c>
      <c r="H105" s="8" t="s">
        <v>138</v>
      </c>
      <c r="I105" s="8" t="s">
        <v>221</v>
      </c>
      <c r="J105" s="8" t="s">
        <v>61</v>
      </c>
      <c r="K105" s="7" t="b">
        <v>1</v>
      </c>
      <c r="L105" s="8" t="s">
        <v>8</v>
      </c>
      <c r="M105" s="7">
        <v>101</v>
      </c>
      <c r="N105" s="8" t="s">
        <v>359</v>
      </c>
      <c r="O105" s="7">
        <v>25</v>
      </c>
      <c r="P105" s="9"/>
      <c r="Q105" s="8" t="s">
        <v>61</v>
      </c>
      <c r="R105" s="7">
        <v>1</v>
      </c>
      <c r="S105" s="10">
        <v>45467</v>
      </c>
      <c r="T105" s="8" t="s">
        <v>63</v>
      </c>
      <c r="U105" s="8" t="s">
        <v>224</v>
      </c>
      <c r="V105" s="8" t="s">
        <v>224</v>
      </c>
      <c r="W105" s="8" t="s">
        <v>61</v>
      </c>
      <c r="X105" s="8" t="s">
        <v>61</v>
      </c>
      <c r="Y105" s="8" t="s">
        <v>61</v>
      </c>
      <c r="Z105" s="8" t="s">
        <v>61</v>
      </c>
      <c r="AA105" s="8" t="s">
        <v>360</v>
      </c>
      <c r="AB105" s="8" t="s">
        <v>224</v>
      </c>
      <c r="AC105" s="8" t="s">
        <v>63</v>
      </c>
      <c r="AD105" s="8" t="s">
        <v>61</v>
      </c>
      <c r="AE105" s="8" t="s">
        <v>61</v>
      </c>
      <c r="AF105" s="8" t="s">
        <v>74</v>
      </c>
      <c r="AG105" s="7">
        <v>12.9</v>
      </c>
    </row>
    <row r="106" spans="1:33" ht="30" x14ac:dyDescent="0.25">
      <c r="A106" s="7">
        <v>2024</v>
      </c>
      <c r="B106" s="8" t="s">
        <v>54</v>
      </c>
      <c r="C106" s="8" t="s">
        <v>55</v>
      </c>
      <c r="D106" s="8" t="s">
        <v>175</v>
      </c>
      <c r="E106" s="8" t="s">
        <v>219</v>
      </c>
      <c r="F106" s="8" t="s">
        <v>182</v>
      </c>
      <c r="G106" s="8" t="s">
        <v>220</v>
      </c>
      <c r="H106" s="8" t="s">
        <v>140</v>
      </c>
      <c r="I106" s="8" t="s">
        <v>221</v>
      </c>
      <c r="J106" s="8" t="s">
        <v>61</v>
      </c>
      <c r="K106" s="7" t="b">
        <v>1</v>
      </c>
      <c r="L106" s="8" t="s">
        <v>8</v>
      </c>
      <c r="M106" s="7">
        <v>101</v>
      </c>
      <c r="N106" s="8" t="s">
        <v>361</v>
      </c>
      <c r="O106" s="7">
        <v>25</v>
      </c>
      <c r="P106" s="9"/>
      <c r="Q106" s="8" t="s">
        <v>61</v>
      </c>
      <c r="R106" s="7">
        <v>1</v>
      </c>
      <c r="S106" s="10">
        <v>45467</v>
      </c>
      <c r="T106" s="8" t="s">
        <v>63</v>
      </c>
      <c r="U106" s="8" t="s">
        <v>171</v>
      </c>
      <c r="V106" s="8" t="s">
        <v>172</v>
      </c>
      <c r="W106" s="8" t="s">
        <v>173</v>
      </c>
      <c r="X106" s="8" t="s">
        <v>65</v>
      </c>
      <c r="Y106" s="8" t="s">
        <v>16</v>
      </c>
      <c r="Z106" s="8" t="s">
        <v>9</v>
      </c>
      <c r="AA106" s="8" t="s">
        <v>66</v>
      </c>
      <c r="AB106" s="8" t="s">
        <v>171</v>
      </c>
      <c r="AC106" s="8" t="s">
        <v>63</v>
      </c>
      <c r="AD106" s="8" t="s">
        <v>61</v>
      </c>
      <c r="AE106" s="8" t="s">
        <v>61</v>
      </c>
      <c r="AF106" s="8" t="s">
        <v>74</v>
      </c>
      <c r="AG106" s="7">
        <v>8.1999999999999993</v>
      </c>
    </row>
    <row r="107" spans="1:33" ht="45" x14ac:dyDescent="0.25">
      <c r="A107" s="7">
        <v>2024</v>
      </c>
      <c r="B107" s="8" t="s">
        <v>54</v>
      </c>
      <c r="C107" s="8" t="s">
        <v>55</v>
      </c>
      <c r="D107" s="8" t="s">
        <v>175</v>
      </c>
      <c r="E107" s="8" t="s">
        <v>219</v>
      </c>
      <c r="F107" s="8" t="s">
        <v>182</v>
      </c>
      <c r="G107" s="8" t="s">
        <v>220</v>
      </c>
      <c r="H107" s="8" t="s">
        <v>142</v>
      </c>
      <c r="I107" s="8" t="s">
        <v>221</v>
      </c>
      <c r="J107" s="8" t="s">
        <v>61</v>
      </c>
      <c r="K107" s="7" t="b">
        <v>1</v>
      </c>
      <c r="L107" s="8" t="s">
        <v>8</v>
      </c>
      <c r="M107" s="7">
        <v>101</v>
      </c>
      <c r="N107" s="8" t="s">
        <v>362</v>
      </c>
      <c r="O107" s="7">
        <v>25</v>
      </c>
      <c r="P107" s="9"/>
      <c r="Q107" s="8" t="s">
        <v>61</v>
      </c>
      <c r="R107" s="7">
        <v>1</v>
      </c>
      <c r="S107" s="10">
        <v>45467</v>
      </c>
      <c r="T107" s="8" t="s">
        <v>63</v>
      </c>
      <c r="U107" s="8" t="s">
        <v>224</v>
      </c>
      <c r="V107" s="8" t="s">
        <v>224</v>
      </c>
      <c r="W107" s="8" t="s">
        <v>61</v>
      </c>
      <c r="X107" s="8" t="s">
        <v>61</v>
      </c>
      <c r="Y107" s="8" t="s">
        <v>61</v>
      </c>
      <c r="Z107" s="8" t="s">
        <v>61</v>
      </c>
      <c r="AA107" s="8" t="s">
        <v>84</v>
      </c>
      <c r="AB107" s="8" t="s">
        <v>224</v>
      </c>
      <c r="AC107" s="8" t="s">
        <v>63</v>
      </c>
      <c r="AD107" s="8" t="s">
        <v>61</v>
      </c>
      <c r="AE107" s="8" t="s">
        <v>61</v>
      </c>
      <c r="AF107" s="8" t="s">
        <v>74</v>
      </c>
      <c r="AG107" s="7">
        <v>6.2</v>
      </c>
    </row>
    <row r="108" spans="1:33" x14ac:dyDescent="0.25">
      <c r="A108" s="7">
        <v>2024</v>
      </c>
      <c r="B108" s="8" t="s">
        <v>54</v>
      </c>
      <c r="C108" s="8" t="s">
        <v>55</v>
      </c>
      <c r="D108" s="8" t="s">
        <v>175</v>
      </c>
      <c r="E108" s="8" t="s">
        <v>219</v>
      </c>
      <c r="F108" s="8" t="s">
        <v>182</v>
      </c>
      <c r="G108" s="8" t="s">
        <v>220</v>
      </c>
      <c r="H108" s="8" t="s">
        <v>143</v>
      </c>
      <c r="I108" s="8" t="s">
        <v>221</v>
      </c>
      <c r="J108" s="8" t="s">
        <v>61</v>
      </c>
      <c r="K108" s="7" t="b">
        <v>1</v>
      </c>
      <c r="L108" s="8" t="s">
        <v>8</v>
      </c>
      <c r="M108" s="7">
        <v>101</v>
      </c>
      <c r="N108" s="8" t="s">
        <v>363</v>
      </c>
      <c r="O108" s="7">
        <v>25</v>
      </c>
      <c r="P108" s="9"/>
      <c r="Q108" s="8" t="s">
        <v>61</v>
      </c>
      <c r="R108" s="7">
        <v>1</v>
      </c>
      <c r="S108" s="10">
        <v>45467</v>
      </c>
      <c r="T108" s="8" t="s">
        <v>63</v>
      </c>
      <c r="U108" s="8" t="s">
        <v>224</v>
      </c>
      <c r="V108" s="8" t="s">
        <v>224</v>
      </c>
      <c r="W108" s="8" t="s">
        <v>61</v>
      </c>
      <c r="X108" s="8" t="s">
        <v>61</v>
      </c>
      <c r="Y108" s="8" t="s">
        <v>61</v>
      </c>
      <c r="Z108" s="8" t="s">
        <v>61</v>
      </c>
      <c r="AA108" s="8" t="s">
        <v>66</v>
      </c>
      <c r="AB108" s="8" t="s">
        <v>224</v>
      </c>
      <c r="AC108" s="8" t="s">
        <v>63</v>
      </c>
      <c r="AD108" s="8" t="s">
        <v>61</v>
      </c>
      <c r="AE108" s="8" t="s">
        <v>61</v>
      </c>
      <c r="AF108" s="8" t="s">
        <v>74</v>
      </c>
      <c r="AG108" s="7">
        <v>12.2</v>
      </c>
    </row>
    <row r="109" spans="1:33" x14ac:dyDescent="0.25">
      <c r="A109" s="7">
        <v>2024</v>
      </c>
      <c r="B109" s="8" t="s">
        <v>54</v>
      </c>
      <c r="C109" s="8" t="s">
        <v>55</v>
      </c>
      <c r="D109" s="8" t="s">
        <v>175</v>
      </c>
      <c r="E109" s="8" t="s">
        <v>219</v>
      </c>
      <c r="F109" s="8" t="s">
        <v>182</v>
      </c>
      <c r="G109" s="8" t="s">
        <v>220</v>
      </c>
      <c r="H109" s="8" t="s">
        <v>144</v>
      </c>
      <c r="I109" s="8" t="s">
        <v>221</v>
      </c>
      <c r="J109" s="8" t="s">
        <v>61</v>
      </c>
      <c r="K109" s="7" t="b">
        <v>1</v>
      </c>
      <c r="L109" s="8" t="s">
        <v>8</v>
      </c>
      <c r="M109" s="7">
        <v>101</v>
      </c>
      <c r="N109" s="8" t="s">
        <v>364</v>
      </c>
      <c r="O109" s="7">
        <v>25</v>
      </c>
      <c r="P109" s="9"/>
      <c r="Q109" s="8" t="s">
        <v>61</v>
      </c>
      <c r="R109" s="7">
        <v>1</v>
      </c>
      <c r="S109" s="10">
        <v>45467</v>
      </c>
      <c r="T109" s="8" t="s">
        <v>63</v>
      </c>
      <c r="U109" s="8" t="s">
        <v>224</v>
      </c>
      <c r="V109" s="8" t="s">
        <v>224</v>
      </c>
      <c r="W109" s="8" t="s">
        <v>61</v>
      </c>
      <c r="X109" s="8" t="s">
        <v>61</v>
      </c>
      <c r="Y109" s="8" t="s">
        <v>61</v>
      </c>
      <c r="Z109" s="8" t="s">
        <v>61</v>
      </c>
      <c r="AA109" s="8" t="s">
        <v>66</v>
      </c>
      <c r="AB109" s="8" t="s">
        <v>224</v>
      </c>
      <c r="AC109" s="8" t="s">
        <v>63</v>
      </c>
      <c r="AD109" s="8" t="s">
        <v>61</v>
      </c>
      <c r="AE109" s="8" t="s">
        <v>61</v>
      </c>
      <c r="AF109" s="8" t="s">
        <v>74</v>
      </c>
      <c r="AG109" s="7">
        <v>14.1</v>
      </c>
    </row>
    <row r="110" spans="1:33" x14ac:dyDescent="0.25">
      <c r="A110" s="7">
        <v>2024</v>
      </c>
      <c r="B110" s="8" t="s">
        <v>54</v>
      </c>
      <c r="C110" s="8" t="s">
        <v>55</v>
      </c>
      <c r="D110" s="8" t="s">
        <v>175</v>
      </c>
      <c r="E110" s="8" t="s">
        <v>219</v>
      </c>
      <c r="F110" s="8" t="s">
        <v>182</v>
      </c>
      <c r="G110" s="8" t="s">
        <v>220</v>
      </c>
      <c r="H110" s="8" t="s">
        <v>145</v>
      </c>
      <c r="I110" s="8" t="s">
        <v>221</v>
      </c>
      <c r="J110" s="8" t="s">
        <v>61</v>
      </c>
      <c r="K110" s="7" t="b">
        <v>1</v>
      </c>
      <c r="L110" s="8" t="s">
        <v>8</v>
      </c>
      <c r="M110" s="7">
        <v>101</v>
      </c>
      <c r="N110" s="8" t="s">
        <v>365</v>
      </c>
      <c r="O110" s="7">
        <v>25</v>
      </c>
      <c r="P110" s="9"/>
      <c r="Q110" s="8" t="s">
        <v>61</v>
      </c>
      <c r="R110" s="7">
        <v>1</v>
      </c>
      <c r="S110" s="10">
        <v>45467</v>
      </c>
      <c r="T110" s="8" t="s">
        <v>63</v>
      </c>
      <c r="U110" s="8" t="s">
        <v>224</v>
      </c>
      <c r="V110" s="8" t="s">
        <v>224</v>
      </c>
      <c r="W110" s="8" t="s">
        <v>61</v>
      </c>
      <c r="X110" s="8" t="s">
        <v>61</v>
      </c>
      <c r="Y110" s="8" t="s">
        <v>61</v>
      </c>
      <c r="Z110" s="8" t="s">
        <v>61</v>
      </c>
      <c r="AA110" s="8" t="s">
        <v>66</v>
      </c>
      <c r="AB110" s="8" t="s">
        <v>224</v>
      </c>
      <c r="AC110" s="8" t="s">
        <v>63</v>
      </c>
      <c r="AD110" s="8" t="s">
        <v>61</v>
      </c>
      <c r="AE110" s="8" t="s">
        <v>61</v>
      </c>
      <c r="AF110" s="8" t="s">
        <v>74</v>
      </c>
      <c r="AG110" s="7">
        <v>10.5</v>
      </c>
    </row>
    <row r="111" spans="1:33" ht="30" x14ac:dyDescent="0.25">
      <c r="A111" s="7">
        <v>2024</v>
      </c>
      <c r="B111" s="8" t="s">
        <v>54</v>
      </c>
      <c r="C111" s="8" t="s">
        <v>55</v>
      </c>
      <c r="D111" s="8" t="s">
        <v>175</v>
      </c>
      <c r="E111" s="8" t="s">
        <v>219</v>
      </c>
      <c r="F111" s="8" t="s">
        <v>182</v>
      </c>
      <c r="G111" s="8" t="s">
        <v>220</v>
      </c>
      <c r="H111" s="8" t="s">
        <v>146</v>
      </c>
      <c r="I111" s="8" t="s">
        <v>221</v>
      </c>
      <c r="J111" s="8" t="s">
        <v>61</v>
      </c>
      <c r="K111" s="7" t="b">
        <v>1</v>
      </c>
      <c r="L111" s="8" t="s">
        <v>8</v>
      </c>
      <c r="M111" s="7">
        <v>101</v>
      </c>
      <c r="N111" s="8" t="s">
        <v>366</v>
      </c>
      <c r="O111" s="7">
        <v>25</v>
      </c>
      <c r="P111" s="9"/>
      <c r="Q111" s="8" t="s">
        <v>61</v>
      </c>
      <c r="R111" s="7">
        <v>1</v>
      </c>
      <c r="S111" s="10">
        <v>45467</v>
      </c>
      <c r="T111" s="8" t="s">
        <v>63</v>
      </c>
      <c r="U111" s="8" t="s">
        <v>64</v>
      </c>
      <c r="V111" s="8" t="s">
        <v>18</v>
      </c>
      <c r="W111" s="8" t="s">
        <v>12</v>
      </c>
      <c r="X111" s="8" t="s">
        <v>65</v>
      </c>
      <c r="Y111" s="8" t="s">
        <v>16</v>
      </c>
      <c r="Z111" s="8" t="s">
        <v>9</v>
      </c>
      <c r="AA111" s="8" t="s">
        <v>66</v>
      </c>
      <c r="AB111" s="8" t="s">
        <v>64</v>
      </c>
      <c r="AC111" s="8" t="s">
        <v>63</v>
      </c>
      <c r="AD111" s="8" t="s">
        <v>61</v>
      </c>
      <c r="AE111" s="8" t="s">
        <v>61</v>
      </c>
      <c r="AF111" s="8" t="s">
        <v>74</v>
      </c>
      <c r="AG111" s="7">
        <v>9.1</v>
      </c>
    </row>
    <row r="112" spans="1:33" ht="30" x14ac:dyDescent="0.25">
      <c r="A112" s="7">
        <v>2024</v>
      </c>
      <c r="B112" s="8" t="s">
        <v>54</v>
      </c>
      <c r="C112" s="8" t="s">
        <v>55</v>
      </c>
      <c r="D112" s="8" t="s">
        <v>175</v>
      </c>
      <c r="E112" s="8" t="s">
        <v>219</v>
      </c>
      <c r="F112" s="8" t="s">
        <v>182</v>
      </c>
      <c r="G112" s="8" t="s">
        <v>220</v>
      </c>
      <c r="H112" s="8" t="s">
        <v>147</v>
      </c>
      <c r="I112" s="8" t="s">
        <v>221</v>
      </c>
      <c r="J112" s="8" t="s">
        <v>61</v>
      </c>
      <c r="K112" s="7" t="b">
        <v>1</v>
      </c>
      <c r="L112" s="8" t="s">
        <v>8</v>
      </c>
      <c r="M112" s="7">
        <v>101</v>
      </c>
      <c r="N112" s="8" t="s">
        <v>367</v>
      </c>
      <c r="O112" s="7">
        <v>25</v>
      </c>
      <c r="P112" s="9"/>
      <c r="Q112" s="8" t="s">
        <v>61</v>
      </c>
      <c r="R112" s="7">
        <v>1</v>
      </c>
      <c r="S112" s="10">
        <v>45467</v>
      </c>
      <c r="T112" s="8" t="s">
        <v>63</v>
      </c>
      <c r="U112" s="8" t="s">
        <v>64</v>
      </c>
      <c r="V112" s="8" t="s">
        <v>18</v>
      </c>
      <c r="W112" s="8" t="s">
        <v>12</v>
      </c>
      <c r="X112" s="8" t="s">
        <v>65</v>
      </c>
      <c r="Y112" s="8" t="s">
        <v>16</v>
      </c>
      <c r="Z112" s="8" t="s">
        <v>9</v>
      </c>
      <c r="AA112" s="8" t="s">
        <v>66</v>
      </c>
      <c r="AB112" s="8" t="s">
        <v>64</v>
      </c>
      <c r="AC112" s="8" t="s">
        <v>63</v>
      </c>
      <c r="AD112" s="8" t="s">
        <v>61</v>
      </c>
      <c r="AE112" s="8" t="s">
        <v>61</v>
      </c>
      <c r="AF112" s="8" t="s">
        <v>74</v>
      </c>
      <c r="AG112" s="7">
        <v>12.4</v>
      </c>
    </row>
    <row r="113" spans="1:33" x14ac:dyDescent="0.25">
      <c r="A113" s="7">
        <v>2024</v>
      </c>
      <c r="B113" s="8" t="s">
        <v>54</v>
      </c>
      <c r="C113" s="8" t="s">
        <v>55</v>
      </c>
      <c r="D113" s="8" t="s">
        <v>175</v>
      </c>
      <c r="E113" s="8" t="s">
        <v>219</v>
      </c>
      <c r="F113" s="8" t="s">
        <v>182</v>
      </c>
      <c r="G113" s="8" t="s">
        <v>220</v>
      </c>
      <c r="H113" s="8" t="s">
        <v>148</v>
      </c>
      <c r="I113" s="8" t="s">
        <v>221</v>
      </c>
      <c r="J113" s="8" t="s">
        <v>61</v>
      </c>
      <c r="K113" s="7" t="b">
        <v>1</v>
      </c>
      <c r="L113" s="8" t="s">
        <v>8</v>
      </c>
      <c r="M113" s="7">
        <v>101</v>
      </c>
      <c r="N113" s="8" t="s">
        <v>368</v>
      </c>
      <c r="O113" s="7">
        <v>25</v>
      </c>
      <c r="P113" s="9"/>
      <c r="Q113" s="8" t="s">
        <v>61</v>
      </c>
      <c r="R113" s="7">
        <v>1</v>
      </c>
      <c r="S113" s="10">
        <v>45467</v>
      </c>
      <c r="T113" s="8" t="s">
        <v>63</v>
      </c>
      <c r="U113" s="8" t="s">
        <v>224</v>
      </c>
      <c r="V113" s="8" t="s">
        <v>224</v>
      </c>
      <c r="W113" s="8" t="s">
        <v>61</v>
      </c>
      <c r="X113" s="8" t="s">
        <v>61</v>
      </c>
      <c r="Y113" s="8" t="s">
        <v>61</v>
      </c>
      <c r="Z113" s="8" t="s">
        <v>61</v>
      </c>
      <c r="AA113" s="8" t="s">
        <v>66</v>
      </c>
      <c r="AB113" s="8" t="s">
        <v>224</v>
      </c>
      <c r="AC113" s="8" t="s">
        <v>63</v>
      </c>
      <c r="AD113" s="8" t="s">
        <v>61</v>
      </c>
      <c r="AE113" s="8" t="s">
        <v>61</v>
      </c>
      <c r="AF113" s="8" t="s">
        <v>74</v>
      </c>
      <c r="AG113" s="7">
        <v>13.2</v>
      </c>
    </row>
    <row r="114" spans="1:33" ht="30" x14ac:dyDescent="0.25">
      <c r="A114" s="7">
        <v>2024</v>
      </c>
      <c r="B114" s="8" t="s">
        <v>54</v>
      </c>
      <c r="C114" s="8" t="s">
        <v>55</v>
      </c>
      <c r="D114" s="8" t="s">
        <v>175</v>
      </c>
      <c r="E114" s="8" t="s">
        <v>219</v>
      </c>
      <c r="F114" s="8" t="s">
        <v>182</v>
      </c>
      <c r="G114" s="8" t="s">
        <v>220</v>
      </c>
      <c r="H114" s="8" t="s">
        <v>149</v>
      </c>
      <c r="I114" s="8" t="s">
        <v>221</v>
      </c>
      <c r="J114" s="8" t="s">
        <v>61</v>
      </c>
      <c r="K114" s="7" t="b">
        <v>1</v>
      </c>
      <c r="L114" s="8" t="s">
        <v>8</v>
      </c>
      <c r="M114" s="7">
        <v>101</v>
      </c>
      <c r="N114" s="8" t="s">
        <v>369</v>
      </c>
      <c r="O114" s="7">
        <v>25</v>
      </c>
      <c r="P114" s="9"/>
      <c r="Q114" s="8" t="s">
        <v>61</v>
      </c>
      <c r="R114" s="7">
        <v>1</v>
      </c>
      <c r="S114" s="10">
        <v>45467</v>
      </c>
      <c r="T114" s="8" t="s">
        <v>63</v>
      </c>
      <c r="U114" s="8" t="s">
        <v>80</v>
      </c>
      <c r="V114" s="8" t="s">
        <v>19</v>
      </c>
      <c r="W114" s="8" t="s">
        <v>12</v>
      </c>
      <c r="X114" s="8" t="s">
        <v>65</v>
      </c>
      <c r="Y114" s="8" t="s">
        <v>20</v>
      </c>
      <c r="Z114" s="8" t="s">
        <v>9</v>
      </c>
      <c r="AA114" s="8" t="s">
        <v>72</v>
      </c>
      <c r="AB114" s="8" t="s">
        <v>80</v>
      </c>
      <c r="AC114" s="8" t="s">
        <v>63</v>
      </c>
      <c r="AD114" s="8" t="s">
        <v>61</v>
      </c>
      <c r="AE114" s="8" t="s">
        <v>61</v>
      </c>
      <c r="AF114" s="8" t="s">
        <v>74</v>
      </c>
      <c r="AG114" s="7">
        <v>9.8000000000000007</v>
      </c>
    </row>
    <row r="115" spans="1:33" ht="30" x14ac:dyDescent="0.25">
      <c r="A115" s="7">
        <v>2024</v>
      </c>
      <c r="B115" s="8" t="s">
        <v>54</v>
      </c>
      <c r="C115" s="8" t="s">
        <v>55</v>
      </c>
      <c r="D115" s="8" t="s">
        <v>175</v>
      </c>
      <c r="E115" s="8" t="s">
        <v>219</v>
      </c>
      <c r="F115" s="8" t="s">
        <v>182</v>
      </c>
      <c r="G115" s="8" t="s">
        <v>220</v>
      </c>
      <c r="H115" s="8" t="s">
        <v>150</v>
      </c>
      <c r="I115" s="8" t="s">
        <v>221</v>
      </c>
      <c r="J115" s="8" t="s">
        <v>61</v>
      </c>
      <c r="K115" s="7" t="b">
        <v>1</v>
      </c>
      <c r="L115" s="8" t="s">
        <v>8</v>
      </c>
      <c r="M115" s="7">
        <v>101</v>
      </c>
      <c r="N115" s="8" t="s">
        <v>370</v>
      </c>
      <c r="O115" s="7">
        <v>25</v>
      </c>
      <c r="P115" s="9"/>
      <c r="Q115" s="8" t="s">
        <v>61</v>
      </c>
      <c r="R115" s="7">
        <v>1</v>
      </c>
      <c r="S115" s="10">
        <v>45467</v>
      </c>
      <c r="T115" s="8" t="s">
        <v>63</v>
      </c>
      <c r="U115" s="8" t="s">
        <v>171</v>
      </c>
      <c r="V115" s="8" t="s">
        <v>172</v>
      </c>
      <c r="W115" s="8" t="s">
        <v>173</v>
      </c>
      <c r="X115" s="8" t="s">
        <v>65</v>
      </c>
      <c r="Y115" s="8" t="s">
        <v>16</v>
      </c>
      <c r="Z115" s="8" t="s">
        <v>9</v>
      </c>
      <c r="AA115" s="8" t="s">
        <v>66</v>
      </c>
      <c r="AB115" s="8" t="s">
        <v>171</v>
      </c>
      <c r="AC115" s="8" t="s">
        <v>63</v>
      </c>
      <c r="AD115" s="8" t="s">
        <v>61</v>
      </c>
      <c r="AE115" s="8" t="s">
        <v>61</v>
      </c>
      <c r="AF115" s="8" t="s">
        <v>74</v>
      </c>
      <c r="AG115" s="7">
        <v>10.1</v>
      </c>
    </row>
    <row r="116" spans="1:33" ht="45" x14ac:dyDescent="0.25">
      <c r="A116" s="7">
        <v>2024</v>
      </c>
      <c r="B116" s="8" t="s">
        <v>54</v>
      </c>
      <c r="C116" s="8" t="s">
        <v>55</v>
      </c>
      <c r="D116" s="8" t="s">
        <v>175</v>
      </c>
      <c r="E116" s="8" t="s">
        <v>219</v>
      </c>
      <c r="F116" s="8" t="s">
        <v>182</v>
      </c>
      <c r="G116" s="8" t="s">
        <v>220</v>
      </c>
      <c r="H116" s="8" t="s">
        <v>151</v>
      </c>
      <c r="I116" s="8" t="s">
        <v>221</v>
      </c>
      <c r="J116" s="8" t="s">
        <v>61</v>
      </c>
      <c r="K116" s="7" t="b">
        <v>1</v>
      </c>
      <c r="L116" s="8" t="s">
        <v>8</v>
      </c>
      <c r="M116" s="7">
        <v>101</v>
      </c>
      <c r="N116" s="8" t="s">
        <v>371</v>
      </c>
      <c r="O116" s="7">
        <v>25</v>
      </c>
      <c r="P116" s="9"/>
      <c r="Q116" s="8" t="s">
        <v>61</v>
      </c>
      <c r="R116" s="7">
        <v>1</v>
      </c>
      <c r="S116" s="10">
        <v>45467</v>
      </c>
      <c r="T116" s="8" t="s">
        <v>63</v>
      </c>
      <c r="U116" s="8" t="s">
        <v>224</v>
      </c>
      <c r="V116" s="8" t="s">
        <v>224</v>
      </c>
      <c r="W116" s="8" t="s">
        <v>61</v>
      </c>
      <c r="X116" s="8" t="s">
        <v>61</v>
      </c>
      <c r="Y116" s="8" t="s">
        <v>61</v>
      </c>
      <c r="Z116" s="8" t="s">
        <v>61</v>
      </c>
      <c r="AA116" s="8" t="s">
        <v>84</v>
      </c>
      <c r="AB116" s="8" t="s">
        <v>224</v>
      </c>
      <c r="AC116" s="8" t="s">
        <v>63</v>
      </c>
      <c r="AD116" s="8" t="s">
        <v>61</v>
      </c>
      <c r="AE116" s="8" t="s">
        <v>61</v>
      </c>
      <c r="AF116" s="8" t="s">
        <v>74</v>
      </c>
      <c r="AG116" s="7">
        <v>8.1</v>
      </c>
    </row>
    <row r="117" spans="1:33" ht="30" x14ac:dyDescent="0.25">
      <c r="A117" s="7">
        <v>2024</v>
      </c>
      <c r="B117" s="8" t="s">
        <v>54</v>
      </c>
      <c r="C117" s="8" t="s">
        <v>55</v>
      </c>
      <c r="D117" s="8" t="s">
        <v>175</v>
      </c>
      <c r="E117" s="8" t="s">
        <v>219</v>
      </c>
      <c r="F117" s="8" t="s">
        <v>182</v>
      </c>
      <c r="G117" s="8" t="s">
        <v>220</v>
      </c>
      <c r="H117" s="8" t="s">
        <v>152</v>
      </c>
      <c r="I117" s="8" t="s">
        <v>221</v>
      </c>
      <c r="J117" s="8" t="s">
        <v>61</v>
      </c>
      <c r="K117" s="7" t="b">
        <v>1</v>
      </c>
      <c r="L117" s="8" t="s">
        <v>8</v>
      </c>
      <c r="M117" s="7">
        <v>101</v>
      </c>
      <c r="N117" s="8" t="s">
        <v>372</v>
      </c>
      <c r="O117" s="7">
        <v>25</v>
      </c>
      <c r="P117" s="9"/>
      <c r="Q117" s="8" t="s">
        <v>61</v>
      </c>
      <c r="R117" s="7">
        <v>1</v>
      </c>
      <c r="S117" s="10">
        <v>45467</v>
      </c>
      <c r="T117" s="8" t="s">
        <v>63</v>
      </c>
      <c r="U117" s="8" t="s">
        <v>297</v>
      </c>
      <c r="V117" s="8" t="s">
        <v>298</v>
      </c>
      <c r="W117" s="8" t="s">
        <v>173</v>
      </c>
      <c r="X117" s="8" t="s">
        <v>65</v>
      </c>
      <c r="Y117" s="8" t="s">
        <v>16</v>
      </c>
      <c r="Z117" s="8" t="s">
        <v>9</v>
      </c>
      <c r="AA117" s="8" t="s">
        <v>66</v>
      </c>
      <c r="AB117" s="8" t="s">
        <v>297</v>
      </c>
      <c r="AC117" s="8" t="s">
        <v>63</v>
      </c>
      <c r="AD117" s="8" t="s">
        <v>61</v>
      </c>
      <c r="AE117" s="8" t="s">
        <v>61</v>
      </c>
      <c r="AF117" s="8" t="s">
        <v>74</v>
      </c>
      <c r="AG117" s="7">
        <v>10.8</v>
      </c>
    </row>
    <row r="118" spans="1:33" ht="45" x14ac:dyDescent="0.25">
      <c r="A118" s="7">
        <v>2024</v>
      </c>
      <c r="B118" s="8" t="s">
        <v>54</v>
      </c>
      <c r="C118" s="8" t="s">
        <v>55</v>
      </c>
      <c r="D118" s="8" t="s">
        <v>175</v>
      </c>
      <c r="E118" s="8" t="s">
        <v>219</v>
      </c>
      <c r="F118" s="8" t="s">
        <v>182</v>
      </c>
      <c r="G118" s="8" t="s">
        <v>220</v>
      </c>
      <c r="H118" s="8" t="s">
        <v>153</v>
      </c>
      <c r="I118" s="8" t="s">
        <v>221</v>
      </c>
      <c r="J118" s="8" t="s">
        <v>61</v>
      </c>
      <c r="K118" s="7" t="b">
        <v>1</v>
      </c>
      <c r="L118" s="8" t="s">
        <v>8</v>
      </c>
      <c r="M118" s="7">
        <v>101</v>
      </c>
      <c r="N118" s="8" t="s">
        <v>373</v>
      </c>
      <c r="O118" s="7">
        <v>25</v>
      </c>
      <c r="P118" s="9"/>
      <c r="Q118" s="8" t="s">
        <v>61</v>
      </c>
      <c r="R118" s="7">
        <v>1</v>
      </c>
      <c r="S118" s="10">
        <v>45467</v>
      </c>
      <c r="T118" s="8" t="s">
        <v>63</v>
      </c>
      <c r="U118" s="8" t="s">
        <v>224</v>
      </c>
      <c r="V118" s="8" t="s">
        <v>224</v>
      </c>
      <c r="W118" s="8" t="s">
        <v>61</v>
      </c>
      <c r="X118" s="8" t="s">
        <v>61</v>
      </c>
      <c r="Y118" s="8" t="s">
        <v>61</v>
      </c>
      <c r="Z118" s="8" t="s">
        <v>61</v>
      </c>
      <c r="AA118" s="8" t="s">
        <v>84</v>
      </c>
      <c r="AB118" s="8" t="s">
        <v>224</v>
      </c>
      <c r="AC118" s="8" t="s">
        <v>63</v>
      </c>
      <c r="AD118" s="8" t="s">
        <v>61</v>
      </c>
      <c r="AE118" s="8" t="s">
        <v>61</v>
      </c>
      <c r="AF118" s="8" t="s">
        <v>74</v>
      </c>
      <c r="AG118" s="7">
        <v>8.4</v>
      </c>
    </row>
    <row r="119" spans="1:33" x14ac:dyDescent="0.25">
      <c r="A119" s="7">
        <v>2024</v>
      </c>
      <c r="B119" s="8" t="s">
        <v>54</v>
      </c>
      <c r="C119" s="8" t="s">
        <v>55</v>
      </c>
      <c r="D119" s="8" t="s">
        <v>175</v>
      </c>
      <c r="E119" s="8" t="s">
        <v>219</v>
      </c>
      <c r="F119" s="8" t="s">
        <v>182</v>
      </c>
      <c r="G119" s="8" t="s">
        <v>220</v>
      </c>
      <c r="H119" s="8" t="s">
        <v>154</v>
      </c>
      <c r="I119" s="8" t="s">
        <v>221</v>
      </c>
      <c r="J119" s="8" t="s">
        <v>61</v>
      </c>
      <c r="K119" s="7" t="b">
        <v>1</v>
      </c>
      <c r="L119" s="8" t="s">
        <v>8</v>
      </c>
      <c r="M119" s="7">
        <v>101</v>
      </c>
      <c r="N119" s="8" t="s">
        <v>374</v>
      </c>
      <c r="O119" s="7">
        <v>25</v>
      </c>
      <c r="P119" s="9"/>
      <c r="Q119" s="8" t="s">
        <v>61</v>
      </c>
      <c r="R119" s="7">
        <v>1</v>
      </c>
      <c r="S119" s="10">
        <v>45467</v>
      </c>
      <c r="T119" s="8" t="s">
        <v>63</v>
      </c>
      <c r="U119" s="8" t="s">
        <v>224</v>
      </c>
      <c r="V119" s="8" t="s">
        <v>224</v>
      </c>
      <c r="W119" s="8" t="s">
        <v>61</v>
      </c>
      <c r="X119" s="8" t="s">
        <v>61</v>
      </c>
      <c r="Y119" s="8" t="s">
        <v>61</v>
      </c>
      <c r="Z119" s="8" t="s">
        <v>61</v>
      </c>
      <c r="AA119" s="8" t="s">
        <v>66</v>
      </c>
      <c r="AB119" s="8" t="s">
        <v>224</v>
      </c>
      <c r="AC119" s="8" t="s">
        <v>63</v>
      </c>
      <c r="AD119" s="8" t="s">
        <v>61</v>
      </c>
      <c r="AE119" s="8" t="s">
        <v>61</v>
      </c>
      <c r="AF119" s="8" t="s">
        <v>74</v>
      </c>
      <c r="AG119" s="7">
        <v>9.9</v>
      </c>
    </row>
    <row r="120" spans="1:33" ht="30" x14ac:dyDescent="0.25">
      <c r="A120" s="7">
        <v>2024</v>
      </c>
      <c r="B120" s="8" t="s">
        <v>54</v>
      </c>
      <c r="C120" s="8" t="s">
        <v>55</v>
      </c>
      <c r="D120" s="8" t="s">
        <v>175</v>
      </c>
      <c r="E120" s="8" t="s">
        <v>219</v>
      </c>
      <c r="F120" s="8" t="s">
        <v>182</v>
      </c>
      <c r="G120" s="8" t="s">
        <v>220</v>
      </c>
      <c r="H120" s="8" t="s">
        <v>155</v>
      </c>
      <c r="I120" s="8" t="s">
        <v>221</v>
      </c>
      <c r="J120" s="8" t="s">
        <v>61</v>
      </c>
      <c r="K120" s="7" t="b">
        <v>1</v>
      </c>
      <c r="L120" s="8" t="s">
        <v>8</v>
      </c>
      <c r="M120" s="7">
        <v>101</v>
      </c>
      <c r="N120" s="8" t="s">
        <v>375</v>
      </c>
      <c r="O120" s="7">
        <v>25</v>
      </c>
      <c r="P120" s="9"/>
      <c r="Q120" s="8" t="s">
        <v>61</v>
      </c>
      <c r="R120" s="7">
        <v>1</v>
      </c>
      <c r="S120" s="10">
        <v>45467</v>
      </c>
      <c r="T120" s="8" t="s">
        <v>63</v>
      </c>
      <c r="U120" s="8" t="s">
        <v>130</v>
      </c>
      <c r="V120" s="8" t="s">
        <v>131</v>
      </c>
      <c r="W120" s="8" t="s">
        <v>132</v>
      </c>
      <c r="X120" s="8" t="s">
        <v>65</v>
      </c>
      <c r="Y120" s="8" t="s">
        <v>16</v>
      </c>
      <c r="Z120" s="8" t="s">
        <v>9</v>
      </c>
      <c r="AA120" s="8" t="s">
        <v>66</v>
      </c>
      <c r="AB120" s="8" t="s">
        <v>130</v>
      </c>
      <c r="AC120" s="8" t="s">
        <v>63</v>
      </c>
      <c r="AD120" s="8" t="s">
        <v>61</v>
      </c>
      <c r="AE120" s="8" t="s">
        <v>61</v>
      </c>
      <c r="AF120" s="8" t="s">
        <v>74</v>
      </c>
      <c r="AG120" s="7">
        <v>12.5</v>
      </c>
    </row>
    <row r="121" spans="1:33" ht="30" x14ac:dyDescent="0.25">
      <c r="A121" s="7">
        <v>2024</v>
      </c>
      <c r="B121" s="8" t="s">
        <v>54</v>
      </c>
      <c r="C121" s="8" t="s">
        <v>55</v>
      </c>
      <c r="D121" s="8" t="s">
        <v>175</v>
      </c>
      <c r="E121" s="8" t="s">
        <v>219</v>
      </c>
      <c r="F121" s="8" t="s">
        <v>182</v>
      </c>
      <c r="G121" s="8" t="s">
        <v>220</v>
      </c>
      <c r="H121" s="8" t="s">
        <v>156</v>
      </c>
      <c r="I121" s="8" t="s">
        <v>221</v>
      </c>
      <c r="J121" s="8" t="s">
        <v>61</v>
      </c>
      <c r="K121" s="7" t="b">
        <v>1</v>
      </c>
      <c r="L121" s="8" t="s">
        <v>8</v>
      </c>
      <c r="M121" s="7">
        <v>101</v>
      </c>
      <c r="N121" s="8" t="s">
        <v>376</v>
      </c>
      <c r="O121" s="7">
        <v>25</v>
      </c>
      <c r="P121" s="9"/>
      <c r="Q121" s="8" t="s">
        <v>61</v>
      </c>
      <c r="R121" s="7">
        <v>1</v>
      </c>
      <c r="S121" s="10">
        <v>45467</v>
      </c>
      <c r="T121" s="8" t="s">
        <v>63</v>
      </c>
      <c r="U121" s="8" t="s">
        <v>270</v>
      </c>
      <c r="V121" s="8" t="s">
        <v>271</v>
      </c>
      <c r="W121" s="8" t="s">
        <v>173</v>
      </c>
      <c r="X121" s="8" t="s">
        <v>65</v>
      </c>
      <c r="Y121" s="8" t="s">
        <v>20</v>
      </c>
      <c r="Z121" s="8" t="s">
        <v>9</v>
      </c>
      <c r="AA121" s="8" t="s">
        <v>72</v>
      </c>
      <c r="AB121" s="8" t="s">
        <v>270</v>
      </c>
      <c r="AC121" s="8" t="s">
        <v>63</v>
      </c>
      <c r="AD121" s="8" t="s">
        <v>61</v>
      </c>
      <c r="AE121" s="8" t="s">
        <v>61</v>
      </c>
      <c r="AF121" s="8" t="s">
        <v>74</v>
      </c>
      <c r="AG121" s="7">
        <v>10.199999999999999</v>
      </c>
    </row>
    <row r="122" spans="1:33" ht="30" x14ac:dyDescent="0.25">
      <c r="A122" s="7">
        <v>2024</v>
      </c>
      <c r="B122" s="8" t="s">
        <v>54</v>
      </c>
      <c r="C122" s="8" t="s">
        <v>55</v>
      </c>
      <c r="D122" s="8" t="s">
        <v>175</v>
      </c>
      <c r="E122" s="8" t="s">
        <v>219</v>
      </c>
      <c r="F122" s="8" t="s">
        <v>182</v>
      </c>
      <c r="G122" s="8" t="s">
        <v>220</v>
      </c>
      <c r="H122" s="8" t="s">
        <v>157</v>
      </c>
      <c r="I122" s="8" t="s">
        <v>221</v>
      </c>
      <c r="J122" s="8" t="s">
        <v>61</v>
      </c>
      <c r="K122" s="7" t="b">
        <v>1</v>
      </c>
      <c r="L122" s="8" t="s">
        <v>8</v>
      </c>
      <c r="M122" s="7">
        <v>101</v>
      </c>
      <c r="N122" s="8" t="s">
        <v>377</v>
      </c>
      <c r="O122" s="7">
        <v>25</v>
      </c>
      <c r="P122" s="9"/>
      <c r="Q122" s="8" t="s">
        <v>61</v>
      </c>
      <c r="R122" s="7">
        <v>1</v>
      </c>
      <c r="S122" s="10">
        <v>45467</v>
      </c>
      <c r="T122" s="8" t="s">
        <v>63</v>
      </c>
      <c r="U122" s="8" t="s">
        <v>171</v>
      </c>
      <c r="V122" s="8" t="s">
        <v>172</v>
      </c>
      <c r="W122" s="8" t="s">
        <v>173</v>
      </c>
      <c r="X122" s="8" t="s">
        <v>65</v>
      </c>
      <c r="Y122" s="8" t="s">
        <v>16</v>
      </c>
      <c r="Z122" s="8" t="s">
        <v>9</v>
      </c>
      <c r="AA122" s="8" t="s">
        <v>66</v>
      </c>
      <c r="AB122" s="8" t="s">
        <v>171</v>
      </c>
      <c r="AC122" s="8" t="s">
        <v>63</v>
      </c>
      <c r="AD122" s="8" t="s">
        <v>61</v>
      </c>
      <c r="AE122" s="8" t="s">
        <v>61</v>
      </c>
      <c r="AF122" s="8" t="s">
        <v>74</v>
      </c>
      <c r="AG122" s="7">
        <v>8.1999999999999993</v>
      </c>
    </row>
    <row r="123" spans="1:33" ht="30" x14ac:dyDescent="0.25">
      <c r="A123" s="7">
        <v>2024</v>
      </c>
      <c r="B123" s="8" t="s">
        <v>54</v>
      </c>
      <c r="C123" s="8" t="s">
        <v>55</v>
      </c>
      <c r="D123" s="8" t="s">
        <v>175</v>
      </c>
      <c r="E123" s="8" t="s">
        <v>219</v>
      </c>
      <c r="F123" s="8" t="s">
        <v>182</v>
      </c>
      <c r="G123" s="8" t="s">
        <v>220</v>
      </c>
      <c r="H123" s="8" t="s">
        <v>158</v>
      </c>
      <c r="I123" s="8" t="s">
        <v>221</v>
      </c>
      <c r="J123" s="8" t="s">
        <v>61</v>
      </c>
      <c r="K123" s="7" t="b">
        <v>1</v>
      </c>
      <c r="L123" s="8" t="s">
        <v>8</v>
      </c>
      <c r="M123" s="7">
        <v>101</v>
      </c>
      <c r="N123" s="8" t="s">
        <v>378</v>
      </c>
      <c r="O123" s="7">
        <v>25</v>
      </c>
      <c r="P123" s="9"/>
      <c r="Q123" s="8" t="s">
        <v>61</v>
      </c>
      <c r="R123" s="7">
        <v>1</v>
      </c>
      <c r="S123" s="10">
        <v>45467</v>
      </c>
      <c r="T123" s="8" t="s">
        <v>63</v>
      </c>
      <c r="U123" s="8" t="s">
        <v>64</v>
      </c>
      <c r="V123" s="8" t="s">
        <v>18</v>
      </c>
      <c r="W123" s="8" t="s">
        <v>12</v>
      </c>
      <c r="X123" s="8" t="s">
        <v>65</v>
      </c>
      <c r="Y123" s="8" t="s">
        <v>16</v>
      </c>
      <c r="Z123" s="8" t="s">
        <v>9</v>
      </c>
      <c r="AA123" s="8" t="s">
        <v>66</v>
      </c>
      <c r="AB123" s="8" t="s">
        <v>64</v>
      </c>
      <c r="AC123" s="8" t="s">
        <v>63</v>
      </c>
      <c r="AD123" s="8" t="s">
        <v>61</v>
      </c>
      <c r="AE123" s="8" t="s">
        <v>61</v>
      </c>
      <c r="AF123" s="8" t="s">
        <v>74</v>
      </c>
      <c r="AG123" s="7">
        <v>13.1</v>
      </c>
    </row>
    <row r="124" spans="1:33" x14ac:dyDescent="0.25">
      <c r="A124" s="7">
        <v>2024</v>
      </c>
      <c r="B124" s="8" t="s">
        <v>54</v>
      </c>
      <c r="C124" s="8" t="s">
        <v>55</v>
      </c>
      <c r="D124" s="8" t="s">
        <v>175</v>
      </c>
      <c r="E124" s="8" t="s">
        <v>219</v>
      </c>
      <c r="F124" s="8" t="s">
        <v>182</v>
      </c>
      <c r="G124" s="8" t="s">
        <v>220</v>
      </c>
      <c r="H124" s="8" t="s">
        <v>159</v>
      </c>
      <c r="I124" s="8" t="s">
        <v>221</v>
      </c>
      <c r="J124" s="8" t="s">
        <v>61</v>
      </c>
      <c r="K124" s="7" t="b">
        <v>1</v>
      </c>
      <c r="L124" s="8" t="s">
        <v>8</v>
      </c>
      <c r="M124" s="7">
        <v>101</v>
      </c>
      <c r="N124" s="8" t="s">
        <v>379</v>
      </c>
      <c r="O124" s="7">
        <v>25</v>
      </c>
      <c r="P124" s="9"/>
      <c r="Q124" s="8" t="s">
        <v>61</v>
      </c>
      <c r="R124" s="7">
        <v>1</v>
      </c>
      <c r="S124" s="10">
        <v>45467</v>
      </c>
      <c r="T124" s="8" t="s">
        <v>63</v>
      </c>
      <c r="U124" s="8" t="s">
        <v>224</v>
      </c>
      <c r="V124" s="8" t="s">
        <v>224</v>
      </c>
      <c r="W124" s="8" t="s">
        <v>61</v>
      </c>
      <c r="X124" s="8" t="s">
        <v>61</v>
      </c>
      <c r="Y124" s="8" t="s">
        <v>61</v>
      </c>
      <c r="Z124" s="8" t="s">
        <v>61</v>
      </c>
      <c r="AA124" s="8" t="s">
        <v>66</v>
      </c>
      <c r="AB124" s="8" t="s">
        <v>224</v>
      </c>
      <c r="AC124" s="8" t="s">
        <v>63</v>
      </c>
      <c r="AD124" s="8" t="s">
        <v>61</v>
      </c>
      <c r="AE124" s="8" t="s">
        <v>61</v>
      </c>
      <c r="AF124" s="8" t="s">
        <v>74</v>
      </c>
      <c r="AG124" s="7">
        <v>14.4</v>
      </c>
    </row>
    <row r="125" spans="1:33" ht="30" x14ac:dyDescent="0.25">
      <c r="A125" s="7">
        <v>2024</v>
      </c>
      <c r="B125" s="8" t="s">
        <v>54</v>
      </c>
      <c r="C125" s="8" t="s">
        <v>55</v>
      </c>
      <c r="D125" s="8" t="s">
        <v>175</v>
      </c>
      <c r="E125" s="8" t="s">
        <v>219</v>
      </c>
      <c r="F125" s="8" t="s">
        <v>182</v>
      </c>
      <c r="G125" s="8" t="s">
        <v>220</v>
      </c>
      <c r="H125" s="8" t="s">
        <v>160</v>
      </c>
      <c r="I125" s="8" t="s">
        <v>221</v>
      </c>
      <c r="J125" s="8" t="s">
        <v>61</v>
      </c>
      <c r="K125" s="7" t="b">
        <v>1</v>
      </c>
      <c r="L125" s="8" t="s">
        <v>8</v>
      </c>
      <c r="M125" s="7">
        <v>101</v>
      </c>
      <c r="N125" s="8" t="s">
        <v>380</v>
      </c>
      <c r="O125" s="7">
        <v>25</v>
      </c>
      <c r="P125" s="9"/>
      <c r="Q125" s="8" t="s">
        <v>61</v>
      </c>
      <c r="R125" s="7">
        <v>1</v>
      </c>
      <c r="S125" s="10">
        <v>45467</v>
      </c>
      <c r="T125" s="8" t="s">
        <v>63</v>
      </c>
      <c r="U125" s="8" t="s">
        <v>297</v>
      </c>
      <c r="V125" s="8" t="s">
        <v>298</v>
      </c>
      <c r="W125" s="8" t="s">
        <v>173</v>
      </c>
      <c r="X125" s="8" t="s">
        <v>65</v>
      </c>
      <c r="Y125" s="8" t="s">
        <v>16</v>
      </c>
      <c r="Z125" s="8" t="s">
        <v>9</v>
      </c>
      <c r="AA125" s="8" t="s">
        <v>66</v>
      </c>
      <c r="AB125" s="8" t="s">
        <v>297</v>
      </c>
      <c r="AC125" s="8" t="s">
        <v>63</v>
      </c>
      <c r="AD125" s="8" t="s">
        <v>61</v>
      </c>
      <c r="AE125" s="8" t="s">
        <v>61</v>
      </c>
      <c r="AF125" s="8" t="s">
        <v>74</v>
      </c>
      <c r="AG125" s="7">
        <v>12.3</v>
      </c>
    </row>
    <row r="126" spans="1:33" ht="30" x14ac:dyDescent="0.25">
      <c r="A126" s="7">
        <v>2024</v>
      </c>
      <c r="B126" s="8" t="s">
        <v>54</v>
      </c>
      <c r="C126" s="8" t="s">
        <v>55</v>
      </c>
      <c r="D126" s="8" t="s">
        <v>175</v>
      </c>
      <c r="E126" s="8" t="s">
        <v>219</v>
      </c>
      <c r="F126" s="8" t="s">
        <v>182</v>
      </c>
      <c r="G126" s="8" t="s">
        <v>220</v>
      </c>
      <c r="H126" s="8" t="s">
        <v>161</v>
      </c>
      <c r="I126" s="8" t="s">
        <v>221</v>
      </c>
      <c r="J126" s="8" t="s">
        <v>61</v>
      </c>
      <c r="K126" s="7" t="b">
        <v>1</v>
      </c>
      <c r="L126" s="8" t="s">
        <v>8</v>
      </c>
      <c r="M126" s="7">
        <v>101</v>
      </c>
      <c r="N126" s="8" t="s">
        <v>381</v>
      </c>
      <c r="O126" s="7">
        <v>25</v>
      </c>
      <c r="P126" s="9"/>
      <c r="Q126" s="8" t="s">
        <v>61</v>
      </c>
      <c r="R126" s="7">
        <v>1</v>
      </c>
      <c r="S126" s="10">
        <v>45467</v>
      </c>
      <c r="T126" s="8" t="s">
        <v>63</v>
      </c>
      <c r="U126" s="8" t="s">
        <v>64</v>
      </c>
      <c r="V126" s="8" t="s">
        <v>18</v>
      </c>
      <c r="W126" s="8" t="s">
        <v>12</v>
      </c>
      <c r="X126" s="8" t="s">
        <v>65</v>
      </c>
      <c r="Y126" s="8" t="s">
        <v>16</v>
      </c>
      <c r="Z126" s="8" t="s">
        <v>9</v>
      </c>
      <c r="AA126" s="8" t="s">
        <v>66</v>
      </c>
      <c r="AB126" s="8" t="s">
        <v>64</v>
      </c>
      <c r="AC126" s="8" t="s">
        <v>63</v>
      </c>
      <c r="AD126" s="8" t="s">
        <v>61</v>
      </c>
      <c r="AE126" s="8" t="s">
        <v>61</v>
      </c>
      <c r="AF126" s="8" t="s">
        <v>74</v>
      </c>
      <c r="AG126" s="7">
        <v>9.6999999999999993</v>
      </c>
    </row>
    <row r="127" spans="1:33" ht="30" x14ac:dyDescent="0.25">
      <c r="A127" s="7">
        <v>2024</v>
      </c>
      <c r="B127" s="8" t="s">
        <v>54</v>
      </c>
      <c r="C127" s="8" t="s">
        <v>55</v>
      </c>
      <c r="D127" s="8" t="s">
        <v>175</v>
      </c>
      <c r="E127" s="8" t="s">
        <v>219</v>
      </c>
      <c r="F127" s="8" t="s">
        <v>182</v>
      </c>
      <c r="G127" s="8" t="s">
        <v>220</v>
      </c>
      <c r="H127" s="8" t="s">
        <v>162</v>
      </c>
      <c r="I127" s="8" t="s">
        <v>221</v>
      </c>
      <c r="J127" s="8" t="s">
        <v>61</v>
      </c>
      <c r="K127" s="7" t="b">
        <v>1</v>
      </c>
      <c r="L127" s="8" t="s">
        <v>8</v>
      </c>
      <c r="M127" s="7">
        <v>101</v>
      </c>
      <c r="N127" s="8" t="s">
        <v>382</v>
      </c>
      <c r="O127" s="7">
        <v>25</v>
      </c>
      <c r="P127" s="9"/>
      <c r="Q127" s="8" t="s">
        <v>61</v>
      </c>
      <c r="R127" s="7">
        <v>1</v>
      </c>
      <c r="S127" s="10">
        <v>45467</v>
      </c>
      <c r="T127" s="8" t="s">
        <v>63</v>
      </c>
      <c r="U127" s="8" t="s">
        <v>232</v>
      </c>
      <c r="V127" s="8" t="s">
        <v>233</v>
      </c>
      <c r="W127" s="8" t="s">
        <v>234</v>
      </c>
      <c r="X127" s="8" t="s">
        <v>65</v>
      </c>
      <c r="Y127" s="8" t="s">
        <v>16</v>
      </c>
      <c r="Z127" s="8" t="s">
        <v>9</v>
      </c>
      <c r="AA127" s="8" t="s">
        <v>66</v>
      </c>
      <c r="AB127" s="8" t="s">
        <v>232</v>
      </c>
      <c r="AC127" s="8" t="s">
        <v>63</v>
      </c>
      <c r="AD127" s="8" t="s">
        <v>61</v>
      </c>
      <c r="AE127" s="8" t="s">
        <v>61</v>
      </c>
      <c r="AF127" s="8" t="s">
        <v>74</v>
      </c>
      <c r="AG127" s="7">
        <v>12.8</v>
      </c>
    </row>
    <row r="128" spans="1:33" x14ac:dyDescent="0.25">
      <c r="A128" s="7">
        <v>2024</v>
      </c>
      <c r="B128" s="8" t="s">
        <v>54</v>
      </c>
      <c r="C128" s="8" t="s">
        <v>55</v>
      </c>
      <c r="D128" s="8" t="s">
        <v>175</v>
      </c>
      <c r="E128" s="8" t="s">
        <v>176</v>
      </c>
      <c r="F128" s="8" t="s">
        <v>182</v>
      </c>
      <c r="G128" s="8" t="s">
        <v>383</v>
      </c>
      <c r="H128" s="8" t="s">
        <v>59</v>
      </c>
      <c r="I128" s="8" t="s">
        <v>221</v>
      </c>
      <c r="J128" s="8" t="s">
        <v>61</v>
      </c>
      <c r="K128" s="7" t="b">
        <v>1</v>
      </c>
      <c r="L128" s="8" t="s">
        <v>8</v>
      </c>
      <c r="M128" s="7">
        <v>101</v>
      </c>
      <c r="N128" s="8" t="s">
        <v>384</v>
      </c>
      <c r="O128" s="7">
        <v>26</v>
      </c>
      <c r="P128" s="9"/>
      <c r="Q128" s="8" t="s">
        <v>61</v>
      </c>
      <c r="R128" s="7">
        <v>1</v>
      </c>
      <c r="S128" s="10">
        <v>45476</v>
      </c>
      <c r="T128" s="8" t="s">
        <v>63</v>
      </c>
      <c r="U128" s="8" t="s">
        <v>224</v>
      </c>
      <c r="V128" s="8" t="s">
        <v>224</v>
      </c>
      <c r="W128" s="8" t="s">
        <v>61</v>
      </c>
      <c r="X128" s="8" t="s">
        <v>61</v>
      </c>
      <c r="Y128" s="8" t="s">
        <v>61</v>
      </c>
      <c r="Z128" s="8" t="s">
        <v>61</v>
      </c>
      <c r="AA128" s="8" t="s">
        <v>66</v>
      </c>
      <c r="AB128" s="8" t="s">
        <v>224</v>
      </c>
      <c r="AC128" s="8" t="s">
        <v>63</v>
      </c>
      <c r="AD128" s="8" t="s">
        <v>61</v>
      </c>
      <c r="AE128" s="8" t="s">
        <v>61</v>
      </c>
      <c r="AF128" s="8" t="s">
        <v>74</v>
      </c>
      <c r="AG128" s="7">
        <v>9.1</v>
      </c>
    </row>
    <row r="129" spans="1:33" ht="30" x14ac:dyDescent="0.25">
      <c r="A129" s="7">
        <v>2024</v>
      </c>
      <c r="B129" s="8" t="s">
        <v>54</v>
      </c>
      <c r="C129" s="8" t="s">
        <v>55</v>
      </c>
      <c r="D129" s="8" t="s">
        <v>175</v>
      </c>
      <c r="E129" s="8" t="s">
        <v>176</v>
      </c>
      <c r="F129" s="8" t="s">
        <v>182</v>
      </c>
      <c r="G129" s="8" t="s">
        <v>383</v>
      </c>
      <c r="H129" s="8" t="s">
        <v>67</v>
      </c>
      <c r="I129" s="8" t="s">
        <v>221</v>
      </c>
      <c r="J129" s="8" t="s">
        <v>61</v>
      </c>
      <c r="K129" s="7" t="b">
        <v>1</v>
      </c>
      <c r="L129" s="8" t="s">
        <v>8</v>
      </c>
      <c r="M129" s="7">
        <v>101</v>
      </c>
      <c r="N129" s="8" t="s">
        <v>385</v>
      </c>
      <c r="O129" s="7">
        <v>26</v>
      </c>
      <c r="P129" s="9"/>
      <c r="Q129" s="8" t="s">
        <v>61</v>
      </c>
      <c r="R129" s="7">
        <v>1</v>
      </c>
      <c r="S129" s="10">
        <v>45476</v>
      </c>
      <c r="T129" s="8" t="s">
        <v>63</v>
      </c>
      <c r="U129" s="8" t="s">
        <v>290</v>
      </c>
      <c r="V129" s="8" t="s">
        <v>291</v>
      </c>
      <c r="W129" s="8" t="s">
        <v>292</v>
      </c>
      <c r="X129" s="8" t="s">
        <v>65</v>
      </c>
      <c r="Y129" s="8" t="s">
        <v>16</v>
      </c>
      <c r="Z129" s="8" t="s">
        <v>9</v>
      </c>
      <c r="AA129" s="8" t="s">
        <v>66</v>
      </c>
      <c r="AB129" s="8" t="s">
        <v>290</v>
      </c>
      <c r="AC129" s="8" t="s">
        <v>63</v>
      </c>
      <c r="AD129" s="8" t="s">
        <v>61</v>
      </c>
      <c r="AE129" s="8" t="s">
        <v>61</v>
      </c>
      <c r="AF129" s="8" t="s">
        <v>74</v>
      </c>
      <c r="AG129" s="7">
        <v>12</v>
      </c>
    </row>
    <row r="130" spans="1:33" ht="30" x14ac:dyDescent="0.25">
      <c r="A130" s="7">
        <v>2024</v>
      </c>
      <c r="B130" s="8" t="s">
        <v>54</v>
      </c>
      <c r="C130" s="8" t="s">
        <v>55</v>
      </c>
      <c r="D130" s="8" t="s">
        <v>175</v>
      </c>
      <c r="E130" s="8" t="s">
        <v>176</v>
      </c>
      <c r="F130" s="8" t="s">
        <v>182</v>
      </c>
      <c r="G130" s="8" t="s">
        <v>383</v>
      </c>
      <c r="H130" s="8" t="s">
        <v>68</v>
      </c>
      <c r="I130" s="8" t="s">
        <v>221</v>
      </c>
      <c r="J130" s="8" t="s">
        <v>61</v>
      </c>
      <c r="K130" s="7" t="b">
        <v>1</v>
      </c>
      <c r="L130" s="8" t="s">
        <v>8</v>
      </c>
      <c r="M130" s="7">
        <v>101</v>
      </c>
      <c r="N130" s="8" t="s">
        <v>386</v>
      </c>
      <c r="O130" s="7">
        <v>26</v>
      </c>
      <c r="P130" s="9"/>
      <c r="Q130" s="8" t="s">
        <v>61</v>
      </c>
      <c r="R130" s="7">
        <v>1</v>
      </c>
      <c r="S130" s="10">
        <v>45476</v>
      </c>
      <c r="T130" s="8" t="s">
        <v>63</v>
      </c>
      <c r="U130" s="8" t="s">
        <v>76</v>
      </c>
      <c r="V130" s="8" t="s">
        <v>17</v>
      </c>
      <c r="W130" s="8" t="s">
        <v>12</v>
      </c>
      <c r="X130" s="8" t="s">
        <v>65</v>
      </c>
      <c r="Y130" s="8" t="s">
        <v>16</v>
      </c>
      <c r="Z130" s="8" t="s">
        <v>9</v>
      </c>
      <c r="AA130" s="8" t="s">
        <v>66</v>
      </c>
      <c r="AB130" s="8" t="s">
        <v>76</v>
      </c>
      <c r="AC130" s="8" t="s">
        <v>63</v>
      </c>
      <c r="AD130" s="8" t="s">
        <v>61</v>
      </c>
      <c r="AE130" s="8" t="s">
        <v>61</v>
      </c>
      <c r="AF130" s="8" t="s">
        <v>74</v>
      </c>
      <c r="AG130" s="7">
        <v>9.1999999999999993</v>
      </c>
    </row>
    <row r="131" spans="1:33" ht="30" x14ac:dyDescent="0.25">
      <c r="A131" s="7">
        <v>2024</v>
      </c>
      <c r="B131" s="8" t="s">
        <v>54</v>
      </c>
      <c r="C131" s="8" t="s">
        <v>55</v>
      </c>
      <c r="D131" s="8" t="s">
        <v>175</v>
      </c>
      <c r="E131" s="8" t="s">
        <v>176</v>
      </c>
      <c r="F131" s="8" t="s">
        <v>182</v>
      </c>
      <c r="G131" s="8" t="s">
        <v>383</v>
      </c>
      <c r="H131" s="8" t="s">
        <v>70</v>
      </c>
      <c r="I131" s="8" t="s">
        <v>221</v>
      </c>
      <c r="J131" s="8" t="s">
        <v>61</v>
      </c>
      <c r="K131" s="7" t="b">
        <v>1</v>
      </c>
      <c r="L131" s="8" t="s">
        <v>8</v>
      </c>
      <c r="M131" s="7">
        <v>101</v>
      </c>
      <c r="N131" s="8" t="s">
        <v>387</v>
      </c>
      <c r="O131" s="7">
        <v>26</v>
      </c>
      <c r="P131" s="9"/>
      <c r="Q131" s="8" t="s">
        <v>61</v>
      </c>
      <c r="R131" s="7">
        <v>1</v>
      </c>
      <c r="S131" s="10">
        <v>45476</v>
      </c>
      <c r="T131" s="8" t="s">
        <v>63</v>
      </c>
      <c r="U131" s="8" t="s">
        <v>171</v>
      </c>
      <c r="V131" s="8" t="s">
        <v>172</v>
      </c>
      <c r="W131" s="8" t="s">
        <v>173</v>
      </c>
      <c r="X131" s="8" t="s">
        <v>65</v>
      </c>
      <c r="Y131" s="8" t="s">
        <v>16</v>
      </c>
      <c r="Z131" s="8" t="s">
        <v>9</v>
      </c>
      <c r="AA131" s="8" t="s">
        <v>66</v>
      </c>
      <c r="AB131" s="8" t="s">
        <v>171</v>
      </c>
      <c r="AC131" s="8" t="s">
        <v>63</v>
      </c>
      <c r="AD131" s="8" t="s">
        <v>61</v>
      </c>
      <c r="AE131" s="8" t="s">
        <v>61</v>
      </c>
      <c r="AF131" s="8" t="s">
        <v>74</v>
      </c>
      <c r="AG131" s="7">
        <v>8.6</v>
      </c>
    </row>
    <row r="132" spans="1:33" x14ac:dyDescent="0.25">
      <c r="A132" s="7">
        <v>2024</v>
      </c>
      <c r="B132" s="8" t="s">
        <v>54</v>
      </c>
      <c r="C132" s="8" t="s">
        <v>55</v>
      </c>
      <c r="D132" s="8" t="s">
        <v>175</v>
      </c>
      <c r="E132" s="8" t="s">
        <v>176</v>
      </c>
      <c r="F132" s="8" t="s">
        <v>182</v>
      </c>
      <c r="G132" s="8" t="s">
        <v>383</v>
      </c>
      <c r="H132" s="8" t="s">
        <v>73</v>
      </c>
      <c r="I132" s="8" t="s">
        <v>221</v>
      </c>
      <c r="J132" s="8" t="s">
        <v>61</v>
      </c>
      <c r="K132" s="7" t="b">
        <v>1</v>
      </c>
      <c r="L132" s="8" t="s">
        <v>8</v>
      </c>
      <c r="M132" s="7">
        <v>101</v>
      </c>
      <c r="N132" s="8" t="s">
        <v>388</v>
      </c>
      <c r="O132" s="7">
        <v>26</v>
      </c>
      <c r="P132" s="9"/>
      <c r="Q132" s="8" t="s">
        <v>61</v>
      </c>
      <c r="R132" s="7">
        <v>1</v>
      </c>
      <c r="S132" s="10">
        <v>45476</v>
      </c>
      <c r="T132" s="8" t="s">
        <v>63</v>
      </c>
      <c r="U132" s="8" t="s">
        <v>224</v>
      </c>
      <c r="V132" s="8" t="s">
        <v>224</v>
      </c>
      <c r="W132" s="8" t="s">
        <v>61</v>
      </c>
      <c r="X132" s="8" t="s">
        <v>61</v>
      </c>
      <c r="Y132" s="8" t="s">
        <v>61</v>
      </c>
      <c r="Z132" s="8" t="s">
        <v>61</v>
      </c>
      <c r="AA132" s="8" t="s">
        <v>66</v>
      </c>
      <c r="AB132" s="8" t="s">
        <v>224</v>
      </c>
      <c r="AC132" s="8" t="s">
        <v>63</v>
      </c>
      <c r="AD132" s="8" t="s">
        <v>61</v>
      </c>
      <c r="AE132" s="8" t="s">
        <v>61</v>
      </c>
      <c r="AF132" s="8" t="s">
        <v>74</v>
      </c>
      <c r="AG132" s="7">
        <v>10.199999999999999</v>
      </c>
    </row>
    <row r="133" spans="1:33" ht="30" x14ac:dyDescent="0.25">
      <c r="A133" s="7">
        <v>2024</v>
      </c>
      <c r="B133" s="8" t="s">
        <v>54</v>
      </c>
      <c r="C133" s="8" t="s">
        <v>55</v>
      </c>
      <c r="D133" s="8" t="s">
        <v>175</v>
      </c>
      <c r="E133" s="8" t="s">
        <v>176</v>
      </c>
      <c r="F133" s="8" t="s">
        <v>182</v>
      </c>
      <c r="G133" s="8" t="s">
        <v>383</v>
      </c>
      <c r="H133" s="8" t="s">
        <v>75</v>
      </c>
      <c r="I133" s="8" t="s">
        <v>221</v>
      </c>
      <c r="J133" s="8" t="s">
        <v>61</v>
      </c>
      <c r="K133" s="7" t="b">
        <v>1</v>
      </c>
      <c r="L133" s="8" t="s">
        <v>8</v>
      </c>
      <c r="M133" s="7">
        <v>101</v>
      </c>
      <c r="N133" s="8" t="s">
        <v>389</v>
      </c>
      <c r="O133" s="7">
        <v>26</v>
      </c>
      <c r="P133" s="9"/>
      <c r="Q133" s="8" t="s">
        <v>61</v>
      </c>
      <c r="R133" s="7">
        <v>1</v>
      </c>
      <c r="S133" s="10">
        <v>45476</v>
      </c>
      <c r="T133" s="8" t="s">
        <v>63</v>
      </c>
      <c r="U133" s="8" t="s">
        <v>171</v>
      </c>
      <c r="V133" s="8" t="s">
        <v>172</v>
      </c>
      <c r="W133" s="8" t="s">
        <v>173</v>
      </c>
      <c r="X133" s="8" t="s">
        <v>65</v>
      </c>
      <c r="Y133" s="8" t="s">
        <v>16</v>
      </c>
      <c r="Z133" s="8" t="s">
        <v>9</v>
      </c>
      <c r="AA133" s="8" t="s">
        <v>66</v>
      </c>
      <c r="AB133" s="8" t="s">
        <v>171</v>
      </c>
      <c r="AC133" s="8" t="s">
        <v>63</v>
      </c>
      <c r="AD133" s="8" t="s">
        <v>61</v>
      </c>
      <c r="AE133" s="8" t="s">
        <v>61</v>
      </c>
      <c r="AF133" s="8" t="s">
        <v>74</v>
      </c>
      <c r="AG133" s="7">
        <v>13.2</v>
      </c>
    </row>
    <row r="134" spans="1:33" ht="45" x14ac:dyDescent="0.25">
      <c r="A134" s="7">
        <v>2024</v>
      </c>
      <c r="B134" s="8" t="s">
        <v>54</v>
      </c>
      <c r="C134" s="8" t="s">
        <v>55</v>
      </c>
      <c r="D134" s="8" t="s">
        <v>175</v>
      </c>
      <c r="E134" s="8" t="s">
        <v>176</v>
      </c>
      <c r="F134" s="8" t="s">
        <v>182</v>
      </c>
      <c r="G134" s="8" t="s">
        <v>383</v>
      </c>
      <c r="H134" s="8" t="s">
        <v>77</v>
      </c>
      <c r="I134" s="8" t="s">
        <v>221</v>
      </c>
      <c r="J134" s="8" t="s">
        <v>61</v>
      </c>
      <c r="K134" s="7" t="b">
        <v>1</v>
      </c>
      <c r="L134" s="8" t="s">
        <v>8</v>
      </c>
      <c r="M134" s="7">
        <v>101</v>
      </c>
      <c r="N134" s="8" t="s">
        <v>390</v>
      </c>
      <c r="O134" s="7">
        <v>26</v>
      </c>
      <c r="P134" s="9"/>
      <c r="Q134" s="8" t="s">
        <v>61</v>
      </c>
      <c r="R134" s="7">
        <v>1</v>
      </c>
      <c r="S134" s="10">
        <v>45476</v>
      </c>
      <c r="T134" s="8" t="s">
        <v>63</v>
      </c>
      <c r="U134" s="8" t="s">
        <v>224</v>
      </c>
      <c r="V134" s="8" t="s">
        <v>224</v>
      </c>
      <c r="W134" s="8" t="s">
        <v>61</v>
      </c>
      <c r="X134" s="8" t="s">
        <v>61</v>
      </c>
      <c r="Y134" s="8" t="s">
        <v>61</v>
      </c>
      <c r="Z134" s="8" t="s">
        <v>61</v>
      </c>
      <c r="AA134" s="8" t="s">
        <v>84</v>
      </c>
      <c r="AB134" s="8" t="s">
        <v>224</v>
      </c>
      <c r="AC134" s="8" t="s">
        <v>63</v>
      </c>
      <c r="AD134" s="8" t="s">
        <v>61</v>
      </c>
      <c r="AE134" s="8" t="s">
        <v>61</v>
      </c>
      <c r="AF134" s="8" t="s">
        <v>74</v>
      </c>
      <c r="AG134" s="7">
        <v>10.3</v>
      </c>
    </row>
    <row r="135" spans="1:33" ht="30" x14ac:dyDescent="0.25">
      <c r="A135" s="7">
        <v>2024</v>
      </c>
      <c r="B135" s="8" t="s">
        <v>54</v>
      </c>
      <c r="C135" s="8" t="s">
        <v>55</v>
      </c>
      <c r="D135" s="8" t="s">
        <v>175</v>
      </c>
      <c r="E135" s="8" t="s">
        <v>176</v>
      </c>
      <c r="F135" s="8" t="s">
        <v>182</v>
      </c>
      <c r="G135" s="8" t="s">
        <v>383</v>
      </c>
      <c r="H135" s="8" t="s">
        <v>78</v>
      </c>
      <c r="I135" s="8" t="s">
        <v>221</v>
      </c>
      <c r="J135" s="8" t="s">
        <v>61</v>
      </c>
      <c r="K135" s="7" t="b">
        <v>1</v>
      </c>
      <c r="L135" s="8" t="s">
        <v>8</v>
      </c>
      <c r="M135" s="7">
        <v>101</v>
      </c>
      <c r="N135" s="8" t="s">
        <v>391</v>
      </c>
      <c r="O135" s="7">
        <v>26</v>
      </c>
      <c r="P135" s="9"/>
      <c r="Q135" s="8" t="s">
        <v>61</v>
      </c>
      <c r="R135" s="7">
        <v>1</v>
      </c>
      <c r="S135" s="10">
        <v>45476</v>
      </c>
      <c r="T135" s="8" t="s">
        <v>63</v>
      </c>
      <c r="U135" s="8" t="s">
        <v>69</v>
      </c>
      <c r="V135" s="8" t="s">
        <v>15</v>
      </c>
      <c r="W135" s="8" t="s">
        <v>12</v>
      </c>
      <c r="X135" s="8" t="s">
        <v>65</v>
      </c>
      <c r="Y135" s="8" t="s">
        <v>16</v>
      </c>
      <c r="Z135" s="8" t="s">
        <v>9</v>
      </c>
      <c r="AA135" s="8" t="s">
        <v>66</v>
      </c>
      <c r="AB135" s="8" t="s">
        <v>69</v>
      </c>
      <c r="AC135" s="8" t="s">
        <v>63</v>
      </c>
      <c r="AD135" s="8" t="s">
        <v>61</v>
      </c>
      <c r="AE135" s="8" t="s">
        <v>61</v>
      </c>
      <c r="AF135" s="8" t="s">
        <v>74</v>
      </c>
      <c r="AG135" s="7">
        <v>16.2</v>
      </c>
    </row>
    <row r="136" spans="1:33" ht="30" x14ac:dyDescent="0.25">
      <c r="A136" s="7">
        <v>2024</v>
      </c>
      <c r="B136" s="8" t="s">
        <v>54</v>
      </c>
      <c r="C136" s="8" t="s">
        <v>55</v>
      </c>
      <c r="D136" s="8" t="s">
        <v>175</v>
      </c>
      <c r="E136" s="8" t="s">
        <v>176</v>
      </c>
      <c r="F136" s="8" t="s">
        <v>182</v>
      </c>
      <c r="G136" s="8" t="s">
        <v>383</v>
      </c>
      <c r="H136" s="8" t="s">
        <v>79</v>
      </c>
      <c r="I136" s="8" t="s">
        <v>221</v>
      </c>
      <c r="J136" s="8" t="s">
        <v>61</v>
      </c>
      <c r="K136" s="7" t="b">
        <v>1</v>
      </c>
      <c r="L136" s="8" t="s">
        <v>8</v>
      </c>
      <c r="M136" s="7">
        <v>101</v>
      </c>
      <c r="N136" s="8" t="s">
        <v>392</v>
      </c>
      <c r="O136" s="7">
        <v>26</v>
      </c>
      <c r="P136" s="9"/>
      <c r="Q136" s="8" t="s">
        <v>61</v>
      </c>
      <c r="R136" s="7">
        <v>1</v>
      </c>
      <c r="S136" s="10">
        <v>45476</v>
      </c>
      <c r="T136" s="8" t="s">
        <v>63</v>
      </c>
      <c r="U136" s="8" t="s">
        <v>69</v>
      </c>
      <c r="V136" s="8" t="s">
        <v>15</v>
      </c>
      <c r="W136" s="8" t="s">
        <v>12</v>
      </c>
      <c r="X136" s="8" t="s">
        <v>65</v>
      </c>
      <c r="Y136" s="8" t="s">
        <v>16</v>
      </c>
      <c r="Z136" s="8" t="s">
        <v>9</v>
      </c>
      <c r="AA136" s="8" t="s">
        <v>66</v>
      </c>
      <c r="AB136" s="8" t="s">
        <v>69</v>
      </c>
      <c r="AC136" s="8" t="s">
        <v>63</v>
      </c>
      <c r="AD136" s="8" t="s">
        <v>61</v>
      </c>
      <c r="AE136" s="8" t="s">
        <v>61</v>
      </c>
      <c r="AF136" s="8" t="s">
        <v>74</v>
      </c>
      <c r="AG136" s="7">
        <v>12.4</v>
      </c>
    </row>
    <row r="137" spans="1:33" x14ac:dyDescent="0.25">
      <c r="A137" s="7">
        <v>2024</v>
      </c>
      <c r="B137" s="8" t="s">
        <v>54</v>
      </c>
      <c r="C137" s="8" t="s">
        <v>55</v>
      </c>
      <c r="D137" s="8" t="s">
        <v>175</v>
      </c>
      <c r="E137" s="8" t="s">
        <v>176</v>
      </c>
      <c r="F137" s="8" t="s">
        <v>182</v>
      </c>
      <c r="G137" s="8" t="s">
        <v>383</v>
      </c>
      <c r="H137" s="8" t="s">
        <v>81</v>
      </c>
      <c r="I137" s="8" t="s">
        <v>221</v>
      </c>
      <c r="J137" s="8" t="s">
        <v>61</v>
      </c>
      <c r="K137" s="7" t="b">
        <v>1</v>
      </c>
      <c r="L137" s="8" t="s">
        <v>8</v>
      </c>
      <c r="M137" s="7">
        <v>101</v>
      </c>
      <c r="N137" s="8" t="s">
        <v>393</v>
      </c>
      <c r="O137" s="7">
        <v>26</v>
      </c>
      <c r="P137" s="9"/>
      <c r="Q137" s="8" t="s">
        <v>61</v>
      </c>
      <c r="R137" s="7">
        <v>1</v>
      </c>
      <c r="S137" s="10">
        <v>45476</v>
      </c>
      <c r="T137" s="8" t="s">
        <v>63</v>
      </c>
      <c r="U137" s="8" t="s">
        <v>224</v>
      </c>
      <c r="V137" s="8" t="s">
        <v>224</v>
      </c>
      <c r="W137" s="8" t="s">
        <v>61</v>
      </c>
      <c r="X137" s="8" t="s">
        <v>61</v>
      </c>
      <c r="Y137" s="8" t="s">
        <v>61</v>
      </c>
      <c r="Z137" s="8" t="s">
        <v>61</v>
      </c>
      <c r="AA137" s="8" t="s">
        <v>66</v>
      </c>
      <c r="AB137" s="8" t="s">
        <v>224</v>
      </c>
      <c r="AC137" s="8" t="s">
        <v>63</v>
      </c>
      <c r="AD137" s="8" t="s">
        <v>61</v>
      </c>
      <c r="AE137" s="8" t="s">
        <v>61</v>
      </c>
      <c r="AF137" s="8" t="s">
        <v>74</v>
      </c>
      <c r="AG137" s="7">
        <v>12.9</v>
      </c>
    </row>
    <row r="138" spans="1:33" ht="30" x14ac:dyDescent="0.25">
      <c r="A138" s="7">
        <v>2024</v>
      </c>
      <c r="B138" s="8" t="s">
        <v>54</v>
      </c>
      <c r="C138" s="8" t="s">
        <v>55</v>
      </c>
      <c r="D138" s="8" t="s">
        <v>175</v>
      </c>
      <c r="E138" s="8" t="s">
        <v>176</v>
      </c>
      <c r="F138" s="8" t="s">
        <v>182</v>
      </c>
      <c r="G138" s="8" t="s">
        <v>383</v>
      </c>
      <c r="H138" s="8" t="s">
        <v>82</v>
      </c>
      <c r="I138" s="8" t="s">
        <v>221</v>
      </c>
      <c r="J138" s="8" t="s">
        <v>61</v>
      </c>
      <c r="K138" s="7" t="b">
        <v>1</v>
      </c>
      <c r="L138" s="8" t="s">
        <v>8</v>
      </c>
      <c r="M138" s="7">
        <v>101</v>
      </c>
      <c r="N138" s="8" t="s">
        <v>394</v>
      </c>
      <c r="O138" s="7">
        <v>26</v>
      </c>
      <c r="P138" s="9"/>
      <c r="Q138" s="8" t="s">
        <v>61</v>
      </c>
      <c r="R138" s="7">
        <v>1</v>
      </c>
      <c r="S138" s="10">
        <v>45476</v>
      </c>
      <c r="T138" s="8" t="s">
        <v>63</v>
      </c>
      <c r="U138" s="8" t="s">
        <v>80</v>
      </c>
      <c r="V138" s="8" t="s">
        <v>19</v>
      </c>
      <c r="W138" s="8" t="s">
        <v>12</v>
      </c>
      <c r="X138" s="8" t="s">
        <v>65</v>
      </c>
      <c r="Y138" s="8" t="s">
        <v>20</v>
      </c>
      <c r="Z138" s="8" t="s">
        <v>9</v>
      </c>
      <c r="AA138" s="8" t="s">
        <v>72</v>
      </c>
      <c r="AB138" s="8" t="s">
        <v>80</v>
      </c>
      <c r="AC138" s="8" t="s">
        <v>63</v>
      </c>
      <c r="AD138" s="8" t="s">
        <v>61</v>
      </c>
      <c r="AE138" s="8" t="s">
        <v>61</v>
      </c>
      <c r="AF138" s="8" t="s">
        <v>74</v>
      </c>
      <c r="AG138" s="7">
        <v>14.1</v>
      </c>
    </row>
    <row r="139" spans="1:33" ht="30" x14ac:dyDescent="0.25">
      <c r="A139" s="7">
        <v>2024</v>
      </c>
      <c r="B139" s="8" t="s">
        <v>54</v>
      </c>
      <c r="C139" s="8" t="s">
        <v>55</v>
      </c>
      <c r="D139" s="8" t="s">
        <v>175</v>
      </c>
      <c r="E139" s="8" t="s">
        <v>176</v>
      </c>
      <c r="F139" s="8" t="s">
        <v>182</v>
      </c>
      <c r="G139" s="8" t="s">
        <v>383</v>
      </c>
      <c r="H139" s="8" t="s">
        <v>83</v>
      </c>
      <c r="I139" s="8" t="s">
        <v>221</v>
      </c>
      <c r="J139" s="8" t="s">
        <v>61</v>
      </c>
      <c r="K139" s="7" t="b">
        <v>1</v>
      </c>
      <c r="L139" s="8" t="s">
        <v>8</v>
      </c>
      <c r="M139" s="7">
        <v>101</v>
      </c>
      <c r="N139" s="8" t="s">
        <v>395</v>
      </c>
      <c r="O139" s="7">
        <v>26</v>
      </c>
      <c r="P139" s="9"/>
      <c r="Q139" s="8" t="s">
        <v>61</v>
      </c>
      <c r="R139" s="7">
        <v>1</v>
      </c>
      <c r="S139" s="10">
        <v>45476</v>
      </c>
      <c r="T139" s="8" t="s">
        <v>63</v>
      </c>
      <c r="U139" s="8" t="s">
        <v>171</v>
      </c>
      <c r="V139" s="8" t="s">
        <v>172</v>
      </c>
      <c r="W139" s="8" t="s">
        <v>173</v>
      </c>
      <c r="X139" s="8" t="s">
        <v>65</v>
      </c>
      <c r="Y139" s="8" t="s">
        <v>16</v>
      </c>
      <c r="Z139" s="8" t="s">
        <v>9</v>
      </c>
      <c r="AA139" s="8" t="s">
        <v>66</v>
      </c>
      <c r="AB139" s="8" t="s">
        <v>171</v>
      </c>
      <c r="AC139" s="8" t="s">
        <v>63</v>
      </c>
      <c r="AD139" s="8" t="s">
        <v>61</v>
      </c>
      <c r="AE139" s="8" t="s">
        <v>61</v>
      </c>
      <c r="AF139" s="8" t="s">
        <v>74</v>
      </c>
      <c r="AG139" s="7">
        <v>12.9</v>
      </c>
    </row>
    <row r="140" spans="1:33" ht="30" x14ac:dyDescent="0.25">
      <c r="A140" s="7">
        <v>2024</v>
      </c>
      <c r="B140" s="8" t="s">
        <v>54</v>
      </c>
      <c r="C140" s="8" t="s">
        <v>55</v>
      </c>
      <c r="D140" s="8" t="s">
        <v>175</v>
      </c>
      <c r="E140" s="8" t="s">
        <v>176</v>
      </c>
      <c r="F140" s="8" t="s">
        <v>182</v>
      </c>
      <c r="G140" s="8" t="s">
        <v>383</v>
      </c>
      <c r="H140" s="8" t="s">
        <v>85</v>
      </c>
      <c r="I140" s="8" t="s">
        <v>221</v>
      </c>
      <c r="J140" s="8" t="s">
        <v>61</v>
      </c>
      <c r="K140" s="7" t="b">
        <v>1</v>
      </c>
      <c r="L140" s="8" t="s">
        <v>8</v>
      </c>
      <c r="M140" s="7">
        <v>101</v>
      </c>
      <c r="N140" s="8" t="s">
        <v>396</v>
      </c>
      <c r="O140" s="7">
        <v>26</v>
      </c>
      <c r="P140" s="9"/>
      <c r="Q140" s="8" t="s">
        <v>61</v>
      </c>
      <c r="R140" s="7">
        <v>1</v>
      </c>
      <c r="S140" s="10">
        <v>45476</v>
      </c>
      <c r="T140" s="8" t="s">
        <v>63</v>
      </c>
      <c r="U140" s="8" t="s">
        <v>76</v>
      </c>
      <c r="V140" s="8" t="s">
        <v>17</v>
      </c>
      <c r="W140" s="8" t="s">
        <v>12</v>
      </c>
      <c r="X140" s="8" t="s">
        <v>65</v>
      </c>
      <c r="Y140" s="8" t="s">
        <v>16</v>
      </c>
      <c r="Z140" s="8" t="s">
        <v>9</v>
      </c>
      <c r="AA140" s="8" t="s">
        <v>66</v>
      </c>
      <c r="AB140" s="8" t="s">
        <v>76</v>
      </c>
      <c r="AC140" s="8" t="s">
        <v>63</v>
      </c>
      <c r="AD140" s="8" t="s">
        <v>61</v>
      </c>
      <c r="AE140" s="8" t="s">
        <v>61</v>
      </c>
      <c r="AF140" s="8" t="s">
        <v>74</v>
      </c>
      <c r="AG140" s="7">
        <v>8.9</v>
      </c>
    </row>
    <row r="141" spans="1:33" ht="30" x14ac:dyDescent="0.25">
      <c r="A141" s="7">
        <v>2024</v>
      </c>
      <c r="B141" s="8" t="s">
        <v>54</v>
      </c>
      <c r="C141" s="8" t="s">
        <v>55</v>
      </c>
      <c r="D141" s="8" t="s">
        <v>175</v>
      </c>
      <c r="E141" s="8" t="s">
        <v>176</v>
      </c>
      <c r="F141" s="8" t="s">
        <v>182</v>
      </c>
      <c r="G141" s="8" t="s">
        <v>383</v>
      </c>
      <c r="H141" s="8" t="s">
        <v>86</v>
      </c>
      <c r="I141" s="8" t="s">
        <v>221</v>
      </c>
      <c r="J141" s="8" t="s">
        <v>61</v>
      </c>
      <c r="K141" s="7" t="b">
        <v>1</v>
      </c>
      <c r="L141" s="8" t="s">
        <v>8</v>
      </c>
      <c r="M141" s="7">
        <v>101</v>
      </c>
      <c r="N141" s="8" t="s">
        <v>397</v>
      </c>
      <c r="O141" s="7">
        <v>26</v>
      </c>
      <c r="P141" s="9"/>
      <c r="Q141" s="8" t="s">
        <v>61</v>
      </c>
      <c r="R141" s="7">
        <v>1</v>
      </c>
      <c r="S141" s="10">
        <v>45476</v>
      </c>
      <c r="T141" s="8" t="s">
        <v>63</v>
      </c>
      <c r="U141" s="8" t="s">
        <v>267</v>
      </c>
      <c r="V141" s="8" t="s">
        <v>268</v>
      </c>
      <c r="W141" s="8" t="s">
        <v>132</v>
      </c>
      <c r="X141" s="8" t="s">
        <v>65</v>
      </c>
      <c r="Y141" s="8" t="s">
        <v>16</v>
      </c>
      <c r="Z141" s="8" t="s">
        <v>9</v>
      </c>
      <c r="AA141" s="8" t="s">
        <v>66</v>
      </c>
      <c r="AB141" s="8" t="s">
        <v>267</v>
      </c>
      <c r="AC141" s="8" t="s">
        <v>63</v>
      </c>
      <c r="AD141" s="8" t="s">
        <v>61</v>
      </c>
      <c r="AE141" s="8" t="s">
        <v>61</v>
      </c>
      <c r="AF141" s="8" t="s">
        <v>74</v>
      </c>
      <c r="AG141" s="7">
        <v>8.1999999999999993</v>
      </c>
    </row>
    <row r="142" spans="1:33" x14ac:dyDescent="0.25">
      <c r="A142" s="7">
        <v>2024</v>
      </c>
      <c r="B142" s="8" t="s">
        <v>54</v>
      </c>
      <c r="C142" s="8" t="s">
        <v>55</v>
      </c>
      <c r="D142" s="8" t="s">
        <v>175</v>
      </c>
      <c r="E142" s="8" t="s">
        <v>176</v>
      </c>
      <c r="F142" s="8" t="s">
        <v>182</v>
      </c>
      <c r="G142" s="8" t="s">
        <v>383</v>
      </c>
      <c r="H142" s="8" t="s">
        <v>87</v>
      </c>
      <c r="I142" s="8" t="s">
        <v>221</v>
      </c>
      <c r="J142" s="8" t="s">
        <v>61</v>
      </c>
      <c r="K142" s="7" t="b">
        <v>1</v>
      </c>
      <c r="L142" s="8" t="s">
        <v>8</v>
      </c>
      <c r="M142" s="7">
        <v>101</v>
      </c>
      <c r="N142" s="8" t="s">
        <v>398</v>
      </c>
      <c r="O142" s="7">
        <v>26</v>
      </c>
      <c r="P142" s="9"/>
      <c r="Q142" s="8" t="s">
        <v>61</v>
      </c>
      <c r="R142" s="7">
        <v>1</v>
      </c>
      <c r="S142" s="10">
        <v>45476</v>
      </c>
      <c r="T142" s="8" t="s">
        <v>63</v>
      </c>
      <c r="U142" s="8" t="s">
        <v>224</v>
      </c>
      <c r="V142" s="8" t="s">
        <v>224</v>
      </c>
      <c r="W142" s="8" t="s">
        <v>61</v>
      </c>
      <c r="X142" s="8" t="s">
        <v>61</v>
      </c>
      <c r="Y142" s="8" t="s">
        <v>61</v>
      </c>
      <c r="Z142" s="8" t="s">
        <v>61</v>
      </c>
      <c r="AA142" s="8" t="s">
        <v>66</v>
      </c>
      <c r="AB142" s="8" t="s">
        <v>224</v>
      </c>
      <c r="AC142" s="8" t="s">
        <v>63</v>
      </c>
      <c r="AD142" s="8" t="s">
        <v>61</v>
      </c>
      <c r="AE142" s="8" t="s">
        <v>61</v>
      </c>
      <c r="AF142" s="8" t="s">
        <v>74</v>
      </c>
      <c r="AG142" s="7">
        <v>12</v>
      </c>
    </row>
    <row r="143" spans="1:33" ht="30" x14ac:dyDescent="0.25">
      <c r="A143" s="7">
        <v>2024</v>
      </c>
      <c r="B143" s="8" t="s">
        <v>54</v>
      </c>
      <c r="C143" s="8" t="s">
        <v>55</v>
      </c>
      <c r="D143" s="8" t="s">
        <v>175</v>
      </c>
      <c r="E143" s="8" t="s">
        <v>176</v>
      </c>
      <c r="F143" s="8" t="s">
        <v>182</v>
      </c>
      <c r="G143" s="8" t="s">
        <v>383</v>
      </c>
      <c r="H143" s="8" t="s">
        <v>88</v>
      </c>
      <c r="I143" s="8" t="s">
        <v>221</v>
      </c>
      <c r="J143" s="8" t="s">
        <v>61</v>
      </c>
      <c r="K143" s="7" t="b">
        <v>1</v>
      </c>
      <c r="L143" s="8" t="s">
        <v>8</v>
      </c>
      <c r="M143" s="7">
        <v>101</v>
      </c>
      <c r="N143" s="8" t="s">
        <v>399</v>
      </c>
      <c r="O143" s="7">
        <v>26</v>
      </c>
      <c r="P143" s="9"/>
      <c r="Q143" s="8" t="s">
        <v>61</v>
      </c>
      <c r="R143" s="7">
        <v>1</v>
      </c>
      <c r="S143" s="10">
        <v>45476</v>
      </c>
      <c r="T143" s="8" t="s">
        <v>63</v>
      </c>
      <c r="U143" s="8" t="s">
        <v>64</v>
      </c>
      <c r="V143" s="8" t="s">
        <v>18</v>
      </c>
      <c r="W143" s="8" t="s">
        <v>12</v>
      </c>
      <c r="X143" s="8" t="s">
        <v>65</v>
      </c>
      <c r="Y143" s="8" t="s">
        <v>16</v>
      </c>
      <c r="Z143" s="8" t="s">
        <v>9</v>
      </c>
      <c r="AA143" s="8" t="s">
        <v>66</v>
      </c>
      <c r="AB143" s="8" t="s">
        <v>64</v>
      </c>
      <c r="AC143" s="8" t="s">
        <v>63</v>
      </c>
      <c r="AD143" s="8" t="s">
        <v>61</v>
      </c>
      <c r="AE143" s="8" t="s">
        <v>61</v>
      </c>
      <c r="AF143" s="8" t="s">
        <v>74</v>
      </c>
      <c r="AG143" s="7">
        <v>7.2</v>
      </c>
    </row>
    <row r="144" spans="1:33" x14ac:dyDescent="0.25">
      <c r="A144" s="7">
        <v>2024</v>
      </c>
      <c r="B144" s="8" t="s">
        <v>54</v>
      </c>
      <c r="C144" s="8" t="s">
        <v>55</v>
      </c>
      <c r="D144" s="8" t="s">
        <v>175</v>
      </c>
      <c r="E144" s="8" t="s">
        <v>176</v>
      </c>
      <c r="F144" s="8" t="s">
        <v>182</v>
      </c>
      <c r="G144" s="8" t="s">
        <v>383</v>
      </c>
      <c r="H144" s="8" t="s">
        <v>89</v>
      </c>
      <c r="I144" s="8" t="s">
        <v>221</v>
      </c>
      <c r="J144" s="8" t="s">
        <v>61</v>
      </c>
      <c r="K144" s="7" t="b">
        <v>1</v>
      </c>
      <c r="L144" s="8" t="s">
        <v>8</v>
      </c>
      <c r="M144" s="7">
        <v>101</v>
      </c>
      <c r="N144" s="8" t="s">
        <v>400</v>
      </c>
      <c r="O144" s="7">
        <v>26</v>
      </c>
      <c r="P144" s="9"/>
      <c r="Q144" s="8" t="s">
        <v>61</v>
      </c>
      <c r="R144" s="7">
        <v>1</v>
      </c>
      <c r="S144" s="10">
        <v>45476</v>
      </c>
      <c r="T144" s="8" t="s">
        <v>63</v>
      </c>
      <c r="U144" s="8" t="s">
        <v>224</v>
      </c>
      <c r="V144" s="8" t="s">
        <v>224</v>
      </c>
      <c r="W144" s="8" t="s">
        <v>61</v>
      </c>
      <c r="X144" s="8" t="s">
        <v>61</v>
      </c>
      <c r="Y144" s="8" t="s">
        <v>61</v>
      </c>
      <c r="Z144" s="8" t="s">
        <v>61</v>
      </c>
      <c r="AA144" s="8" t="s">
        <v>72</v>
      </c>
      <c r="AB144" s="8" t="s">
        <v>224</v>
      </c>
      <c r="AC144" s="8" t="s">
        <v>63</v>
      </c>
      <c r="AD144" s="8" t="s">
        <v>61</v>
      </c>
      <c r="AE144" s="8" t="s">
        <v>61</v>
      </c>
      <c r="AF144" s="8" t="s">
        <v>74</v>
      </c>
      <c r="AG144" s="7">
        <v>11</v>
      </c>
    </row>
    <row r="145" spans="1:33" ht="45" x14ac:dyDescent="0.25">
      <c r="A145" s="7">
        <v>2024</v>
      </c>
      <c r="B145" s="8" t="s">
        <v>54</v>
      </c>
      <c r="C145" s="8" t="s">
        <v>55</v>
      </c>
      <c r="D145" s="8" t="s">
        <v>175</v>
      </c>
      <c r="E145" s="8" t="s">
        <v>176</v>
      </c>
      <c r="F145" s="8" t="s">
        <v>182</v>
      </c>
      <c r="G145" s="8" t="s">
        <v>383</v>
      </c>
      <c r="H145" s="8" t="s">
        <v>90</v>
      </c>
      <c r="I145" s="8" t="s">
        <v>221</v>
      </c>
      <c r="J145" s="8" t="s">
        <v>61</v>
      </c>
      <c r="K145" s="7" t="b">
        <v>1</v>
      </c>
      <c r="L145" s="8" t="s">
        <v>8</v>
      </c>
      <c r="M145" s="7">
        <v>101</v>
      </c>
      <c r="N145" s="8" t="s">
        <v>401</v>
      </c>
      <c r="O145" s="7">
        <v>26</v>
      </c>
      <c r="P145" s="9"/>
      <c r="Q145" s="8" t="s">
        <v>61</v>
      </c>
      <c r="R145" s="7">
        <v>1</v>
      </c>
      <c r="S145" s="10">
        <v>45476</v>
      </c>
      <c r="T145" s="8" t="s">
        <v>63</v>
      </c>
      <c r="U145" s="8" t="s">
        <v>224</v>
      </c>
      <c r="V145" s="8" t="s">
        <v>224</v>
      </c>
      <c r="W145" s="8" t="s">
        <v>61</v>
      </c>
      <c r="X145" s="8" t="s">
        <v>61</v>
      </c>
      <c r="Y145" s="8" t="s">
        <v>61</v>
      </c>
      <c r="Z145" s="8" t="s">
        <v>61</v>
      </c>
      <c r="AA145" s="8" t="s">
        <v>84</v>
      </c>
      <c r="AB145" s="8" t="s">
        <v>224</v>
      </c>
      <c r="AC145" s="8" t="s">
        <v>63</v>
      </c>
      <c r="AD145" s="8" t="s">
        <v>61</v>
      </c>
      <c r="AE145" s="8" t="s">
        <v>61</v>
      </c>
      <c r="AF145" s="8" t="s">
        <v>74</v>
      </c>
      <c r="AG145" s="7">
        <v>12.1</v>
      </c>
    </row>
    <row r="146" spans="1:33" x14ac:dyDescent="0.25">
      <c r="A146" s="7">
        <v>2024</v>
      </c>
      <c r="B146" s="8" t="s">
        <v>54</v>
      </c>
      <c r="C146" s="8" t="s">
        <v>55</v>
      </c>
      <c r="D146" s="8" t="s">
        <v>175</v>
      </c>
      <c r="E146" s="8" t="s">
        <v>176</v>
      </c>
      <c r="F146" s="8" t="s">
        <v>182</v>
      </c>
      <c r="G146" s="8" t="s">
        <v>383</v>
      </c>
      <c r="H146" s="8" t="s">
        <v>91</v>
      </c>
      <c r="I146" s="8" t="s">
        <v>221</v>
      </c>
      <c r="J146" s="8" t="s">
        <v>61</v>
      </c>
      <c r="K146" s="7" t="b">
        <v>1</v>
      </c>
      <c r="L146" s="8" t="s">
        <v>8</v>
      </c>
      <c r="M146" s="7">
        <v>101</v>
      </c>
      <c r="N146" s="8" t="s">
        <v>402</v>
      </c>
      <c r="O146" s="7">
        <v>26</v>
      </c>
      <c r="P146" s="9"/>
      <c r="Q146" s="8" t="s">
        <v>61</v>
      </c>
      <c r="R146" s="7">
        <v>1</v>
      </c>
      <c r="S146" s="10">
        <v>45476</v>
      </c>
      <c r="T146" s="8" t="s">
        <v>63</v>
      </c>
      <c r="U146" s="8" t="s">
        <v>224</v>
      </c>
      <c r="V146" s="8" t="s">
        <v>224</v>
      </c>
      <c r="W146" s="8" t="s">
        <v>61</v>
      </c>
      <c r="X146" s="8" t="s">
        <v>61</v>
      </c>
      <c r="Y146" s="8" t="s">
        <v>61</v>
      </c>
      <c r="Z146" s="8" t="s">
        <v>61</v>
      </c>
      <c r="AA146" s="8" t="s">
        <v>66</v>
      </c>
      <c r="AB146" s="8" t="s">
        <v>224</v>
      </c>
      <c r="AC146" s="8" t="s">
        <v>63</v>
      </c>
      <c r="AD146" s="8" t="s">
        <v>61</v>
      </c>
      <c r="AE146" s="8" t="s">
        <v>61</v>
      </c>
      <c r="AF146" s="8" t="s">
        <v>74</v>
      </c>
      <c r="AG146" s="7">
        <v>14.1</v>
      </c>
    </row>
    <row r="147" spans="1:33" ht="30" x14ac:dyDescent="0.25">
      <c r="A147" s="7">
        <v>2024</v>
      </c>
      <c r="B147" s="8" t="s">
        <v>54</v>
      </c>
      <c r="C147" s="8" t="s">
        <v>55</v>
      </c>
      <c r="D147" s="8" t="s">
        <v>175</v>
      </c>
      <c r="E147" s="8" t="s">
        <v>176</v>
      </c>
      <c r="F147" s="8" t="s">
        <v>182</v>
      </c>
      <c r="G147" s="8" t="s">
        <v>383</v>
      </c>
      <c r="H147" s="8" t="s">
        <v>92</v>
      </c>
      <c r="I147" s="8" t="s">
        <v>221</v>
      </c>
      <c r="J147" s="8" t="s">
        <v>61</v>
      </c>
      <c r="K147" s="7" t="b">
        <v>1</v>
      </c>
      <c r="L147" s="8" t="s">
        <v>8</v>
      </c>
      <c r="M147" s="7">
        <v>101</v>
      </c>
      <c r="N147" s="8" t="s">
        <v>403</v>
      </c>
      <c r="O147" s="7">
        <v>26</v>
      </c>
      <c r="P147" s="9"/>
      <c r="Q147" s="8" t="s">
        <v>61</v>
      </c>
      <c r="R147" s="7">
        <v>1</v>
      </c>
      <c r="S147" s="10">
        <v>45476</v>
      </c>
      <c r="T147" s="8" t="s">
        <v>63</v>
      </c>
      <c r="U147" s="8" t="s">
        <v>69</v>
      </c>
      <c r="V147" s="8" t="s">
        <v>15</v>
      </c>
      <c r="W147" s="8" t="s">
        <v>12</v>
      </c>
      <c r="X147" s="8" t="s">
        <v>65</v>
      </c>
      <c r="Y147" s="8" t="s">
        <v>16</v>
      </c>
      <c r="Z147" s="8" t="s">
        <v>9</v>
      </c>
      <c r="AA147" s="8" t="s">
        <v>66</v>
      </c>
      <c r="AB147" s="8" t="s">
        <v>69</v>
      </c>
      <c r="AC147" s="8" t="s">
        <v>63</v>
      </c>
      <c r="AD147" s="8" t="s">
        <v>61</v>
      </c>
      <c r="AE147" s="8" t="s">
        <v>61</v>
      </c>
      <c r="AF147" s="8" t="s">
        <v>74</v>
      </c>
      <c r="AG147" s="7">
        <v>11.9</v>
      </c>
    </row>
    <row r="148" spans="1:33" ht="45" x14ac:dyDescent="0.25">
      <c r="A148" s="7">
        <v>2024</v>
      </c>
      <c r="B148" s="8" t="s">
        <v>54</v>
      </c>
      <c r="C148" s="8" t="s">
        <v>55</v>
      </c>
      <c r="D148" s="8" t="s">
        <v>175</v>
      </c>
      <c r="E148" s="8" t="s">
        <v>176</v>
      </c>
      <c r="F148" s="8" t="s">
        <v>182</v>
      </c>
      <c r="G148" s="8" t="s">
        <v>383</v>
      </c>
      <c r="H148" s="8" t="s">
        <v>93</v>
      </c>
      <c r="I148" s="8" t="s">
        <v>221</v>
      </c>
      <c r="J148" s="8" t="s">
        <v>61</v>
      </c>
      <c r="K148" s="7" t="b">
        <v>1</v>
      </c>
      <c r="L148" s="8" t="s">
        <v>8</v>
      </c>
      <c r="M148" s="7">
        <v>101</v>
      </c>
      <c r="N148" s="8" t="s">
        <v>404</v>
      </c>
      <c r="O148" s="7">
        <v>26</v>
      </c>
      <c r="P148" s="9"/>
      <c r="Q148" s="8" t="s">
        <v>61</v>
      </c>
      <c r="R148" s="7">
        <v>1</v>
      </c>
      <c r="S148" s="10">
        <v>45476</v>
      </c>
      <c r="T148" s="8" t="s">
        <v>63</v>
      </c>
      <c r="U148" s="8" t="s">
        <v>267</v>
      </c>
      <c r="V148" s="8" t="s">
        <v>268</v>
      </c>
      <c r="W148" s="8" t="s">
        <v>132</v>
      </c>
      <c r="X148" s="8" t="s">
        <v>65</v>
      </c>
      <c r="Y148" s="8" t="s">
        <v>16</v>
      </c>
      <c r="Z148" s="8" t="s">
        <v>9</v>
      </c>
      <c r="AA148" s="8" t="s">
        <v>84</v>
      </c>
      <c r="AB148" s="8" t="s">
        <v>267</v>
      </c>
      <c r="AC148" s="8" t="s">
        <v>63</v>
      </c>
      <c r="AD148" s="8" t="s">
        <v>61</v>
      </c>
      <c r="AE148" s="8" t="s">
        <v>61</v>
      </c>
      <c r="AF148" s="8" t="s">
        <v>74</v>
      </c>
      <c r="AG148" s="7">
        <v>10</v>
      </c>
    </row>
    <row r="149" spans="1:33" ht="30" x14ac:dyDescent="0.25">
      <c r="A149" s="7">
        <v>2024</v>
      </c>
      <c r="B149" s="8" t="s">
        <v>54</v>
      </c>
      <c r="C149" s="8" t="s">
        <v>55</v>
      </c>
      <c r="D149" s="8" t="s">
        <v>175</v>
      </c>
      <c r="E149" s="8" t="s">
        <v>176</v>
      </c>
      <c r="F149" s="8" t="s">
        <v>182</v>
      </c>
      <c r="G149" s="8" t="s">
        <v>383</v>
      </c>
      <c r="H149" s="8" t="s">
        <v>94</v>
      </c>
      <c r="I149" s="8" t="s">
        <v>221</v>
      </c>
      <c r="J149" s="8" t="s">
        <v>61</v>
      </c>
      <c r="K149" s="7" t="b">
        <v>1</v>
      </c>
      <c r="L149" s="8" t="s">
        <v>8</v>
      </c>
      <c r="M149" s="7">
        <v>101</v>
      </c>
      <c r="N149" s="8" t="s">
        <v>405</v>
      </c>
      <c r="O149" s="7">
        <v>26</v>
      </c>
      <c r="P149" s="9"/>
      <c r="Q149" s="8" t="s">
        <v>61</v>
      </c>
      <c r="R149" s="7">
        <v>1</v>
      </c>
      <c r="S149" s="10">
        <v>45476</v>
      </c>
      <c r="T149" s="8" t="s">
        <v>63</v>
      </c>
      <c r="U149" s="8" t="s">
        <v>130</v>
      </c>
      <c r="V149" s="8" t="s">
        <v>131</v>
      </c>
      <c r="W149" s="8" t="s">
        <v>132</v>
      </c>
      <c r="X149" s="8" t="s">
        <v>65</v>
      </c>
      <c r="Y149" s="8" t="s">
        <v>16</v>
      </c>
      <c r="Z149" s="8" t="s">
        <v>9</v>
      </c>
      <c r="AA149" s="8" t="s">
        <v>66</v>
      </c>
      <c r="AB149" s="8" t="s">
        <v>130</v>
      </c>
      <c r="AC149" s="8" t="s">
        <v>63</v>
      </c>
      <c r="AD149" s="8" t="s">
        <v>61</v>
      </c>
      <c r="AE149" s="8" t="s">
        <v>61</v>
      </c>
      <c r="AF149" s="8" t="s">
        <v>74</v>
      </c>
      <c r="AG149" s="7">
        <v>11.6</v>
      </c>
    </row>
    <row r="150" spans="1:33" ht="45" x14ac:dyDescent="0.25">
      <c r="A150" s="7">
        <v>2024</v>
      </c>
      <c r="B150" s="8" t="s">
        <v>54</v>
      </c>
      <c r="C150" s="8" t="s">
        <v>55</v>
      </c>
      <c r="D150" s="8" t="s">
        <v>175</v>
      </c>
      <c r="E150" s="8" t="s">
        <v>176</v>
      </c>
      <c r="F150" s="8" t="s">
        <v>182</v>
      </c>
      <c r="G150" s="8" t="s">
        <v>383</v>
      </c>
      <c r="H150" s="8" t="s">
        <v>95</v>
      </c>
      <c r="I150" s="8" t="s">
        <v>221</v>
      </c>
      <c r="J150" s="8" t="s">
        <v>61</v>
      </c>
      <c r="K150" s="7" t="b">
        <v>1</v>
      </c>
      <c r="L150" s="8" t="s">
        <v>8</v>
      </c>
      <c r="M150" s="7">
        <v>101</v>
      </c>
      <c r="N150" s="8" t="s">
        <v>406</v>
      </c>
      <c r="O150" s="7">
        <v>26</v>
      </c>
      <c r="P150" s="9"/>
      <c r="Q150" s="8" t="s">
        <v>61</v>
      </c>
      <c r="R150" s="7">
        <v>1</v>
      </c>
      <c r="S150" s="10">
        <v>45476</v>
      </c>
      <c r="T150" s="8" t="s">
        <v>63</v>
      </c>
      <c r="U150" s="8" t="s">
        <v>290</v>
      </c>
      <c r="V150" s="8" t="s">
        <v>291</v>
      </c>
      <c r="W150" s="8" t="s">
        <v>292</v>
      </c>
      <c r="X150" s="8" t="s">
        <v>65</v>
      </c>
      <c r="Y150" s="8" t="s">
        <v>16</v>
      </c>
      <c r="Z150" s="8" t="s">
        <v>9</v>
      </c>
      <c r="AA150" s="8" t="s">
        <v>331</v>
      </c>
      <c r="AB150" s="8" t="s">
        <v>290</v>
      </c>
      <c r="AC150" s="8" t="s">
        <v>63</v>
      </c>
      <c r="AD150" s="8" t="s">
        <v>61</v>
      </c>
      <c r="AE150" s="8" t="s">
        <v>61</v>
      </c>
      <c r="AF150" s="8" t="s">
        <v>74</v>
      </c>
      <c r="AG150" s="7">
        <v>9.3000000000000007</v>
      </c>
    </row>
    <row r="151" spans="1:33" x14ac:dyDescent="0.25">
      <c r="A151" s="7">
        <v>2024</v>
      </c>
      <c r="B151" s="8" t="s">
        <v>54</v>
      </c>
      <c r="C151" s="8" t="s">
        <v>55</v>
      </c>
      <c r="D151" s="8" t="s">
        <v>175</v>
      </c>
      <c r="E151" s="8" t="s">
        <v>176</v>
      </c>
      <c r="F151" s="8" t="s">
        <v>182</v>
      </c>
      <c r="G151" s="8" t="s">
        <v>383</v>
      </c>
      <c r="H151" s="8" t="s">
        <v>96</v>
      </c>
      <c r="I151" s="8" t="s">
        <v>221</v>
      </c>
      <c r="J151" s="8" t="s">
        <v>61</v>
      </c>
      <c r="K151" s="7" t="b">
        <v>1</v>
      </c>
      <c r="L151" s="8" t="s">
        <v>8</v>
      </c>
      <c r="M151" s="7">
        <v>101</v>
      </c>
      <c r="N151" s="8" t="s">
        <v>407</v>
      </c>
      <c r="O151" s="7">
        <v>26</v>
      </c>
      <c r="P151" s="9"/>
      <c r="Q151" s="8" t="s">
        <v>61</v>
      </c>
      <c r="R151" s="7">
        <v>1</v>
      </c>
      <c r="S151" s="10">
        <v>45476</v>
      </c>
      <c r="T151" s="8" t="s">
        <v>63</v>
      </c>
      <c r="U151" s="8" t="s">
        <v>224</v>
      </c>
      <c r="V151" s="8" t="s">
        <v>224</v>
      </c>
      <c r="W151" s="8" t="s">
        <v>61</v>
      </c>
      <c r="X151" s="8" t="s">
        <v>61</v>
      </c>
      <c r="Y151" s="8" t="s">
        <v>61</v>
      </c>
      <c r="Z151" s="8" t="s">
        <v>61</v>
      </c>
      <c r="AA151" s="8" t="s">
        <v>72</v>
      </c>
      <c r="AB151" s="8" t="s">
        <v>224</v>
      </c>
      <c r="AC151" s="8" t="s">
        <v>63</v>
      </c>
      <c r="AD151" s="8" t="s">
        <v>61</v>
      </c>
      <c r="AE151" s="8" t="s">
        <v>61</v>
      </c>
      <c r="AF151" s="8" t="s">
        <v>74</v>
      </c>
      <c r="AG151" s="7">
        <v>10.7</v>
      </c>
    </row>
    <row r="152" spans="1:33" x14ac:dyDescent="0.25">
      <c r="A152" s="7">
        <v>2024</v>
      </c>
      <c r="B152" s="8" t="s">
        <v>54</v>
      </c>
      <c r="C152" s="8" t="s">
        <v>55</v>
      </c>
      <c r="D152" s="8" t="s">
        <v>175</v>
      </c>
      <c r="E152" s="8" t="s">
        <v>176</v>
      </c>
      <c r="F152" s="8" t="s">
        <v>182</v>
      </c>
      <c r="G152" s="8" t="s">
        <v>383</v>
      </c>
      <c r="H152" s="8" t="s">
        <v>97</v>
      </c>
      <c r="I152" s="8" t="s">
        <v>221</v>
      </c>
      <c r="J152" s="8" t="s">
        <v>61</v>
      </c>
      <c r="K152" s="7" t="b">
        <v>1</v>
      </c>
      <c r="L152" s="8" t="s">
        <v>8</v>
      </c>
      <c r="M152" s="7">
        <v>101</v>
      </c>
      <c r="N152" s="8" t="s">
        <v>408</v>
      </c>
      <c r="O152" s="7">
        <v>26</v>
      </c>
      <c r="P152" s="9"/>
      <c r="Q152" s="8" t="s">
        <v>61</v>
      </c>
      <c r="R152" s="7">
        <v>1</v>
      </c>
      <c r="S152" s="10">
        <v>45476</v>
      </c>
      <c r="T152" s="8" t="s">
        <v>63</v>
      </c>
      <c r="U152" s="8" t="s">
        <v>224</v>
      </c>
      <c r="V152" s="8" t="s">
        <v>224</v>
      </c>
      <c r="W152" s="8" t="s">
        <v>61</v>
      </c>
      <c r="X152" s="8" t="s">
        <v>61</v>
      </c>
      <c r="Y152" s="8" t="s">
        <v>61</v>
      </c>
      <c r="Z152" s="8" t="s">
        <v>61</v>
      </c>
      <c r="AA152" s="8" t="s">
        <v>66</v>
      </c>
      <c r="AB152" s="8" t="s">
        <v>224</v>
      </c>
      <c r="AC152" s="8" t="s">
        <v>63</v>
      </c>
      <c r="AD152" s="8" t="s">
        <v>61</v>
      </c>
      <c r="AE152" s="8" t="s">
        <v>61</v>
      </c>
      <c r="AF152" s="8" t="s">
        <v>74</v>
      </c>
      <c r="AG152" s="7">
        <v>7.8</v>
      </c>
    </row>
    <row r="153" spans="1:33" ht="45" x14ac:dyDescent="0.25">
      <c r="A153" s="7">
        <v>2024</v>
      </c>
      <c r="B153" s="8" t="s">
        <v>54</v>
      </c>
      <c r="C153" s="8" t="s">
        <v>55</v>
      </c>
      <c r="D153" s="8" t="s">
        <v>175</v>
      </c>
      <c r="E153" s="8" t="s">
        <v>176</v>
      </c>
      <c r="F153" s="8" t="s">
        <v>182</v>
      </c>
      <c r="G153" s="8" t="s">
        <v>383</v>
      </c>
      <c r="H153" s="8" t="s">
        <v>98</v>
      </c>
      <c r="I153" s="8" t="s">
        <v>221</v>
      </c>
      <c r="J153" s="8" t="s">
        <v>61</v>
      </c>
      <c r="K153" s="7" t="b">
        <v>1</v>
      </c>
      <c r="L153" s="8" t="s">
        <v>8</v>
      </c>
      <c r="M153" s="7">
        <v>101</v>
      </c>
      <c r="N153" s="8" t="s">
        <v>409</v>
      </c>
      <c r="O153" s="7">
        <v>26</v>
      </c>
      <c r="P153" s="9"/>
      <c r="Q153" s="8" t="s">
        <v>61</v>
      </c>
      <c r="R153" s="7">
        <v>1</v>
      </c>
      <c r="S153" s="10">
        <v>45476</v>
      </c>
      <c r="T153" s="8" t="s">
        <v>63</v>
      </c>
      <c r="U153" s="8" t="s">
        <v>410</v>
      </c>
      <c r="V153" s="8" t="s">
        <v>411</v>
      </c>
      <c r="W153" s="8" t="s">
        <v>412</v>
      </c>
      <c r="X153" s="8" t="s">
        <v>65</v>
      </c>
      <c r="Y153" s="8" t="s">
        <v>20</v>
      </c>
      <c r="Z153" s="8" t="s">
        <v>9</v>
      </c>
      <c r="AA153" s="8" t="s">
        <v>72</v>
      </c>
      <c r="AB153" s="8" t="s">
        <v>410</v>
      </c>
      <c r="AC153" s="8" t="s">
        <v>63</v>
      </c>
      <c r="AD153" s="8" t="s">
        <v>61</v>
      </c>
      <c r="AE153" s="8" t="s">
        <v>61</v>
      </c>
      <c r="AF153" s="8" t="s">
        <v>74</v>
      </c>
      <c r="AG153" s="7">
        <v>10.1</v>
      </c>
    </row>
    <row r="154" spans="1:33" ht="30" x14ac:dyDescent="0.25">
      <c r="A154" s="7">
        <v>2024</v>
      </c>
      <c r="B154" s="8" t="s">
        <v>54</v>
      </c>
      <c r="C154" s="8" t="s">
        <v>55</v>
      </c>
      <c r="D154" s="8" t="s">
        <v>175</v>
      </c>
      <c r="E154" s="8" t="s">
        <v>176</v>
      </c>
      <c r="F154" s="8" t="s">
        <v>182</v>
      </c>
      <c r="G154" s="8" t="s">
        <v>383</v>
      </c>
      <c r="H154" s="8" t="s">
        <v>99</v>
      </c>
      <c r="I154" s="8" t="s">
        <v>221</v>
      </c>
      <c r="J154" s="8" t="s">
        <v>61</v>
      </c>
      <c r="K154" s="7" t="b">
        <v>1</v>
      </c>
      <c r="L154" s="8" t="s">
        <v>8</v>
      </c>
      <c r="M154" s="7">
        <v>101</v>
      </c>
      <c r="N154" s="8" t="s">
        <v>413</v>
      </c>
      <c r="O154" s="7">
        <v>26</v>
      </c>
      <c r="P154" s="9"/>
      <c r="Q154" s="8" t="s">
        <v>61</v>
      </c>
      <c r="R154" s="7">
        <v>1</v>
      </c>
      <c r="S154" s="10">
        <v>45476</v>
      </c>
      <c r="T154" s="8" t="s">
        <v>63</v>
      </c>
      <c r="U154" s="8" t="s">
        <v>64</v>
      </c>
      <c r="V154" s="8" t="s">
        <v>18</v>
      </c>
      <c r="W154" s="8" t="s">
        <v>12</v>
      </c>
      <c r="X154" s="8" t="s">
        <v>65</v>
      </c>
      <c r="Y154" s="8" t="s">
        <v>16</v>
      </c>
      <c r="Z154" s="8" t="s">
        <v>9</v>
      </c>
      <c r="AA154" s="8" t="s">
        <v>66</v>
      </c>
      <c r="AB154" s="8" t="s">
        <v>64</v>
      </c>
      <c r="AC154" s="8" t="s">
        <v>63</v>
      </c>
      <c r="AD154" s="8" t="s">
        <v>61</v>
      </c>
      <c r="AE154" s="8" t="s">
        <v>61</v>
      </c>
      <c r="AF154" s="8" t="s">
        <v>74</v>
      </c>
      <c r="AG154" s="7">
        <v>8.6</v>
      </c>
    </row>
    <row r="155" spans="1:33" x14ac:dyDescent="0.25">
      <c r="A155" s="7">
        <v>2024</v>
      </c>
      <c r="B155" s="8" t="s">
        <v>54</v>
      </c>
      <c r="C155" s="8" t="s">
        <v>55</v>
      </c>
      <c r="D155" s="8" t="s">
        <v>175</v>
      </c>
      <c r="E155" s="8" t="s">
        <v>176</v>
      </c>
      <c r="F155" s="8" t="s">
        <v>182</v>
      </c>
      <c r="G155" s="8" t="s">
        <v>383</v>
      </c>
      <c r="H155" s="8" t="s">
        <v>100</v>
      </c>
      <c r="I155" s="8" t="s">
        <v>221</v>
      </c>
      <c r="J155" s="8" t="s">
        <v>61</v>
      </c>
      <c r="K155" s="7" t="b">
        <v>1</v>
      </c>
      <c r="L155" s="8" t="s">
        <v>8</v>
      </c>
      <c r="M155" s="7">
        <v>101</v>
      </c>
      <c r="N155" s="8" t="s">
        <v>414</v>
      </c>
      <c r="O155" s="7">
        <v>26</v>
      </c>
      <c r="P155" s="9"/>
      <c r="Q155" s="8" t="s">
        <v>61</v>
      </c>
      <c r="R155" s="7">
        <v>1</v>
      </c>
      <c r="S155" s="10">
        <v>45476</v>
      </c>
      <c r="T155" s="8" t="s">
        <v>63</v>
      </c>
      <c r="U155" s="8" t="s">
        <v>224</v>
      </c>
      <c r="V155" s="8" t="s">
        <v>224</v>
      </c>
      <c r="W155" s="8" t="s">
        <v>61</v>
      </c>
      <c r="X155" s="8" t="s">
        <v>61</v>
      </c>
      <c r="Y155" s="8" t="s">
        <v>61</v>
      </c>
      <c r="Z155" s="8" t="s">
        <v>61</v>
      </c>
      <c r="AA155" s="8" t="s">
        <v>66</v>
      </c>
      <c r="AB155" s="8" t="s">
        <v>224</v>
      </c>
      <c r="AC155" s="8" t="s">
        <v>63</v>
      </c>
      <c r="AD155" s="8" t="s">
        <v>61</v>
      </c>
      <c r="AE155" s="8" t="s">
        <v>61</v>
      </c>
      <c r="AF155" s="8" t="s">
        <v>74</v>
      </c>
      <c r="AG155" s="7">
        <v>6.7</v>
      </c>
    </row>
    <row r="156" spans="1:33" x14ac:dyDescent="0.25">
      <c r="A156" s="7">
        <v>2024</v>
      </c>
      <c r="B156" s="8" t="s">
        <v>54</v>
      </c>
      <c r="C156" s="8" t="s">
        <v>55</v>
      </c>
      <c r="D156" s="8" t="s">
        <v>175</v>
      </c>
      <c r="E156" s="8" t="s">
        <v>176</v>
      </c>
      <c r="F156" s="8" t="s">
        <v>182</v>
      </c>
      <c r="G156" s="8" t="s">
        <v>383</v>
      </c>
      <c r="H156" s="8" t="s">
        <v>101</v>
      </c>
      <c r="I156" s="8" t="s">
        <v>221</v>
      </c>
      <c r="J156" s="8" t="s">
        <v>61</v>
      </c>
      <c r="K156" s="7" t="b">
        <v>1</v>
      </c>
      <c r="L156" s="8" t="s">
        <v>8</v>
      </c>
      <c r="M156" s="7">
        <v>101</v>
      </c>
      <c r="N156" s="8" t="s">
        <v>415</v>
      </c>
      <c r="O156" s="7">
        <v>26</v>
      </c>
      <c r="P156" s="9"/>
      <c r="Q156" s="8" t="s">
        <v>61</v>
      </c>
      <c r="R156" s="7">
        <v>1</v>
      </c>
      <c r="S156" s="10">
        <v>45476</v>
      </c>
      <c r="T156" s="8" t="s">
        <v>63</v>
      </c>
      <c r="U156" s="8" t="s">
        <v>224</v>
      </c>
      <c r="V156" s="8" t="s">
        <v>224</v>
      </c>
      <c r="W156" s="8" t="s">
        <v>61</v>
      </c>
      <c r="X156" s="8" t="s">
        <v>61</v>
      </c>
      <c r="Y156" s="8" t="s">
        <v>61</v>
      </c>
      <c r="Z156" s="8" t="s">
        <v>61</v>
      </c>
      <c r="AA156" s="8" t="s">
        <v>66</v>
      </c>
      <c r="AB156" s="8" t="s">
        <v>224</v>
      </c>
      <c r="AC156" s="8" t="s">
        <v>63</v>
      </c>
      <c r="AD156" s="8" t="s">
        <v>61</v>
      </c>
      <c r="AE156" s="8" t="s">
        <v>61</v>
      </c>
      <c r="AF156" s="8" t="s">
        <v>74</v>
      </c>
      <c r="AG156" s="7">
        <v>10.1</v>
      </c>
    </row>
    <row r="157" spans="1:33" x14ac:dyDescent="0.25">
      <c r="A157" s="7">
        <v>2024</v>
      </c>
      <c r="B157" s="8" t="s">
        <v>54</v>
      </c>
      <c r="C157" s="8" t="s">
        <v>55</v>
      </c>
      <c r="D157" s="8" t="s">
        <v>175</v>
      </c>
      <c r="E157" s="8" t="s">
        <v>176</v>
      </c>
      <c r="F157" s="8" t="s">
        <v>182</v>
      </c>
      <c r="G157" s="8" t="s">
        <v>383</v>
      </c>
      <c r="H157" s="8" t="s">
        <v>102</v>
      </c>
      <c r="I157" s="8" t="s">
        <v>221</v>
      </c>
      <c r="J157" s="8" t="s">
        <v>61</v>
      </c>
      <c r="K157" s="7" t="b">
        <v>1</v>
      </c>
      <c r="L157" s="8" t="s">
        <v>8</v>
      </c>
      <c r="M157" s="7">
        <v>101</v>
      </c>
      <c r="N157" s="8" t="s">
        <v>416</v>
      </c>
      <c r="O157" s="7">
        <v>26</v>
      </c>
      <c r="P157" s="9"/>
      <c r="Q157" s="8" t="s">
        <v>61</v>
      </c>
      <c r="R157" s="7">
        <v>1</v>
      </c>
      <c r="S157" s="10">
        <v>45476</v>
      </c>
      <c r="T157" s="8" t="s">
        <v>63</v>
      </c>
      <c r="U157" s="8" t="s">
        <v>224</v>
      </c>
      <c r="V157" s="8" t="s">
        <v>224</v>
      </c>
      <c r="W157" s="8" t="s">
        <v>61</v>
      </c>
      <c r="X157" s="8" t="s">
        <v>61</v>
      </c>
      <c r="Y157" s="8" t="s">
        <v>61</v>
      </c>
      <c r="Z157" s="8" t="s">
        <v>61</v>
      </c>
      <c r="AA157" s="8" t="s">
        <v>66</v>
      </c>
      <c r="AB157" s="8" t="s">
        <v>224</v>
      </c>
      <c r="AC157" s="8" t="s">
        <v>63</v>
      </c>
      <c r="AD157" s="8" t="s">
        <v>61</v>
      </c>
      <c r="AE157" s="8" t="s">
        <v>61</v>
      </c>
      <c r="AF157" s="8" t="s">
        <v>74</v>
      </c>
      <c r="AG157" s="7">
        <v>13</v>
      </c>
    </row>
    <row r="158" spans="1:33" x14ac:dyDescent="0.25">
      <c r="A158" s="7">
        <v>2024</v>
      </c>
      <c r="B158" s="8" t="s">
        <v>54</v>
      </c>
      <c r="C158" s="8" t="s">
        <v>55</v>
      </c>
      <c r="D158" s="8" t="s">
        <v>175</v>
      </c>
      <c r="E158" s="8" t="s">
        <v>176</v>
      </c>
      <c r="F158" s="8" t="s">
        <v>182</v>
      </c>
      <c r="G158" s="8" t="s">
        <v>383</v>
      </c>
      <c r="H158" s="8" t="s">
        <v>103</v>
      </c>
      <c r="I158" s="8" t="s">
        <v>221</v>
      </c>
      <c r="J158" s="8" t="s">
        <v>61</v>
      </c>
      <c r="K158" s="7" t="b">
        <v>1</v>
      </c>
      <c r="L158" s="8" t="s">
        <v>8</v>
      </c>
      <c r="M158" s="7">
        <v>101</v>
      </c>
      <c r="N158" s="8" t="s">
        <v>417</v>
      </c>
      <c r="O158" s="7">
        <v>26</v>
      </c>
      <c r="P158" s="9"/>
      <c r="Q158" s="8" t="s">
        <v>61</v>
      </c>
      <c r="R158" s="7">
        <v>1</v>
      </c>
      <c r="S158" s="10">
        <v>45476</v>
      </c>
      <c r="T158" s="8" t="s">
        <v>63</v>
      </c>
      <c r="U158" s="8" t="s">
        <v>224</v>
      </c>
      <c r="V158" s="8" t="s">
        <v>224</v>
      </c>
      <c r="W158" s="8" t="s">
        <v>61</v>
      </c>
      <c r="X158" s="8" t="s">
        <v>61</v>
      </c>
      <c r="Y158" s="8" t="s">
        <v>61</v>
      </c>
      <c r="Z158" s="8" t="s">
        <v>61</v>
      </c>
      <c r="AA158" s="8" t="s">
        <v>66</v>
      </c>
      <c r="AB158" s="8" t="s">
        <v>224</v>
      </c>
      <c r="AC158" s="8" t="s">
        <v>63</v>
      </c>
      <c r="AD158" s="8" t="s">
        <v>61</v>
      </c>
      <c r="AE158" s="8" t="s">
        <v>61</v>
      </c>
      <c r="AF158" s="8" t="s">
        <v>74</v>
      </c>
      <c r="AG158" s="7">
        <v>8.6999999999999993</v>
      </c>
    </row>
    <row r="159" spans="1:33" ht="30" x14ac:dyDescent="0.25">
      <c r="A159" s="7">
        <v>2024</v>
      </c>
      <c r="B159" s="8" t="s">
        <v>54</v>
      </c>
      <c r="C159" s="8" t="s">
        <v>55</v>
      </c>
      <c r="D159" s="8" t="s">
        <v>175</v>
      </c>
      <c r="E159" s="8" t="s">
        <v>176</v>
      </c>
      <c r="F159" s="8" t="s">
        <v>182</v>
      </c>
      <c r="G159" s="8" t="s">
        <v>383</v>
      </c>
      <c r="H159" s="8" t="s">
        <v>104</v>
      </c>
      <c r="I159" s="8" t="s">
        <v>221</v>
      </c>
      <c r="J159" s="8" t="s">
        <v>61</v>
      </c>
      <c r="K159" s="7" t="b">
        <v>1</v>
      </c>
      <c r="L159" s="8" t="s">
        <v>8</v>
      </c>
      <c r="M159" s="7">
        <v>101</v>
      </c>
      <c r="N159" s="8" t="s">
        <v>418</v>
      </c>
      <c r="O159" s="7">
        <v>26</v>
      </c>
      <c r="P159" s="9"/>
      <c r="Q159" s="8" t="s">
        <v>61</v>
      </c>
      <c r="R159" s="7">
        <v>1</v>
      </c>
      <c r="S159" s="10">
        <v>45476</v>
      </c>
      <c r="T159" s="8" t="s">
        <v>63</v>
      </c>
      <c r="U159" s="8" t="s">
        <v>64</v>
      </c>
      <c r="V159" s="8" t="s">
        <v>18</v>
      </c>
      <c r="W159" s="8" t="s">
        <v>12</v>
      </c>
      <c r="X159" s="8" t="s">
        <v>65</v>
      </c>
      <c r="Y159" s="8" t="s">
        <v>16</v>
      </c>
      <c r="Z159" s="8" t="s">
        <v>9</v>
      </c>
      <c r="AA159" s="8" t="s">
        <v>66</v>
      </c>
      <c r="AB159" s="8" t="s">
        <v>64</v>
      </c>
      <c r="AC159" s="8" t="s">
        <v>63</v>
      </c>
      <c r="AD159" s="8" t="s">
        <v>61</v>
      </c>
      <c r="AE159" s="8" t="s">
        <v>61</v>
      </c>
      <c r="AF159" s="8" t="s">
        <v>74</v>
      </c>
      <c r="AG159" s="7">
        <v>9.3000000000000007</v>
      </c>
    </row>
    <row r="160" spans="1:33" ht="30" x14ac:dyDescent="0.25">
      <c r="A160" s="7">
        <v>2024</v>
      </c>
      <c r="B160" s="8" t="s">
        <v>54</v>
      </c>
      <c r="C160" s="8" t="s">
        <v>55</v>
      </c>
      <c r="D160" s="8" t="s">
        <v>175</v>
      </c>
      <c r="E160" s="8" t="s">
        <v>176</v>
      </c>
      <c r="F160" s="8" t="s">
        <v>182</v>
      </c>
      <c r="G160" s="8" t="s">
        <v>383</v>
      </c>
      <c r="H160" s="8" t="s">
        <v>105</v>
      </c>
      <c r="I160" s="8" t="s">
        <v>221</v>
      </c>
      <c r="J160" s="8" t="s">
        <v>61</v>
      </c>
      <c r="K160" s="7" t="b">
        <v>1</v>
      </c>
      <c r="L160" s="8" t="s">
        <v>8</v>
      </c>
      <c r="M160" s="7">
        <v>101</v>
      </c>
      <c r="N160" s="8" t="s">
        <v>419</v>
      </c>
      <c r="O160" s="7">
        <v>26</v>
      </c>
      <c r="P160" s="9"/>
      <c r="Q160" s="8" t="s">
        <v>61</v>
      </c>
      <c r="R160" s="7">
        <v>1</v>
      </c>
      <c r="S160" s="10">
        <v>45476</v>
      </c>
      <c r="T160" s="8" t="s">
        <v>63</v>
      </c>
      <c r="U160" s="8" t="s">
        <v>64</v>
      </c>
      <c r="V160" s="8" t="s">
        <v>18</v>
      </c>
      <c r="W160" s="8" t="s">
        <v>12</v>
      </c>
      <c r="X160" s="8" t="s">
        <v>65</v>
      </c>
      <c r="Y160" s="8" t="s">
        <v>16</v>
      </c>
      <c r="Z160" s="8" t="s">
        <v>9</v>
      </c>
      <c r="AA160" s="8" t="s">
        <v>66</v>
      </c>
      <c r="AB160" s="8" t="s">
        <v>64</v>
      </c>
      <c r="AC160" s="8" t="s">
        <v>63</v>
      </c>
      <c r="AD160" s="8" t="s">
        <v>61</v>
      </c>
      <c r="AE160" s="8" t="s">
        <v>61</v>
      </c>
      <c r="AF160" s="8" t="s">
        <v>74</v>
      </c>
      <c r="AG160" s="7">
        <v>13.5</v>
      </c>
    </row>
    <row r="161" spans="1:33" x14ac:dyDescent="0.25">
      <c r="A161" s="7">
        <v>2024</v>
      </c>
      <c r="B161" s="8" t="s">
        <v>54</v>
      </c>
      <c r="C161" s="8" t="s">
        <v>55</v>
      </c>
      <c r="D161" s="8" t="s">
        <v>175</v>
      </c>
      <c r="E161" s="8" t="s">
        <v>176</v>
      </c>
      <c r="F161" s="8" t="s">
        <v>182</v>
      </c>
      <c r="G161" s="8" t="s">
        <v>383</v>
      </c>
      <c r="H161" s="8" t="s">
        <v>106</v>
      </c>
      <c r="I161" s="8" t="s">
        <v>221</v>
      </c>
      <c r="J161" s="8" t="s">
        <v>61</v>
      </c>
      <c r="K161" s="7" t="b">
        <v>1</v>
      </c>
      <c r="L161" s="8" t="s">
        <v>8</v>
      </c>
      <c r="M161" s="7">
        <v>101</v>
      </c>
      <c r="N161" s="8" t="s">
        <v>420</v>
      </c>
      <c r="O161" s="7">
        <v>26</v>
      </c>
      <c r="P161" s="9"/>
      <c r="Q161" s="8" t="s">
        <v>61</v>
      </c>
      <c r="R161" s="7">
        <v>1</v>
      </c>
      <c r="S161" s="10">
        <v>45476</v>
      </c>
      <c r="T161" s="8" t="s">
        <v>63</v>
      </c>
      <c r="U161" s="8" t="s">
        <v>224</v>
      </c>
      <c r="V161" s="8" t="s">
        <v>224</v>
      </c>
      <c r="W161" s="8" t="s">
        <v>61</v>
      </c>
      <c r="X161" s="8" t="s">
        <v>61</v>
      </c>
      <c r="Y161" s="8" t="s">
        <v>61</v>
      </c>
      <c r="Z161" s="8" t="s">
        <v>61</v>
      </c>
      <c r="AA161" s="8" t="s">
        <v>66</v>
      </c>
      <c r="AB161" s="8" t="s">
        <v>224</v>
      </c>
      <c r="AC161" s="8" t="s">
        <v>63</v>
      </c>
      <c r="AD161" s="8" t="s">
        <v>61</v>
      </c>
      <c r="AE161" s="8" t="s">
        <v>61</v>
      </c>
      <c r="AF161" s="8" t="s">
        <v>74</v>
      </c>
      <c r="AG161" s="7">
        <v>7.8</v>
      </c>
    </row>
    <row r="162" spans="1:33" x14ac:dyDescent="0.25">
      <c r="A162" s="7">
        <v>2024</v>
      </c>
      <c r="B162" s="8" t="s">
        <v>54</v>
      </c>
      <c r="C162" s="8" t="s">
        <v>55</v>
      </c>
      <c r="D162" s="8" t="s">
        <v>175</v>
      </c>
      <c r="E162" s="8" t="s">
        <v>176</v>
      </c>
      <c r="F162" s="8" t="s">
        <v>182</v>
      </c>
      <c r="G162" s="8" t="s">
        <v>383</v>
      </c>
      <c r="H162" s="8" t="s">
        <v>107</v>
      </c>
      <c r="I162" s="8" t="s">
        <v>221</v>
      </c>
      <c r="J162" s="8" t="s">
        <v>61</v>
      </c>
      <c r="K162" s="7" t="b">
        <v>1</v>
      </c>
      <c r="L162" s="8" t="s">
        <v>8</v>
      </c>
      <c r="M162" s="7">
        <v>101</v>
      </c>
      <c r="N162" s="8" t="s">
        <v>421</v>
      </c>
      <c r="O162" s="7">
        <v>26</v>
      </c>
      <c r="P162" s="9"/>
      <c r="Q162" s="8" t="s">
        <v>61</v>
      </c>
      <c r="R162" s="7">
        <v>1</v>
      </c>
      <c r="S162" s="10">
        <v>45476</v>
      </c>
      <c r="T162" s="8" t="s">
        <v>63</v>
      </c>
      <c r="U162" s="8" t="s">
        <v>224</v>
      </c>
      <c r="V162" s="8" t="s">
        <v>224</v>
      </c>
      <c r="W162" s="8" t="s">
        <v>61</v>
      </c>
      <c r="X162" s="8" t="s">
        <v>61</v>
      </c>
      <c r="Y162" s="8" t="s">
        <v>61</v>
      </c>
      <c r="Z162" s="8" t="s">
        <v>61</v>
      </c>
      <c r="AA162" s="8" t="s">
        <v>66</v>
      </c>
      <c r="AB162" s="8" t="s">
        <v>224</v>
      </c>
      <c r="AC162" s="8" t="s">
        <v>63</v>
      </c>
      <c r="AD162" s="8" t="s">
        <v>61</v>
      </c>
      <c r="AE162" s="8" t="s">
        <v>61</v>
      </c>
      <c r="AF162" s="8" t="s">
        <v>74</v>
      </c>
      <c r="AG162" s="7">
        <v>11.2</v>
      </c>
    </row>
    <row r="163" spans="1:33" x14ac:dyDescent="0.25">
      <c r="A163" s="7">
        <v>2024</v>
      </c>
      <c r="B163" s="8" t="s">
        <v>54</v>
      </c>
      <c r="C163" s="8" t="s">
        <v>55</v>
      </c>
      <c r="D163" s="8" t="s">
        <v>175</v>
      </c>
      <c r="E163" s="8" t="s">
        <v>176</v>
      </c>
      <c r="F163" s="8" t="s">
        <v>182</v>
      </c>
      <c r="G163" s="8" t="s">
        <v>383</v>
      </c>
      <c r="H163" s="8" t="s">
        <v>108</v>
      </c>
      <c r="I163" s="8" t="s">
        <v>221</v>
      </c>
      <c r="J163" s="8" t="s">
        <v>61</v>
      </c>
      <c r="K163" s="7" t="b">
        <v>1</v>
      </c>
      <c r="L163" s="8" t="s">
        <v>8</v>
      </c>
      <c r="M163" s="7">
        <v>101</v>
      </c>
      <c r="N163" s="8" t="s">
        <v>422</v>
      </c>
      <c r="O163" s="7">
        <v>26</v>
      </c>
      <c r="P163" s="9"/>
      <c r="Q163" s="8" t="s">
        <v>61</v>
      </c>
      <c r="R163" s="7">
        <v>1</v>
      </c>
      <c r="S163" s="10">
        <v>45476</v>
      </c>
      <c r="T163" s="8" t="s">
        <v>63</v>
      </c>
      <c r="U163" s="8" t="s">
        <v>224</v>
      </c>
      <c r="V163" s="8" t="s">
        <v>224</v>
      </c>
      <c r="W163" s="8" t="s">
        <v>61</v>
      </c>
      <c r="X163" s="8" t="s">
        <v>61</v>
      </c>
      <c r="Y163" s="8" t="s">
        <v>61</v>
      </c>
      <c r="Z163" s="8" t="s">
        <v>61</v>
      </c>
      <c r="AA163" s="8" t="s">
        <v>66</v>
      </c>
      <c r="AB163" s="8" t="s">
        <v>224</v>
      </c>
      <c r="AC163" s="8" t="s">
        <v>63</v>
      </c>
      <c r="AD163" s="8" t="s">
        <v>61</v>
      </c>
      <c r="AE163" s="8" t="s">
        <v>61</v>
      </c>
      <c r="AF163" s="8" t="s">
        <v>74</v>
      </c>
      <c r="AG163" s="7">
        <v>9</v>
      </c>
    </row>
    <row r="164" spans="1:33" ht="45" x14ac:dyDescent="0.25">
      <c r="A164" s="7">
        <v>2024</v>
      </c>
      <c r="B164" s="8" t="s">
        <v>54</v>
      </c>
      <c r="C164" s="8" t="s">
        <v>55</v>
      </c>
      <c r="D164" s="8" t="s">
        <v>175</v>
      </c>
      <c r="E164" s="8" t="s">
        <v>176</v>
      </c>
      <c r="F164" s="8" t="s">
        <v>182</v>
      </c>
      <c r="G164" s="8" t="s">
        <v>383</v>
      </c>
      <c r="H164" s="8" t="s">
        <v>109</v>
      </c>
      <c r="I164" s="8" t="s">
        <v>221</v>
      </c>
      <c r="J164" s="8" t="s">
        <v>61</v>
      </c>
      <c r="K164" s="7" t="b">
        <v>1</v>
      </c>
      <c r="L164" s="8" t="s">
        <v>8</v>
      </c>
      <c r="M164" s="7">
        <v>101</v>
      </c>
      <c r="N164" s="8" t="s">
        <v>423</v>
      </c>
      <c r="O164" s="7">
        <v>26</v>
      </c>
      <c r="P164" s="9"/>
      <c r="Q164" s="8" t="s">
        <v>61</v>
      </c>
      <c r="R164" s="7">
        <v>1</v>
      </c>
      <c r="S164" s="10">
        <v>45476</v>
      </c>
      <c r="T164" s="8" t="s">
        <v>63</v>
      </c>
      <c r="U164" s="8" t="s">
        <v>424</v>
      </c>
      <c r="V164" s="8" t="s">
        <v>425</v>
      </c>
      <c r="W164" s="8" t="s">
        <v>178</v>
      </c>
      <c r="X164" s="8" t="s">
        <v>65</v>
      </c>
      <c r="Y164" s="8" t="s">
        <v>16</v>
      </c>
      <c r="Z164" s="8" t="s">
        <v>179</v>
      </c>
      <c r="AA164" s="8" t="s">
        <v>66</v>
      </c>
      <c r="AB164" s="8" t="s">
        <v>424</v>
      </c>
      <c r="AC164" s="8" t="s">
        <v>63</v>
      </c>
      <c r="AD164" s="8" t="s">
        <v>61</v>
      </c>
      <c r="AE164" s="8" t="s">
        <v>61</v>
      </c>
      <c r="AF164" s="8" t="s">
        <v>74</v>
      </c>
      <c r="AG164" s="7">
        <v>9.9</v>
      </c>
    </row>
    <row r="165" spans="1:33" ht="30" x14ac:dyDescent="0.25">
      <c r="A165" s="7">
        <v>2024</v>
      </c>
      <c r="B165" s="8" t="s">
        <v>54</v>
      </c>
      <c r="C165" s="8" t="s">
        <v>55</v>
      </c>
      <c r="D165" s="8" t="s">
        <v>175</v>
      </c>
      <c r="E165" s="8" t="s">
        <v>176</v>
      </c>
      <c r="F165" s="8" t="s">
        <v>182</v>
      </c>
      <c r="G165" s="8" t="s">
        <v>383</v>
      </c>
      <c r="H165" s="8" t="s">
        <v>110</v>
      </c>
      <c r="I165" s="8" t="s">
        <v>221</v>
      </c>
      <c r="J165" s="8" t="s">
        <v>61</v>
      </c>
      <c r="K165" s="7" t="b">
        <v>1</v>
      </c>
      <c r="L165" s="8" t="s">
        <v>8</v>
      </c>
      <c r="M165" s="7">
        <v>101</v>
      </c>
      <c r="N165" s="8" t="s">
        <v>426</v>
      </c>
      <c r="O165" s="7">
        <v>26</v>
      </c>
      <c r="P165" s="9"/>
      <c r="Q165" s="8" t="s">
        <v>61</v>
      </c>
      <c r="R165" s="7">
        <v>1</v>
      </c>
      <c r="S165" s="10">
        <v>45476</v>
      </c>
      <c r="T165" s="8" t="s">
        <v>63</v>
      </c>
      <c r="U165" s="8" t="s">
        <v>297</v>
      </c>
      <c r="V165" s="8" t="s">
        <v>298</v>
      </c>
      <c r="W165" s="8" t="s">
        <v>173</v>
      </c>
      <c r="X165" s="8" t="s">
        <v>65</v>
      </c>
      <c r="Y165" s="8" t="s">
        <v>16</v>
      </c>
      <c r="Z165" s="8" t="s">
        <v>9</v>
      </c>
      <c r="AA165" s="8" t="s">
        <v>66</v>
      </c>
      <c r="AB165" s="8" t="s">
        <v>297</v>
      </c>
      <c r="AC165" s="8" t="s">
        <v>63</v>
      </c>
      <c r="AD165" s="8" t="s">
        <v>61</v>
      </c>
      <c r="AE165" s="8" t="s">
        <v>61</v>
      </c>
      <c r="AF165" s="8" t="s">
        <v>74</v>
      </c>
      <c r="AG165" s="7">
        <v>8.1999999999999993</v>
      </c>
    </row>
    <row r="166" spans="1:33" ht="30" x14ac:dyDescent="0.25">
      <c r="A166" s="7">
        <v>2024</v>
      </c>
      <c r="B166" s="8" t="s">
        <v>54</v>
      </c>
      <c r="C166" s="8" t="s">
        <v>55</v>
      </c>
      <c r="D166" s="8" t="s">
        <v>175</v>
      </c>
      <c r="E166" s="8" t="s">
        <v>176</v>
      </c>
      <c r="F166" s="8" t="s">
        <v>182</v>
      </c>
      <c r="G166" s="8" t="s">
        <v>383</v>
      </c>
      <c r="H166" s="8" t="s">
        <v>111</v>
      </c>
      <c r="I166" s="8" t="s">
        <v>221</v>
      </c>
      <c r="J166" s="8" t="s">
        <v>61</v>
      </c>
      <c r="K166" s="7" t="b">
        <v>1</v>
      </c>
      <c r="L166" s="8" t="s">
        <v>8</v>
      </c>
      <c r="M166" s="7">
        <v>101</v>
      </c>
      <c r="N166" s="8" t="s">
        <v>427</v>
      </c>
      <c r="O166" s="7">
        <v>26</v>
      </c>
      <c r="P166" s="9"/>
      <c r="Q166" s="8" t="s">
        <v>61</v>
      </c>
      <c r="R166" s="7">
        <v>1</v>
      </c>
      <c r="S166" s="10">
        <v>45476</v>
      </c>
      <c r="T166" s="8" t="s">
        <v>63</v>
      </c>
      <c r="U166" s="8" t="s">
        <v>80</v>
      </c>
      <c r="V166" s="8" t="s">
        <v>19</v>
      </c>
      <c r="W166" s="8" t="s">
        <v>12</v>
      </c>
      <c r="X166" s="8" t="s">
        <v>65</v>
      </c>
      <c r="Y166" s="8" t="s">
        <v>20</v>
      </c>
      <c r="Z166" s="8" t="s">
        <v>9</v>
      </c>
      <c r="AA166" s="8" t="s">
        <v>141</v>
      </c>
      <c r="AB166" s="8" t="s">
        <v>80</v>
      </c>
      <c r="AC166" s="8" t="s">
        <v>63</v>
      </c>
      <c r="AD166" s="8" t="s">
        <v>61</v>
      </c>
      <c r="AE166" s="8" t="s">
        <v>61</v>
      </c>
      <c r="AF166" s="8" t="s">
        <v>74</v>
      </c>
      <c r="AG166" s="7">
        <v>12.4</v>
      </c>
    </row>
    <row r="167" spans="1:33" ht="45" x14ac:dyDescent="0.25">
      <c r="A167" s="7">
        <v>2024</v>
      </c>
      <c r="B167" s="8" t="s">
        <v>54</v>
      </c>
      <c r="C167" s="8" t="s">
        <v>55</v>
      </c>
      <c r="D167" s="8" t="s">
        <v>175</v>
      </c>
      <c r="E167" s="8" t="s">
        <v>176</v>
      </c>
      <c r="F167" s="8" t="s">
        <v>182</v>
      </c>
      <c r="G167" s="8" t="s">
        <v>383</v>
      </c>
      <c r="H167" s="8" t="s">
        <v>112</v>
      </c>
      <c r="I167" s="8" t="s">
        <v>221</v>
      </c>
      <c r="J167" s="8" t="s">
        <v>61</v>
      </c>
      <c r="K167" s="7" t="b">
        <v>1</v>
      </c>
      <c r="L167" s="8" t="s">
        <v>8</v>
      </c>
      <c r="M167" s="7">
        <v>101</v>
      </c>
      <c r="N167" s="8" t="s">
        <v>428</v>
      </c>
      <c r="O167" s="7">
        <v>26</v>
      </c>
      <c r="P167" s="9"/>
      <c r="Q167" s="8" t="s">
        <v>61</v>
      </c>
      <c r="R167" s="7">
        <v>1</v>
      </c>
      <c r="S167" s="10">
        <v>45476</v>
      </c>
      <c r="T167" s="8" t="s">
        <v>63</v>
      </c>
      <c r="U167" s="8" t="s">
        <v>224</v>
      </c>
      <c r="V167" s="8" t="s">
        <v>224</v>
      </c>
      <c r="W167" s="8" t="s">
        <v>61</v>
      </c>
      <c r="X167" s="8" t="s">
        <v>61</v>
      </c>
      <c r="Y167" s="8" t="s">
        <v>61</v>
      </c>
      <c r="Z167" s="8" t="s">
        <v>61</v>
      </c>
      <c r="AA167" s="8" t="s">
        <v>84</v>
      </c>
      <c r="AB167" s="8" t="s">
        <v>224</v>
      </c>
      <c r="AC167" s="8" t="s">
        <v>63</v>
      </c>
      <c r="AD167" s="8" t="s">
        <v>61</v>
      </c>
      <c r="AE167" s="8" t="s">
        <v>61</v>
      </c>
      <c r="AF167" s="8" t="s">
        <v>74</v>
      </c>
      <c r="AG167" s="7">
        <v>14.3</v>
      </c>
    </row>
    <row r="168" spans="1:33" x14ac:dyDescent="0.25">
      <c r="A168" s="7">
        <v>2024</v>
      </c>
      <c r="B168" s="8" t="s">
        <v>54</v>
      </c>
      <c r="C168" s="8" t="s">
        <v>55</v>
      </c>
      <c r="D168" s="8" t="s">
        <v>175</v>
      </c>
      <c r="E168" s="8" t="s">
        <v>176</v>
      </c>
      <c r="F168" s="8" t="s">
        <v>182</v>
      </c>
      <c r="G168" s="8" t="s">
        <v>383</v>
      </c>
      <c r="H168" s="8" t="s">
        <v>113</v>
      </c>
      <c r="I168" s="8" t="s">
        <v>221</v>
      </c>
      <c r="J168" s="8" t="s">
        <v>61</v>
      </c>
      <c r="K168" s="7" t="b">
        <v>1</v>
      </c>
      <c r="L168" s="8" t="s">
        <v>8</v>
      </c>
      <c r="M168" s="7">
        <v>101</v>
      </c>
      <c r="N168" s="8" t="s">
        <v>429</v>
      </c>
      <c r="O168" s="7">
        <v>26</v>
      </c>
      <c r="P168" s="9"/>
      <c r="Q168" s="8" t="s">
        <v>61</v>
      </c>
      <c r="R168" s="7">
        <v>1</v>
      </c>
      <c r="S168" s="10">
        <v>45476</v>
      </c>
      <c r="T168" s="8" t="s">
        <v>63</v>
      </c>
      <c r="U168" s="8" t="s">
        <v>224</v>
      </c>
      <c r="V168" s="8" t="s">
        <v>224</v>
      </c>
      <c r="W168" s="8" t="s">
        <v>61</v>
      </c>
      <c r="X168" s="8" t="s">
        <v>61</v>
      </c>
      <c r="Y168" s="8" t="s">
        <v>61</v>
      </c>
      <c r="Z168" s="8" t="s">
        <v>61</v>
      </c>
      <c r="AA168" s="8" t="s">
        <v>66</v>
      </c>
      <c r="AB168" s="8" t="s">
        <v>224</v>
      </c>
      <c r="AC168" s="8" t="s">
        <v>63</v>
      </c>
      <c r="AD168" s="8" t="s">
        <v>61</v>
      </c>
      <c r="AE168" s="8" t="s">
        <v>61</v>
      </c>
      <c r="AF168" s="8" t="s">
        <v>74</v>
      </c>
      <c r="AG168" s="7">
        <v>7.6</v>
      </c>
    </row>
    <row r="169" spans="1:33" ht="30" x14ac:dyDescent="0.25">
      <c r="A169" s="7">
        <v>2024</v>
      </c>
      <c r="B169" s="8" t="s">
        <v>54</v>
      </c>
      <c r="C169" s="8" t="s">
        <v>55</v>
      </c>
      <c r="D169" s="8" t="s">
        <v>175</v>
      </c>
      <c r="E169" s="8" t="s">
        <v>176</v>
      </c>
      <c r="F169" s="8" t="s">
        <v>182</v>
      </c>
      <c r="G169" s="8" t="s">
        <v>383</v>
      </c>
      <c r="H169" s="8" t="s">
        <v>114</v>
      </c>
      <c r="I169" s="8" t="s">
        <v>221</v>
      </c>
      <c r="J169" s="8" t="s">
        <v>61</v>
      </c>
      <c r="K169" s="7" t="b">
        <v>1</v>
      </c>
      <c r="L169" s="8" t="s">
        <v>8</v>
      </c>
      <c r="M169" s="7">
        <v>101</v>
      </c>
      <c r="N169" s="8" t="s">
        <v>430</v>
      </c>
      <c r="O169" s="7">
        <v>26</v>
      </c>
      <c r="P169" s="9"/>
      <c r="Q169" s="8" t="s">
        <v>61</v>
      </c>
      <c r="R169" s="7">
        <v>1</v>
      </c>
      <c r="S169" s="10">
        <v>45476</v>
      </c>
      <c r="T169" s="8" t="s">
        <v>63</v>
      </c>
      <c r="U169" s="8" t="s">
        <v>297</v>
      </c>
      <c r="V169" s="8" t="s">
        <v>298</v>
      </c>
      <c r="W169" s="8" t="s">
        <v>173</v>
      </c>
      <c r="X169" s="8" t="s">
        <v>65</v>
      </c>
      <c r="Y169" s="8" t="s">
        <v>16</v>
      </c>
      <c r="Z169" s="8" t="s">
        <v>9</v>
      </c>
      <c r="AA169" s="8" t="s">
        <v>66</v>
      </c>
      <c r="AB169" s="8" t="s">
        <v>297</v>
      </c>
      <c r="AC169" s="8" t="s">
        <v>63</v>
      </c>
      <c r="AD169" s="8" t="s">
        <v>61</v>
      </c>
      <c r="AE169" s="8" t="s">
        <v>61</v>
      </c>
      <c r="AF169" s="8" t="s">
        <v>74</v>
      </c>
      <c r="AG169" s="7">
        <v>4.9000000000000004</v>
      </c>
    </row>
    <row r="170" spans="1:33" ht="30" x14ac:dyDescent="0.25">
      <c r="A170" s="7">
        <v>2024</v>
      </c>
      <c r="B170" s="8" t="s">
        <v>54</v>
      </c>
      <c r="C170" s="8" t="s">
        <v>55</v>
      </c>
      <c r="D170" s="8" t="s">
        <v>175</v>
      </c>
      <c r="E170" s="8" t="s">
        <v>176</v>
      </c>
      <c r="F170" s="8" t="s">
        <v>182</v>
      </c>
      <c r="G170" s="8" t="s">
        <v>383</v>
      </c>
      <c r="H170" s="8" t="s">
        <v>115</v>
      </c>
      <c r="I170" s="8" t="s">
        <v>221</v>
      </c>
      <c r="J170" s="8" t="s">
        <v>61</v>
      </c>
      <c r="K170" s="7" t="b">
        <v>1</v>
      </c>
      <c r="L170" s="8" t="s">
        <v>8</v>
      </c>
      <c r="M170" s="7">
        <v>101</v>
      </c>
      <c r="N170" s="8" t="s">
        <v>431</v>
      </c>
      <c r="O170" s="7">
        <v>26</v>
      </c>
      <c r="P170" s="9"/>
      <c r="Q170" s="8" t="s">
        <v>61</v>
      </c>
      <c r="R170" s="7">
        <v>1</v>
      </c>
      <c r="S170" s="10">
        <v>45476</v>
      </c>
      <c r="T170" s="8" t="s">
        <v>63</v>
      </c>
      <c r="U170" s="8" t="s">
        <v>171</v>
      </c>
      <c r="V170" s="8" t="s">
        <v>172</v>
      </c>
      <c r="W170" s="8" t="s">
        <v>173</v>
      </c>
      <c r="X170" s="8" t="s">
        <v>65</v>
      </c>
      <c r="Y170" s="8" t="s">
        <v>16</v>
      </c>
      <c r="Z170" s="8" t="s">
        <v>9</v>
      </c>
      <c r="AA170" s="8" t="s">
        <v>66</v>
      </c>
      <c r="AB170" s="8" t="s">
        <v>171</v>
      </c>
      <c r="AC170" s="8" t="s">
        <v>63</v>
      </c>
      <c r="AD170" s="8" t="s">
        <v>61</v>
      </c>
      <c r="AE170" s="8" t="s">
        <v>61</v>
      </c>
      <c r="AF170" s="8" t="s">
        <v>74</v>
      </c>
      <c r="AG170" s="7">
        <v>9.6999999999999993</v>
      </c>
    </row>
    <row r="171" spans="1:33" x14ac:dyDescent="0.25">
      <c r="A171" s="7">
        <v>2024</v>
      </c>
      <c r="B171" s="8" t="s">
        <v>54</v>
      </c>
      <c r="C171" s="8" t="s">
        <v>55</v>
      </c>
      <c r="D171" s="8" t="s">
        <v>175</v>
      </c>
      <c r="E171" s="8" t="s">
        <v>176</v>
      </c>
      <c r="F171" s="8" t="s">
        <v>182</v>
      </c>
      <c r="G171" s="8" t="s">
        <v>383</v>
      </c>
      <c r="H171" s="8" t="s">
        <v>116</v>
      </c>
      <c r="I171" s="8" t="s">
        <v>221</v>
      </c>
      <c r="J171" s="8" t="s">
        <v>61</v>
      </c>
      <c r="K171" s="7" t="b">
        <v>1</v>
      </c>
      <c r="L171" s="8" t="s">
        <v>8</v>
      </c>
      <c r="M171" s="7">
        <v>101</v>
      </c>
      <c r="N171" s="8" t="s">
        <v>432</v>
      </c>
      <c r="O171" s="7">
        <v>26</v>
      </c>
      <c r="P171" s="9"/>
      <c r="Q171" s="8" t="s">
        <v>61</v>
      </c>
      <c r="R171" s="7">
        <v>1</v>
      </c>
      <c r="S171" s="10">
        <v>45476</v>
      </c>
      <c r="T171" s="8" t="s">
        <v>63</v>
      </c>
      <c r="U171" s="8" t="s">
        <v>224</v>
      </c>
      <c r="V171" s="8" t="s">
        <v>224</v>
      </c>
      <c r="W171" s="8" t="s">
        <v>61</v>
      </c>
      <c r="X171" s="8" t="s">
        <v>61</v>
      </c>
      <c r="Y171" s="8" t="s">
        <v>61</v>
      </c>
      <c r="Z171" s="8" t="s">
        <v>61</v>
      </c>
      <c r="AA171" s="8" t="s">
        <v>66</v>
      </c>
      <c r="AB171" s="8" t="s">
        <v>224</v>
      </c>
      <c r="AC171" s="8" t="s">
        <v>63</v>
      </c>
      <c r="AD171" s="8" t="s">
        <v>61</v>
      </c>
      <c r="AE171" s="8" t="s">
        <v>61</v>
      </c>
      <c r="AF171" s="8" t="s">
        <v>74</v>
      </c>
      <c r="AG171" s="7">
        <v>8.1</v>
      </c>
    </row>
    <row r="172" spans="1:33" x14ac:dyDescent="0.25">
      <c r="A172" s="7">
        <v>2024</v>
      </c>
      <c r="B172" s="8" t="s">
        <v>54</v>
      </c>
      <c r="C172" s="8" t="s">
        <v>55</v>
      </c>
      <c r="D172" s="8" t="s">
        <v>175</v>
      </c>
      <c r="E172" s="8" t="s">
        <v>176</v>
      </c>
      <c r="F172" s="8" t="s">
        <v>182</v>
      </c>
      <c r="G172" s="8" t="s">
        <v>383</v>
      </c>
      <c r="H172" s="8" t="s">
        <v>117</v>
      </c>
      <c r="I172" s="8" t="s">
        <v>221</v>
      </c>
      <c r="J172" s="8" t="s">
        <v>61</v>
      </c>
      <c r="K172" s="7" t="b">
        <v>1</v>
      </c>
      <c r="L172" s="8" t="s">
        <v>8</v>
      </c>
      <c r="M172" s="7">
        <v>101</v>
      </c>
      <c r="N172" s="8" t="s">
        <v>433</v>
      </c>
      <c r="O172" s="7">
        <v>26</v>
      </c>
      <c r="P172" s="9"/>
      <c r="Q172" s="8" t="s">
        <v>61</v>
      </c>
      <c r="R172" s="7">
        <v>1</v>
      </c>
      <c r="S172" s="10">
        <v>45476</v>
      </c>
      <c r="T172" s="8" t="s">
        <v>63</v>
      </c>
      <c r="U172" s="8" t="s">
        <v>224</v>
      </c>
      <c r="V172" s="8" t="s">
        <v>224</v>
      </c>
      <c r="W172" s="8" t="s">
        <v>61</v>
      </c>
      <c r="X172" s="8" t="s">
        <v>61</v>
      </c>
      <c r="Y172" s="8" t="s">
        <v>61</v>
      </c>
      <c r="Z172" s="8" t="s">
        <v>61</v>
      </c>
      <c r="AA172" s="8" t="s">
        <v>66</v>
      </c>
      <c r="AB172" s="8" t="s">
        <v>224</v>
      </c>
      <c r="AC172" s="8" t="s">
        <v>63</v>
      </c>
      <c r="AD172" s="8" t="s">
        <v>61</v>
      </c>
      <c r="AE172" s="8" t="s">
        <v>61</v>
      </c>
      <c r="AF172" s="8" t="s">
        <v>74</v>
      </c>
      <c r="AG172" s="7">
        <v>8.6999999999999993</v>
      </c>
    </row>
    <row r="173" spans="1:33" ht="30" x14ac:dyDescent="0.25">
      <c r="A173" s="7">
        <v>2024</v>
      </c>
      <c r="B173" s="8" t="s">
        <v>54</v>
      </c>
      <c r="C173" s="8" t="s">
        <v>55</v>
      </c>
      <c r="D173" s="8" t="s">
        <v>175</v>
      </c>
      <c r="E173" s="8" t="s">
        <v>176</v>
      </c>
      <c r="F173" s="8" t="s">
        <v>182</v>
      </c>
      <c r="G173" s="8" t="s">
        <v>383</v>
      </c>
      <c r="H173" s="8" t="s">
        <v>118</v>
      </c>
      <c r="I173" s="8" t="s">
        <v>221</v>
      </c>
      <c r="J173" s="8" t="s">
        <v>61</v>
      </c>
      <c r="K173" s="7" t="b">
        <v>1</v>
      </c>
      <c r="L173" s="8" t="s">
        <v>8</v>
      </c>
      <c r="M173" s="7">
        <v>101</v>
      </c>
      <c r="N173" s="8" t="s">
        <v>434</v>
      </c>
      <c r="O173" s="7">
        <v>26</v>
      </c>
      <c r="P173" s="9"/>
      <c r="Q173" s="8" t="s">
        <v>61</v>
      </c>
      <c r="R173" s="7">
        <v>1</v>
      </c>
      <c r="S173" s="10">
        <v>45476</v>
      </c>
      <c r="T173" s="8" t="s">
        <v>63</v>
      </c>
      <c r="U173" s="8" t="s">
        <v>64</v>
      </c>
      <c r="V173" s="8" t="s">
        <v>18</v>
      </c>
      <c r="W173" s="8" t="s">
        <v>12</v>
      </c>
      <c r="X173" s="8" t="s">
        <v>65</v>
      </c>
      <c r="Y173" s="8" t="s">
        <v>16</v>
      </c>
      <c r="Z173" s="8" t="s">
        <v>9</v>
      </c>
      <c r="AA173" s="8" t="s">
        <v>66</v>
      </c>
      <c r="AB173" s="8" t="s">
        <v>64</v>
      </c>
      <c r="AC173" s="8" t="s">
        <v>63</v>
      </c>
      <c r="AD173" s="8" t="s">
        <v>61</v>
      </c>
      <c r="AE173" s="8" t="s">
        <v>61</v>
      </c>
      <c r="AF173" s="8" t="s">
        <v>74</v>
      </c>
      <c r="AG173" s="7">
        <v>8.9</v>
      </c>
    </row>
    <row r="174" spans="1:33" ht="30" x14ac:dyDescent="0.25">
      <c r="A174" s="7">
        <v>2024</v>
      </c>
      <c r="B174" s="8" t="s">
        <v>54</v>
      </c>
      <c r="C174" s="8" t="s">
        <v>55</v>
      </c>
      <c r="D174" s="8" t="s">
        <v>175</v>
      </c>
      <c r="E174" s="8" t="s">
        <v>176</v>
      </c>
      <c r="F174" s="8" t="s">
        <v>182</v>
      </c>
      <c r="G174" s="8" t="s">
        <v>383</v>
      </c>
      <c r="H174" s="8" t="s">
        <v>119</v>
      </c>
      <c r="I174" s="8" t="s">
        <v>221</v>
      </c>
      <c r="J174" s="8" t="s">
        <v>61</v>
      </c>
      <c r="K174" s="7" t="b">
        <v>1</v>
      </c>
      <c r="L174" s="8" t="s">
        <v>8</v>
      </c>
      <c r="M174" s="7">
        <v>101</v>
      </c>
      <c r="N174" s="8" t="s">
        <v>435</v>
      </c>
      <c r="O174" s="7">
        <v>26</v>
      </c>
      <c r="P174" s="9"/>
      <c r="Q174" s="8" t="s">
        <v>61</v>
      </c>
      <c r="R174" s="7">
        <v>1</v>
      </c>
      <c r="S174" s="10">
        <v>45476</v>
      </c>
      <c r="T174" s="8" t="s">
        <v>63</v>
      </c>
      <c r="U174" s="8" t="s">
        <v>76</v>
      </c>
      <c r="V174" s="8" t="s">
        <v>17</v>
      </c>
      <c r="W174" s="8" t="s">
        <v>12</v>
      </c>
      <c r="X174" s="8" t="s">
        <v>65</v>
      </c>
      <c r="Y174" s="8" t="s">
        <v>16</v>
      </c>
      <c r="Z174" s="8" t="s">
        <v>9</v>
      </c>
      <c r="AA174" s="8" t="s">
        <v>66</v>
      </c>
      <c r="AB174" s="8" t="s">
        <v>76</v>
      </c>
      <c r="AC174" s="8" t="s">
        <v>63</v>
      </c>
      <c r="AD174" s="8" t="s">
        <v>61</v>
      </c>
      <c r="AE174" s="8" t="s">
        <v>61</v>
      </c>
      <c r="AF174" s="8" t="s">
        <v>74</v>
      </c>
      <c r="AG174" s="7">
        <v>8.9</v>
      </c>
    </row>
    <row r="175" spans="1:33" ht="30" x14ac:dyDescent="0.25">
      <c r="A175" s="7">
        <v>2024</v>
      </c>
      <c r="B175" s="8" t="s">
        <v>54</v>
      </c>
      <c r="C175" s="8" t="s">
        <v>55</v>
      </c>
      <c r="D175" s="8" t="s">
        <v>175</v>
      </c>
      <c r="E175" s="8" t="s">
        <v>176</v>
      </c>
      <c r="F175" s="8" t="s">
        <v>182</v>
      </c>
      <c r="G175" s="8" t="s">
        <v>383</v>
      </c>
      <c r="H175" s="8" t="s">
        <v>120</v>
      </c>
      <c r="I175" s="8" t="s">
        <v>221</v>
      </c>
      <c r="J175" s="8" t="s">
        <v>61</v>
      </c>
      <c r="K175" s="7" t="b">
        <v>1</v>
      </c>
      <c r="L175" s="8" t="s">
        <v>8</v>
      </c>
      <c r="M175" s="7">
        <v>101</v>
      </c>
      <c r="N175" s="8" t="s">
        <v>436</v>
      </c>
      <c r="O175" s="7">
        <v>26</v>
      </c>
      <c r="P175" s="9"/>
      <c r="Q175" s="8" t="s">
        <v>61</v>
      </c>
      <c r="R175" s="7">
        <v>1</v>
      </c>
      <c r="S175" s="10">
        <v>45476</v>
      </c>
      <c r="T175" s="8" t="s">
        <v>63</v>
      </c>
      <c r="U175" s="8" t="s">
        <v>64</v>
      </c>
      <c r="V175" s="8" t="s">
        <v>18</v>
      </c>
      <c r="W175" s="8" t="s">
        <v>12</v>
      </c>
      <c r="X175" s="8" t="s">
        <v>65</v>
      </c>
      <c r="Y175" s="8" t="s">
        <v>16</v>
      </c>
      <c r="Z175" s="8" t="s">
        <v>9</v>
      </c>
      <c r="AA175" s="8" t="s">
        <v>66</v>
      </c>
      <c r="AB175" s="8" t="s">
        <v>64</v>
      </c>
      <c r="AC175" s="8" t="s">
        <v>63</v>
      </c>
      <c r="AD175" s="8" t="s">
        <v>61</v>
      </c>
      <c r="AE175" s="8" t="s">
        <v>61</v>
      </c>
      <c r="AF175" s="8" t="s">
        <v>74</v>
      </c>
      <c r="AG175" s="7">
        <v>8.5</v>
      </c>
    </row>
    <row r="176" spans="1:33" ht="45" x14ac:dyDescent="0.25">
      <c r="A176" s="7">
        <v>2024</v>
      </c>
      <c r="B176" s="8" t="s">
        <v>54</v>
      </c>
      <c r="C176" s="8" t="s">
        <v>55</v>
      </c>
      <c r="D176" s="8" t="s">
        <v>175</v>
      </c>
      <c r="E176" s="8" t="s">
        <v>176</v>
      </c>
      <c r="F176" s="8" t="s">
        <v>182</v>
      </c>
      <c r="G176" s="8" t="s">
        <v>383</v>
      </c>
      <c r="H176" s="8" t="s">
        <v>121</v>
      </c>
      <c r="I176" s="8" t="s">
        <v>221</v>
      </c>
      <c r="J176" s="8" t="s">
        <v>61</v>
      </c>
      <c r="K176" s="7" t="b">
        <v>1</v>
      </c>
      <c r="L176" s="8" t="s">
        <v>8</v>
      </c>
      <c r="M176" s="7">
        <v>101</v>
      </c>
      <c r="N176" s="8" t="s">
        <v>437</v>
      </c>
      <c r="O176" s="7">
        <v>26</v>
      </c>
      <c r="P176" s="9"/>
      <c r="Q176" s="8" t="s">
        <v>61</v>
      </c>
      <c r="R176" s="7">
        <v>1</v>
      </c>
      <c r="S176" s="10">
        <v>45476</v>
      </c>
      <c r="T176" s="8" t="s">
        <v>63</v>
      </c>
      <c r="U176" s="8" t="s">
        <v>171</v>
      </c>
      <c r="V176" s="8" t="s">
        <v>172</v>
      </c>
      <c r="W176" s="8" t="s">
        <v>173</v>
      </c>
      <c r="X176" s="8" t="s">
        <v>65</v>
      </c>
      <c r="Y176" s="8" t="s">
        <v>16</v>
      </c>
      <c r="Z176" s="8" t="s">
        <v>9</v>
      </c>
      <c r="AA176" s="8" t="s">
        <v>84</v>
      </c>
      <c r="AB176" s="8" t="s">
        <v>171</v>
      </c>
      <c r="AC176" s="8" t="s">
        <v>63</v>
      </c>
      <c r="AD176" s="8" t="s">
        <v>61</v>
      </c>
      <c r="AE176" s="8" t="s">
        <v>61</v>
      </c>
      <c r="AF176" s="8" t="s">
        <v>74</v>
      </c>
      <c r="AG176" s="7">
        <v>11.3</v>
      </c>
    </row>
    <row r="177" spans="1:33" ht="30" x14ac:dyDescent="0.25">
      <c r="A177" s="7">
        <v>2024</v>
      </c>
      <c r="B177" s="8" t="s">
        <v>54</v>
      </c>
      <c r="C177" s="8" t="s">
        <v>55</v>
      </c>
      <c r="D177" s="8" t="s">
        <v>175</v>
      </c>
      <c r="E177" s="8" t="s">
        <v>176</v>
      </c>
      <c r="F177" s="8" t="s">
        <v>182</v>
      </c>
      <c r="G177" s="8" t="s">
        <v>383</v>
      </c>
      <c r="H177" s="8" t="s">
        <v>123</v>
      </c>
      <c r="I177" s="8" t="s">
        <v>221</v>
      </c>
      <c r="J177" s="8" t="s">
        <v>61</v>
      </c>
      <c r="K177" s="7" t="b">
        <v>1</v>
      </c>
      <c r="L177" s="8" t="s">
        <v>8</v>
      </c>
      <c r="M177" s="7">
        <v>101</v>
      </c>
      <c r="N177" s="8" t="s">
        <v>438</v>
      </c>
      <c r="O177" s="7">
        <v>26</v>
      </c>
      <c r="P177" s="9"/>
      <c r="Q177" s="8" t="s">
        <v>61</v>
      </c>
      <c r="R177" s="7">
        <v>1</v>
      </c>
      <c r="S177" s="10">
        <v>45476</v>
      </c>
      <c r="T177" s="8" t="s">
        <v>63</v>
      </c>
      <c r="U177" s="8" t="s">
        <v>297</v>
      </c>
      <c r="V177" s="8" t="s">
        <v>298</v>
      </c>
      <c r="W177" s="8" t="s">
        <v>173</v>
      </c>
      <c r="X177" s="8" t="s">
        <v>65</v>
      </c>
      <c r="Y177" s="8" t="s">
        <v>16</v>
      </c>
      <c r="Z177" s="8" t="s">
        <v>9</v>
      </c>
      <c r="AA177" s="8" t="s">
        <v>66</v>
      </c>
      <c r="AB177" s="8" t="s">
        <v>297</v>
      </c>
      <c r="AC177" s="8" t="s">
        <v>63</v>
      </c>
      <c r="AD177" s="8" t="s">
        <v>61</v>
      </c>
      <c r="AE177" s="8" t="s">
        <v>61</v>
      </c>
      <c r="AF177" s="8" t="s">
        <v>74</v>
      </c>
      <c r="AG177" s="7">
        <v>7.9</v>
      </c>
    </row>
    <row r="178" spans="1:33" x14ac:dyDescent="0.25">
      <c r="A178" s="7">
        <v>2024</v>
      </c>
      <c r="B178" s="8" t="s">
        <v>54</v>
      </c>
      <c r="C178" s="8" t="s">
        <v>55</v>
      </c>
      <c r="D178" s="8" t="s">
        <v>175</v>
      </c>
      <c r="E178" s="8" t="s">
        <v>176</v>
      </c>
      <c r="F178" s="8" t="s">
        <v>182</v>
      </c>
      <c r="G178" s="8" t="s">
        <v>383</v>
      </c>
      <c r="H178" s="8" t="s">
        <v>124</v>
      </c>
      <c r="I178" s="8" t="s">
        <v>221</v>
      </c>
      <c r="J178" s="8" t="s">
        <v>61</v>
      </c>
      <c r="K178" s="7" t="b">
        <v>1</v>
      </c>
      <c r="L178" s="8" t="s">
        <v>8</v>
      </c>
      <c r="M178" s="7">
        <v>101</v>
      </c>
      <c r="N178" s="8" t="s">
        <v>439</v>
      </c>
      <c r="O178" s="7">
        <v>26</v>
      </c>
      <c r="P178" s="9"/>
      <c r="Q178" s="8" t="s">
        <v>61</v>
      </c>
      <c r="R178" s="7">
        <v>1</v>
      </c>
      <c r="S178" s="10">
        <v>45476</v>
      </c>
      <c r="T178" s="8" t="s">
        <v>63</v>
      </c>
      <c r="U178" s="8" t="s">
        <v>224</v>
      </c>
      <c r="V178" s="8" t="s">
        <v>224</v>
      </c>
      <c r="W178" s="8" t="s">
        <v>61</v>
      </c>
      <c r="X178" s="8" t="s">
        <v>61</v>
      </c>
      <c r="Y178" s="8" t="s">
        <v>61</v>
      </c>
      <c r="Z178" s="8" t="s">
        <v>61</v>
      </c>
      <c r="AA178" s="8" t="s">
        <v>66</v>
      </c>
      <c r="AB178" s="8" t="s">
        <v>224</v>
      </c>
      <c r="AC178" s="8" t="s">
        <v>63</v>
      </c>
      <c r="AD178" s="8" t="s">
        <v>61</v>
      </c>
      <c r="AE178" s="8" t="s">
        <v>61</v>
      </c>
      <c r="AF178" s="8" t="s">
        <v>74</v>
      </c>
      <c r="AG178" s="7">
        <v>6.5</v>
      </c>
    </row>
    <row r="179" spans="1:33" x14ac:dyDescent="0.25">
      <c r="A179" s="7">
        <v>2024</v>
      </c>
      <c r="B179" s="8" t="s">
        <v>54</v>
      </c>
      <c r="C179" s="8" t="s">
        <v>55</v>
      </c>
      <c r="D179" s="8" t="s">
        <v>175</v>
      </c>
      <c r="E179" s="8" t="s">
        <v>176</v>
      </c>
      <c r="F179" s="8" t="s">
        <v>182</v>
      </c>
      <c r="G179" s="8" t="s">
        <v>383</v>
      </c>
      <c r="H179" s="8" t="s">
        <v>125</v>
      </c>
      <c r="I179" s="8" t="s">
        <v>221</v>
      </c>
      <c r="J179" s="8" t="s">
        <v>61</v>
      </c>
      <c r="K179" s="7" t="b">
        <v>1</v>
      </c>
      <c r="L179" s="8" t="s">
        <v>8</v>
      </c>
      <c r="M179" s="7">
        <v>101</v>
      </c>
      <c r="N179" s="8" t="s">
        <v>440</v>
      </c>
      <c r="O179" s="7">
        <v>26</v>
      </c>
      <c r="P179" s="9"/>
      <c r="Q179" s="8" t="s">
        <v>61</v>
      </c>
      <c r="R179" s="7">
        <v>1</v>
      </c>
      <c r="S179" s="10">
        <v>45476</v>
      </c>
      <c r="T179" s="8" t="s">
        <v>63</v>
      </c>
      <c r="U179" s="8" t="s">
        <v>224</v>
      </c>
      <c r="V179" s="8" t="s">
        <v>224</v>
      </c>
      <c r="W179" s="8" t="s">
        <v>61</v>
      </c>
      <c r="X179" s="8" t="s">
        <v>61</v>
      </c>
      <c r="Y179" s="8" t="s">
        <v>61</v>
      </c>
      <c r="Z179" s="8" t="s">
        <v>61</v>
      </c>
      <c r="AA179" s="8" t="s">
        <v>122</v>
      </c>
      <c r="AB179" s="8" t="s">
        <v>224</v>
      </c>
      <c r="AC179" s="8" t="s">
        <v>63</v>
      </c>
      <c r="AD179" s="8" t="s">
        <v>61</v>
      </c>
      <c r="AE179" s="8" t="s">
        <v>61</v>
      </c>
      <c r="AF179" s="8" t="s">
        <v>74</v>
      </c>
      <c r="AG179" s="7">
        <v>6.1</v>
      </c>
    </row>
    <row r="180" spans="1:33" ht="30" x14ac:dyDescent="0.25">
      <c r="A180" s="7">
        <v>2024</v>
      </c>
      <c r="B180" s="8" t="s">
        <v>54</v>
      </c>
      <c r="C180" s="8" t="s">
        <v>55</v>
      </c>
      <c r="D180" s="8" t="s">
        <v>175</v>
      </c>
      <c r="E180" s="8" t="s">
        <v>176</v>
      </c>
      <c r="F180" s="8" t="s">
        <v>182</v>
      </c>
      <c r="G180" s="8" t="s">
        <v>383</v>
      </c>
      <c r="H180" s="8" t="s">
        <v>126</v>
      </c>
      <c r="I180" s="8" t="s">
        <v>221</v>
      </c>
      <c r="J180" s="8" t="s">
        <v>61</v>
      </c>
      <c r="K180" s="7" t="b">
        <v>1</v>
      </c>
      <c r="L180" s="8" t="s">
        <v>8</v>
      </c>
      <c r="M180" s="7">
        <v>101</v>
      </c>
      <c r="N180" s="8" t="s">
        <v>441</v>
      </c>
      <c r="O180" s="7">
        <v>26</v>
      </c>
      <c r="P180" s="9"/>
      <c r="Q180" s="8" t="s">
        <v>61</v>
      </c>
      <c r="R180" s="7">
        <v>1</v>
      </c>
      <c r="S180" s="10">
        <v>45476</v>
      </c>
      <c r="T180" s="8" t="s">
        <v>63</v>
      </c>
      <c r="U180" s="8" t="s">
        <v>442</v>
      </c>
      <c r="V180" s="8" t="s">
        <v>443</v>
      </c>
      <c r="W180" s="8" t="s">
        <v>292</v>
      </c>
      <c r="X180" s="8" t="s">
        <v>65</v>
      </c>
      <c r="Y180" s="8" t="s">
        <v>11</v>
      </c>
      <c r="Z180" s="8" t="s">
        <v>9</v>
      </c>
      <c r="AA180" s="8" t="s">
        <v>122</v>
      </c>
      <c r="AB180" s="8" t="s">
        <v>442</v>
      </c>
      <c r="AC180" s="8" t="s">
        <v>63</v>
      </c>
      <c r="AD180" s="8" t="s">
        <v>61</v>
      </c>
      <c r="AE180" s="8" t="s">
        <v>61</v>
      </c>
      <c r="AF180" s="8" t="s">
        <v>74</v>
      </c>
      <c r="AG180" s="7">
        <v>6.9</v>
      </c>
    </row>
    <row r="181" spans="1:33" ht="30" x14ac:dyDescent="0.25">
      <c r="A181" s="7">
        <v>2024</v>
      </c>
      <c r="B181" s="8" t="s">
        <v>54</v>
      </c>
      <c r="C181" s="8" t="s">
        <v>55</v>
      </c>
      <c r="D181" s="8" t="s">
        <v>175</v>
      </c>
      <c r="E181" s="8" t="s">
        <v>176</v>
      </c>
      <c r="F181" s="8" t="s">
        <v>182</v>
      </c>
      <c r="G181" s="8" t="s">
        <v>383</v>
      </c>
      <c r="H181" s="8" t="s">
        <v>127</v>
      </c>
      <c r="I181" s="8" t="s">
        <v>221</v>
      </c>
      <c r="J181" s="8" t="s">
        <v>61</v>
      </c>
      <c r="K181" s="7" t="b">
        <v>1</v>
      </c>
      <c r="L181" s="8" t="s">
        <v>8</v>
      </c>
      <c r="M181" s="7">
        <v>101</v>
      </c>
      <c r="N181" s="8" t="s">
        <v>444</v>
      </c>
      <c r="O181" s="7">
        <v>26</v>
      </c>
      <c r="P181" s="9"/>
      <c r="Q181" s="8" t="s">
        <v>61</v>
      </c>
      <c r="R181" s="7">
        <v>1</v>
      </c>
      <c r="S181" s="10">
        <v>45476</v>
      </c>
      <c r="T181" s="8" t="s">
        <v>63</v>
      </c>
      <c r="U181" s="8" t="s">
        <v>64</v>
      </c>
      <c r="V181" s="8" t="s">
        <v>18</v>
      </c>
      <c r="W181" s="8" t="s">
        <v>12</v>
      </c>
      <c r="X181" s="8" t="s">
        <v>65</v>
      </c>
      <c r="Y181" s="8" t="s">
        <v>16</v>
      </c>
      <c r="Z181" s="8" t="s">
        <v>9</v>
      </c>
      <c r="AA181" s="8" t="s">
        <v>66</v>
      </c>
      <c r="AB181" s="8" t="s">
        <v>64</v>
      </c>
      <c r="AC181" s="8" t="s">
        <v>63</v>
      </c>
      <c r="AD181" s="8" t="s">
        <v>61</v>
      </c>
      <c r="AE181" s="8" t="s">
        <v>61</v>
      </c>
      <c r="AF181" s="8" t="s">
        <v>74</v>
      </c>
      <c r="AG181" s="7">
        <v>9.3000000000000007</v>
      </c>
    </row>
    <row r="182" spans="1:33" ht="30" x14ac:dyDescent="0.25">
      <c r="A182" s="7">
        <v>2024</v>
      </c>
      <c r="B182" s="8" t="s">
        <v>54</v>
      </c>
      <c r="C182" s="8" t="s">
        <v>55</v>
      </c>
      <c r="D182" s="8" t="s">
        <v>175</v>
      </c>
      <c r="E182" s="8" t="s">
        <v>176</v>
      </c>
      <c r="F182" s="8" t="s">
        <v>182</v>
      </c>
      <c r="G182" s="8" t="s">
        <v>383</v>
      </c>
      <c r="H182" s="8" t="s">
        <v>128</v>
      </c>
      <c r="I182" s="8" t="s">
        <v>221</v>
      </c>
      <c r="J182" s="8" t="s">
        <v>61</v>
      </c>
      <c r="K182" s="7" t="b">
        <v>1</v>
      </c>
      <c r="L182" s="8" t="s">
        <v>8</v>
      </c>
      <c r="M182" s="7">
        <v>101</v>
      </c>
      <c r="N182" s="8" t="s">
        <v>445</v>
      </c>
      <c r="O182" s="7">
        <v>26</v>
      </c>
      <c r="P182" s="9"/>
      <c r="Q182" s="8" t="s">
        <v>61</v>
      </c>
      <c r="R182" s="7">
        <v>1</v>
      </c>
      <c r="S182" s="10">
        <v>45476</v>
      </c>
      <c r="T182" s="8" t="s">
        <v>63</v>
      </c>
      <c r="U182" s="8" t="s">
        <v>171</v>
      </c>
      <c r="V182" s="8" t="s">
        <v>172</v>
      </c>
      <c r="W182" s="8" t="s">
        <v>173</v>
      </c>
      <c r="X182" s="8" t="s">
        <v>65</v>
      </c>
      <c r="Y182" s="8" t="s">
        <v>16</v>
      </c>
      <c r="Z182" s="8" t="s">
        <v>9</v>
      </c>
      <c r="AA182" s="8" t="s">
        <v>66</v>
      </c>
      <c r="AB182" s="8" t="s">
        <v>171</v>
      </c>
      <c r="AC182" s="8" t="s">
        <v>63</v>
      </c>
      <c r="AD182" s="8" t="s">
        <v>61</v>
      </c>
      <c r="AE182" s="8" t="s">
        <v>61</v>
      </c>
      <c r="AF182" s="8" t="s">
        <v>74</v>
      </c>
      <c r="AG182" s="7">
        <v>9.1999999999999993</v>
      </c>
    </row>
    <row r="183" spans="1:33" ht="30" x14ac:dyDescent="0.25">
      <c r="A183" s="7">
        <v>2024</v>
      </c>
      <c r="B183" s="8" t="s">
        <v>54</v>
      </c>
      <c r="C183" s="8" t="s">
        <v>55</v>
      </c>
      <c r="D183" s="8" t="s">
        <v>175</v>
      </c>
      <c r="E183" s="8" t="s">
        <v>176</v>
      </c>
      <c r="F183" s="8" t="s">
        <v>182</v>
      </c>
      <c r="G183" s="8" t="s">
        <v>383</v>
      </c>
      <c r="H183" s="8" t="s">
        <v>129</v>
      </c>
      <c r="I183" s="8" t="s">
        <v>221</v>
      </c>
      <c r="J183" s="8" t="s">
        <v>61</v>
      </c>
      <c r="K183" s="7" t="b">
        <v>1</v>
      </c>
      <c r="L183" s="8" t="s">
        <v>8</v>
      </c>
      <c r="M183" s="7">
        <v>101</v>
      </c>
      <c r="N183" s="8" t="s">
        <v>446</v>
      </c>
      <c r="O183" s="7">
        <v>26</v>
      </c>
      <c r="P183" s="9"/>
      <c r="Q183" s="8" t="s">
        <v>61</v>
      </c>
      <c r="R183" s="7">
        <v>1</v>
      </c>
      <c r="S183" s="10">
        <v>45476</v>
      </c>
      <c r="T183" s="8" t="s">
        <v>63</v>
      </c>
      <c r="U183" s="8" t="s">
        <v>297</v>
      </c>
      <c r="V183" s="8" t="s">
        <v>298</v>
      </c>
      <c r="W183" s="8" t="s">
        <v>173</v>
      </c>
      <c r="X183" s="8" t="s">
        <v>65</v>
      </c>
      <c r="Y183" s="8" t="s">
        <v>16</v>
      </c>
      <c r="Z183" s="8" t="s">
        <v>9</v>
      </c>
      <c r="AA183" s="8" t="s">
        <v>66</v>
      </c>
      <c r="AB183" s="8" t="s">
        <v>297</v>
      </c>
      <c r="AC183" s="8" t="s">
        <v>63</v>
      </c>
      <c r="AD183" s="8" t="s">
        <v>61</v>
      </c>
      <c r="AE183" s="8" t="s">
        <v>61</v>
      </c>
      <c r="AF183" s="8" t="s">
        <v>74</v>
      </c>
      <c r="AG183" s="7">
        <v>10.9</v>
      </c>
    </row>
    <row r="184" spans="1:33" ht="30" x14ac:dyDescent="0.25">
      <c r="A184" s="7">
        <v>2024</v>
      </c>
      <c r="B184" s="8" t="s">
        <v>54</v>
      </c>
      <c r="C184" s="8" t="s">
        <v>55</v>
      </c>
      <c r="D184" s="8" t="s">
        <v>175</v>
      </c>
      <c r="E184" s="8" t="s">
        <v>176</v>
      </c>
      <c r="F184" s="8" t="s">
        <v>182</v>
      </c>
      <c r="G184" s="8" t="s">
        <v>383</v>
      </c>
      <c r="H184" s="8" t="s">
        <v>133</v>
      </c>
      <c r="I184" s="8" t="s">
        <v>221</v>
      </c>
      <c r="J184" s="8" t="s">
        <v>61</v>
      </c>
      <c r="K184" s="7" t="b">
        <v>1</v>
      </c>
      <c r="L184" s="8" t="s">
        <v>8</v>
      </c>
      <c r="M184" s="7">
        <v>101</v>
      </c>
      <c r="N184" s="8" t="s">
        <v>447</v>
      </c>
      <c r="O184" s="7">
        <v>26</v>
      </c>
      <c r="P184" s="9"/>
      <c r="Q184" s="8" t="s">
        <v>61</v>
      </c>
      <c r="R184" s="7">
        <v>1</v>
      </c>
      <c r="S184" s="10">
        <v>45476</v>
      </c>
      <c r="T184" s="8" t="s">
        <v>63</v>
      </c>
      <c r="U184" s="8" t="s">
        <v>64</v>
      </c>
      <c r="V184" s="8" t="s">
        <v>18</v>
      </c>
      <c r="W184" s="8" t="s">
        <v>12</v>
      </c>
      <c r="X184" s="8" t="s">
        <v>65</v>
      </c>
      <c r="Y184" s="8" t="s">
        <v>16</v>
      </c>
      <c r="Z184" s="8" t="s">
        <v>9</v>
      </c>
      <c r="AA184" s="8" t="s">
        <v>66</v>
      </c>
      <c r="AB184" s="8" t="s">
        <v>64</v>
      </c>
      <c r="AC184" s="8" t="s">
        <v>63</v>
      </c>
      <c r="AD184" s="8" t="s">
        <v>61</v>
      </c>
      <c r="AE184" s="8" t="s">
        <v>61</v>
      </c>
      <c r="AF184" s="8" t="s">
        <v>74</v>
      </c>
      <c r="AG184" s="7">
        <v>12.1</v>
      </c>
    </row>
    <row r="185" spans="1:33" ht="30" x14ac:dyDescent="0.25">
      <c r="A185" s="7">
        <v>2024</v>
      </c>
      <c r="B185" s="8" t="s">
        <v>54</v>
      </c>
      <c r="C185" s="8" t="s">
        <v>55</v>
      </c>
      <c r="D185" s="8" t="s">
        <v>175</v>
      </c>
      <c r="E185" s="8" t="s">
        <v>176</v>
      </c>
      <c r="F185" s="8" t="s">
        <v>182</v>
      </c>
      <c r="G185" s="8" t="s">
        <v>383</v>
      </c>
      <c r="H185" s="8" t="s">
        <v>134</v>
      </c>
      <c r="I185" s="8" t="s">
        <v>221</v>
      </c>
      <c r="J185" s="8" t="s">
        <v>61</v>
      </c>
      <c r="K185" s="7" t="b">
        <v>1</v>
      </c>
      <c r="L185" s="8" t="s">
        <v>8</v>
      </c>
      <c r="M185" s="7">
        <v>101</v>
      </c>
      <c r="N185" s="8" t="s">
        <v>448</v>
      </c>
      <c r="O185" s="7">
        <v>26</v>
      </c>
      <c r="P185" s="9"/>
      <c r="Q185" s="8" t="s">
        <v>61</v>
      </c>
      <c r="R185" s="7">
        <v>1</v>
      </c>
      <c r="S185" s="10">
        <v>45476</v>
      </c>
      <c r="T185" s="8" t="s">
        <v>63</v>
      </c>
      <c r="U185" s="8" t="s">
        <v>270</v>
      </c>
      <c r="V185" s="8" t="s">
        <v>271</v>
      </c>
      <c r="W185" s="8" t="s">
        <v>173</v>
      </c>
      <c r="X185" s="8" t="s">
        <v>65</v>
      </c>
      <c r="Y185" s="8" t="s">
        <v>20</v>
      </c>
      <c r="Z185" s="8" t="s">
        <v>9</v>
      </c>
      <c r="AA185" s="8" t="s">
        <v>72</v>
      </c>
      <c r="AB185" s="8" t="s">
        <v>270</v>
      </c>
      <c r="AC185" s="8" t="s">
        <v>63</v>
      </c>
      <c r="AD185" s="8" t="s">
        <v>61</v>
      </c>
      <c r="AE185" s="8" t="s">
        <v>61</v>
      </c>
      <c r="AF185" s="8" t="s">
        <v>74</v>
      </c>
      <c r="AG185" s="7">
        <v>10.5</v>
      </c>
    </row>
    <row r="186" spans="1:33" ht="30" x14ac:dyDescent="0.25">
      <c r="A186" s="7">
        <v>2024</v>
      </c>
      <c r="B186" s="8" t="s">
        <v>54</v>
      </c>
      <c r="C186" s="8" t="s">
        <v>55</v>
      </c>
      <c r="D186" s="8" t="s">
        <v>175</v>
      </c>
      <c r="E186" s="8" t="s">
        <v>176</v>
      </c>
      <c r="F186" s="8" t="s">
        <v>182</v>
      </c>
      <c r="G186" s="8" t="s">
        <v>383</v>
      </c>
      <c r="H186" s="8" t="s">
        <v>135</v>
      </c>
      <c r="I186" s="8" t="s">
        <v>221</v>
      </c>
      <c r="J186" s="8" t="s">
        <v>61</v>
      </c>
      <c r="K186" s="7" t="b">
        <v>1</v>
      </c>
      <c r="L186" s="8" t="s">
        <v>8</v>
      </c>
      <c r="M186" s="7">
        <v>101</v>
      </c>
      <c r="N186" s="8" t="s">
        <v>449</v>
      </c>
      <c r="O186" s="7">
        <v>26</v>
      </c>
      <c r="P186" s="9"/>
      <c r="Q186" s="8" t="s">
        <v>61</v>
      </c>
      <c r="R186" s="7">
        <v>1</v>
      </c>
      <c r="S186" s="10">
        <v>45476</v>
      </c>
      <c r="T186" s="8" t="s">
        <v>63</v>
      </c>
      <c r="U186" s="8" t="s">
        <v>64</v>
      </c>
      <c r="V186" s="8" t="s">
        <v>18</v>
      </c>
      <c r="W186" s="8" t="s">
        <v>12</v>
      </c>
      <c r="X186" s="8" t="s">
        <v>65</v>
      </c>
      <c r="Y186" s="8" t="s">
        <v>16</v>
      </c>
      <c r="Z186" s="8" t="s">
        <v>9</v>
      </c>
      <c r="AA186" s="8" t="s">
        <v>66</v>
      </c>
      <c r="AB186" s="8" t="s">
        <v>64</v>
      </c>
      <c r="AC186" s="8" t="s">
        <v>63</v>
      </c>
      <c r="AD186" s="8" t="s">
        <v>61</v>
      </c>
      <c r="AE186" s="8" t="s">
        <v>61</v>
      </c>
      <c r="AF186" s="8" t="s">
        <v>74</v>
      </c>
      <c r="AG186" s="7">
        <v>10.1</v>
      </c>
    </row>
    <row r="187" spans="1:33" ht="30" x14ac:dyDescent="0.25">
      <c r="A187" s="7">
        <v>2024</v>
      </c>
      <c r="B187" s="8" t="s">
        <v>54</v>
      </c>
      <c r="C187" s="8" t="s">
        <v>55</v>
      </c>
      <c r="D187" s="8" t="s">
        <v>175</v>
      </c>
      <c r="E187" s="8" t="s">
        <v>176</v>
      </c>
      <c r="F187" s="8" t="s">
        <v>182</v>
      </c>
      <c r="G187" s="8" t="s">
        <v>383</v>
      </c>
      <c r="H187" s="8" t="s">
        <v>136</v>
      </c>
      <c r="I187" s="8" t="s">
        <v>221</v>
      </c>
      <c r="J187" s="8" t="s">
        <v>61</v>
      </c>
      <c r="K187" s="7" t="b">
        <v>1</v>
      </c>
      <c r="L187" s="8" t="s">
        <v>8</v>
      </c>
      <c r="M187" s="7">
        <v>101</v>
      </c>
      <c r="N187" s="8" t="s">
        <v>450</v>
      </c>
      <c r="O187" s="7">
        <v>26</v>
      </c>
      <c r="P187" s="9"/>
      <c r="Q187" s="8" t="s">
        <v>61</v>
      </c>
      <c r="R187" s="7">
        <v>1</v>
      </c>
      <c r="S187" s="10">
        <v>45476</v>
      </c>
      <c r="T187" s="8" t="s">
        <v>63</v>
      </c>
      <c r="U187" s="8" t="s">
        <v>290</v>
      </c>
      <c r="V187" s="8" t="s">
        <v>291</v>
      </c>
      <c r="W187" s="8" t="s">
        <v>292</v>
      </c>
      <c r="X187" s="8" t="s">
        <v>65</v>
      </c>
      <c r="Y187" s="8" t="s">
        <v>16</v>
      </c>
      <c r="Z187" s="8" t="s">
        <v>9</v>
      </c>
      <c r="AA187" s="8" t="s">
        <v>66</v>
      </c>
      <c r="AB187" s="8" t="s">
        <v>290</v>
      </c>
      <c r="AC187" s="8" t="s">
        <v>63</v>
      </c>
      <c r="AD187" s="8" t="s">
        <v>61</v>
      </c>
      <c r="AE187" s="8" t="s">
        <v>61</v>
      </c>
      <c r="AF187" s="8" t="s">
        <v>74</v>
      </c>
      <c r="AG187" s="7">
        <v>10.9</v>
      </c>
    </row>
    <row r="188" spans="1:33" x14ac:dyDescent="0.25">
      <c r="A188" s="7">
        <v>2024</v>
      </c>
      <c r="B188" s="8" t="s">
        <v>54</v>
      </c>
      <c r="C188" s="8" t="s">
        <v>55</v>
      </c>
      <c r="D188" s="8" t="s">
        <v>175</v>
      </c>
      <c r="E188" s="8" t="s">
        <v>176</v>
      </c>
      <c r="F188" s="8" t="s">
        <v>182</v>
      </c>
      <c r="G188" s="8" t="s">
        <v>383</v>
      </c>
      <c r="H188" s="8" t="s">
        <v>137</v>
      </c>
      <c r="I188" s="8" t="s">
        <v>221</v>
      </c>
      <c r="J188" s="8" t="s">
        <v>61</v>
      </c>
      <c r="K188" s="7" t="b">
        <v>1</v>
      </c>
      <c r="L188" s="8" t="s">
        <v>8</v>
      </c>
      <c r="M188" s="7">
        <v>101</v>
      </c>
      <c r="N188" s="8" t="s">
        <v>451</v>
      </c>
      <c r="O188" s="7">
        <v>26</v>
      </c>
      <c r="P188" s="9"/>
      <c r="Q188" s="8" t="s">
        <v>61</v>
      </c>
      <c r="R188" s="7">
        <v>1</v>
      </c>
      <c r="S188" s="10">
        <v>45476</v>
      </c>
      <c r="T188" s="8" t="s">
        <v>63</v>
      </c>
      <c r="U188" s="8" t="s">
        <v>224</v>
      </c>
      <c r="V188" s="8" t="s">
        <v>224</v>
      </c>
      <c r="W188" s="8" t="s">
        <v>61</v>
      </c>
      <c r="X188" s="8" t="s">
        <v>61</v>
      </c>
      <c r="Y188" s="8" t="s">
        <v>61</v>
      </c>
      <c r="Z188" s="8" t="s">
        <v>61</v>
      </c>
      <c r="AA188" s="8" t="s">
        <v>66</v>
      </c>
      <c r="AB188" s="8" t="s">
        <v>224</v>
      </c>
      <c r="AC188" s="8" t="s">
        <v>63</v>
      </c>
      <c r="AD188" s="8" t="s">
        <v>61</v>
      </c>
      <c r="AE188" s="8" t="s">
        <v>61</v>
      </c>
      <c r="AF188" s="8" t="s">
        <v>74</v>
      </c>
      <c r="AG188" s="7">
        <v>11.7</v>
      </c>
    </row>
    <row r="189" spans="1:33" ht="30" x14ac:dyDescent="0.25">
      <c r="A189" s="7">
        <v>2024</v>
      </c>
      <c r="B189" s="8" t="s">
        <v>54</v>
      </c>
      <c r="C189" s="8" t="s">
        <v>55</v>
      </c>
      <c r="D189" s="8" t="s">
        <v>175</v>
      </c>
      <c r="E189" s="8" t="s">
        <v>176</v>
      </c>
      <c r="F189" s="8" t="s">
        <v>182</v>
      </c>
      <c r="G189" s="8" t="s">
        <v>383</v>
      </c>
      <c r="H189" s="8" t="s">
        <v>138</v>
      </c>
      <c r="I189" s="8" t="s">
        <v>221</v>
      </c>
      <c r="J189" s="8" t="s">
        <v>61</v>
      </c>
      <c r="K189" s="7" t="b">
        <v>1</v>
      </c>
      <c r="L189" s="8" t="s">
        <v>8</v>
      </c>
      <c r="M189" s="7">
        <v>101</v>
      </c>
      <c r="N189" s="8" t="s">
        <v>452</v>
      </c>
      <c r="O189" s="7">
        <v>26</v>
      </c>
      <c r="P189" s="9"/>
      <c r="Q189" s="8" t="s">
        <v>61</v>
      </c>
      <c r="R189" s="7">
        <v>1</v>
      </c>
      <c r="S189" s="10">
        <v>45476</v>
      </c>
      <c r="T189" s="8" t="s">
        <v>63</v>
      </c>
      <c r="U189" s="8" t="s">
        <v>243</v>
      </c>
      <c r="V189" s="8" t="s">
        <v>244</v>
      </c>
      <c r="W189" s="8" t="s">
        <v>234</v>
      </c>
      <c r="X189" s="8" t="s">
        <v>65</v>
      </c>
      <c r="Y189" s="8" t="s">
        <v>11</v>
      </c>
      <c r="Z189" s="8" t="s">
        <v>9</v>
      </c>
      <c r="AA189" s="8" t="s">
        <v>122</v>
      </c>
      <c r="AB189" s="8" t="s">
        <v>243</v>
      </c>
      <c r="AC189" s="8" t="s">
        <v>63</v>
      </c>
      <c r="AD189" s="8" t="s">
        <v>61</v>
      </c>
      <c r="AE189" s="8" t="s">
        <v>61</v>
      </c>
      <c r="AF189" s="8" t="s">
        <v>74</v>
      </c>
      <c r="AG189" s="7">
        <v>6.6</v>
      </c>
    </row>
    <row r="190" spans="1:33" ht="30" x14ac:dyDescent="0.25">
      <c r="A190" s="7">
        <v>2024</v>
      </c>
      <c r="B190" s="8" t="s">
        <v>54</v>
      </c>
      <c r="C190" s="8" t="s">
        <v>55</v>
      </c>
      <c r="D190" s="8" t="s">
        <v>175</v>
      </c>
      <c r="E190" s="8" t="s">
        <v>176</v>
      </c>
      <c r="F190" s="8" t="s">
        <v>182</v>
      </c>
      <c r="G190" s="8" t="s">
        <v>383</v>
      </c>
      <c r="H190" s="8" t="s">
        <v>140</v>
      </c>
      <c r="I190" s="8" t="s">
        <v>221</v>
      </c>
      <c r="J190" s="8" t="s">
        <v>61</v>
      </c>
      <c r="K190" s="7" t="b">
        <v>1</v>
      </c>
      <c r="L190" s="8" t="s">
        <v>8</v>
      </c>
      <c r="M190" s="7">
        <v>101</v>
      </c>
      <c r="N190" s="8" t="s">
        <v>453</v>
      </c>
      <c r="O190" s="7">
        <v>26</v>
      </c>
      <c r="P190" s="9"/>
      <c r="Q190" s="8" t="s">
        <v>61</v>
      </c>
      <c r="R190" s="7">
        <v>1</v>
      </c>
      <c r="S190" s="10">
        <v>45476</v>
      </c>
      <c r="T190" s="8" t="s">
        <v>63</v>
      </c>
      <c r="U190" s="8" t="s">
        <v>64</v>
      </c>
      <c r="V190" s="8" t="s">
        <v>18</v>
      </c>
      <c r="W190" s="8" t="s">
        <v>12</v>
      </c>
      <c r="X190" s="8" t="s">
        <v>65</v>
      </c>
      <c r="Y190" s="8" t="s">
        <v>16</v>
      </c>
      <c r="Z190" s="8" t="s">
        <v>9</v>
      </c>
      <c r="AA190" s="8" t="s">
        <v>66</v>
      </c>
      <c r="AB190" s="8" t="s">
        <v>64</v>
      </c>
      <c r="AC190" s="8" t="s">
        <v>63</v>
      </c>
      <c r="AD190" s="8" t="s">
        <v>61</v>
      </c>
      <c r="AE190" s="8" t="s">
        <v>61</v>
      </c>
      <c r="AF190" s="8" t="s">
        <v>74</v>
      </c>
      <c r="AG190" s="7">
        <v>6.2</v>
      </c>
    </row>
    <row r="191" spans="1:33" x14ac:dyDescent="0.25">
      <c r="A191" s="7">
        <v>2024</v>
      </c>
      <c r="B191" s="8" t="s">
        <v>54</v>
      </c>
      <c r="C191" s="8" t="s">
        <v>55</v>
      </c>
      <c r="D191" s="8" t="s">
        <v>175</v>
      </c>
      <c r="E191" s="8" t="s">
        <v>176</v>
      </c>
      <c r="F191" s="8" t="s">
        <v>182</v>
      </c>
      <c r="G191" s="8" t="s">
        <v>383</v>
      </c>
      <c r="H191" s="8" t="s">
        <v>142</v>
      </c>
      <c r="I191" s="8" t="s">
        <v>221</v>
      </c>
      <c r="J191" s="8" t="s">
        <v>61</v>
      </c>
      <c r="K191" s="7" t="b">
        <v>1</v>
      </c>
      <c r="L191" s="8" t="s">
        <v>8</v>
      </c>
      <c r="M191" s="7">
        <v>101</v>
      </c>
      <c r="N191" s="8" t="s">
        <v>454</v>
      </c>
      <c r="O191" s="7">
        <v>26</v>
      </c>
      <c r="P191" s="9"/>
      <c r="Q191" s="8" t="s">
        <v>61</v>
      </c>
      <c r="R191" s="7">
        <v>1</v>
      </c>
      <c r="S191" s="10">
        <v>45476</v>
      </c>
      <c r="T191" s="8" t="s">
        <v>63</v>
      </c>
      <c r="U191" s="8" t="s">
        <v>224</v>
      </c>
      <c r="V191" s="8" t="s">
        <v>224</v>
      </c>
      <c r="W191" s="8" t="s">
        <v>61</v>
      </c>
      <c r="X191" s="8" t="s">
        <v>61</v>
      </c>
      <c r="Y191" s="8" t="s">
        <v>61</v>
      </c>
      <c r="Z191" s="8" t="s">
        <v>61</v>
      </c>
      <c r="AA191" s="8" t="s">
        <v>66</v>
      </c>
      <c r="AB191" s="8" t="s">
        <v>224</v>
      </c>
      <c r="AC191" s="8" t="s">
        <v>63</v>
      </c>
      <c r="AD191" s="8" t="s">
        <v>61</v>
      </c>
      <c r="AE191" s="8" t="s">
        <v>61</v>
      </c>
      <c r="AF191" s="8" t="s">
        <v>74</v>
      </c>
      <c r="AG191" s="7">
        <v>11</v>
      </c>
    </row>
    <row r="192" spans="1:33" x14ac:dyDescent="0.25">
      <c r="A192" s="7">
        <v>2024</v>
      </c>
      <c r="B192" s="8" t="s">
        <v>54</v>
      </c>
      <c r="C192" s="8" t="s">
        <v>55</v>
      </c>
      <c r="D192" s="8" t="s">
        <v>175</v>
      </c>
      <c r="E192" s="8" t="s">
        <v>176</v>
      </c>
      <c r="F192" s="8" t="s">
        <v>182</v>
      </c>
      <c r="G192" s="8" t="s">
        <v>383</v>
      </c>
      <c r="H192" s="8" t="s">
        <v>143</v>
      </c>
      <c r="I192" s="8" t="s">
        <v>221</v>
      </c>
      <c r="J192" s="8" t="s">
        <v>61</v>
      </c>
      <c r="K192" s="7" t="b">
        <v>1</v>
      </c>
      <c r="L192" s="8" t="s">
        <v>8</v>
      </c>
      <c r="M192" s="7">
        <v>101</v>
      </c>
      <c r="N192" s="8" t="s">
        <v>455</v>
      </c>
      <c r="O192" s="7">
        <v>26</v>
      </c>
      <c r="P192" s="9"/>
      <c r="Q192" s="8" t="s">
        <v>61</v>
      </c>
      <c r="R192" s="7">
        <v>1</v>
      </c>
      <c r="S192" s="10">
        <v>45476</v>
      </c>
      <c r="T192" s="8" t="s">
        <v>63</v>
      </c>
      <c r="U192" s="8" t="s">
        <v>224</v>
      </c>
      <c r="V192" s="8" t="s">
        <v>224</v>
      </c>
      <c r="W192" s="8" t="s">
        <v>61</v>
      </c>
      <c r="X192" s="8" t="s">
        <v>61</v>
      </c>
      <c r="Y192" s="8" t="s">
        <v>61</v>
      </c>
      <c r="Z192" s="8" t="s">
        <v>61</v>
      </c>
      <c r="AA192" s="8" t="s">
        <v>122</v>
      </c>
      <c r="AB192" s="8" t="s">
        <v>224</v>
      </c>
      <c r="AC192" s="8" t="s">
        <v>63</v>
      </c>
      <c r="AD192" s="8" t="s">
        <v>61</v>
      </c>
      <c r="AE192" s="8" t="s">
        <v>61</v>
      </c>
      <c r="AF192" s="8" t="s">
        <v>74</v>
      </c>
      <c r="AG192" s="7">
        <v>9</v>
      </c>
    </row>
    <row r="193" spans="1:33" ht="30" x14ac:dyDescent="0.25">
      <c r="A193" s="7">
        <v>2024</v>
      </c>
      <c r="B193" s="8" t="s">
        <v>54</v>
      </c>
      <c r="C193" s="8" t="s">
        <v>55</v>
      </c>
      <c r="D193" s="8" t="s">
        <v>175</v>
      </c>
      <c r="E193" s="8" t="s">
        <v>176</v>
      </c>
      <c r="F193" s="8" t="s">
        <v>182</v>
      </c>
      <c r="G193" s="8" t="s">
        <v>383</v>
      </c>
      <c r="H193" s="8" t="s">
        <v>144</v>
      </c>
      <c r="I193" s="8" t="s">
        <v>221</v>
      </c>
      <c r="J193" s="8" t="s">
        <v>61</v>
      </c>
      <c r="K193" s="7" t="b">
        <v>1</v>
      </c>
      <c r="L193" s="8" t="s">
        <v>8</v>
      </c>
      <c r="M193" s="7">
        <v>101</v>
      </c>
      <c r="N193" s="8" t="s">
        <v>456</v>
      </c>
      <c r="O193" s="7">
        <v>26</v>
      </c>
      <c r="P193" s="9"/>
      <c r="Q193" s="8" t="s">
        <v>61</v>
      </c>
      <c r="R193" s="7">
        <v>1</v>
      </c>
      <c r="S193" s="10">
        <v>45476</v>
      </c>
      <c r="T193" s="8" t="s">
        <v>63</v>
      </c>
      <c r="U193" s="8" t="s">
        <v>297</v>
      </c>
      <c r="V193" s="8" t="s">
        <v>298</v>
      </c>
      <c r="W193" s="8" t="s">
        <v>173</v>
      </c>
      <c r="X193" s="8" t="s">
        <v>65</v>
      </c>
      <c r="Y193" s="8" t="s">
        <v>16</v>
      </c>
      <c r="Z193" s="8" t="s">
        <v>9</v>
      </c>
      <c r="AA193" s="8" t="s">
        <v>66</v>
      </c>
      <c r="AB193" s="8" t="s">
        <v>297</v>
      </c>
      <c r="AC193" s="8" t="s">
        <v>63</v>
      </c>
      <c r="AD193" s="8" t="s">
        <v>61</v>
      </c>
      <c r="AE193" s="8" t="s">
        <v>61</v>
      </c>
      <c r="AF193" s="8" t="s">
        <v>74</v>
      </c>
      <c r="AG193" s="7">
        <v>8.6999999999999993</v>
      </c>
    </row>
    <row r="194" spans="1:33" x14ac:dyDescent="0.25">
      <c r="A194" s="7">
        <v>2024</v>
      </c>
      <c r="B194" s="8" t="s">
        <v>54</v>
      </c>
      <c r="C194" s="8" t="s">
        <v>55</v>
      </c>
      <c r="D194" s="8" t="s">
        <v>175</v>
      </c>
      <c r="E194" s="8" t="s">
        <v>176</v>
      </c>
      <c r="F194" s="8" t="s">
        <v>182</v>
      </c>
      <c r="G194" s="8" t="s">
        <v>383</v>
      </c>
      <c r="H194" s="8" t="s">
        <v>145</v>
      </c>
      <c r="I194" s="8" t="s">
        <v>221</v>
      </c>
      <c r="J194" s="8" t="s">
        <v>61</v>
      </c>
      <c r="K194" s="7" t="b">
        <v>1</v>
      </c>
      <c r="L194" s="8" t="s">
        <v>8</v>
      </c>
      <c r="M194" s="7">
        <v>101</v>
      </c>
      <c r="N194" s="8" t="s">
        <v>457</v>
      </c>
      <c r="O194" s="7">
        <v>26</v>
      </c>
      <c r="P194" s="9"/>
      <c r="Q194" s="8" t="s">
        <v>61</v>
      </c>
      <c r="R194" s="7">
        <v>1</v>
      </c>
      <c r="S194" s="10">
        <v>45476</v>
      </c>
      <c r="T194" s="8" t="s">
        <v>63</v>
      </c>
      <c r="U194" s="8" t="s">
        <v>224</v>
      </c>
      <c r="V194" s="8" t="s">
        <v>224</v>
      </c>
      <c r="W194" s="8" t="s">
        <v>61</v>
      </c>
      <c r="X194" s="8" t="s">
        <v>61</v>
      </c>
      <c r="Y194" s="8" t="s">
        <v>61</v>
      </c>
      <c r="Z194" s="8" t="s">
        <v>61</v>
      </c>
      <c r="AA194" s="8" t="s">
        <v>66</v>
      </c>
      <c r="AB194" s="8" t="s">
        <v>224</v>
      </c>
      <c r="AC194" s="8" t="s">
        <v>63</v>
      </c>
      <c r="AD194" s="8" t="s">
        <v>61</v>
      </c>
      <c r="AE194" s="8" t="s">
        <v>61</v>
      </c>
      <c r="AF194" s="8" t="s">
        <v>74</v>
      </c>
      <c r="AG194" s="7">
        <v>8.9</v>
      </c>
    </row>
    <row r="195" spans="1:33" x14ac:dyDescent="0.25">
      <c r="A195" s="7">
        <v>2024</v>
      </c>
      <c r="B195" s="8" t="s">
        <v>54</v>
      </c>
      <c r="C195" s="8" t="s">
        <v>55</v>
      </c>
      <c r="D195" s="8" t="s">
        <v>175</v>
      </c>
      <c r="E195" s="8" t="s">
        <v>176</v>
      </c>
      <c r="F195" s="8" t="s">
        <v>182</v>
      </c>
      <c r="G195" s="8" t="s">
        <v>383</v>
      </c>
      <c r="H195" s="8" t="s">
        <v>146</v>
      </c>
      <c r="I195" s="8" t="s">
        <v>221</v>
      </c>
      <c r="J195" s="8" t="s">
        <v>61</v>
      </c>
      <c r="K195" s="7" t="b">
        <v>1</v>
      </c>
      <c r="L195" s="8" t="s">
        <v>8</v>
      </c>
      <c r="M195" s="7">
        <v>101</v>
      </c>
      <c r="N195" s="8" t="s">
        <v>458</v>
      </c>
      <c r="O195" s="7">
        <v>26</v>
      </c>
      <c r="P195" s="9"/>
      <c r="Q195" s="8" t="s">
        <v>61</v>
      </c>
      <c r="R195" s="7">
        <v>1</v>
      </c>
      <c r="S195" s="10">
        <v>45476</v>
      </c>
      <c r="T195" s="8" t="s">
        <v>63</v>
      </c>
      <c r="U195" s="8" t="s">
        <v>224</v>
      </c>
      <c r="V195" s="8" t="s">
        <v>224</v>
      </c>
      <c r="W195" s="8" t="s">
        <v>61</v>
      </c>
      <c r="X195" s="8" t="s">
        <v>61</v>
      </c>
      <c r="Y195" s="8" t="s">
        <v>61</v>
      </c>
      <c r="Z195" s="8" t="s">
        <v>61</v>
      </c>
      <c r="AA195" s="8" t="s">
        <v>66</v>
      </c>
      <c r="AB195" s="8" t="s">
        <v>224</v>
      </c>
      <c r="AC195" s="8" t="s">
        <v>63</v>
      </c>
      <c r="AD195" s="8" t="s">
        <v>61</v>
      </c>
      <c r="AE195" s="8" t="s">
        <v>61</v>
      </c>
      <c r="AF195" s="8" t="s">
        <v>74</v>
      </c>
      <c r="AG195" s="7">
        <v>9</v>
      </c>
    </row>
    <row r="196" spans="1:33" ht="60" x14ac:dyDescent="0.25">
      <c r="A196" s="7">
        <v>2024</v>
      </c>
      <c r="B196" s="8" t="s">
        <v>54</v>
      </c>
      <c r="C196" s="8" t="s">
        <v>55</v>
      </c>
      <c r="D196" s="8" t="s">
        <v>175</v>
      </c>
      <c r="E196" s="8" t="s">
        <v>176</v>
      </c>
      <c r="F196" s="8" t="s">
        <v>182</v>
      </c>
      <c r="G196" s="8" t="s">
        <v>383</v>
      </c>
      <c r="H196" s="8" t="s">
        <v>147</v>
      </c>
      <c r="I196" s="8" t="s">
        <v>221</v>
      </c>
      <c r="J196" s="8" t="s">
        <v>61</v>
      </c>
      <c r="K196" s="7" t="b">
        <v>1</v>
      </c>
      <c r="L196" s="8" t="s">
        <v>8</v>
      </c>
      <c r="M196" s="7">
        <v>101</v>
      </c>
      <c r="N196" s="8" t="s">
        <v>459</v>
      </c>
      <c r="O196" s="7">
        <v>26</v>
      </c>
      <c r="P196" s="9"/>
      <c r="Q196" s="8" t="s">
        <v>61</v>
      </c>
      <c r="R196" s="7">
        <v>1</v>
      </c>
      <c r="S196" s="10">
        <v>45476</v>
      </c>
      <c r="T196" s="8" t="s">
        <v>63</v>
      </c>
      <c r="U196" s="8" t="s">
        <v>224</v>
      </c>
      <c r="V196" s="8" t="s">
        <v>224</v>
      </c>
      <c r="W196" s="8" t="s">
        <v>61</v>
      </c>
      <c r="X196" s="8" t="s">
        <v>61</v>
      </c>
      <c r="Y196" s="8" t="s">
        <v>61</v>
      </c>
      <c r="Z196" s="8" t="s">
        <v>61</v>
      </c>
      <c r="AA196" s="8" t="s">
        <v>460</v>
      </c>
      <c r="AB196" s="8" t="s">
        <v>224</v>
      </c>
      <c r="AC196" s="8" t="s">
        <v>63</v>
      </c>
      <c r="AD196" s="8" t="s">
        <v>61</v>
      </c>
      <c r="AE196" s="8" t="s">
        <v>61</v>
      </c>
      <c r="AF196" s="8" t="s">
        <v>74</v>
      </c>
      <c r="AG196" s="7">
        <v>13</v>
      </c>
    </row>
    <row r="197" spans="1:33" ht="30" x14ac:dyDescent="0.25">
      <c r="A197" s="7">
        <v>2024</v>
      </c>
      <c r="B197" s="8" t="s">
        <v>54</v>
      </c>
      <c r="C197" s="8" t="s">
        <v>55</v>
      </c>
      <c r="D197" s="8" t="s">
        <v>175</v>
      </c>
      <c r="E197" s="8" t="s">
        <v>176</v>
      </c>
      <c r="F197" s="8" t="s">
        <v>182</v>
      </c>
      <c r="G197" s="8" t="s">
        <v>383</v>
      </c>
      <c r="H197" s="8" t="s">
        <v>148</v>
      </c>
      <c r="I197" s="8" t="s">
        <v>221</v>
      </c>
      <c r="J197" s="8" t="s">
        <v>61</v>
      </c>
      <c r="K197" s="7" t="b">
        <v>1</v>
      </c>
      <c r="L197" s="8" t="s">
        <v>8</v>
      </c>
      <c r="M197" s="7">
        <v>101</v>
      </c>
      <c r="N197" s="8" t="s">
        <v>461</v>
      </c>
      <c r="O197" s="7">
        <v>26</v>
      </c>
      <c r="P197" s="9"/>
      <c r="Q197" s="8" t="s">
        <v>61</v>
      </c>
      <c r="R197" s="7">
        <v>1</v>
      </c>
      <c r="S197" s="10">
        <v>45476</v>
      </c>
      <c r="T197" s="8" t="s">
        <v>63</v>
      </c>
      <c r="U197" s="8" t="s">
        <v>80</v>
      </c>
      <c r="V197" s="8" t="s">
        <v>19</v>
      </c>
      <c r="W197" s="8" t="s">
        <v>12</v>
      </c>
      <c r="X197" s="8" t="s">
        <v>65</v>
      </c>
      <c r="Y197" s="8" t="s">
        <v>20</v>
      </c>
      <c r="Z197" s="8" t="s">
        <v>9</v>
      </c>
      <c r="AA197" s="8" t="s">
        <v>72</v>
      </c>
      <c r="AB197" s="8" t="s">
        <v>80</v>
      </c>
      <c r="AC197" s="8" t="s">
        <v>63</v>
      </c>
      <c r="AD197" s="8" t="s">
        <v>61</v>
      </c>
      <c r="AE197" s="8" t="s">
        <v>61</v>
      </c>
      <c r="AF197" s="8" t="s">
        <v>74</v>
      </c>
      <c r="AG197" s="7">
        <v>7.9</v>
      </c>
    </row>
    <row r="198" spans="1:33" x14ac:dyDescent="0.25">
      <c r="A198" s="7">
        <v>2024</v>
      </c>
      <c r="B198" s="8" t="s">
        <v>54</v>
      </c>
      <c r="C198" s="8" t="s">
        <v>55</v>
      </c>
      <c r="D198" s="8" t="s">
        <v>175</v>
      </c>
      <c r="E198" s="8" t="s">
        <v>176</v>
      </c>
      <c r="F198" s="8" t="s">
        <v>182</v>
      </c>
      <c r="G198" s="8" t="s">
        <v>383</v>
      </c>
      <c r="H198" s="8" t="s">
        <v>149</v>
      </c>
      <c r="I198" s="8" t="s">
        <v>221</v>
      </c>
      <c r="J198" s="8" t="s">
        <v>61</v>
      </c>
      <c r="K198" s="7" t="b">
        <v>1</v>
      </c>
      <c r="L198" s="8" t="s">
        <v>8</v>
      </c>
      <c r="M198" s="7">
        <v>101</v>
      </c>
      <c r="N198" s="8" t="s">
        <v>462</v>
      </c>
      <c r="O198" s="7">
        <v>26</v>
      </c>
      <c r="P198" s="9"/>
      <c r="Q198" s="8" t="s">
        <v>61</v>
      </c>
      <c r="R198" s="7">
        <v>1</v>
      </c>
      <c r="S198" s="10">
        <v>45476</v>
      </c>
      <c r="T198" s="8" t="s">
        <v>63</v>
      </c>
      <c r="U198" s="8" t="s">
        <v>224</v>
      </c>
      <c r="V198" s="8" t="s">
        <v>224</v>
      </c>
      <c r="W198" s="8" t="s">
        <v>61</v>
      </c>
      <c r="X198" s="8" t="s">
        <v>61</v>
      </c>
      <c r="Y198" s="8" t="s">
        <v>61</v>
      </c>
      <c r="Z198" s="8" t="s">
        <v>61</v>
      </c>
      <c r="AA198" s="8" t="s">
        <v>72</v>
      </c>
      <c r="AB198" s="8" t="s">
        <v>224</v>
      </c>
      <c r="AC198" s="8" t="s">
        <v>63</v>
      </c>
      <c r="AD198" s="8" t="s">
        <v>61</v>
      </c>
      <c r="AE198" s="8" t="s">
        <v>61</v>
      </c>
      <c r="AF198" s="8" t="s">
        <v>74</v>
      </c>
      <c r="AG198" s="7">
        <v>8.8000000000000007</v>
      </c>
    </row>
    <row r="199" spans="1:33" ht="30" x14ac:dyDescent="0.25">
      <c r="A199" s="7">
        <v>2024</v>
      </c>
      <c r="B199" s="8" t="s">
        <v>54</v>
      </c>
      <c r="C199" s="8" t="s">
        <v>55</v>
      </c>
      <c r="D199" s="8" t="s">
        <v>175</v>
      </c>
      <c r="E199" s="8" t="s">
        <v>176</v>
      </c>
      <c r="F199" s="8" t="s">
        <v>182</v>
      </c>
      <c r="G199" s="8" t="s">
        <v>383</v>
      </c>
      <c r="H199" s="8" t="s">
        <v>150</v>
      </c>
      <c r="I199" s="8" t="s">
        <v>221</v>
      </c>
      <c r="J199" s="8" t="s">
        <v>61</v>
      </c>
      <c r="K199" s="7" t="b">
        <v>1</v>
      </c>
      <c r="L199" s="8" t="s">
        <v>8</v>
      </c>
      <c r="M199" s="7">
        <v>101</v>
      </c>
      <c r="N199" s="8" t="s">
        <v>463</v>
      </c>
      <c r="O199" s="7">
        <v>26</v>
      </c>
      <c r="P199" s="9"/>
      <c r="Q199" s="8" t="s">
        <v>61</v>
      </c>
      <c r="R199" s="7">
        <v>1</v>
      </c>
      <c r="S199" s="10">
        <v>45476</v>
      </c>
      <c r="T199" s="8" t="s">
        <v>63</v>
      </c>
      <c r="U199" s="8" t="s">
        <v>464</v>
      </c>
      <c r="V199" s="8" t="s">
        <v>465</v>
      </c>
      <c r="W199" s="8" t="s">
        <v>173</v>
      </c>
      <c r="X199" s="8" t="s">
        <v>65</v>
      </c>
      <c r="Y199" s="8" t="s">
        <v>11</v>
      </c>
      <c r="Z199" s="8" t="s">
        <v>9</v>
      </c>
      <c r="AA199" s="8" t="s">
        <v>122</v>
      </c>
      <c r="AB199" s="8" t="s">
        <v>464</v>
      </c>
      <c r="AC199" s="8" t="s">
        <v>63</v>
      </c>
      <c r="AD199" s="8" t="s">
        <v>61</v>
      </c>
      <c r="AE199" s="8" t="s">
        <v>61</v>
      </c>
      <c r="AF199" s="8" t="s">
        <v>74</v>
      </c>
      <c r="AG199" s="7">
        <v>5.6</v>
      </c>
    </row>
    <row r="200" spans="1:33" x14ac:dyDescent="0.25">
      <c r="A200" s="7">
        <v>2024</v>
      </c>
      <c r="B200" s="8" t="s">
        <v>54</v>
      </c>
      <c r="C200" s="8" t="s">
        <v>55</v>
      </c>
      <c r="D200" s="8" t="s">
        <v>175</v>
      </c>
      <c r="E200" s="8" t="s">
        <v>176</v>
      </c>
      <c r="F200" s="8" t="s">
        <v>182</v>
      </c>
      <c r="G200" s="8" t="s">
        <v>466</v>
      </c>
      <c r="H200" s="8" t="s">
        <v>59</v>
      </c>
      <c r="I200" s="8" t="s">
        <v>221</v>
      </c>
      <c r="J200" s="8" t="s">
        <v>61</v>
      </c>
      <c r="K200" s="7" t="b">
        <v>1</v>
      </c>
      <c r="L200" s="8" t="s">
        <v>8</v>
      </c>
      <c r="M200" s="7">
        <v>101</v>
      </c>
      <c r="N200" s="8" t="s">
        <v>467</v>
      </c>
      <c r="O200" s="7">
        <v>26</v>
      </c>
      <c r="P200" s="9"/>
      <c r="Q200" s="8" t="s">
        <v>61</v>
      </c>
      <c r="R200" s="7">
        <v>1</v>
      </c>
      <c r="S200" s="10">
        <v>45471</v>
      </c>
      <c r="T200" s="8" t="s">
        <v>57</v>
      </c>
      <c r="U200" s="8" t="s">
        <v>224</v>
      </c>
      <c r="V200" s="8" t="s">
        <v>224</v>
      </c>
      <c r="W200" s="8" t="s">
        <v>61</v>
      </c>
      <c r="X200" s="8" t="s">
        <v>61</v>
      </c>
      <c r="Y200" s="8" t="s">
        <v>61</v>
      </c>
      <c r="Z200" s="8" t="s">
        <v>61</v>
      </c>
      <c r="AA200" s="8" t="s">
        <v>66</v>
      </c>
      <c r="AB200" s="8" t="s">
        <v>224</v>
      </c>
      <c r="AC200" s="8" t="s">
        <v>57</v>
      </c>
      <c r="AD200" s="8" t="s">
        <v>61</v>
      </c>
      <c r="AE200" s="8" t="s">
        <v>61</v>
      </c>
      <c r="AF200" s="8" t="s">
        <v>74</v>
      </c>
      <c r="AG200" s="7">
        <v>16.2</v>
      </c>
    </row>
    <row r="201" spans="1:33" ht="30" x14ac:dyDescent="0.25">
      <c r="A201" s="7">
        <v>2024</v>
      </c>
      <c r="B201" s="8" t="s">
        <v>54</v>
      </c>
      <c r="C201" s="8" t="s">
        <v>55</v>
      </c>
      <c r="D201" s="8" t="s">
        <v>175</v>
      </c>
      <c r="E201" s="8" t="s">
        <v>176</v>
      </c>
      <c r="F201" s="8" t="s">
        <v>182</v>
      </c>
      <c r="G201" s="8" t="s">
        <v>466</v>
      </c>
      <c r="H201" s="8" t="s">
        <v>67</v>
      </c>
      <c r="I201" s="8" t="s">
        <v>221</v>
      </c>
      <c r="J201" s="8" t="s">
        <v>61</v>
      </c>
      <c r="K201" s="7" t="b">
        <v>1</v>
      </c>
      <c r="L201" s="8" t="s">
        <v>8</v>
      </c>
      <c r="M201" s="7">
        <v>101</v>
      </c>
      <c r="N201" s="8" t="s">
        <v>468</v>
      </c>
      <c r="O201" s="7">
        <v>26</v>
      </c>
      <c r="P201" s="9"/>
      <c r="Q201" s="8" t="s">
        <v>61</v>
      </c>
      <c r="R201" s="7">
        <v>1</v>
      </c>
      <c r="S201" s="10">
        <v>45471</v>
      </c>
      <c r="T201" s="8" t="s">
        <v>57</v>
      </c>
      <c r="U201" s="8" t="s">
        <v>442</v>
      </c>
      <c r="V201" s="8" t="s">
        <v>443</v>
      </c>
      <c r="W201" s="8" t="s">
        <v>292</v>
      </c>
      <c r="X201" s="8" t="s">
        <v>65</v>
      </c>
      <c r="Y201" s="8" t="s">
        <v>11</v>
      </c>
      <c r="Z201" s="8" t="s">
        <v>9</v>
      </c>
      <c r="AA201" s="8" t="s">
        <v>122</v>
      </c>
      <c r="AB201" s="8" t="s">
        <v>442</v>
      </c>
      <c r="AC201" s="8" t="s">
        <v>57</v>
      </c>
      <c r="AD201" s="8" t="s">
        <v>61</v>
      </c>
      <c r="AE201" s="8" t="s">
        <v>61</v>
      </c>
      <c r="AF201" s="8" t="s">
        <v>74</v>
      </c>
      <c r="AG201" s="7">
        <v>8.8000000000000007</v>
      </c>
    </row>
    <row r="202" spans="1:33" ht="30" x14ac:dyDescent="0.25">
      <c r="A202" s="7">
        <v>2024</v>
      </c>
      <c r="B202" s="8" t="s">
        <v>54</v>
      </c>
      <c r="C202" s="8" t="s">
        <v>55</v>
      </c>
      <c r="D202" s="8" t="s">
        <v>175</v>
      </c>
      <c r="E202" s="8" t="s">
        <v>176</v>
      </c>
      <c r="F202" s="8" t="s">
        <v>182</v>
      </c>
      <c r="G202" s="8" t="s">
        <v>466</v>
      </c>
      <c r="H202" s="8" t="s">
        <v>68</v>
      </c>
      <c r="I202" s="8" t="s">
        <v>221</v>
      </c>
      <c r="J202" s="8" t="s">
        <v>61</v>
      </c>
      <c r="K202" s="7" t="b">
        <v>1</v>
      </c>
      <c r="L202" s="8" t="s">
        <v>8</v>
      </c>
      <c r="M202" s="7">
        <v>101</v>
      </c>
      <c r="N202" s="8" t="s">
        <v>469</v>
      </c>
      <c r="O202" s="7">
        <v>26</v>
      </c>
      <c r="P202" s="9"/>
      <c r="Q202" s="8" t="s">
        <v>61</v>
      </c>
      <c r="R202" s="7">
        <v>1</v>
      </c>
      <c r="S202" s="10">
        <v>45471</v>
      </c>
      <c r="T202" s="8" t="s">
        <v>57</v>
      </c>
      <c r="U202" s="8" t="s">
        <v>76</v>
      </c>
      <c r="V202" s="8" t="s">
        <v>17</v>
      </c>
      <c r="W202" s="8" t="s">
        <v>12</v>
      </c>
      <c r="X202" s="8" t="s">
        <v>65</v>
      </c>
      <c r="Y202" s="8" t="s">
        <v>16</v>
      </c>
      <c r="Z202" s="8" t="s">
        <v>9</v>
      </c>
      <c r="AA202" s="8" t="s">
        <v>187</v>
      </c>
      <c r="AB202" s="8" t="s">
        <v>76</v>
      </c>
      <c r="AC202" s="8" t="s">
        <v>57</v>
      </c>
      <c r="AD202" s="8" t="s">
        <v>61</v>
      </c>
      <c r="AE202" s="8" t="s">
        <v>61</v>
      </c>
      <c r="AF202" s="8" t="s">
        <v>74</v>
      </c>
      <c r="AG202" s="7">
        <v>11.2</v>
      </c>
    </row>
    <row r="203" spans="1:33" x14ac:dyDescent="0.25">
      <c r="A203" s="7">
        <v>2024</v>
      </c>
      <c r="B203" s="8" t="s">
        <v>54</v>
      </c>
      <c r="C203" s="8" t="s">
        <v>55</v>
      </c>
      <c r="D203" s="8" t="s">
        <v>175</v>
      </c>
      <c r="E203" s="8" t="s">
        <v>176</v>
      </c>
      <c r="F203" s="8" t="s">
        <v>182</v>
      </c>
      <c r="G203" s="8" t="s">
        <v>466</v>
      </c>
      <c r="H203" s="8" t="s">
        <v>70</v>
      </c>
      <c r="I203" s="8" t="s">
        <v>221</v>
      </c>
      <c r="J203" s="8" t="s">
        <v>61</v>
      </c>
      <c r="K203" s="7" t="b">
        <v>1</v>
      </c>
      <c r="L203" s="8" t="s">
        <v>8</v>
      </c>
      <c r="M203" s="7">
        <v>101</v>
      </c>
      <c r="N203" s="8" t="s">
        <v>470</v>
      </c>
      <c r="O203" s="7">
        <v>26</v>
      </c>
      <c r="P203" s="9"/>
      <c r="Q203" s="8" t="s">
        <v>61</v>
      </c>
      <c r="R203" s="7">
        <v>1</v>
      </c>
      <c r="S203" s="10">
        <v>45471</v>
      </c>
      <c r="T203" s="8" t="s">
        <v>57</v>
      </c>
      <c r="U203" s="8" t="s">
        <v>224</v>
      </c>
      <c r="V203" s="8" t="s">
        <v>224</v>
      </c>
      <c r="W203" s="8" t="s">
        <v>61</v>
      </c>
      <c r="X203" s="8" t="s">
        <v>61</v>
      </c>
      <c r="Y203" s="8" t="s">
        <v>61</v>
      </c>
      <c r="Z203" s="8" t="s">
        <v>61</v>
      </c>
      <c r="AA203" s="8" t="s">
        <v>72</v>
      </c>
      <c r="AB203" s="8" t="s">
        <v>224</v>
      </c>
      <c r="AC203" s="8" t="s">
        <v>57</v>
      </c>
      <c r="AD203" s="8" t="s">
        <v>61</v>
      </c>
      <c r="AE203" s="8" t="s">
        <v>61</v>
      </c>
      <c r="AF203" s="8" t="s">
        <v>74</v>
      </c>
      <c r="AG203" s="7">
        <v>9.6</v>
      </c>
    </row>
    <row r="204" spans="1:33" ht="30" x14ac:dyDescent="0.25">
      <c r="A204" s="7">
        <v>2024</v>
      </c>
      <c r="B204" s="8" t="s">
        <v>54</v>
      </c>
      <c r="C204" s="8" t="s">
        <v>55</v>
      </c>
      <c r="D204" s="8" t="s">
        <v>175</v>
      </c>
      <c r="E204" s="8" t="s">
        <v>176</v>
      </c>
      <c r="F204" s="8" t="s">
        <v>182</v>
      </c>
      <c r="G204" s="8" t="s">
        <v>466</v>
      </c>
      <c r="H204" s="8" t="s">
        <v>73</v>
      </c>
      <c r="I204" s="8" t="s">
        <v>221</v>
      </c>
      <c r="J204" s="8" t="s">
        <v>61</v>
      </c>
      <c r="K204" s="7" t="b">
        <v>1</v>
      </c>
      <c r="L204" s="8" t="s">
        <v>8</v>
      </c>
      <c r="M204" s="7">
        <v>101</v>
      </c>
      <c r="N204" s="8" t="s">
        <v>471</v>
      </c>
      <c r="O204" s="7">
        <v>26</v>
      </c>
      <c r="P204" s="9"/>
      <c r="Q204" s="8" t="s">
        <v>61</v>
      </c>
      <c r="R204" s="7">
        <v>1</v>
      </c>
      <c r="S204" s="10">
        <v>45471</v>
      </c>
      <c r="T204" s="8" t="s">
        <v>57</v>
      </c>
      <c r="U204" s="8" t="s">
        <v>171</v>
      </c>
      <c r="V204" s="8" t="s">
        <v>172</v>
      </c>
      <c r="W204" s="8" t="s">
        <v>173</v>
      </c>
      <c r="X204" s="8" t="s">
        <v>65</v>
      </c>
      <c r="Y204" s="8" t="s">
        <v>16</v>
      </c>
      <c r="Z204" s="8" t="s">
        <v>9</v>
      </c>
      <c r="AA204" s="8" t="s">
        <v>66</v>
      </c>
      <c r="AB204" s="8" t="s">
        <v>171</v>
      </c>
      <c r="AC204" s="8" t="s">
        <v>57</v>
      </c>
      <c r="AD204" s="8" t="s">
        <v>61</v>
      </c>
      <c r="AE204" s="8" t="s">
        <v>61</v>
      </c>
      <c r="AF204" s="8" t="s">
        <v>74</v>
      </c>
      <c r="AG204" s="7">
        <v>8.9</v>
      </c>
    </row>
    <row r="205" spans="1:33" ht="30" x14ac:dyDescent="0.25">
      <c r="A205" s="7">
        <v>2024</v>
      </c>
      <c r="B205" s="8" t="s">
        <v>54</v>
      </c>
      <c r="C205" s="8" t="s">
        <v>55</v>
      </c>
      <c r="D205" s="8" t="s">
        <v>175</v>
      </c>
      <c r="E205" s="8" t="s">
        <v>176</v>
      </c>
      <c r="F205" s="8" t="s">
        <v>182</v>
      </c>
      <c r="G205" s="8" t="s">
        <v>466</v>
      </c>
      <c r="H205" s="8" t="s">
        <v>75</v>
      </c>
      <c r="I205" s="8" t="s">
        <v>221</v>
      </c>
      <c r="J205" s="8" t="s">
        <v>61</v>
      </c>
      <c r="K205" s="7" t="b">
        <v>1</v>
      </c>
      <c r="L205" s="8" t="s">
        <v>8</v>
      </c>
      <c r="M205" s="7">
        <v>101</v>
      </c>
      <c r="N205" s="8" t="s">
        <v>472</v>
      </c>
      <c r="O205" s="7">
        <v>26</v>
      </c>
      <c r="P205" s="9"/>
      <c r="Q205" s="8" t="s">
        <v>61</v>
      </c>
      <c r="R205" s="7">
        <v>1</v>
      </c>
      <c r="S205" s="10">
        <v>45471</v>
      </c>
      <c r="T205" s="8" t="s">
        <v>57</v>
      </c>
      <c r="U205" s="8" t="s">
        <v>64</v>
      </c>
      <c r="V205" s="8" t="s">
        <v>18</v>
      </c>
      <c r="W205" s="8" t="s">
        <v>12</v>
      </c>
      <c r="X205" s="8" t="s">
        <v>65</v>
      </c>
      <c r="Y205" s="8" t="s">
        <v>16</v>
      </c>
      <c r="Z205" s="8" t="s">
        <v>9</v>
      </c>
      <c r="AA205" s="8" t="s">
        <v>66</v>
      </c>
      <c r="AB205" s="8" t="s">
        <v>64</v>
      </c>
      <c r="AC205" s="8" t="s">
        <v>57</v>
      </c>
      <c r="AD205" s="8" t="s">
        <v>61</v>
      </c>
      <c r="AE205" s="8" t="s">
        <v>61</v>
      </c>
      <c r="AF205" s="8" t="s">
        <v>74</v>
      </c>
      <c r="AG205" s="7">
        <v>8.5</v>
      </c>
    </row>
    <row r="206" spans="1:33" ht="30" x14ac:dyDescent="0.25">
      <c r="A206" s="7">
        <v>2024</v>
      </c>
      <c r="B206" s="8" t="s">
        <v>54</v>
      </c>
      <c r="C206" s="8" t="s">
        <v>55</v>
      </c>
      <c r="D206" s="8" t="s">
        <v>175</v>
      </c>
      <c r="E206" s="8" t="s">
        <v>176</v>
      </c>
      <c r="F206" s="8" t="s">
        <v>182</v>
      </c>
      <c r="G206" s="8" t="s">
        <v>466</v>
      </c>
      <c r="H206" s="8" t="s">
        <v>77</v>
      </c>
      <c r="I206" s="8" t="s">
        <v>221</v>
      </c>
      <c r="J206" s="8" t="s">
        <v>61</v>
      </c>
      <c r="K206" s="7" t="b">
        <v>1</v>
      </c>
      <c r="L206" s="8" t="s">
        <v>8</v>
      </c>
      <c r="M206" s="7">
        <v>101</v>
      </c>
      <c r="N206" s="8" t="s">
        <v>473</v>
      </c>
      <c r="O206" s="7">
        <v>26</v>
      </c>
      <c r="P206" s="9"/>
      <c r="Q206" s="8" t="s">
        <v>61</v>
      </c>
      <c r="R206" s="7">
        <v>1</v>
      </c>
      <c r="S206" s="10">
        <v>45471</v>
      </c>
      <c r="T206" s="8" t="s">
        <v>57</v>
      </c>
      <c r="U206" s="8" t="s">
        <v>64</v>
      </c>
      <c r="V206" s="8" t="s">
        <v>18</v>
      </c>
      <c r="W206" s="8" t="s">
        <v>12</v>
      </c>
      <c r="X206" s="8" t="s">
        <v>65</v>
      </c>
      <c r="Y206" s="8" t="s">
        <v>16</v>
      </c>
      <c r="Z206" s="8" t="s">
        <v>9</v>
      </c>
      <c r="AA206" s="8" t="s">
        <v>66</v>
      </c>
      <c r="AB206" s="8" t="s">
        <v>64</v>
      </c>
      <c r="AC206" s="8" t="s">
        <v>57</v>
      </c>
      <c r="AD206" s="8" t="s">
        <v>61</v>
      </c>
      <c r="AE206" s="8" t="s">
        <v>61</v>
      </c>
      <c r="AF206" s="8" t="s">
        <v>74</v>
      </c>
      <c r="AG206" s="7">
        <v>8.1</v>
      </c>
    </row>
    <row r="207" spans="1:33" ht="180" x14ac:dyDescent="0.25">
      <c r="A207" s="7">
        <v>2024</v>
      </c>
      <c r="B207" s="8" t="s">
        <v>54</v>
      </c>
      <c r="C207" s="8" t="s">
        <v>55</v>
      </c>
      <c r="D207" s="8" t="s">
        <v>175</v>
      </c>
      <c r="E207" s="8" t="s">
        <v>176</v>
      </c>
      <c r="F207" s="8" t="s">
        <v>182</v>
      </c>
      <c r="G207" s="8" t="s">
        <v>466</v>
      </c>
      <c r="H207" s="8" t="s">
        <v>78</v>
      </c>
      <c r="I207" s="8" t="s">
        <v>221</v>
      </c>
      <c r="J207" s="8" t="s">
        <v>61</v>
      </c>
      <c r="K207" s="7" t="b">
        <v>1</v>
      </c>
      <c r="L207" s="8" t="s">
        <v>8</v>
      </c>
      <c r="M207" s="7">
        <v>101</v>
      </c>
      <c r="N207" s="8" t="s">
        <v>474</v>
      </c>
      <c r="O207" s="7">
        <v>26</v>
      </c>
      <c r="P207" s="9"/>
      <c r="Q207" s="8" t="s">
        <v>61</v>
      </c>
      <c r="R207" s="7">
        <v>1</v>
      </c>
      <c r="S207" s="10">
        <v>45471</v>
      </c>
      <c r="T207" s="8" t="s">
        <v>57</v>
      </c>
      <c r="U207" s="8" t="s">
        <v>475</v>
      </c>
      <c r="V207" s="8" t="s">
        <v>476</v>
      </c>
      <c r="W207" s="8" t="s">
        <v>477</v>
      </c>
      <c r="X207" s="8" t="s">
        <v>65</v>
      </c>
      <c r="Y207" s="8" t="s">
        <v>16</v>
      </c>
      <c r="Z207" s="8" t="s">
        <v>478</v>
      </c>
      <c r="AA207" s="8" t="s">
        <v>479</v>
      </c>
      <c r="AB207" s="8" t="s">
        <v>475</v>
      </c>
      <c r="AC207" s="8" t="s">
        <v>57</v>
      </c>
      <c r="AD207" s="8" t="s">
        <v>61</v>
      </c>
      <c r="AE207" s="8" t="s">
        <v>61</v>
      </c>
      <c r="AF207" s="8" t="s">
        <v>74</v>
      </c>
      <c r="AG207" s="7">
        <v>7.8</v>
      </c>
    </row>
    <row r="208" spans="1:33" ht="30" x14ac:dyDescent="0.25">
      <c r="A208" s="7">
        <v>2024</v>
      </c>
      <c r="B208" s="8" t="s">
        <v>54</v>
      </c>
      <c r="C208" s="8" t="s">
        <v>55</v>
      </c>
      <c r="D208" s="8" t="s">
        <v>175</v>
      </c>
      <c r="E208" s="8" t="s">
        <v>176</v>
      </c>
      <c r="F208" s="8" t="s">
        <v>182</v>
      </c>
      <c r="G208" s="8" t="s">
        <v>466</v>
      </c>
      <c r="H208" s="8" t="s">
        <v>79</v>
      </c>
      <c r="I208" s="8" t="s">
        <v>221</v>
      </c>
      <c r="J208" s="8" t="s">
        <v>61</v>
      </c>
      <c r="K208" s="7" t="b">
        <v>1</v>
      </c>
      <c r="L208" s="8" t="s">
        <v>8</v>
      </c>
      <c r="M208" s="7">
        <v>101</v>
      </c>
      <c r="N208" s="8" t="s">
        <v>480</v>
      </c>
      <c r="O208" s="7">
        <v>26</v>
      </c>
      <c r="P208" s="9"/>
      <c r="Q208" s="8" t="s">
        <v>61</v>
      </c>
      <c r="R208" s="7">
        <v>1</v>
      </c>
      <c r="S208" s="10">
        <v>45471</v>
      </c>
      <c r="T208" s="8" t="s">
        <v>57</v>
      </c>
      <c r="U208" s="8" t="s">
        <v>267</v>
      </c>
      <c r="V208" s="8" t="s">
        <v>268</v>
      </c>
      <c r="W208" s="8" t="s">
        <v>132</v>
      </c>
      <c r="X208" s="8" t="s">
        <v>65</v>
      </c>
      <c r="Y208" s="8" t="s">
        <v>16</v>
      </c>
      <c r="Z208" s="8" t="s">
        <v>9</v>
      </c>
      <c r="AA208" s="8" t="s">
        <v>66</v>
      </c>
      <c r="AB208" s="8" t="s">
        <v>267</v>
      </c>
      <c r="AC208" s="8" t="s">
        <v>57</v>
      </c>
      <c r="AD208" s="8" t="s">
        <v>61</v>
      </c>
      <c r="AE208" s="8" t="s">
        <v>61</v>
      </c>
      <c r="AF208" s="8" t="s">
        <v>74</v>
      </c>
      <c r="AG208" s="7">
        <v>6</v>
      </c>
    </row>
    <row r="209" spans="1:33" ht="30" x14ac:dyDescent="0.25">
      <c r="A209" s="7">
        <v>2024</v>
      </c>
      <c r="B209" s="8" t="s">
        <v>54</v>
      </c>
      <c r="C209" s="8" t="s">
        <v>55</v>
      </c>
      <c r="D209" s="8" t="s">
        <v>175</v>
      </c>
      <c r="E209" s="8" t="s">
        <v>176</v>
      </c>
      <c r="F209" s="8" t="s">
        <v>182</v>
      </c>
      <c r="G209" s="8" t="s">
        <v>466</v>
      </c>
      <c r="H209" s="8" t="s">
        <v>81</v>
      </c>
      <c r="I209" s="8" t="s">
        <v>221</v>
      </c>
      <c r="J209" s="8" t="s">
        <v>61</v>
      </c>
      <c r="K209" s="7" t="b">
        <v>1</v>
      </c>
      <c r="L209" s="8" t="s">
        <v>8</v>
      </c>
      <c r="M209" s="7">
        <v>101</v>
      </c>
      <c r="N209" s="8" t="s">
        <v>481</v>
      </c>
      <c r="O209" s="7">
        <v>26</v>
      </c>
      <c r="P209" s="9"/>
      <c r="Q209" s="8" t="s">
        <v>61</v>
      </c>
      <c r="R209" s="7">
        <v>1</v>
      </c>
      <c r="S209" s="10">
        <v>45471</v>
      </c>
      <c r="T209" s="8" t="s">
        <v>57</v>
      </c>
      <c r="U209" s="8" t="s">
        <v>232</v>
      </c>
      <c r="V209" s="8" t="s">
        <v>233</v>
      </c>
      <c r="W209" s="8" t="s">
        <v>234</v>
      </c>
      <c r="X209" s="8" t="s">
        <v>65</v>
      </c>
      <c r="Y209" s="8" t="s">
        <v>16</v>
      </c>
      <c r="Z209" s="8" t="s">
        <v>9</v>
      </c>
      <c r="AA209" s="8" t="s">
        <v>66</v>
      </c>
      <c r="AB209" s="8" t="s">
        <v>232</v>
      </c>
      <c r="AC209" s="8" t="s">
        <v>57</v>
      </c>
      <c r="AD209" s="8" t="s">
        <v>61</v>
      </c>
      <c r="AE209" s="8" t="s">
        <v>61</v>
      </c>
      <c r="AF209" s="8" t="s">
        <v>74</v>
      </c>
      <c r="AG209" s="7">
        <v>9.3000000000000007</v>
      </c>
    </row>
    <row r="210" spans="1:33" ht="30" x14ac:dyDescent="0.25">
      <c r="A210" s="7">
        <v>2024</v>
      </c>
      <c r="B210" s="8" t="s">
        <v>54</v>
      </c>
      <c r="C210" s="8" t="s">
        <v>55</v>
      </c>
      <c r="D210" s="8" t="s">
        <v>175</v>
      </c>
      <c r="E210" s="8" t="s">
        <v>176</v>
      </c>
      <c r="F210" s="8" t="s">
        <v>182</v>
      </c>
      <c r="G210" s="8" t="s">
        <v>466</v>
      </c>
      <c r="H210" s="8" t="s">
        <v>82</v>
      </c>
      <c r="I210" s="8" t="s">
        <v>221</v>
      </c>
      <c r="J210" s="8" t="s">
        <v>61</v>
      </c>
      <c r="K210" s="7" t="b">
        <v>1</v>
      </c>
      <c r="L210" s="8" t="s">
        <v>8</v>
      </c>
      <c r="M210" s="7">
        <v>101</v>
      </c>
      <c r="N210" s="8" t="s">
        <v>482</v>
      </c>
      <c r="O210" s="7">
        <v>26</v>
      </c>
      <c r="P210" s="9"/>
      <c r="Q210" s="8" t="s">
        <v>61</v>
      </c>
      <c r="R210" s="7">
        <v>1</v>
      </c>
      <c r="S210" s="10">
        <v>45471</v>
      </c>
      <c r="T210" s="8" t="s">
        <v>57</v>
      </c>
      <c r="U210" s="8" t="s">
        <v>64</v>
      </c>
      <c r="V210" s="8" t="s">
        <v>18</v>
      </c>
      <c r="W210" s="8" t="s">
        <v>12</v>
      </c>
      <c r="X210" s="8" t="s">
        <v>65</v>
      </c>
      <c r="Y210" s="8" t="s">
        <v>16</v>
      </c>
      <c r="Z210" s="8" t="s">
        <v>9</v>
      </c>
      <c r="AA210" s="8" t="s">
        <v>187</v>
      </c>
      <c r="AB210" s="8" t="s">
        <v>64</v>
      </c>
      <c r="AC210" s="8" t="s">
        <v>57</v>
      </c>
      <c r="AD210" s="8" t="s">
        <v>61</v>
      </c>
      <c r="AE210" s="8" t="s">
        <v>61</v>
      </c>
      <c r="AF210" s="8" t="s">
        <v>74</v>
      </c>
      <c r="AG210" s="7">
        <v>12.2</v>
      </c>
    </row>
    <row r="211" spans="1:33" ht="30" x14ac:dyDescent="0.25">
      <c r="A211" s="7">
        <v>2024</v>
      </c>
      <c r="B211" s="8" t="s">
        <v>54</v>
      </c>
      <c r="C211" s="8" t="s">
        <v>55</v>
      </c>
      <c r="D211" s="8" t="s">
        <v>175</v>
      </c>
      <c r="E211" s="8" t="s">
        <v>176</v>
      </c>
      <c r="F211" s="8" t="s">
        <v>182</v>
      </c>
      <c r="G211" s="8" t="s">
        <v>466</v>
      </c>
      <c r="H211" s="8" t="s">
        <v>83</v>
      </c>
      <c r="I211" s="8" t="s">
        <v>221</v>
      </c>
      <c r="J211" s="8" t="s">
        <v>61</v>
      </c>
      <c r="K211" s="7" t="b">
        <v>1</v>
      </c>
      <c r="L211" s="8" t="s">
        <v>8</v>
      </c>
      <c r="M211" s="7">
        <v>101</v>
      </c>
      <c r="N211" s="8" t="s">
        <v>483</v>
      </c>
      <c r="O211" s="7">
        <v>26</v>
      </c>
      <c r="P211" s="9"/>
      <c r="Q211" s="8" t="s">
        <v>61</v>
      </c>
      <c r="R211" s="7">
        <v>1</v>
      </c>
      <c r="S211" s="10">
        <v>45471</v>
      </c>
      <c r="T211" s="8" t="s">
        <v>57</v>
      </c>
      <c r="U211" s="8" t="s">
        <v>64</v>
      </c>
      <c r="V211" s="8" t="s">
        <v>18</v>
      </c>
      <c r="W211" s="8" t="s">
        <v>12</v>
      </c>
      <c r="X211" s="8" t="s">
        <v>65</v>
      </c>
      <c r="Y211" s="8" t="s">
        <v>16</v>
      </c>
      <c r="Z211" s="8" t="s">
        <v>9</v>
      </c>
      <c r="AA211" s="8" t="s">
        <v>66</v>
      </c>
      <c r="AB211" s="8" t="s">
        <v>64</v>
      </c>
      <c r="AC211" s="8" t="s">
        <v>57</v>
      </c>
      <c r="AD211" s="8" t="s">
        <v>61</v>
      </c>
      <c r="AE211" s="8" t="s">
        <v>61</v>
      </c>
      <c r="AF211" s="8" t="s">
        <v>74</v>
      </c>
      <c r="AG211" s="7">
        <v>8</v>
      </c>
    </row>
    <row r="212" spans="1:33" ht="30" x14ac:dyDescent="0.25">
      <c r="A212" s="7">
        <v>2024</v>
      </c>
      <c r="B212" s="8" t="s">
        <v>54</v>
      </c>
      <c r="C212" s="8" t="s">
        <v>55</v>
      </c>
      <c r="D212" s="8" t="s">
        <v>175</v>
      </c>
      <c r="E212" s="8" t="s">
        <v>176</v>
      </c>
      <c r="F212" s="8" t="s">
        <v>182</v>
      </c>
      <c r="G212" s="8" t="s">
        <v>466</v>
      </c>
      <c r="H212" s="8" t="s">
        <v>85</v>
      </c>
      <c r="I212" s="8" t="s">
        <v>221</v>
      </c>
      <c r="J212" s="8" t="s">
        <v>61</v>
      </c>
      <c r="K212" s="7" t="b">
        <v>1</v>
      </c>
      <c r="L212" s="8" t="s">
        <v>8</v>
      </c>
      <c r="M212" s="7">
        <v>101</v>
      </c>
      <c r="N212" s="8" t="s">
        <v>484</v>
      </c>
      <c r="O212" s="7">
        <v>26</v>
      </c>
      <c r="P212" s="9"/>
      <c r="Q212" s="8" t="s">
        <v>61</v>
      </c>
      <c r="R212" s="7">
        <v>1</v>
      </c>
      <c r="S212" s="10">
        <v>45471</v>
      </c>
      <c r="T212" s="8" t="s">
        <v>57</v>
      </c>
      <c r="U212" s="8" t="s">
        <v>297</v>
      </c>
      <c r="V212" s="8" t="s">
        <v>298</v>
      </c>
      <c r="W212" s="8" t="s">
        <v>173</v>
      </c>
      <c r="X212" s="8" t="s">
        <v>65</v>
      </c>
      <c r="Y212" s="8" t="s">
        <v>16</v>
      </c>
      <c r="Z212" s="8" t="s">
        <v>9</v>
      </c>
      <c r="AA212" s="8" t="s">
        <v>66</v>
      </c>
      <c r="AB212" s="8" t="s">
        <v>297</v>
      </c>
      <c r="AC212" s="8" t="s">
        <v>57</v>
      </c>
      <c r="AD212" s="8" t="s">
        <v>61</v>
      </c>
      <c r="AE212" s="8" t="s">
        <v>61</v>
      </c>
      <c r="AF212" s="8" t="s">
        <v>74</v>
      </c>
      <c r="AG212" s="7">
        <v>8.1999999999999993</v>
      </c>
    </row>
    <row r="213" spans="1:33" ht="45" x14ac:dyDescent="0.25">
      <c r="A213" s="7">
        <v>2024</v>
      </c>
      <c r="B213" s="8" t="s">
        <v>54</v>
      </c>
      <c r="C213" s="8" t="s">
        <v>55</v>
      </c>
      <c r="D213" s="8" t="s">
        <v>175</v>
      </c>
      <c r="E213" s="8" t="s">
        <v>176</v>
      </c>
      <c r="F213" s="8" t="s">
        <v>182</v>
      </c>
      <c r="G213" s="8" t="s">
        <v>466</v>
      </c>
      <c r="H213" s="8" t="s">
        <v>86</v>
      </c>
      <c r="I213" s="8" t="s">
        <v>221</v>
      </c>
      <c r="J213" s="8" t="s">
        <v>61</v>
      </c>
      <c r="K213" s="7" t="b">
        <v>1</v>
      </c>
      <c r="L213" s="8" t="s">
        <v>8</v>
      </c>
      <c r="M213" s="7">
        <v>101</v>
      </c>
      <c r="N213" s="8" t="s">
        <v>485</v>
      </c>
      <c r="O213" s="7">
        <v>26</v>
      </c>
      <c r="P213" s="9"/>
      <c r="Q213" s="8" t="s">
        <v>61</v>
      </c>
      <c r="R213" s="7">
        <v>1</v>
      </c>
      <c r="S213" s="10">
        <v>45471</v>
      </c>
      <c r="T213" s="8" t="s">
        <v>57</v>
      </c>
      <c r="U213" s="8" t="s">
        <v>486</v>
      </c>
      <c r="V213" s="8" t="s">
        <v>487</v>
      </c>
      <c r="W213" s="8" t="s">
        <v>488</v>
      </c>
      <c r="X213" s="8" t="s">
        <v>65</v>
      </c>
      <c r="Y213" s="8" t="s">
        <v>16</v>
      </c>
      <c r="Z213" s="8" t="s">
        <v>478</v>
      </c>
      <c r="AA213" s="8" t="s">
        <v>66</v>
      </c>
      <c r="AB213" s="8" t="s">
        <v>486</v>
      </c>
      <c r="AC213" s="8" t="s">
        <v>57</v>
      </c>
      <c r="AD213" s="8" t="s">
        <v>61</v>
      </c>
      <c r="AE213" s="8" t="s">
        <v>61</v>
      </c>
      <c r="AF213" s="8" t="s">
        <v>74</v>
      </c>
      <c r="AG213" s="7">
        <v>6</v>
      </c>
    </row>
    <row r="214" spans="1:33" x14ac:dyDescent="0.25">
      <c r="A214" s="7">
        <v>2024</v>
      </c>
      <c r="B214" s="8" t="s">
        <v>54</v>
      </c>
      <c r="C214" s="8" t="s">
        <v>55</v>
      </c>
      <c r="D214" s="8" t="s">
        <v>175</v>
      </c>
      <c r="E214" s="8" t="s">
        <v>176</v>
      </c>
      <c r="F214" s="8" t="s">
        <v>182</v>
      </c>
      <c r="G214" s="8" t="s">
        <v>466</v>
      </c>
      <c r="H214" s="8" t="s">
        <v>87</v>
      </c>
      <c r="I214" s="8" t="s">
        <v>221</v>
      </c>
      <c r="J214" s="8" t="s">
        <v>61</v>
      </c>
      <c r="K214" s="7" t="b">
        <v>1</v>
      </c>
      <c r="L214" s="8" t="s">
        <v>8</v>
      </c>
      <c r="M214" s="7">
        <v>101</v>
      </c>
      <c r="N214" s="8" t="s">
        <v>489</v>
      </c>
      <c r="O214" s="7">
        <v>26</v>
      </c>
      <c r="P214" s="9"/>
      <c r="Q214" s="8" t="s">
        <v>61</v>
      </c>
      <c r="R214" s="7">
        <v>1</v>
      </c>
      <c r="S214" s="10">
        <v>45471</v>
      </c>
      <c r="T214" s="8" t="s">
        <v>57</v>
      </c>
      <c r="U214" s="8" t="s">
        <v>224</v>
      </c>
      <c r="V214" s="8" t="s">
        <v>224</v>
      </c>
      <c r="W214" s="8" t="s">
        <v>61</v>
      </c>
      <c r="X214" s="8" t="s">
        <v>61</v>
      </c>
      <c r="Y214" s="8" t="s">
        <v>61</v>
      </c>
      <c r="Z214" s="8" t="s">
        <v>61</v>
      </c>
      <c r="AA214" s="8" t="s">
        <v>66</v>
      </c>
      <c r="AB214" s="8" t="s">
        <v>224</v>
      </c>
      <c r="AC214" s="8" t="s">
        <v>57</v>
      </c>
      <c r="AD214" s="8" t="s">
        <v>61</v>
      </c>
      <c r="AE214" s="8" t="s">
        <v>61</v>
      </c>
      <c r="AF214" s="8" t="s">
        <v>74</v>
      </c>
      <c r="AG214" s="7">
        <v>10</v>
      </c>
    </row>
    <row r="215" spans="1:33" ht="30" x14ac:dyDescent="0.25">
      <c r="A215" s="7">
        <v>2024</v>
      </c>
      <c r="B215" s="8" t="s">
        <v>54</v>
      </c>
      <c r="C215" s="8" t="s">
        <v>55</v>
      </c>
      <c r="D215" s="8" t="s">
        <v>175</v>
      </c>
      <c r="E215" s="8" t="s">
        <v>176</v>
      </c>
      <c r="F215" s="8" t="s">
        <v>182</v>
      </c>
      <c r="G215" s="8" t="s">
        <v>466</v>
      </c>
      <c r="H215" s="8" t="s">
        <v>88</v>
      </c>
      <c r="I215" s="8" t="s">
        <v>221</v>
      </c>
      <c r="J215" s="8" t="s">
        <v>61</v>
      </c>
      <c r="K215" s="7" t="b">
        <v>1</v>
      </c>
      <c r="L215" s="8" t="s">
        <v>8</v>
      </c>
      <c r="M215" s="7">
        <v>101</v>
      </c>
      <c r="N215" s="8" t="s">
        <v>490</v>
      </c>
      <c r="O215" s="7">
        <v>26</v>
      </c>
      <c r="P215" s="9"/>
      <c r="Q215" s="8" t="s">
        <v>61</v>
      </c>
      <c r="R215" s="7">
        <v>1</v>
      </c>
      <c r="S215" s="10">
        <v>45471</v>
      </c>
      <c r="T215" s="8" t="s">
        <v>57</v>
      </c>
      <c r="U215" s="8" t="s">
        <v>130</v>
      </c>
      <c r="V215" s="8" t="s">
        <v>131</v>
      </c>
      <c r="W215" s="8" t="s">
        <v>132</v>
      </c>
      <c r="X215" s="8" t="s">
        <v>65</v>
      </c>
      <c r="Y215" s="8" t="s">
        <v>16</v>
      </c>
      <c r="Z215" s="8" t="s">
        <v>9</v>
      </c>
      <c r="AA215" s="8" t="s">
        <v>66</v>
      </c>
      <c r="AB215" s="8" t="s">
        <v>130</v>
      </c>
      <c r="AC215" s="8" t="s">
        <v>57</v>
      </c>
      <c r="AD215" s="8" t="s">
        <v>61</v>
      </c>
      <c r="AE215" s="8" t="s">
        <v>61</v>
      </c>
      <c r="AF215" s="8" t="s">
        <v>74</v>
      </c>
      <c r="AG215" s="7">
        <v>8.1</v>
      </c>
    </row>
    <row r="216" spans="1:33" ht="30" x14ac:dyDescent="0.25">
      <c r="A216" s="7">
        <v>2024</v>
      </c>
      <c r="B216" s="8" t="s">
        <v>54</v>
      </c>
      <c r="C216" s="8" t="s">
        <v>55</v>
      </c>
      <c r="D216" s="8" t="s">
        <v>175</v>
      </c>
      <c r="E216" s="8" t="s">
        <v>176</v>
      </c>
      <c r="F216" s="8" t="s">
        <v>182</v>
      </c>
      <c r="G216" s="8" t="s">
        <v>466</v>
      </c>
      <c r="H216" s="8" t="s">
        <v>89</v>
      </c>
      <c r="I216" s="8" t="s">
        <v>221</v>
      </c>
      <c r="J216" s="8" t="s">
        <v>61</v>
      </c>
      <c r="K216" s="7" t="b">
        <v>1</v>
      </c>
      <c r="L216" s="8" t="s">
        <v>8</v>
      </c>
      <c r="M216" s="7">
        <v>101</v>
      </c>
      <c r="N216" s="8" t="s">
        <v>491</v>
      </c>
      <c r="O216" s="7">
        <v>26</v>
      </c>
      <c r="P216" s="9"/>
      <c r="Q216" s="8" t="s">
        <v>61</v>
      </c>
      <c r="R216" s="7">
        <v>1</v>
      </c>
      <c r="S216" s="10">
        <v>45471</v>
      </c>
      <c r="T216" s="8" t="s">
        <v>57</v>
      </c>
      <c r="U216" s="8" t="s">
        <v>163</v>
      </c>
      <c r="V216" s="8" t="s">
        <v>10</v>
      </c>
      <c r="W216" s="8" t="s">
        <v>12</v>
      </c>
      <c r="X216" s="8" t="s">
        <v>65</v>
      </c>
      <c r="Y216" s="8" t="s">
        <v>11</v>
      </c>
      <c r="Z216" s="8" t="s">
        <v>9</v>
      </c>
      <c r="AA216" s="8" t="s">
        <v>122</v>
      </c>
      <c r="AB216" s="8" t="s">
        <v>163</v>
      </c>
      <c r="AC216" s="8" t="s">
        <v>57</v>
      </c>
      <c r="AD216" s="8" t="s">
        <v>61</v>
      </c>
      <c r="AE216" s="8" t="s">
        <v>61</v>
      </c>
      <c r="AF216" s="8" t="s">
        <v>74</v>
      </c>
      <c r="AG216" s="7">
        <v>7.2</v>
      </c>
    </row>
    <row r="217" spans="1:33" ht="30" x14ac:dyDescent="0.25">
      <c r="A217" s="7">
        <v>2024</v>
      </c>
      <c r="B217" s="8" t="s">
        <v>54</v>
      </c>
      <c r="C217" s="8" t="s">
        <v>55</v>
      </c>
      <c r="D217" s="8" t="s">
        <v>175</v>
      </c>
      <c r="E217" s="8" t="s">
        <v>176</v>
      </c>
      <c r="F217" s="8" t="s">
        <v>182</v>
      </c>
      <c r="G217" s="8" t="s">
        <v>466</v>
      </c>
      <c r="H217" s="8" t="s">
        <v>90</v>
      </c>
      <c r="I217" s="8" t="s">
        <v>221</v>
      </c>
      <c r="J217" s="8" t="s">
        <v>61</v>
      </c>
      <c r="K217" s="7" t="b">
        <v>1</v>
      </c>
      <c r="L217" s="8" t="s">
        <v>8</v>
      </c>
      <c r="M217" s="7">
        <v>101</v>
      </c>
      <c r="N217" s="8" t="s">
        <v>492</v>
      </c>
      <c r="O217" s="7">
        <v>26</v>
      </c>
      <c r="P217" s="9"/>
      <c r="Q217" s="8" t="s">
        <v>61</v>
      </c>
      <c r="R217" s="7">
        <v>1</v>
      </c>
      <c r="S217" s="10">
        <v>45471</v>
      </c>
      <c r="T217" s="8" t="s">
        <v>57</v>
      </c>
      <c r="U217" s="8" t="s">
        <v>297</v>
      </c>
      <c r="V217" s="8" t="s">
        <v>298</v>
      </c>
      <c r="W217" s="8" t="s">
        <v>173</v>
      </c>
      <c r="X217" s="8" t="s">
        <v>65</v>
      </c>
      <c r="Y217" s="8" t="s">
        <v>16</v>
      </c>
      <c r="Z217" s="8" t="s">
        <v>9</v>
      </c>
      <c r="AA217" s="8" t="s">
        <v>66</v>
      </c>
      <c r="AB217" s="8" t="s">
        <v>297</v>
      </c>
      <c r="AC217" s="8" t="s">
        <v>57</v>
      </c>
      <c r="AD217" s="8" t="s">
        <v>61</v>
      </c>
      <c r="AE217" s="8" t="s">
        <v>61</v>
      </c>
      <c r="AF217" s="8" t="s">
        <v>74</v>
      </c>
      <c r="AG217" s="7">
        <v>7</v>
      </c>
    </row>
    <row r="218" spans="1:33" x14ac:dyDescent="0.25">
      <c r="A218" s="7">
        <v>2024</v>
      </c>
      <c r="B218" s="8" t="s">
        <v>54</v>
      </c>
      <c r="C218" s="8" t="s">
        <v>55</v>
      </c>
      <c r="D218" s="8" t="s">
        <v>175</v>
      </c>
      <c r="E218" s="8" t="s">
        <v>176</v>
      </c>
      <c r="F218" s="8" t="s">
        <v>182</v>
      </c>
      <c r="G218" s="8" t="s">
        <v>466</v>
      </c>
      <c r="H218" s="8" t="s">
        <v>91</v>
      </c>
      <c r="I218" s="8" t="s">
        <v>221</v>
      </c>
      <c r="J218" s="8" t="s">
        <v>61</v>
      </c>
      <c r="K218" s="7" t="b">
        <v>1</v>
      </c>
      <c r="L218" s="8" t="s">
        <v>8</v>
      </c>
      <c r="M218" s="7">
        <v>101</v>
      </c>
      <c r="N218" s="8" t="s">
        <v>493</v>
      </c>
      <c r="O218" s="7">
        <v>26</v>
      </c>
      <c r="P218" s="9"/>
      <c r="Q218" s="8" t="s">
        <v>61</v>
      </c>
      <c r="R218" s="7">
        <v>1</v>
      </c>
      <c r="S218" s="10">
        <v>45471</v>
      </c>
      <c r="T218" s="8" t="s">
        <v>57</v>
      </c>
      <c r="U218" s="8" t="s">
        <v>224</v>
      </c>
      <c r="V218" s="8" t="s">
        <v>224</v>
      </c>
      <c r="W218" s="8" t="s">
        <v>61</v>
      </c>
      <c r="X218" s="8" t="s">
        <v>61</v>
      </c>
      <c r="Y218" s="8" t="s">
        <v>61</v>
      </c>
      <c r="Z218" s="8" t="s">
        <v>61</v>
      </c>
      <c r="AA218" s="8" t="s">
        <v>122</v>
      </c>
      <c r="AB218" s="8" t="s">
        <v>224</v>
      </c>
      <c r="AC218" s="8" t="s">
        <v>57</v>
      </c>
      <c r="AD218" s="8" t="s">
        <v>61</v>
      </c>
      <c r="AE218" s="8" t="s">
        <v>61</v>
      </c>
      <c r="AF218" s="8" t="s">
        <v>74</v>
      </c>
      <c r="AG218" s="7">
        <v>9.8000000000000007</v>
      </c>
    </row>
    <row r="219" spans="1:33" x14ac:dyDescent="0.25">
      <c r="A219" s="7">
        <v>2024</v>
      </c>
      <c r="B219" s="8" t="s">
        <v>54</v>
      </c>
      <c r="C219" s="8" t="s">
        <v>55</v>
      </c>
      <c r="D219" s="8" t="s">
        <v>175</v>
      </c>
      <c r="E219" s="8" t="s">
        <v>176</v>
      </c>
      <c r="F219" s="8" t="s">
        <v>182</v>
      </c>
      <c r="G219" s="8" t="s">
        <v>466</v>
      </c>
      <c r="H219" s="8" t="s">
        <v>92</v>
      </c>
      <c r="I219" s="8" t="s">
        <v>221</v>
      </c>
      <c r="J219" s="8" t="s">
        <v>61</v>
      </c>
      <c r="K219" s="7" t="b">
        <v>1</v>
      </c>
      <c r="L219" s="8" t="s">
        <v>8</v>
      </c>
      <c r="M219" s="7">
        <v>101</v>
      </c>
      <c r="N219" s="8" t="s">
        <v>494</v>
      </c>
      <c r="O219" s="7">
        <v>26</v>
      </c>
      <c r="P219" s="9"/>
      <c r="Q219" s="8" t="s">
        <v>61</v>
      </c>
      <c r="R219" s="7">
        <v>1</v>
      </c>
      <c r="S219" s="10">
        <v>45471</v>
      </c>
      <c r="T219" s="8" t="s">
        <v>57</v>
      </c>
      <c r="U219" s="8" t="s">
        <v>224</v>
      </c>
      <c r="V219" s="8" t="s">
        <v>224</v>
      </c>
      <c r="W219" s="8" t="s">
        <v>61</v>
      </c>
      <c r="X219" s="8" t="s">
        <v>61</v>
      </c>
      <c r="Y219" s="8" t="s">
        <v>61</v>
      </c>
      <c r="Z219" s="8" t="s">
        <v>61</v>
      </c>
      <c r="AA219" s="8" t="s">
        <v>66</v>
      </c>
      <c r="AB219" s="8" t="s">
        <v>224</v>
      </c>
      <c r="AC219" s="8" t="s">
        <v>57</v>
      </c>
      <c r="AD219" s="8" t="s">
        <v>61</v>
      </c>
      <c r="AE219" s="8" t="s">
        <v>61</v>
      </c>
      <c r="AF219" s="8" t="s">
        <v>74</v>
      </c>
      <c r="AG219" s="7">
        <v>10.199999999999999</v>
      </c>
    </row>
    <row r="220" spans="1:33" ht="30" x14ac:dyDescent="0.25">
      <c r="A220" s="7">
        <v>2024</v>
      </c>
      <c r="B220" s="8" t="s">
        <v>54</v>
      </c>
      <c r="C220" s="8" t="s">
        <v>55</v>
      </c>
      <c r="D220" s="8" t="s">
        <v>175</v>
      </c>
      <c r="E220" s="8" t="s">
        <v>176</v>
      </c>
      <c r="F220" s="8" t="s">
        <v>182</v>
      </c>
      <c r="G220" s="8" t="s">
        <v>466</v>
      </c>
      <c r="H220" s="8" t="s">
        <v>93</v>
      </c>
      <c r="I220" s="8" t="s">
        <v>221</v>
      </c>
      <c r="J220" s="8" t="s">
        <v>61</v>
      </c>
      <c r="K220" s="7" t="b">
        <v>1</v>
      </c>
      <c r="L220" s="8" t="s">
        <v>8</v>
      </c>
      <c r="M220" s="7">
        <v>101</v>
      </c>
      <c r="N220" s="8" t="s">
        <v>495</v>
      </c>
      <c r="O220" s="7">
        <v>26</v>
      </c>
      <c r="P220" s="9"/>
      <c r="Q220" s="8" t="s">
        <v>61</v>
      </c>
      <c r="R220" s="7">
        <v>1</v>
      </c>
      <c r="S220" s="10">
        <v>45471</v>
      </c>
      <c r="T220" s="8" t="s">
        <v>57</v>
      </c>
      <c r="U220" s="8" t="s">
        <v>64</v>
      </c>
      <c r="V220" s="8" t="s">
        <v>18</v>
      </c>
      <c r="W220" s="8" t="s">
        <v>12</v>
      </c>
      <c r="X220" s="8" t="s">
        <v>65</v>
      </c>
      <c r="Y220" s="8" t="s">
        <v>16</v>
      </c>
      <c r="Z220" s="8" t="s">
        <v>9</v>
      </c>
      <c r="AA220" s="8" t="s">
        <v>66</v>
      </c>
      <c r="AB220" s="8" t="s">
        <v>64</v>
      </c>
      <c r="AC220" s="8" t="s">
        <v>57</v>
      </c>
      <c r="AD220" s="8" t="s">
        <v>61</v>
      </c>
      <c r="AE220" s="8" t="s">
        <v>61</v>
      </c>
      <c r="AF220" s="8" t="s">
        <v>74</v>
      </c>
      <c r="AG220" s="7">
        <v>5.9</v>
      </c>
    </row>
    <row r="221" spans="1:33" ht="30" x14ac:dyDescent="0.25">
      <c r="A221" s="7">
        <v>2024</v>
      </c>
      <c r="B221" s="8" t="s">
        <v>54</v>
      </c>
      <c r="C221" s="8" t="s">
        <v>55</v>
      </c>
      <c r="D221" s="8" t="s">
        <v>175</v>
      </c>
      <c r="E221" s="8" t="s">
        <v>176</v>
      </c>
      <c r="F221" s="8" t="s">
        <v>182</v>
      </c>
      <c r="G221" s="8" t="s">
        <v>466</v>
      </c>
      <c r="H221" s="8" t="s">
        <v>94</v>
      </c>
      <c r="I221" s="8" t="s">
        <v>221</v>
      </c>
      <c r="J221" s="8" t="s">
        <v>61</v>
      </c>
      <c r="K221" s="7" t="b">
        <v>1</v>
      </c>
      <c r="L221" s="8" t="s">
        <v>8</v>
      </c>
      <c r="M221" s="7">
        <v>101</v>
      </c>
      <c r="N221" s="8" t="s">
        <v>496</v>
      </c>
      <c r="O221" s="7">
        <v>26</v>
      </c>
      <c r="P221" s="9"/>
      <c r="Q221" s="8" t="s">
        <v>61</v>
      </c>
      <c r="R221" s="7">
        <v>1</v>
      </c>
      <c r="S221" s="10">
        <v>45471</v>
      </c>
      <c r="T221" s="8" t="s">
        <v>57</v>
      </c>
      <c r="U221" s="8" t="s">
        <v>64</v>
      </c>
      <c r="V221" s="8" t="s">
        <v>18</v>
      </c>
      <c r="W221" s="8" t="s">
        <v>12</v>
      </c>
      <c r="X221" s="8" t="s">
        <v>65</v>
      </c>
      <c r="Y221" s="8" t="s">
        <v>16</v>
      </c>
      <c r="Z221" s="8" t="s">
        <v>9</v>
      </c>
      <c r="AA221" s="8" t="s">
        <v>66</v>
      </c>
      <c r="AB221" s="8" t="s">
        <v>64</v>
      </c>
      <c r="AC221" s="8" t="s">
        <v>57</v>
      </c>
      <c r="AD221" s="8" t="s">
        <v>61</v>
      </c>
      <c r="AE221" s="8" t="s">
        <v>61</v>
      </c>
      <c r="AF221" s="8" t="s">
        <v>74</v>
      </c>
      <c r="AG221" s="7">
        <v>8.6</v>
      </c>
    </row>
    <row r="222" spans="1:33" x14ac:dyDescent="0.25">
      <c r="A222" s="7">
        <v>2024</v>
      </c>
      <c r="B222" s="8" t="s">
        <v>54</v>
      </c>
      <c r="C222" s="8" t="s">
        <v>55</v>
      </c>
      <c r="D222" s="8" t="s">
        <v>175</v>
      </c>
      <c r="E222" s="8" t="s">
        <v>176</v>
      </c>
      <c r="F222" s="8" t="s">
        <v>182</v>
      </c>
      <c r="G222" s="8" t="s">
        <v>466</v>
      </c>
      <c r="H222" s="8" t="s">
        <v>95</v>
      </c>
      <c r="I222" s="8" t="s">
        <v>221</v>
      </c>
      <c r="J222" s="8" t="s">
        <v>61</v>
      </c>
      <c r="K222" s="7" t="b">
        <v>1</v>
      </c>
      <c r="L222" s="8" t="s">
        <v>8</v>
      </c>
      <c r="M222" s="7">
        <v>101</v>
      </c>
      <c r="N222" s="8" t="s">
        <v>497</v>
      </c>
      <c r="O222" s="7">
        <v>26</v>
      </c>
      <c r="P222" s="9"/>
      <c r="Q222" s="8" t="s">
        <v>61</v>
      </c>
      <c r="R222" s="7">
        <v>1</v>
      </c>
      <c r="S222" s="10">
        <v>45471</v>
      </c>
      <c r="T222" s="8" t="s">
        <v>57</v>
      </c>
      <c r="U222" s="8" t="s">
        <v>224</v>
      </c>
      <c r="V222" s="8" t="s">
        <v>224</v>
      </c>
      <c r="W222" s="8" t="s">
        <v>61</v>
      </c>
      <c r="X222" s="8" t="s">
        <v>61</v>
      </c>
      <c r="Y222" s="8" t="s">
        <v>61</v>
      </c>
      <c r="Z222" s="8" t="s">
        <v>61</v>
      </c>
      <c r="AA222" s="8" t="s">
        <v>66</v>
      </c>
      <c r="AB222" s="8" t="s">
        <v>224</v>
      </c>
      <c r="AC222" s="8" t="s">
        <v>57</v>
      </c>
      <c r="AD222" s="8" t="s">
        <v>61</v>
      </c>
      <c r="AE222" s="8" t="s">
        <v>61</v>
      </c>
      <c r="AF222" s="8" t="s">
        <v>74</v>
      </c>
      <c r="AG222" s="7">
        <v>6.9</v>
      </c>
    </row>
    <row r="223" spans="1:33" ht="30" x14ac:dyDescent="0.25">
      <c r="A223" s="7">
        <v>2024</v>
      </c>
      <c r="B223" s="8" t="s">
        <v>54</v>
      </c>
      <c r="C223" s="8" t="s">
        <v>55</v>
      </c>
      <c r="D223" s="8" t="s">
        <v>175</v>
      </c>
      <c r="E223" s="8" t="s">
        <v>176</v>
      </c>
      <c r="F223" s="8" t="s">
        <v>182</v>
      </c>
      <c r="G223" s="8" t="s">
        <v>466</v>
      </c>
      <c r="H223" s="8" t="s">
        <v>96</v>
      </c>
      <c r="I223" s="8" t="s">
        <v>221</v>
      </c>
      <c r="J223" s="8" t="s">
        <v>61</v>
      </c>
      <c r="K223" s="7" t="b">
        <v>1</v>
      </c>
      <c r="L223" s="8" t="s">
        <v>8</v>
      </c>
      <c r="M223" s="7">
        <v>101</v>
      </c>
      <c r="N223" s="8" t="s">
        <v>498</v>
      </c>
      <c r="O223" s="7">
        <v>26</v>
      </c>
      <c r="P223" s="9"/>
      <c r="Q223" s="8" t="s">
        <v>61</v>
      </c>
      <c r="R223" s="7">
        <v>1</v>
      </c>
      <c r="S223" s="10">
        <v>45471</v>
      </c>
      <c r="T223" s="8" t="s">
        <v>57</v>
      </c>
      <c r="U223" s="8" t="s">
        <v>64</v>
      </c>
      <c r="V223" s="8" t="s">
        <v>18</v>
      </c>
      <c r="W223" s="8" t="s">
        <v>12</v>
      </c>
      <c r="X223" s="8" t="s">
        <v>65</v>
      </c>
      <c r="Y223" s="8" t="s">
        <v>16</v>
      </c>
      <c r="Z223" s="8" t="s">
        <v>9</v>
      </c>
      <c r="AA223" s="8" t="s">
        <v>66</v>
      </c>
      <c r="AB223" s="8" t="s">
        <v>64</v>
      </c>
      <c r="AC223" s="8" t="s">
        <v>57</v>
      </c>
      <c r="AD223" s="8" t="s">
        <v>61</v>
      </c>
      <c r="AE223" s="8" t="s">
        <v>61</v>
      </c>
      <c r="AF223" s="8" t="s">
        <v>74</v>
      </c>
      <c r="AG223" s="7">
        <v>11.3</v>
      </c>
    </row>
    <row r="224" spans="1:33" x14ac:dyDescent="0.25">
      <c r="A224" s="7">
        <v>2024</v>
      </c>
      <c r="B224" s="8" t="s">
        <v>54</v>
      </c>
      <c r="C224" s="8" t="s">
        <v>55</v>
      </c>
      <c r="D224" s="8" t="s">
        <v>175</v>
      </c>
      <c r="E224" s="8" t="s">
        <v>176</v>
      </c>
      <c r="F224" s="8" t="s">
        <v>182</v>
      </c>
      <c r="G224" s="8" t="s">
        <v>466</v>
      </c>
      <c r="H224" s="8" t="s">
        <v>97</v>
      </c>
      <c r="I224" s="8" t="s">
        <v>221</v>
      </c>
      <c r="J224" s="8" t="s">
        <v>61</v>
      </c>
      <c r="K224" s="7" t="b">
        <v>1</v>
      </c>
      <c r="L224" s="8" t="s">
        <v>8</v>
      </c>
      <c r="M224" s="7">
        <v>101</v>
      </c>
      <c r="N224" s="8" t="s">
        <v>499</v>
      </c>
      <c r="O224" s="7">
        <v>26</v>
      </c>
      <c r="P224" s="9"/>
      <c r="Q224" s="8" t="s">
        <v>61</v>
      </c>
      <c r="R224" s="7">
        <v>1</v>
      </c>
      <c r="S224" s="10">
        <v>45471</v>
      </c>
      <c r="T224" s="8" t="s">
        <v>57</v>
      </c>
      <c r="U224" s="8" t="s">
        <v>224</v>
      </c>
      <c r="V224" s="8" t="s">
        <v>224</v>
      </c>
      <c r="W224" s="8" t="s">
        <v>61</v>
      </c>
      <c r="X224" s="8" t="s">
        <v>61</v>
      </c>
      <c r="Y224" s="8" t="s">
        <v>61</v>
      </c>
      <c r="Z224" s="8" t="s">
        <v>61</v>
      </c>
      <c r="AA224" s="8" t="s">
        <v>66</v>
      </c>
      <c r="AB224" s="8" t="s">
        <v>224</v>
      </c>
      <c r="AC224" s="8" t="s">
        <v>57</v>
      </c>
      <c r="AD224" s="8" t="s">
        <v>61</v>
      </c>
      <c r="AE224" s="8" t="s">
        <v>61</v>
      </c>
      <c r="AF224" s="8" t="s">
        <v>74</v>
      </c>
      <c r="AG224" s="7">
        <v>9.6999999999999993</v>
      </c>
    </row>
    <row r="225" spans="1:33" ht="30" x14ac:dyDescent="0.25">
      <c r="A225" s="7">
        <v>2024</v>
      </c>
      <c r="B225" s="8" t="s">
        <v>54</v>
      </c>
      <c r="C225" s="8" t="s">
        <v>55</v>
      </c>
      <c r="D225" s="8" t="s">
        <v>175</v>
      </c>
      <c r="E225" s="8" t="s">
        <v>176</v>
      </c>
      <c r="F225" s="8" t="s">
        <v>182</v>
      </c>
      <c r="G225" s="8" t="s">
        <v>466</v>
      </c>
      <c r="H225" s="8" t="s">
        <v>98</v>
      </c>
      <c r="I225" s="8" t="s">
        <v>221</v>
      </c>
      <c r="J225" s="8" t="s">
        <v>61</v>
      </c>
      <c r="K225" s="7" t="b">
        <v>1</v>
      </c>
      <c r="L225" s="8" t="s">
        <v>8</v>
      </c>
      <c r="M225" s="7">
        <v>101</v>
      </c>
      <c r="N225" s="8" t="s">
        <v>500</v>
      </c>
      <c r="O225" s="7">
        <v>26</v>
      </c>
      <c r="P225" s="9"/>
      <c r="Q225" s="8" t="s">
        <v>61</v>
      </c>
      <c r="R225" s="7">
        <v>1</v>
      </c>
      <c r="S225" s="10">
        <v>45471</v>
      </c>
      <c r="T225" s="8" t="s">
        <v>57</v>
      </c>
      <c r="U225" s="8" t="s">
        <v>171</v>
      </c>
      <c r="V225" s="8" t="s">
        <v>172</v>
      </c>
      <c r="W225" s="8" t="s">
        <v>173</v>
      </c>
      <c r="X225" s="8" t="s">
        <v>65</v>
      </c>
      <c r="Y225" s="8" t="s">
        <v>16</v>
      </c>
      <c r="Z225" s="8" t="s">
        <v>9</v>
      </c>
      <c r="AA225" s="8" t="s">
        <v>66</v>
      </c>
      <c r="AB225" s="8" t="s">
        <v>171</v>
      </c>
      <c r="AC225" s="8" t="s">
        <v>57</v>
      </c>
      <c r="AD225" s="8" t="s">
        <v>61</v>
      </c>
      <c r="AE225" s="8" t="s">
        <v>61</v>
      </c>
      <c r="AF225" s="8" t="s">
        <v>74</v>
      </c>
      <c r="AG225" s="7">
        <v>10.7</v>
      </c>
    </row>
    <row r="226" spans="1:33" x14ac:dyDescent="0.25">
      <c r="A226" s="7">
        <v>2024</v>
      </c>
      <c r="B226" s="8" t="s">
        <v>54</v>
      </c>
      <c r="C226" s="8" t="s">
        <v>55</v>
      </c>
      <c r="D226" s="8" t="s">
        <v>175</v>
      </c>
      <c r="E226" s="8" t="s">
        <v>176</v>
      </c>
      <c r="F226" s="8" t="s">
        <v>182</v>
      </c>
      <c r="G226" s="8" t="s">
        <v>466</v>
      </c>
      <c r="H226" s="8" t="s">
        <v>99</v>
      </c>
      <c r="I226" s="8" t="s">
        <v>221</v>
      </c>
      <c r="J226" s="8" t="s">
        <v>61</v>
      </c>
      <c r="K226" s="7" t="b">
        <v>1</v>
      </c>
      <c r="L226" s="8" t="s">
        <v>8</v>
      </c>
      <c r="M226" s="7">
        <v>101</v>
      </c>
      <c r="N226" s="8" t="s">
        <v>501</v>
      </c>
      <c r="O226" s="7">
        <v>26</v>
      </c>
      <c r="P226" s="9"/>
      <c r="Q226" s="8" t="s">
        <v>61</v>
      </c>
      <c r="R226" s="7">
        <v>1</v>
      </c>
      <c r="S226" s="10">
        <v>45471</v>
      </c>
      <c r="T226" s="8" t="s">
        <v>57</v>
      </c>
      <c r="U226" s="8" t="s">
        <v>224</v>
      </c>
      <c r="V226" s="8" t="s">
        <v>224</v>
      </c>
      <c r="W226" s="8" t="s">
        <v>61</v>
      </c>
      <c r="X226" s="8" t="s">
        <v>61</v>
      </c>
      <c r="Y226" s="8" t="s">
        <v>61</v>
      </c>
      <c r="Z226" s="8" t="s">
        <v>61</v>
      </c>
      <c r="AA226" s="8" t="s">
        <v>66</v>
      </c>
      <c r="AB226" s="8" t="s">
        <v>224</v>
      </c>
      <c r="AC226" s="8" t="s">
        <v>57</v>
      </c>
      <c r="AD226" s="8" t="s">
        <v>61</v>
      </c>
      <c r="AE226" s="8" t="s">
        <v>61</v>
      </c>
      <c r="AF226" s="8" t="s">
        <v>74</v>
      </c>
      <c r="AG226" s="7">
        <v>8</v>
      </c>
    </row>
    <row r="227" spans="1:33" x14ac:dyDescent="0.25">
      <c r="A227" s="7">
        <v>2024</v>
      </c>
      <c r="B227" s="8" t="s">
        <v>54</v>
      </c>
      <c r="C227" s="8" t="s">
        <v>55</v>
      </c>
      <c r="D227" s="8" t="s">
        <v>175</v>
      </c>
      <c r="E227" s="8" t="s">
        <v>176</v>
      </c>
      <c r="F227" s="8" t="s">
        <v>182</v>
      </c>
      <c r="G227" s="8" t="s">
        <v>466</v>
      </c>
      <c r="H227" s="8" t="s">
        <v>100</v>
      </c>
      <c r="I227" s="8" t="s">
        <v>221</v>
      </c>
      <c r="J227" s="8" t="s">
        <v>61</v>
      </c>
      <c r="K227" s="7" t="b">
        <v>1</v>
      </c>
      <c r="L227" s="8" t="s">
        <v>8</v>
      </c>
      <c r="M227" s="7">
        <v>101</v>
      </c>
      <c r="N227" s="8" t="s">
        <v>502</v>
      </c>
      <c r="O227" s="7">
        <v>26</v>
      </c>
      <c r="P227" s="9"/>
      <c r="Q227" s="8" t="s">
        <v>61</v>
      </c>
      <c r="R227" s="7">
        <v>1</v>
      </c>
      <c r="S227" s="10">
        <v>45471</v>
      </c>
      <c r="T227" s="8" t="s">
        <v>57</v>
      </c>
      <c r="U227" s="8" t="s">
        <v>224</v>
      </c>
      <c r="V227" s="8" t="s">
        <v>224</v>
      </c>
      <c r="W227" s="8" t="s">
        <v>61</v>
      </c>
      <c r="X227" s="8" t="s">
        <v>61</v>
      </c>
      <c r="Y227" s="8" t="s">
        <v>61</v>
      </c>
      <c r="Z227" s="8" t="s">
        <v>61</v>
      </c>
      <c r="AA227" s="8" t="s">
        <v>66</v>
      </c>
      <c r="AB227" s="8" t="s">
        <v>224</v>
      </c>
      <c r="AC227" s="8" t="s">
        <v>57</v>
      </c>
      <c r="AD227" s="8" t="s">
        <v>61</v>
      </c>
      <c r="AE227" s="8" t="s">
        <v>61</v>
      </c>
      <c r="AF227" s="8" t="s">
        <v>74</v>
      </c>
      <c r="AG227" s="7">
        <v>7.4</v>
      </c>
    </row>
    <row r="228" spans="1:33" x14ac:dyDescent="0.25">
      <c r="A228" s="7">
        <v>2024</v>
      </c>
      <c r="B228" s="8" t="s">
        <v>54</v>
      </c>
      <c r="C228" s="8" t="s">
        <v>55</v>
      </c>
      <c r="D228" s="8" t="s">
        <v>175</v>
      </c>
      <c r="E228" s="8" t="s">
        <v>176</v>
      </c>
      <c r="F228" s="8" t="s">
        <v>182</v>
      </c>
      <c r="G228" s="8" t="s">
        <v>466</v>
      </c>
      <c r="H228" s="8" t="s">
        <v>101</v>
      </c>
      <c r="I228" s="8" t="s">
        <v>221</v>
      </c>
      <c r="J228" s="8" t="s">
        <v>61</v>
      </c>
      <c r="K228" s="7" t="b">
        <v>1</v>
      </c>
      <c r="L228" s="8" t="s">
        <v>8</v>
      </c>
      <c r="M228" s="7">
        <v>101</v>
      </c>
      <c r="N228" s="8" t="s">
        <v>503</v>
      </c>
      <c r="O228" s="7">
        <v>26</v>
      </c>
      <c r="P228" s="9"/>
      <c r="Q228" s="8" t="s">
        <v>61</v>
      </c>
      <c r="R228" s="7">
        <v>1</v>
      </c>
      <c r="S228" s="10">
        <v>45471</v>
      </c>
      <c r="T228" s="8" t="s">
        <v>57</v>
      </c>
      <c r="U228" s="8" t="s">
        <v>224</v>
      </c>
      <c r="V228" s="8" t="s">
        <v>224</v>
      </c>
      <c r="W228" s="8" t="s">
        <v>61</v>
      </c>
      <c r="X228" s="8" t="s">
        <v>61</v>
      </c>
      <c r="Y228" s="8" t="s">
        <v>61</v>
      </c>
      <c r="Z228" s="8" t="s">
        <v>61</v>
      </c>
      <c r="AA228" s="8" t="s">
        <v>122</v>
      </c>
      <c r="AB228" s="8" t="s">
        <v>224</v>
      </c>
      <c r="AC228" s="8" t="s">
        <v>57</v>
      </c>
      <c r="AD228" s="8" t="s">
        <v>61</v>
      </c>
      <c r="AE228" s="8" t="s">
        <v>61</v>
      </c>
      <c r="AF228" s="8" t="s">
        <v>74</v>
      </c>
      <c r="AG228" s="7">
        <v>7.1</v>
      </c>
    </row>
    <row r="229" spans="1:33" ht="30" x14ac:dyDescent="0.25">
      <c r="A229" s="7">
        <v>2024</v>
      </c>
      <c r="B229" s="8" t="s">
        <v>54</v>
      </c>
      <c r="C229" s="8" t="s">
        <v>55</v>
      </c>
      <c r="D229" s="8" t="s">
        <v>175</v>
      </c>
      <c r="E229" s="8" t="s">
        <v>176</v>
      </c>
      <c r="F229" s="8" t="s">
        <v>182</v>
      </c>
      <c r="G229" s="8" t="s">
        <v>466</v>
      </c>
      <c r="H229" s="8" t="s">
        <v>102</v>
      </c>
      <c r="I229" s="8" t="s">
        <v>221</v>
      </c>
      <c r="J229" s="8" t="s">
        <v>61</v>
      </c>
      <c r="K229" s="7" t="b">
        <v>1</v>
      </c>
      <c r="L229" s="8" t="s">
        <v>8</v>
      </c>
      <c r="M229" s="7">
        <v>101</v>
      </c>
      <c r="N229" s="8" t="s">
        <v>504</v>
      </c>
      <c r="O229" s="7">
        <v>26</v>
      </c>
      <c r="P229" s="9"/>
      <c r="Q229" s="8" t="s">
        <v>61</v>
      </c>
      <c r="R229" s="7">
        <v>1</v>
      </c>
      <c r="S229" s="10">
        <v>45471</v>
      </c>
      <c r="T229" s="8" t="s">
        <v>57</v>
      </c>
      <c r="U229" s="8" t="s">
        <v>171</v>
      </c>
      <c r="V229" s="8" t="s">
        <v>172</v>
      </c>
      <c r="W229" s="8" t="s">
        <v>173</v>
      </c>
      <c r="X229" s="8" t="s">
        <v>65</v>
      </c>
      <c r="Y229" s="8" t="s">
        <v>16</v>
      </c>
      <c r="Z229" s="8" t="s">
        <v>9</v>
      </c>
      <c r="AA229" s="8" t="s">
        <v>66</v>
      </c>
      <c r="AB229" s="8" t="s">
        <v>171</v>
      </c>
      <c r="AC229" s="8" t="s">
        <v>57</v>
      </c>
      <c r="AD229" s="8" t="s">
        <v>61</v>
      </c>
      <c r="AE229" s="8" t="s">
        <v>61</v>
      </c>
      <c r="AF229" s="8" t="s">
        <v>74</v>
      </c>
      <c r="AG229" s="7">
        <v>12.6</v>
      </c>
    </row>
    <row r="230" spans="1:33" ht="30" x14ac:dyDescent="0.25">
      <c r="A230" s="7">
        <v>2024</v>
      </c>
      <c r="B230" s="8" t="s">
        <v>54</v>
      </c>
      <c r="C230" s="8" t="s">
        <v>55</v>
      </c>
      <c r="D230" s="8" t="s">
        <v>175</v>
      </c>
      <c r="E230" s="8" t="s">
        <v>176</v>
      </c>
      <c r="F230" s="8" t="s">
        <v>182</v>
      </c>
      <c r="G230" s="8" t="s">
        <v>466</v>
      </c>
      <c r="H230" s="8" t="s">
        <v>103</v>
      </c>
      <c r="I230" s="8" t="s">
        <v>221</v>
      </c>
      <c r="J230" s="8" t="s">
        <v>61</v>
      </c>
      <c r="K230" s="7" t="b">
        <v>1</v>
      </c>
      <c r="L230" s="8" t="s">
        <v>8</v>
      </c>
      <c r="M230" s="7">
        <v>101</v>
      </c>
      <c r="N230" s="8" t="s">
        <v>505</v>
      </c>
      <c r="O230" s="7">
        <v>26</v>
      </c>
      <c r="P230" s="9"/>
      <c r="Q230" s="8" t="s">
        <v>61</v>
      </c>
      <c r="R230" s="7">
        <v>1</v>
      </c>
      <c r="S230" s="10">
        <v>45471</v>
      </c>
      <c r="T230" s="8" t="s">
        <v>57</v>
      </c>
      <c r="U230" s="8" t="s">
        <v>64</v>
      </c>
      <c r="V230" s="8" t="s">
        <v>18</v>
      </c>
      <c r="W230" s="8" t="s">
        <v>12</v>
      </c>
      <c r="X230" s="8" t="s">
        <v>65</v>
      </c>
      <c r="Y230" s="8" t="s">
        <v>16</v>
      </c>
      <c r="Z230" s="8" t="s">
        <v>9</v>
      </c>
      <c r="AA230" s="8" t="s">
        <v>66</v>
      </c>
      <c r="AB230" s="8" t="s">
        <v>64</v>
      </c>
      <c r="AC230" s="8" t="s">
        <v>57</v>
      </c>
      <c r="AD230" s="8" t="s">
        <v>61</v>
      </c>
      <c r="AE230" s="8" t="s">
        <v>61</v>
      </c>
      <c r="AF230" s="8" t="s">
        <v>74</v>
      </c>
      <c r="AG230" s="7">
        <v>8.9</v>
      </c>
    </row>
    <row r="231" spans="1:33" ht="30" x14ac:dyDescent="0.25">
      <c r="A231" s="7">
        <v>2024</v>
      </c>
      <c r="B231" s="8" t="s">
        <v>54</v>
      </c>
      <c r="C231" s="8" t="s">
        <v>55</v>
      </c>
      <c r="D231" s="8" t="s">
        <v>175</v>
      </c>
      <c r="E231" s="8" t="s">
        <v>176</v>
      </c>
      <c r="F231" s="8" t="s">
        <v>182</v>
      </c>
      <c r="G231" s="8" t="s">
        <v>466</v>
      </c>
      <c r="H231" s="8" t="s">
        <v>104</v>
      </c>
      <c r="I231" s="8" t="s">
        <v>221</v>
      </c>
      <c r="J231" s="8" t="s">
        <v>61</v>
      </c>
      <c r="K231" s="7" t="b">
        <v>1</v>
      </c>
      <c r="L231" s="8" t="s">
        <v>8</v>
      </c>
      <c r="M231" s="7">
        <v>101</v>
      </c>
      <c r="N231" s="8" t="s">
        <v>506</v>
      </c>
      <c r="O231" s="7">
        <v>26</v>
      </c>
      <c r="P231" s="9"/>
      <c r="Q231" s="8" t="s">
        <v>61</v>
      </c>
      <c r="R231" s="7">
        <v>1</v>
      </c>
      <c r="S231" s="10">
        <v>45471</v>
      </c>
      <c r="T231" s="8" t="s">
        <v>57</v>
      </c>
      <c r="U231" s="8" t="s">
        <v>507</v>
      </c>
      <c r="V231" s="8" t="s">
        <v>508</v>
      </c>
      <c r="W231" s="8" t="s">
        <v>173</v>
      </c>
      <c r="X231" s="8" t="s">
        <v>65</v>
      </c>
      <c r="Y231" s="8" t="s">
        <v>20</v>
      </c>
      <c r="Z231" s="8" t="s">
        <v>9</v>
      </c>
      <c r="AA231" s="8" t="s">
        <v>72</v>
      </c>
      <c r="AB231" s="8" t="s">
        <v>507</v>
      </c>
      <c r="AC231" s="8" t="s">
        <v>57</v>
      </c>
      <c r="AD231" s="8" t="s">
        <v>61</v>
      </c>
      <c r="AE231" s="8" t="s">
        <v>61</v>
      </c>
      <c r="AF231" s="8" t="s">
        <v>74</v>
      </c>
      <c r="AG231" s="7">
        <v>9</v>
      </c>
    </row>
    <row r="232" spans="1:33" ht="45" x14ac:dyDescent="0.25">
      <c r="A232" s="7">
        <v>2024</v>
      </c>
      <c r="B232" s="8" t="s">
        <v>54</v>
      </c>
      <c r="C232" s="8" t="s">
        <v>55</v>
      </c>
      <c r="D232" s="8" t="s">
        <v>175</v>
      </c>
      <c r="E232" s="8" t="s">
        <v>176</v>
      </c>
      <c r="F232" s="8" t="s">
        <v>182</v>
      </c>
      <c r="G232" s="8" t="s">
        <v>466</v>
      </c>
      <c r="H232" s="8" t="s">
        <v>105</v>
      </c>
      <c r="I232" s="8" t="s">
        <v>221</v>
      </c>
      <c r="J232" s="8" t="s">
        <v>61</v>
      </c>
      <c r="K232" s="7" t="b">
        <v>1</v>
      </c>
      <c r="L232" s="8" t="s">
        <v>8</v>
      </c>
      <c r="M232" s="7">
        <v>101</v>
      </c>
      <c r="N232" s="8" t="s">
        <v>509</v>
      </c>
      <c r="O232" s="7">
        <v>26</v>
      </c>
      <c r="P232" s="9"/>
      <c r="Q232" s="8" t="s">
        <v>61</v>
      </c>
      <c r="R232" s="7">
        <v>1</v>
      </c>
      <c r="S232" s="10">
        <v>45471</v>
      </c>
      <c r="T232" s="8" t="s">
        <v>57</v>
      </c>
      <c r="U232" s="8" t="s">
        <v>410</v>
      </c>
      <c r="V232" s="8" t="s">
        <v>411</v>
      </c>
      <c r="W232" s="8" t="s">
        <v>412</v>
      </c>
      <c r="X232" s="8" t="s">
        <v>65</v>
      </c>
      <c r="Y232" s="8" t="s">
        <v>20</v>
      </c>
      <c r="Z232" s="8" t="s">
        <v>9</v>
      </c>
      <c r="AA232" s="8" t="s">
        <v>72</v>
      </c>
      <c r="AB232" s="8" t="s">
        <v>410</v>
      </c>
      <c r="AC232" s="8" t="s">
        <v>57</v>
      </c>
      <c r="AD232" s="8" t="s">
        <v>61</v>
      </c>
      <c r="AE232" s="8" t="s">
        <v>61</v>
      </c>
      <c r="AF232" s="8" t="s">
        <v>74</v>
      </c>
      <c r="AG232" s="7">
        <v>7.6</v>
      </c>
    </row>
    <row r="233" spans="1:33" x14ac:dyDescent="0.25">
      <c r="A233" s="7">
        <v>2024</v>
      </c>
      <c r="B233" s="8" t="s">
        <v>54</v>
      </c>
      <c r="C233" s="8" t="s">
        <v>55</v>
      </c>
      <c r="D233" s="8" t="s">
        <v>175</v>
      </c>
      <c r="E233" s="8" t="s">
        <v>176</v>
      </c>
      <c r="F233" s="8" t="s">
        <v>182</v>
      </c>
      <c r="G233" s="8" t="s">
        <v>466</v>
      </c>
      <c r="H233" s="8" t="s">
        <v>106</v>
      </c>
      <c r="I233" s="8" t="s">
        <v>221</v>
      </c>
      <c r="J233" s="8" t="s">
        <v>61</v>
      </c>
      <c r="K233" s="7" t="b">
        <v>1</v>
      </c>
      <c r="L233" s="8" t="s">
        <v>8</v>
      </c>
      <c r="M233" s="7">
        <v>101</v>
      </c>
      <c r="N233" s="8" t="s">
        <v>510</v>
      </c>
      <c r="O233" s="7">
        <v>26</v>
      </c>
      <c r="P233" s="9"/>
      <c r="Q233" s="8" t="s">
        <v>61</v>
      </c>
      <c r="R233" s="7">
        <v>1</v>
      </c>
      <c r="S233" s="10">
        <v>45471</v>
      </c>
      <c r="T233" s="8" t="s">
        <v>57</v>
      </c>
      <c r="U233" s="8" t="s">
        <v>224</v>
      </c>
      <c r="V233" s="8" t="s">
        <v>224</v>
      </c>
      <c r="W233" s="8" t="s">
        <v>61</v>
      </c>
      <c r="X233" s="8" t="s">
        <v>61</v>
      </c>
      <c r="Y233" s="8" t="s">
        <v>61</v>
      </c>
      <c r="Z233" s="8" t="s">
        <v>61</v>
      </c>
      <c r="AA233" s="8" t="s">
        <v>66</v>
      </c>
      <c r="AB233" s="8" t="s">
        <v>224</v>
      </c>
      <c r="AC233" s="8" t="s">
        <v>57</v>
      </c>
      <c r="AD233" s="8" t="s">
        <v>61</v>
      </c>
      <c r="AE233" s="8" t="s">
        <v>61</v>
      </c>
      <c r="AF233" s="8" t="s">
        <v>74</v>
      </c>
      <c r="AG233" s="7">
        <v>15.1</v>
      </c>
    </row>
    <row r="234" spans="1:33" ht="30" x14ac:dyDescent="0.25">
      <c r="A234" s="7">
        <v>2024</v>
      </c>
      <c r="B234" s="8" t="s">
        <v>54</v>
      </c>
      <c r="C234" s="8" t="s">
        <v>55</v>
      </c>
      <c r="D234" s="8" t="s">
        <v>175</v>
      </c>
      <c r="E234" s="8" t="s">
        <v>176</v>
      </c>
      <c r="F234" s="8" t="s">
        <v>182</v>
      </c>
      <c r="G234" s="8" t="s">
        <v>466</v>
      </c>
      <c r="H234" s="8" t="s">
        <v>107</v>
      </c>
      <c r="I234" s="8" t="s">
        <v>221</v>
      </c>
      <c r="J234" s="8" t="s">
        <v>61</v>
      </c>
      <c r="K234" s="7" t="b">
        <v>1</v>
      </c>
      <c r="L234" s="8" t="s">
        <v>8</v>
      </c>
      <c r="M234" s="7">
        <v>101</v>
      </c>
      <c r="N234" s="8" t="s">
        <v>511</v>
      </c>
      <c r="O234" s="7">
        <v>26</v>
      </c>
      <c r="P234" s="9"/>
      <c r="Q234" s="8" t="s">
        <v>61</v>
      </c>
      <c r="R234" s="7">
        <v>1</v>
      </c>
      <c r="S234" s="10">
        <v>45471</v>
      </c>
      <c r="T234" s="8" t="s">
        <v>57</v>
      </c>
      <c r="U234" s="8" t="s">
        <v>64</v>
      </c>
      <c r="V234" s="8" t="s">
        <v>18</v>
      </c>
      <c r="W234" s="8" t="s">
        <v>12</v>
      </c>
      <c r="X234" s="8" t="s">
        <v>65</v>
      </c>
      <c r="Y234" s="8" t="s">
        <v>16</v>
      </c>
      <c r="Z234" s="8" t="s">
        <v>9</v>
      </c>
      <c r="AA234" s="8" t="s">
        <v>66</v>
      </c>
      <c r="AB234" s="8" t="s">
        <v>64</v>
      </c>
      <c r="AC234" s="8" t="s">
        <v>57</v>
      </c>
      <c r="AD234" s="8" t="s">
        <v>61</v>
      </c>
      <c r="AE234" s="8" t="s">
        <v>61</v>
      </c>
      <c r="AF234" s="8" t="s">
        <v>74</v>
      </c>
      <c r="AG234" s="7">
        <v>6.6</v>
      </c>
    </row>
    <row r="235" spans="1:33" ht="30" x14ac:dyDescent="0.25">
      <c r="A235" s="7">
        <v>2024</v>
      </c>
      <c r="B235" s="8" t="s">
        <v>54</v>
      </c>
      <c r="C235" s="8" t="s">
        <v>55</v>
      </c>
      <c r="D235" s="8" t="s">
        <v>175</v>
      </c>
      <c r="E235" s="8" t="s">
        <v>176</v>
      </c>
      <c r="F235" s="8" t="s">
        <v>182</v>
      </c>
      <c r="G235" s="8" t="s">
        <v>466</v>
      </c>
      <c r="H235" s="8" t="s">
        <v>108</v>
      </c>
      <c r="I235" s="8" t="s">
        <v>221</v>
      </c>
      <c r="J235" s="8" t="s">
        <v>61</v>
      </c>
      <c r="K235" s="7" t="b">
        <v>1</v>
      </c>
      <c r="L235" s="8" t="s">
        <v>8</v>
      </c>
      <c r="M235" s="7">
        <v>101</v>
      </c>
      <c r="N235" s="8" t="s">
        <v>512</v>
      </c>
      <c r="O235" s="7">
        <v>26</v>
      </c>
      <c r="P235" s="9"/>
      <c r="Q235" s="8" t="s">
        <v>61</v>
      </c>
      <c r="R235" s="7">
        <v>1</v>
      </c>
      <c r="S235" s="10">
        <v>45471</v>
      </c>
      <c r="T235" s="8" t="s">
        <v>57</v>
      </c>
      <c r="U235" s="8" t="s">
        <v>64</v>
      </c>
      <c r="V235" s="8" t="s">
        <v>18</v>
      </c>
      <c r="W235" s="8" t="s">
        <v>12</v>
      </c>
      <c r="X235" s="8" t="s">
        <v>65</v>
      </c>
      <c r="Y235" s="8" t="s">
        <v>16</v>
      </c>
      <c r="Z235" s="8" t="s">
        <v>9</v>
      </c>
      <c r="AA235" s="8" t="s">
        <v>66</v>
      </c>
      <c r="AB235" s="8" t="s">
        <v>64</v>
      </c>
      <c r="AC235" s="8" t="s">
        <v>57</v>
      </c>
      <c r="AD235" s="8" t="s">
        <v>61</v>
      </c>
      <c r="AE235" s="8" t="s">
        <v>61</v>
      </c>
      <c r="AF235" s="8" t="s">
        <v>74</v>
      </c>
      <c r="AG235" s="7">
        <v>8.6</v>
      </c>
    </row>
    <row r="236" spans="1:33" x14ac:dyDescent="0.25">
      <c r="A236" s="7">
        <v>2024</v>
      </c>
      <c r="B236" s="8" t="s">
        <v>54</v>
      </c>
      <c r="C236" s="8" t="s">
        <v>55</v>
      </c>
      <c r="D236" s="8" t="s">
        <v>175</v>
      </c>
      <c r="E236" s="8" t="s">
        <v>176</v>
      </c>
      <c r="F236" s="8" t="s">
        <v>182</v>
      </c>
      <c r="G236" s="8" t="s">
        <v>466</v>
      </c>
      <c r="H236" s="8" t="s">
        <v>109</v>
      </c>
      <c r="I236" s="8" t="s">
        <v>221</v>
      </c>
      <c r="J236" s="8" t="s">
        <v>61</v>
      </c>
      <c r="K236" s="7" t="b">
        <v>1</v>
      </c>
      <c r="L236" s="8" t="s">
        <v>8</v>
      </c>
      <c r="M236" s="7">
        <v>101</v>
      </c>
      <c r="N236" s="8" t="s">
        <v>513</v>
      </c>
      <c r="O236" s="7">
        <v>26</v>
      </c>
      <c r="P236" s="9"/>
      <c r="Q236" s="8" t="s">
        <v>61</v>
      </c>
      <c r="R236" s="7">
        <v>1</v>
      </c>
      <c r="S236" s="10">
        <v>45471</v>
      </c>
      <c r="T236" s="8" t="s">
        <v>57</v>
      </c>
      <c r="U236" s="8" t="s">
        <v>224</v>
      </c>
      <c r="V236" s="8" t="s">
        <v>224</v>
      </c>
      <c r="W236" s="8" t="s">
        <v>61</v>
      </c>
      <c r="X236" s="8" t="s">
        <v>61</v>
      </c>
      <c r="Y236" s="8" t="s">
        <v>61</v>
      </c>
      <c r="Z236" s="8" t="s">
        <v>61</v>
      </c>
      <c r="AA236" s="8" t="s">
        <v>66</v>
      </c>
      <c r="AB236" s="8" t="s">
        <v>224</v>
      </c>
      <c r="AC236" s="8" t="s">
        <v>57</v>
      </c>
      <c r="AD236" s="8" t="s">
        <v>61</v>
      </c>
      <c r="AE236" s="8" t="s">
        <v>61</v>
      </c>
      <c r="AF236" s="8" t="s">
        <v>74</v>
      </c>
      <c r="AG236" s="7">
        <v>9.3000000000000007</v>
      </c>
    </row>
    <row r="237" spans="1:33" ht="45" x14ac:dyDescent="0.25">
      <c r="A237" s="7">
        <v>2024</v>
      </c>
      <c r="B237" s="8" t="s">
        <v>54</v>
      </c>
      <c r="C237" s="8" t="s">
        <v>55</v>
      </c>
      <c r="D237" s="8" t="s">
        <v>175</v>
      </c>
      <c r="E237" s="8" t="s">
        <v>176</v>
      </c>
      <c r="F237" s="8" t="s">
        <v>182</v>
      </c>
      <c r="G237" s="8" t="s">
        <v>466</v>
      </c>
      <c r="H237" s="8" t="s">
        <v>110</v>
      </c>
      <c r="I237" s="8" t="s">
        <v>221</v>
      </c>
      <c r="J237" s="8" t="s">
        <v>61</v>
      </c>
      <c r="K237" s="7" t="b">
        <v>1</v>
      </c>
      <c r="L237" s="8" t="s">
        <v>8</v>
      </c>
      <c r="M237" s="7">
        <v>101</v>
      </c>
      <c r="N237" s="8" t="s">
        <v>514</v>
      </c>
      <c r="O237" s="7">
        <v>26</v>
      </c>
      <c r="P237" s="9"/>
      <c r="Q237" s="8" t="s">
        <v>61</v>
      </c>
      <c r="R237" s="7">
        <v>1</v>
      </c>
      <c r="S237" s="10">
        <v>45471</v>
      </c>
      <c r="T237" s="8" t="s">
        <v>57</v>
      </c>
      <c r="U237" s="8" t="s">
        <v>290</v>
      </c>
      <c r="V237" s="8" t="s">
        <v>291</v>
      </c>
      <c r="W237" s="8" t="s">
        <v>292</v>
      </c>
      <c r="X237" s="8" t="s">
        <v>65</v>
      </c>
      <c r="Y237" s="8" t="s">
        <v>16</v>
      </c>
      <c r="Z237" s="8" t="s">
        <v>9</v>
      </c>
      <c r="AA237" s="8" t="s">
        <v>515</v>
      </c>
      <c r="AB237" s="8" t="s">
        <v>290</v>
      </c>
      <c r="AC237" s="8" t="s">
        <v>57</v>
      </c>
      <c r="AD237" s="8" t="s">
        <v>61</v>
      </c>
      <c r="AE237" s="8" t="s">
        <v>61</v>
      </c>
      <c r="AF237" s="8" t="s">
        <v>74</v>
      </c>
      <c r="AG237" s="7">
        <v>8.4</v>
      </c>
    </row>
    <row r="238" spans="1:33" x14ac:dyDescent="0.25">
      <c r="A238" s="7">
        <v>2024</v>
      </c>
      <c r="B238" s="8" t="s">
        <v>54</v>
      </c>
      <c r="C238" s="8" t="s">
        <v>55</v>
      </c>
      <c r="D238" s="8" t="s">
        <v>175</v>
      </c>
      <c r="E238" s="8" t="s">
        <v>176</v>
      </c>
      <c r="F238" s="8" t="s">
        <v>182</v>
      </c>
      <c r="G238" s="8" t="s">
        <v>466</v>
      </c>
      <c r="H238" s="8" t="s">
        <v>111</v>
      </c>
      <c r="I238" s="8" t="s">
        <v>221</v>
      </c>
      <c r="J238" s="8" t="s">
        <v>61</v>
      </c>
      <c r="K238" s="7" t="b">
        <v>1</v>
      </c>
      <c r="L238" s="8" t="s">
        <v>8</v>
      </c>
      <c r="M238" s="7">
        <v>101</v>
      </c>
      <c r="N238" s="8" t="s">
        <v>516</v>
      </c>
      <c r="O238" s="7">
        <v>26</v>
      </c>
      <c r="P238" s="9"/>
      <c r="Q238" s="8" t="s">
        <v>61</v>
      </c>
      <c r="R238" s="7">
        <v>1</v>
      </c>
      <c r="S238" s="10">
        <v>45471</v>
      </c>
      <c r="T238" s="8" t="s">
        <v>57</v>
      </c>
      <c r="U238" s="8" t="s">
        <v>224</v>
      </c>
      <c r="V238" s="8" t="s">
        <v>224</v>
      </c>
      <c r="W238" s="8" t="s">
        <v>61</v>
      </c>
      <c r="X238" s="8" t="s">
        <v>61</v>
      </c>
      <c r="Y238" s="8" t="s">
        <v>61</v>
      </c>
      <c r="Z238" s="8" t="s">
        <v>61</v>
      </c>
      <c r="AA238" s="8" t="s">
        <v>72</v>
      </c>
      <c r="AB238" s="8" t="s">
        <v>224</v>
      </c>
      <c r="AC238" s="8" t="s">
        <v>57</v>
      </c>
      <c r="AD238" s="8" t="s">
        <v>61</v>
      </c>
      <c r="AE238" s="8" t="s">
        <v>61</v>
      </c>
      <c r="AF238" s="8" t="s">
        <v>74</v>
      </c>
      <c r="AG238" s="7">
        <v>8.5</v>
      </c>
    </row>
    <row r="239" spans="1:33" x14ac:dyDescent="0.25">
      <c r="A239" s="7">
        <v>2024</v>
      </c>
      <c r="B239" s="8" t="s">
        <v>54</v>
      </c>
      <c r="C239" s="8" t="s">
        <v>55</v>
      </c>
      <c r="D239" s="8" t="s">
        <v>175</v>
      </c>
      <c r="E239" s="8" t="s">
        <v>176</v>
      </c>
      <c r="F239" s="8" t="s">
        <v>182</v>
      </c>
      <c r="G239" s="8" t="s">
        <v>466</v>
      </c>
      <c r="H239" s="8" t="s">
        <v>112</v>
      </c>
      <c r="I239" s="8" t="s">
        <v>221</v>
      </c>
      <c r="J239" s="8" t="s">
        <v>61</v>
      </c>
      <c r="K239" s="7" t="b">
        <v>1</v>
      </c>
      <c r="L239" s="8" t="s">
        <v>8</v>
      </c>
      <c r="M239" s="7">
        <v>101</v>
      </c>
      <c r="N239" s="8" t="s">
        <v>517</v>
      </c>
      <c r="O239" s="7">
        <v>26</v>
      </c>
      <c r="P239" s="9"/>
      <c r="Q239" s="8" t="s">
        <v>61</v>
      </c>
      <c r="R239" s="7">
        <v>1</v>
      </c>
      <c r="S239" s="10">
        <v>45471</v>
      </c>
      <c r="T239" s="8" t="s">
        <v>57</v>
      </c>
      <c r="U239" s="8" t="s">
        <v>224</v>
      </c>
      <c r="V239" s="8" t="s">
        <v>224</v>
      </c>
      <c r="W239" s="8" t="s">
        <v>61</v>
      </c>
      <c r="X239" s="8" t="s">
        <v>61</v>
      </c>
      <c r="Y239" s="8" t="s">
        <v>61</v>
      </c>
      <c r="Z239" s="8" t="s">
        <v>61</v>
      </c>
      <c r="AA239" s="8" t="s">
        <v>66</v>
      </c>
      <c r="AB239" s="8" t="s">
        <v>224</v>
      </c>
      <c r="AC239" s="8" t="s">
        <v>57</v>
      </c>
      <c r="AD239" s="8" t="s">
        <v>61</v>
      </c>
      <c r="AE239" s="8" t="s">
        <v>61</v>
      </c>
      <c r="AF239" s="8" t="s">
        <v>74</v>
      </c>
      <c r="AG239" s="7">
        <v>7.8</v>
      </c>
    </row>
    <row r="240" spans="1:33" x14ac:dyDescent="0.25">
      <c r="A240" s="7">
        <v>2024</v>
      </c>
      <c r="B240" s="8" t="s">
        <v>54</v>
      </c>
      <c r="C240" s="8" t="s">
        <v>55</v>
      </c>
      <c r="D240" s="8" t="s">
        <v>175</v>
      </c>
      <c r="E240" s="8" t="s">
        <v>176</v>
      </c>
      <c r="F240" s="8" t="s">
        <v>182</v>
      </c>
      <c r="G240" s="8" t="s">
        <v>466</v>
      </c>
      <c r="H240" s="8" t="s">
        <v>113</v>
      </c>
      <c r="I240" s="8" t="s">
        <v>221</v>
      </c>
      <c r="J240" s="8" t="s">
        <v>61</v>
      </c>
      <c r="K240" s="7" t="b">
        <v>1</v>
      </c>
      <c r="L240" s="8" t="s">
        <v>8</v>
      </c>
      <c r="M240" s="7">
        <v>101</v>
      </c>
      <c r="N240" s="8" t="s">
        <v>518</v>
      </c>
      <c r="O240" s="7">
        <v>26</v>
      </c>
      <c r="P240" s="9"/>
      <c r="Q240" s="8" t="s">
        <v>61</v>
      </c>
      <c r="R240" s="7">
        <v>1</v>
      </c>
      <c r="S240" s="10">
        <v>45471</v>
      </c>
      <c r="T240" s="8" t="s">
        <v>57</v>
      </c>
      <c r="U240" s="8" t="s">
        <v>224</v>
      </c>
      <c r="V240" s="8" t="s">
        <v>224</v>
      </c>
      <c r="W240" s="8" t="s">
        <v>61</v>
      </c>
      <c r="X240" s="8" t="s">
        <v>61</v>
      </c>
      <c r="Y240" s="8" t="s">
        <v>61</v>
      </c>
      <c r="Z240" s="8" t="s">
        <v>61</v>
      </c>
      <c r="AA240" s="8" t="s">
        <v>66</v>
      </c>
      <c r="AB240" s="8" t="s">
        <v>224</v>
      </c>
      <c r="AC240" s="8" t="s">
        <v>57</v>
      </c>
      <c r="AD240" s="8" t="s">
        <v>61</v>
      </c>
      <c r="AE240" s="8" t="s">
        <v>61</v>
      </c>
      <c r="AF240" s="8" t="s">
        <v>74</v>
      </c>
      <c r="AG240" s="7">
        <v>6.7</v>
      </c>
    </row>
    <row r="241" spans="1:33" ht="30" x14ac:dyDescent="0.25">
      <c r="A241" s="7">
        <v>2024</v>
      </c>
      <c r="B241" s="8" t="s">
        <v>54</v>
      </c>
      <c r="C241" s="8" t="s">
        <v>55</v>
      </c>
      <c r="D241" s="8" t="s">
        <v>175</v>
      </c>
      <c r="E241" s="8" t="s">
        <v>176</v>
      </c>
      <c r="F241" s="8" t="s">
        <v>182</v>
      </c>
      <c r="G241" s="8" t="s">
        <v>466</v>
      </c>
      <c r="H241" s="8" t="s">
        <v>114</v>
      </c>
      <c r="I241" s="8" t="s">
        <v>221</v>
      </c>
      <c r="J241" s="8" t="s">
        <v>61</v>
      </c>
      <c r="K241" s="7" t="b">
        <v>1</v>
      </c>
      <c r="L241" s="8" t="s">
        <v>8</v>
      </c>
      <c r="M241" s="7">
        <v>101</v>
      </c>
      <c r="N241" s="8" t="s">
        <v>519</v>
      </c>
      <c r="O241" s="7">
        <v>26</v>
      </c>
      <c r="P241" s="9"/>
      <c r="Q241" s="8" t="s">
        <v>61</v>
      </c>
      <c r="R241" s="7">
        <v>1</v>
      </c>
      <c r="S241" s="10">
        <v>45471</v>
      </c>
      <c r="T241" s="8" t="s">
        <v>57</v>
      </c>
      <c r="U241" s="8" t="s">
        <v>64</v>
      </c>
      <c r="V241" s="8" t="s">
        <v>18</v>
      </c>
      <c r="W241" s="8" t="s">
        <v>12</v>
      </c>
      <c r="X241" s="8" t="s">
        <v>65</v>
      </c>
      <c r="Y241" s="8" t="s">
        <v>16</v>
      </c>
      <c r="Z241" s="8" t="s">
        <v>9</v>
      </c>
      <c r="AA241" s="8" t="s">
        <v>187</v>
      </c>
      <c r="AB241" s="8" t="s">
        <v>64</v>
      </c>
      <c r="AC241" s="8" t="s">
        <v>57</v>
      </c>
      <c r="AD241" s="8" t="s">
        <v>61</v>
      </c>
      <c r="AE241" s="8" t="s">
        <v>61</v>
      </c>
      <c r="AF241" s="8" t="s">
        <v>74</v>
      </c>
      <c r="AG241" s="7">
        <v>11.7</v>
      </c>
    </row>
    <row r="242" spans="1:33" ht="225" x14ac:dyDescent="0.25">
      <c r="A242" s="7">
        <v>2024</v>
      </c>
      <c r="B242" s="8" t="s">
        <v>54</v>
      </c>
      <c r="C242" s="8" t="s">
        <v>55</v>
      </c>
      <c r="D242" s="8" t="s">
        <v>175</v>
      </c>
      <c r="E242" s="8" t="s">
        <v>176</v>
      </c>
      <c r="F242" s="8" t="s">
        <v>182</v>
      </c>
      <c r="G242" s="8" t="s">
        <v>466</v>
      </c>
      <c r="H242" s="8" t="s">
        <v>115</v>
      </c>
      <c r="I242" s="8" t="s">
        <v>221</v>
      </c>
      <c r="J242" s="8" t="s">
        <v>61</v>
      </c>
      <c r="K242" s="7" t="b">
        <v>1</v>
      </c>
      <c r="L242" s="8" t="s">
        <v>8</v>
      </c>
      <c r="M242" s="7">
        <v>101</v>
      </c>
      <c r="N242" s="8" t="s">
        <v>520</v>
      </c>
      <c r="O242" s="7">
        <v>26</v>
      </c>
      <c r="P242" s="9"/>
      <c r="Q242" s="8" t="s">
        <v>61</v>
      </c>
      <c r="R242" s="7">
        <v>1</v>
      </c>
      <c r="S242" s="10">
        <v>45471</v>
      </c>
      <c r="T242" s="8" t="s">
        <v>57</v>
      </c>
      <c r="U242" s="8" t="s">
        <v>64</v>
      </c>
      <c r="V242" s="8" t="s">
        <v>18</v>
      </c>
      <c r="W242" s="8" t="s">
        <v>12</v>
      </c>
      <c r="X242" s="8" t="s">
        <v>65</v>
      </c>
      <c r="Y242" s="8" t="s">
        <v>16</v>
      </c>
      <c r="Z242" s="8" t="s">
        <v>9</v>
      </c>
      <c r="AA242" s="8" t="s">
        <v>521</v>
      </c>
      <c r="AB242" s="8" t="s">
        <v>64</v>
      </c>
      <c r="AC242" s="8" t="s">
        <v>57</v>
      </c>
      <c r="AD242" s="8" t="s">
        <v>61</v>
      </c>
      <c r="AE242" s="8" t="s">
        <v>61</v>
      </c>
      <c r="AF242" s="8" t="s">
        <v>74</v>
      </c>
      <c r="AG242" s="7">
        <v>13.2</v>
      </c>
    </row>
    <row r="243" spans="1:33" ht="30" x14ac:dyDescent="0.25">
      <c r="A243" s="7">
        <v>2024</v>
      </c>
      <c r="B243" s="8" t="s">
        <v>54</v>
      </c>
      <c r="C243" s="8" t="s">
        <v>55</v>
      </c>
      <c r="D243" s="8" t="s">
        <v>175</v>
      </c>
      <c r="E243" s="8" t="s">
        <v>176</v>
      </c>
      <c r="F243" s="8" t="s">
        <v>182</v>
      </c>
      <c r="G243" s="8" t="s">
        <v>466</v>
      </c>
      <c r="H243" s="8" t="s">
        <v>116</v>
      </c>
      <c r="I243" s="8" t="s">
        <v>221</v>
      </c>
      <c r="J243" s="8" t="s">
        <v>61</v>
      </c>
      <c r="K243" s="7" t="b">
        <v>1</v>
      </c>
      <c r="L243" s="8" t="s">
        <v>8</v>
      </c>
      <c r="M243" s="7">
        <v>101</v>
      </c>
      <c r="N243" s="8" t="s">
        <v>522</v>
      </c>
      <c r="O243" s="7">
        <v>26</v>
      </c>
      <c r="P243" s="9"/>
      <c r="Q243" s="8" t="s">
        <v>61</v>
      </c>
      <c r="R243" s="7">
        <v>1</v>
      </c>
      <c r="S243" s="10">
        <v>45471</v>
      </c>
      <c r="T243" s="8" t="s">
        <v>57</v>
      </c>
      <c r="U243" s="8" t="s">
        <v>76</v>
      </c>
      <c r="V243" s="8" t="s">
        <v>17</v>
      </c>
      <c r="W243" s="8" t="s">
        <v>12</v>
      </c>
      <c r="X243" s="8" t="s">
        <v>65</v>
      </c>
      <c r="Y243" s="8" t="s">
        <v>16</v>
      </c>
      <c r="Z243" s="8" t="s">
        <v>9</v>
      </c>
      <c r="AA243" s="8" t="s">
        <v>66</v>
      </c>
      <c r="AB243" s="8" t="s">
        <v>76</v>
      </c>
      <c r="AC243" s="8" t="s">
        <v>57</v>
      </c>
      <c r="AD243" s="8" t="s">
        <v>61</v>
      </c>
      <c r="AE243" s="8" t="s">
        <v>61</v>
      </c>
      <c r="AF243" s="8" t="s">
        <v>74</v>
      </c>
      <c r="AG243" s="7">
        <v>7.2</v>
      </c>
    </row>
    <row r="244" spans="1:33" ht="30" x14ac:dyDescent="0.25">
      <c r="A244" s="7">
        <v>2024</v>
      </c>
      <c r="B244" s="8" t="s">
        <v>54</v>
      </c>
      <c r="C244" s="8" t="s">
        <v>55</v>
      </c>
      <c r="D244" s="8" t="s">
        <v>175</v>
      </c>
      <c r="E244" s="8" t="s">
        <v>176</v>
      </c>
      <c r="F244" s="8" t="s">
        <v>182</v>
      </c>
      <c r="G244" s="8" t="s">
        <v>466</v>
      </c>
      <c r="H244" s="8" t="s">
        <v>117</v>
      </c>
      <c r="I244" s="8" t="s">
        <v>221</v>
      </c>
      <c r="J244" s="8" t="s">
        <v>61</v>
      </c>
      <c r="K244" s="7" t="b">
        <v>1</v>
      </c>
      <c r="L244" s="8" t="s">
        <v>8</v>
      </c>
      <c r="M244" s="7">
        <v>101</v>
      </c>
      <c r="N244" s="8" t="s">
        <v>523</v>
      </c>
      <c r="O244" s="7">
        <v>26</v>
      </c>
      <c r="P244" s="9"/>
      <c r="Q244" s="8" t="s">
        <v>61</v>
      </c>
      <c r="R244" s="7">
        <v>1</v>
      </c>
      <c r="S244" s="10">
        <v>45471</v>
      </c>
      <c r="T244" s="8" t="s">
        <v>57</v>
      </c>
      <c r="U244" s="8" t="s">
        <v>171</v>
      </c>
      <c r="V244" s="8" t="s">
        <v>172</v>
      </c>
      <c r="W244" s="8" t="s">
        <v>173</v>
      </c>
      <c r="X244" s="8" t="s">
        <v>65</v>
      </c>
      <c r="Y244" s="8" t="s">
        <v>16</v>
      </c>
      <c r="Z244" s="8" t="s">
        <v>9</v>
      </c>
      <c r="AA244" s="8" t="s">
        <v>66</v>
      </c>
      <c r="AB244" s="8" t="s">
        <v>171</v>
      </c>
      <c r="AC244" s="8" t="s">
        <v>57</v>
      </c>
      <c r="AD244" s="8" t="s">
        <v>61</v>
      </c>
      <c r="AE244" s="8" t="s">
        <v>61</v>
      </c>
      <c r="AF244" s="8" t="s">
        <v>74</v>
      </c>
      <c r="AG244" s="7">
        <v>10.7</v>
      </c>
    </row>
    <row r="245" spans="1:33" ht="30" x14ac:dyDescent="0.25">
      <c r="A245" s="7">
        <v>2024</v>
      </c>
      <c r="B245" s="8" t="s">
        <v>54</v>
      </c>
      <c r="C245" s="8" t="s">
        <v>55</v>
      </c>
      <c r="D245" s="8" t="s">
        <v>175</v>
      </c>
      <c r="E245" s="8" t="s">
        <v>176</v>
      </c>
      <c r="F245" s="8" t="s">
        <v>182</v>
      </c>
      <c r="G245" s="8" t="s">
        <v>466</v>
      </c>
      <c r="H245" s="8" t="s">
        <v>118</v>
      </c>
      <c r="I245" s="8" t="s">
        <v>221</v>
      </c>
      <c r="J245" s="8" t="s">
        <v>61</v>
      </c>
      <c r="K245" s="7" t="b">
        <v>1</v>
      </c>
      <c r="L245" s="8" t="s">
        <v>8</v>
      </c>
      <c r="M245" s="7">
        <v>101</v>
      </c>
      <c r="N245" s="8" t="s">
        <v>524</v>
      </c>
      <c r="O245" s="7">
        <v>26</v>
      </c>
      <c r="P245" s="9"/>
      <c r="Q245" s="8" t="s">
        <v>61</v>
      </c>
      <c r="R245" s="7">
        <v>1</v>
      </c>
      <c r="S245" s="10">
        <v>45471</v>
      </c>
      <c r="T245" s="8" t="s">
        <v>57</v>
      </c>
      <c r="U245" s="8" t="s">
        <v>64</v>
      </c>
      <c r="V245" s="8" t="s">
        <v>18</v>
      </c>
      <c r="W245" s="8" t="s">
        <v>12</v>
      </c>
      <c r="X245" s="8" t="s">
        <v>65</v>
      </c>
      <c r="Y245" s="8" t="s">
        <v>16</v>
      </c>
      <c r="Z245" s="8" t="s">
        <v>9</v>
      </c>
      <c r="AA245" s="8" t="s">
        <v>66</v>
      </c>
      <c r="AB245" s="8" t="s">
        <v>64</v>
      </c>
      <c r="AC245" s="8" t="s">
        <v>57</v>
      </c>
      <c r="AD245" s="8" t="s">
        <v>61</v>
      </c>
      <c r="AE245" s="8" t="s">
        <v>61</v>
      </c>
      <c r="AF245" s="8" t="s">
        <v>74</v>
      </c>
      <c r="AG245" s="7">
        <v>12.4</v>
      </c>
    </row>
    <row r="246" spans="1:33" ht="45" x14ac:dyDescent="0.25">
      <c r="A246" s="7">
        <v>2024</v>
      </c>
      <c r="B246" s="8" t="s">
        <v>54</v>
      </c>
      <c r="C246" s="8" t="s">
        <v>55</v>
      </c>
      <c r="D246" s="8" t="s">
        <v>175</v>
      </c>
      <c r="E246" s="8" t="s">
        <v>176</v>
      </c>
      <c r="F246" s="8" t="s">
        <v>182</v>
      </c>
      <c r="G246" s="8" t="s">
        <v>466</v>
      </c>
      <c r="H246" s="8" t="s">
        <v>119</v>
      </c>
      <c r="I246" s="8" t="s">
        <v>221</v>
      </c>
      <c r="J246" s="8" t="s">
        <v>61</v>
      </c>
      <c r="K246" s="7" t="b">
        <v>1</v>
      </c>
      <c r="L246" s="8" t="s">
        <v>8</v>
      </c>
      <c r="M246" s="7">
        <v>101</v>
      </c>
      <c r="N246" s="8" t="s">
        <v>525</v>
      </c>
      <c r="O246" s="7">
        <v>26</v>
      </c>
      <c r="P246" s="9"/>
      <c r="Q246" s="8" t="s">
        <v>61</v>
      </c>
      <c r="R246" s="7">
        <v>1</v>
      </c>
      <c r="S246" s="10">
        <v>45471</v>
      </c>
      <c r="T246" s="8" t="s">
        <v>57</v>
      </c>
      <c r="U246" s="8" t="s">
        <v>424</v>
      </c>
      <c r="V246" s="8" t="s">
        <v>425</v>
      </c>
      <c r="W246" s="8" t="s">
        <v>178</v>
      </c>
      <c r="X246" s="8" t="s">
        <v>65</v>
      </c>
      <c r="Y246" s="8" t="s">
        <v>16</v>
      </c>
      <c r="Z246" s="8" t="s">
        <v>179</v>
      </c>
      <c r="AA246" s="8" t="s">
        <v>66</v>
      </c>
      <c r="AB246" s="8" t="s">
        <v>424</v>
      </c>
      <c r="AC246" s="8" t="s">
        <v>57</v>
      </c>
      <c r="AD246" s="8" t="s">
        <v>61</v>
      </c>
      <c r="AE246" s="8" t="s">
        <v>61</v>
      </c>
      <c r="AF246" s="8" t="s">
        <v>74</v>
      </c>
      <c r="AG246" s="7">
        <v>6.9</v>
      </c>
    </row>
    <row r="247" spans="1:33" ht="30" x14ac:dyDescent="0.25">
      <c r="A247" s="7">
        <v>2024</v>
      </c>
      <c r="B247" s="8" t="s">
        <v>54</v>
      </c>
      <c r="C247" s="8" t="s">
        <v>55</v>
      </c>
      <c r="D247" s="8" t="s">
        <v>175</v>
      </c>
      <c r="E247" s="8" t="s">
        <v>176</v>
      </c>
      <c r="F247" s="8" t="s">
        <v>182</v>
      </c>
      <c r="G247" s="8" t="s">
        <v>466</v>
      </c>
      <c r="H247" s="8" t="s">
        <v>120</v>
      </c>
      <c r="I247" s="8" t="s">
        <v>221</v>
      </c>
      <c r="J247" s="8" t="s">
        <v>61</v>
      </c>
      <c r="K247" s="7" t="b">
        <v>1</v>
      </c>
      <c r="L247" s="8" t="s">
        <v>8</v>
      </c>
      <c r="M247" s="7">
        <v>101</v>
      </c>
      <c r="N247" s="8" t="s">
        <v>526</v>
      </c>
      <c r="O247" s="7">
        <v>26</v>
      </c>
      <c r="P247" s="9"/>
      <c r="Q247" s="8" t="s">
        <v>61</v>
      </c>
      <c r="R247" s="7">
        <v>1</v>
      </c>
      <c r="S247" s="10">
        <v>45471</v>
      </c>
      <c r="T247" s="8" t="s">
        <v>57</v>
      </c>
      <c r="U247" s="8" t="s">
        <v>130</v>
      </c>
      <c r="V247" s="8" t="s">
        <v>131</v>
      </c>
      <c r="W247" s="8" t="s">
        <v>132</v>
      </c>
      <c r="X247" s="8" t="s">
        <v>65</v>
      </c>
      <c r="Y247" s="8" t="s">
        <v>16</v>
      </c>
      <c r="Z247" s="8" t="s">
        <v>9</v>
      </c>
      <c r="AA247" s="8" t="s">
        <v>66</v>
      </c>
      <c r="AB247" s="8" t="s">
        <v>130</v>
      </c>
      <c r="AC247" s="8" t="s">
        <v>57</v>
      </c>
      <c r="AD247" s="8" t="s">
        <v>61</v>
      </c>
      <c r="AE247" s="8" t="s">
        <v>61</v>
      </c>
      <c r="AF247" s="8" t="s">
        <v>74</v>
      </c>
      <c r="AG247" s="7">
        <v>6.7</v>
      </c>
    </row>
    <row r="248" spans="1:33" ht="30" x14ac:dyDescent="0.25">
      <c r="A248" s="7">
        <v>2024</v>
      </c>
      <c r="B248" s="8" t="s">
        <v>54</v>
      </c>
      <c r="C248" s="8" t="s">
        <v>55</v>
      </c>
      <c r="D248" s="8" t="s">
        <v>56</v>
      </c>
      <c r="E248" s="8" t="s">
        <v>219</v>
      </c>
      <c r="F248" s="8" t="s">
        <v>58</v>
      </c>
      <c r="G248" s="8" t="s">
        <v>527</v>
      </c>
      <c r="H248" s="8" t="s">
        <v>59</v>
      </c>
      <c r="I248" s="8" t="s">
        <v>221</v>
      </c>
      <c r="J248" s="8" t="s">
        <v>61</v>
      </c>
      <c r="K248" s="7" t="b">
        <v>1</v>
      </c>
      <c r="L248" s="8" t="s">
        <v>23</v>
      </c>
      <c r="M248" s="7">
        <v>101</v>
      </c>
      <c r="N248" s="8" t="s">
        <v>528</v>
      </c>
      <c r="O248" s="7">
        <v>26</v>
      </c>
      <c r="P248" s="9"/>
      <c r="Q248" s="8" t="s">
        <v>61</v>
      </c>
      <c r="R248" s="7">
        <v>1</v>
      </c>
      <c r="S248" s="10">
        <v>45474</v>
      </c>
      <c r="T248" s="8" t="s">
        <v>57</v>
      </c>
      <c r="U248" s="8" t="s">
        <v>232</v>
      </c>
      <c r="V248" s="8" t="s">
        <v>233</v>
      </c>
      <c r="W248" s="8" t="s">
        <v>234</v>
      </c>
      <c r="X248" s="8" t="s">
        <v>65</v>
      </c>
      <c r="Y248" s="8" t="s">
        <v>16</v>
      </c>
      <c r="Z248" s="8" t="s">
        <v>9</v>
      </c>
      <c r="AA248" s="8" t="s">
        <v>66</v>
      </c>
      <c r="AB248" s="8" t="s">
        <v>232</v>
      </c>
      <c r="AC248" s="8" t="s">
        <v>57</v>
      </c>
      <c r="AD248" s="8" t="s">
        <v>61</v>
      </c>
      <c r="AE248" s="8" t="s">
        <v>61</v>
      </c>
      <c r="AF248" s="8" t="s">
        <v>74</v>
      </c>
      <c r="AG248" s="7">
        <v>11.9</v>
      </c>
    </row>
    <row r="249" spans="1:33" ht="30" x14ac:dyDescent="0.25">
      <c r="A249" s="7">
        <v>2024</v>
      </c>
      <c r="B249" s="8" t="s">
        <v>54</v>
      </c>
      <c r="C249" s="8" t="s">
        <v>55</v>
      </c>
      <c r="D249" s="8" t="s">
        <v>56</v>
      </c>
      <c r="E249" s="8" t="s">
        <v>219</v>
      </c>
      <c r="F249" s="8" t="s">
        <v>58</v>
      </c>
      <c r="G249" s="8" t="s">
        <v>527</v>
      </c>
      <c r="H249" s="8" t="s">
        <v>67</v>
      </c>
      <c r="I249" s="8" t="s">
        <v>221</v>
      </c>
      <c r="J249" s="8" t="s">
        <v>61</v>
      </c>
      <c r="K249" s="7" t="b">
        <v>1</v>
      </c>
      <c r="L249" s="8" t="s">
        <v>23</v>
      </c>
      <c r="M249" s="7">
        <v>101</v>
      </c>
      <c r="N249" s="8" t="s">
        <v>529</v>
      </c>
      <c r="O249" s="7">
        <v>26</v>
      </c>
      <c r="P249" s="9"/>
      <c r="Q249" s="8" t="s">
        <v>61</v>
      </c>
      <c r="R249" s="7">
        <v>1</v>
      </c>
      <c r="S249" s="10">
        <v>45474</v>
      </c>
      <c r="T249" s="8" t="s">
        <v>57</v>
      </c>
      <c r="U249" s="8" t="s">
        <v>232</v>
      </c>
      <c r="V249" s="8" t="s">
        <v>233</v>
      </c>
      <c r="W249" s="8" t="s">
        <v>234</v>
      </c>
      <c r="X249" s="8" t="s">
        <v>65</v>
      </c>
      <c r="Y249" s="8" t="s">
        <v>16</v>
      </c>
      <c r="Z249" s="8" t="s">
        <v>9</v>
      </c>
      <c r="AA249" s="8" t="s">
        <v>66</v>
      </c>
      <c r="AB249" s="8" t="s">
        <v>232</v>
      </c>
      <c r="AC249" s="8" t="s">
        <v>57</v>
      </c>
      <c r="AD249" s="8" t="s">
        <v>61</v>
      </c>
      <c r="AE249" s="8" t="s">
        <v>61</v>
      </c>
      <c r="AF249" s="8" t="s">
        <v>74</v>
      </c>
      <c r="AG249" s="7">
        <v>11.6</v>
      </c>
    </row>
    <row r="250" spans="1:33" ht="30" x14ac:dyDescent="0.25">
      <c r="A250" s="7">
        <v>2024</v>
      </c>
      <c r="B250" s="8" t="s">
        <v>54</v>
      </c>
      <c r="C250" s="8" t="s">
        <v>55</v>
      </c>
      <c r="D250" s="8" t="s">
        <v>56</v>
      </c>
      <c r="E250" s="8" t="s">
        <v>219</v>
      </c>
      <c r="F250" s="8" t="s">
        <v>58</v>
      </c>
      <c r="G250" s="8" t="s">
        <v>527</v>
      </c>
      <c r="H250" s="8" t="s">
        <v>68</v>
      </c>
      <c r="I250" s="8" t="s">
        <v>221</v>
      </c>
      <c r="J250" s="8" t="s">
        <v>61</v>
      </c>
      <c r="K250" s="7" t="b">
        <v>1</v>
      </c>
      <c r="L250" s="8" t="s">
        <v>23</v>
      </c>
      <c r="M250" s="7">
        <v>101</v>
      </c>
      <c r="N250" s="8" t="s">
        <v>530</v>
      </c>
      <c r="O250" s="7">
        <v>26</v>
      </c>
      <c r="P250" s="9"/>
      <c r="Q250" s="8" t="s">
        <v>61</v>
      </c>
      <c r="R250" s="7">
        <v>1</v>
      </c>
      <c r="S250" s="10">
        <v>45474</v>
      </c>
      <c r="T250" s="8" t="s">
        <v>57</v>
      </c>
      <c r="U250" s="8" t="s">
        <v>232</v>
      </c>
      <c r="V250" s="8" t="s">
        <v>233</v>
      </c>
      <c r="W250" s="8" t="s">
        <v>234</v>
      </c>
      <c r="X250" s="8" t="s">
        <v>65</v>
      </c>
      <c r="Y250" s="8" t="s">
        <v>16</v>
      </c>
      <c r="Z250" s="8" t="s">
        <v>9</v>
      </c>
      <c r="AA250" s="8" t="s">
        <v>66</v>
      </c>
      <c r="AB250" s="8" t="s">
        <v>232</v>
      </c>
      <c r="AC250" s="8" t="s">
        <v>57</v>
      </c>
      <c r="AD250" s="8" t="s">
        <v>61</v>
      </c>
      <c r="AE250" s="8" t="s">
        <v>61</v>
      </c>
      <c r="AF250" s="8" t="s">
        <v>74</v>
      </c>
      <c r="AG250" s="7">
        <v>11.7</v>
      </c>
    </row>
    <row r="251" spans="1:33" ht="30" x14ac:dyDescent="0.25">
      <c r="A251" s="7">
        <v>2024</v>
      </c>
      <c r="B251" s="8" t="s">
        <v>54</v>
      </c>
      <c r="C251" s="8" t="s">
        <v>55</v>
      </c>
      <c r="D251" s="8" t="s">
        <v>56</v>
      </c>
      <c r="E251" s="8" t="s">
        <v>219</v>
      </c>
      <c r="F251" s="8" t="s">
        <v>58</v>
      </c>
      <c r="G251" s="8" t="s">
        <v>527</v>
      </c>
      <c r="H251" s="8" t="s">
        <v>70</v>
      </c>
      <c r="I251" s="8" t="s">
        <v>221</v>
      </c>
      <c r="J251" s="8" t="s">
        <v>61</v>
      </c>
      <c r="K251" s="7" t="b">
        <v>1</v>
      </c>
      <c r="L251" s="8" t="s">
        <v>23</v>
      </c>
      <c r="M251" s="7">
        <v>101</v>
      </c>
      <c r="N251" s="8" t="s">
        <v>531</v>
      </c>
      <c r="O251" s="7">
        <v>26</v>
      </c>
      <c r="P251" s="9"/>
      <c r="Q251" s="8" t="s">
        <v>61</v>
      </c>
      <c r="R251" s="7">
        <v>1</v>
      </c>
      <c r="S251" s="10">
        <v>45474</v>
      </c>
      <c r="T251" s="8" t="s">
        <v>57</v>
      </c>
      <c r="U251" s="8" t="s">
        <v>232</v>
      </c>
      <c r="V251" s="8" t="s">
        <v>233</v>
      </c>
      <c r="W251" s="8" t="s">
        <v>234</v>
      </c>
      <c r="X251" s="8" t="s">
        <v>65</v>
      </c>
      <c r="Y251" s="8" t="s">
        <v>16</v>
      </c>
      <c r="Z251" s="8" t="s">
        <v>9</v>
      </c>
      <c r="AA251" s="8" t="s">
        <v>66</v>
      </c>
      <c r="AB251" s="8" t="s">
        <v>232</v>
      </c>
      <c r="AC251" s="8" t="s">
        <v>57</v>
      </c>
      <c r="AD251" s="8" t="s">
        <v>61</v>
      </c>
      <c r="AE251" s="8" t="s">
        <v>61</v>
      </c>
      <c r="AF251" s="8" t="s">
        <v>74</v>
      </c>
      <c r="AG251" s="7">
        <v>12.9</v>
      </c>
    </row>
    <row r="252" spans="1:33" ht="30" x14ac:dyDescent="0.25">
      <c r="A252" s="7">
        <v>2024</v>
      </c>
      <c r="B252" s="8" t="s">
        <v>54</v>
      </c>
      <c r="C252" s="8" t="s">
        <v>55</v>
      </c>
      <c r="D252" s="8" t="s">
        <v>56</v>
      </c>
      <c r="E252" s="8" t="s">
        <v>219</v>
      </c>
      <c r="F252" s="8" t="s">
        <v>58</v>
      </c>
      <c r="G252" s="8" t="s">
        <v>527</v>
      </c>
      <c r="H252" s="8" t="s">
        <v>73</v>
      </c>
      <c r="I252" s="8" t="s">
        <v>221</v>
      </c>
      <c r="J252" s="8" t="s">
        <v>61</v>
      </c>
      <c r="K252" s="7" t="b">
        <v>1</v>
      </c>
      <c r="L252" s="8" t="s">
        <v>23</v>
      </c>
      <c r="M252" s="7">
        <v>101</v>
      </c>
      <c r="N252" s="8" t="s">
        <v>532</v>
      </c>
      <c r="O252" s="7">
        <v>26</v>
      </c>
      <c r="P252" s="9"/>
      <c r="Q252" s="8" t="s">
        <v>61</v>
      </c>
      <c r="R252" s="7">
        <v>1</v>
      </c>
      <c r="S252" s="10">
        <v>45474</v>
      </c>
      <c r="T252" s="8" t="s">
        <v>57</v>
      </c>
      <c r="U252" s="8" t="s">
        <v>267</v>
      </c>
      <c r="V252" s="8" t="s">
        <v>268</v>
      </c>
      <c r="W252" s="8" t="s">
        <v>132</v>
      </c>
      <c r="X252" s="8" t="s">
        <v>65</v>
      </c>
      <c r="Y252" s="8" t="s">
        <v>16</v>
      </c>
      <c r="Z252" s="8" t="s">
        <v>9</v>
      </c>
      <c r="AA252" s="8" t="s">
        <v>66</v>
      </c>
      <c r="AB252" s="8" t="s">
        <v>267</v>
      </c>
      <c r="AC252" s="8" t="s">
        <v>57</v>
      </c>
      <c r="AD252" s="8" t="s">
        <v>61</v>
      </c>
      <c r="AE252" s="8" t="s">
        <v>61</v>
      </c>
      <c r="AF252" s="8" t="s">
        <v>74</v>
      </c>
      <c r="AG252" s="7">
        <v>8.4</v>
      </c>
    </row>
    <row r="253" spans="1:33" ht="30" x14ac:dyDescent="0.25">
      <c r="A253" s="7">
        <v>2024</v>
      </c>
      <c r="B253" s="8" t="s">
        <v>54</v>
      </c>
      <c r="C253" s="8" t="s">
        <v>55</v>
      </c>
      <c r="D253" s="8" t="s">
        <v>56</v>
      </c>
      <c r="E253" s="8" t="s">
        <v>219</v>
      </c>
      <c r="F253" s="8" t="s">
        <v>58</v>
      </c>
      <c r="G253" s="8" t="s">
        <v>527</v>
      </c>
      <c r="H253" s="8" t="s">
        <v>75</v>
      </c>
      <c r="I253" s="8" t="s">
        <v>221</v>
      </c>
      <c r="J253" s="8" t="s">
        <v>61</v>
      </c>
      <c r="K253" s="7" t="b">
        <v>1</v>
      </c>
      <c r="L253" s="8" t="s">
        <v>23</v>
      </c>
      <c r="M253" s="7">
        <v>101</v>
      </c>
      <c r="N253" s="8" t="s">
        <v>533</v>
      </c>
      <c r="O253" s="7">
        <v>26</v>
      </c>
      <c r="P253" s="9"/>
      <c r="Q253" s="8" t="s">
        <v>61</v>
      </c>
      <c r="R253" s="7">
        <v>1</v>
      </c>
      <c r="S253" s="10">
        <v>45474</v>
      </c>
      <c r="T253" s="8" t="s">
        <v>57</v>
      </c>
      <c r="U253" s="8" t="s">
        <v>64</v>
      </c>
      <c r="V253" s="8" t="s">
        <v>18</v>
      </c>
      <c r="W253" s="8" t="s">
        <v>12</v>
      </c>
      <c r="X253" s="8" t="s">
        <v>65</v>
      </c>
      <c r="Y253" s="8" t="s">
        <v>16</v>
      </c>
      <c r="Z253" s="8" t="s">
        <v>9</v>
      </c>
      <c r="AA253" s="8" t="s">
        <v>66</v>
      </c>
      <c r="AB253" s="8" t="s">
        <v>64</v>
      </c>
      <c r="AC253" s="8" t="s">
        <v>57</v>
      </c>
      <c r="AD253" s="8" t="s">
        <v>61</v>
      </c>
      <c r="AE253" s="8" t="s">
        <v>61</v>
      </c>
      <c r="AF253" s="8" t="s">
        <v>74</v>
      </c>
      <c r="AG253" s="7">
        <v>11.9</v>
      </c>
    </row>
    <row r="254" spans="1:33" ht="30" x14ac:dyDescent="0.25">
      <c r="A254" s="7">
        <v>2024</v>
      </c>
      <c r="B254" s="8" t="s">
        <v>54</v>
      </c>
      <c r="C254" s="8" t="s">
        <v>55</v>
      </c>
      <c r="D254" s="8" t="s">
        <v>56</v>
      </c>
      <c r="E254" s="8" t="s">
        <v>219</v>
      </c>
      <c r="F254" s="8" t="s">
        <v>58</v>
      </c>
      <c r="G254" s="8" t="s">
        <v>527</v>
      </c>
      <c r="H254" s="8" t="s">
        <v>77</v>
      </c>
      <c r="I254" s="8" t="s">
        <v>221</v>
      </c>
      <c r="J254" s="8" t="s">
        <v>61</v>
      </c>
      <c r="K254" s="7" t="b">
        <v>1</v>
      </c>
      <c r="L254" s="8" t="s">
        <v>23</v>
      </c>
      <c r="M254" s="7">
        <v>101</v>
      </c>
      <c r="N254" s="8" t="s">
        <v>534</v>
      </c>
      <c r="O254" s="7">
        <v>26</v>
      </c>
      <c r="P254" s="9"/>
      <c r="Q254" s="8" t="s">
        <v>61</v>
      </c>
      <c r="R254" s="7">
        <v>1</v>
      </c>
      <c r="S254" s="10">
        <v>45474</v>
      </c>
      <c r="T254" s="8" t="s">
        <v>57</v>
      </c>
      <c r="U254" s="8" t="s">
        <v>64</v>
      </c>
      <c r="V254" s="8" t="s">
        <v>18</v>
      </c>
      <c r="W254" s="8" t="s">
        <v>12</v>
      </c>
      <c r="X254" s="8" t="s">
        <v>65</v>
      </c>
      <c r="Y254" s="8" t="s">
        <v>16</v>
      </c>
      <c r="Z254" s="8" t="s">
        <v>9</v>
      </c>
      <c r="AA254" s="8" t="s">
        <v>66</v>
      </c>
      <c r="AB254" s="8" t="s">
        <v>64</v>
      </c>
      <c r="AC254" s="8" t="s">
        <v>57</v>
      </c>
      <c r="AD254" s="8" t="s">
        <v>61</v>
      </c>
      <c r="AE254" s="8" t="s">
        <v>61</v>
      </c>
      <c r="AF254" s="8" t="s">
        <v>74</v>
      </c>
      <c r="AG254" s="7">
        <v>11.6</v>
      </c>
    </row>
    <row r="255" spans="1:33" ht="30" x14ac:dyDescent="0.25">
      <c r="A255" s="7">
        <v>2024</v>
      </c>
      <c r="B255" s="8" t="s">
        <v>54</v>
      </c>
      <c r="C255" s="8" t="s">
        <v>55</v>
      </c>
      <c r="D255" s="8" t="s">
        <v>56</v>
      </c>
      <c r="E255" s="8" t="s">
        <v>219</v>
      </c>
      <c r="F255" s="8" t="s">
        <v>58</v>
      </c>
      <c r="G255" s="8" t="s">
        <v>527</v>
      </c>
      <c r="H255" s="8" t="s">
        <v>78</v>
      </c>
      <c r="I255" s="8" t="s">
        <v>221</v>
      </c>
      <c r="J255" s="8" t="s">
        <v>61</v>
      </c>
      <c r="K255" s="7" t="b">
        <v>1</v>
      </c>
      <c r="L255" s="8" t="s">
        <v>23</v>
      </c>
      <c r="M255" s="7">
        <v>101</v>
      </c>
      <c r="N255" s="8" t="s">
        <v>535</v>
      </c>
      <c r="O255" s="7">
        <v>26</v>
      </c>
      <c r="P255" s="9"/>
      <c r="Q255" s="8" t="s">
        <v>61</v>
      </c>
      <c r="R255" s="7">
        <v>1</v>
      </c>
      <c r="S255" s="10">
        <v>45474</v>
      </c>
      <c r="T255" s="8" t="s">
        <v>57</v>
      </c>
      <c r="U255" s="8" t="s">
        <v>303</v>
      </c>
      <c r="V255" s="8" t="s">
        <v>304</v>
      </c>
      <c r="W255" s="8" t="s">
        <v>292</v>
      </c>
      <c r="X255" s="8" t="s">
        <v>65</v>
      </c>
      <c r="Y255" s="8" t="s">
        <v>20</v>
      </c>
      <c r="Z255" s="8" t="s">
        <v>9</v>
      </c>
      <c r="AA255" s="8" t="s">
        <v>72</v>
      </c>
      <c r="AB255" s="8" t="s">
        <v>303</v>
      </c>
      <c r="AC255" s="8" t="s">
        <v>57</v>
      </c>
      <c r="AD255" s="8" t="s">
        <v>61</v>
      </c>
      <c r="AE255" s="8" t="s">
        <v>61</v>
      </c>
      <c r="AF255" s="8" t="s">
        <v>74</v>
      </c>
      <c r="AG255" s="7">
        <v>5.9</v>
      </c>
    </row>
    <row r="256" spans="1:33" ht="30" x14ac:dyDescent="0.25">
      <c r="A256" s="7">
        <v>2024</v>
      </c>
      <c r="B256" s="8" t="s">
        <v>54</v>
      </c>
      <c r="C256" s="8" t="s">
        <v>55</v>
      </c>
      <c r="D256" s="8" t="s">
        <v>56</v>
      </c>
      <c r="E256" s="8" t="s">
        <v>219</v>
      </c>
      <c r="F256" s="8" t="s">
        <v>58</v>
      </c>
      <c r="G256" s="8" t="s">
        <v>527</v>
      </c>
      <c r="H256" s="8" t="s">
        <v>79</v>
      </c>
      <c r="I256" s="8" t="s">
        <v>221</v>
      </c>
      <c r="J256" s="8" t="s">
        <v>61</v>
      </c>
      <c r="K256" s="7" t="b">
        <v>1</v>
      </c>
      <c r="L256" s="8" t="s">
        <v>23</v>
      </c>
      <c r="M256" s="7">
        <v>101</v>
      </c>
      <c r="N256" s="8" t="s">
        <v>536</v>
      </c>
      <c r="O256" s="7">
        <v>26</v>
      </c>
      <c r="P256" s="9"/>
      <c r="Q256" s="8" t="s">
        <v>61</v>
      </c>
      <c r="R256" s="7">
        <v>1</v>
      </c>
      <c r="S256" s="10">
        <v>45474</v>
      </c>
      <c r="T256" s="8" t="s">
        <v>57</v>
      </c>
      <c r="U256" s="8" t="s">
        <v>64</v>
      </c>
      <c r="V256" s="8" t="s">
        <v>18</v>
      </c>
      <c r="W256" s="8" t="s">
        <v>12</v>
      </c>
      <c r="X256" s="8" t="s">
        <v>65</v>
      </c>
      <c r="Y256" s="8" t="s">
        <v>16</v>
      </c>
      <c r="Z256" s="8" t="s">
        <v>9</v>
      </c>
      <c r="AA256" s="8" t="s">
        <v>66</v>
      </c>
      <c r="AB256" s="8" t="s">
        <v>64</v>
      </c>
      <c r="AC256" s="8" t="s">
        <v>57</v>
      </c>
      <c r="AD256" s="8" t="s">
        <v>61</v>
      </c>
      <c r="AE256" s="8" t="s">
        <v>61</v>
      </c>
      <c r="AF256" s="8" t="s">
        <v>74</v>
      </c>
      <c r="AG256" s="7">
        <v>15.3</v>
      </c>
    </row>
    <row r="257" spans="1:33" ht="30" x14ac:dyDescent="0.25">
      <c r="A257" s="7">
        <v>2024</v>
      </c>
      <c r="B257" s="8" t="s">
        <v>54</v>
      </c>
      <c r="C257" s="8" t="s">
        <v>55</v>
      </c>
      <c r="D257" s="8" t="s">
        <v>56</v>
      </c>
      <c r="E257" s="8" t="s">
        <v>219</v>
      </c>
      <c r="F257" s="8" t="s">
        <v>58</v>
      </c>
      <c r="G257" s="8" t="s">
        <v>527</v>
      </c>
      <c r="H257" s="8" t="s">
        <v>81</v>
      </c>
      <c r="I257" s="8" t="s">
        <v>221</v>
      </c>
      <c r="J257" s="8" t="s">
        <v>61</v>
      </c>
      <c r="K257" s="7" t="b">
        <v>1</v>
      </c>
      <c r="L257" s="8" t="s">
        <v>23</v>
      </c>
      <c r="M257" s="7">
        <v>101</v>
      </c>
      <c r="N257" s="8" t="s">
        <v>537</v>
      </c>
      <c r="O257" s="7">
        <v>26</v>
      </c>
      <c r="P257" s="9"/>
      <c r="Q257" s="8" t="s">
        <v>61</v>
      </c>
      <c r="R257" s="7">
        <v>1</v>
      </c>
      <c r="S257" s="10">
        <v>45474</v>
      </c>
      <c r="T257" s="8" t="s">
        <v>57</v>
      </c>
      <c r="U257" s="8" t="s">
        <v>76</v>
      </c>
      <c r="V257" s="8" t="s">
        <v>17</v>
      </c>
      <c r="W257" s="8" t="s">
        <v>12</v>
      </c>
      <c r="X257" s="8" t="s">
        <v>65</v>
      </c>
      <c r="Y257" s="8" t="s">
        <v>16</v>
      </c>
      <c r="Z257" s="8" t="s">
        <v>9</v>
      </c>
      <c r="AA257" s="8" t="s">
        <v>66</v>
      </c>
      <c r="AB257" s="8" t="s">
        <v>76</v>
      </c>
      <c r="AC257" s="8" t="s">
        <v>57</v>
      </c>
      <c r="AD257" s="8" t="s">
        <v>61</v>
      </c>
      <c r="AE257" s="8" t="s">
        <v>61</v>
      </c>
      <c r="AF257" s="8" t="s">
        <v>74</v>
      </c>
      <c r="AG257" s="7">
        <v>11.6</v>
      </c>
    </row>
    <row r="258" spans="1:33" ht="30" x14ac:dyDescent="0.25">
      <c r="A258" s="7">
        <v>2024</v>
      </c>
      <c r="B258" s="8" t="s">
        <v>54</v>
      </c>
      <c r="C258" s="8" t="s">
        <v>55</v>
      </c>
      <c r="D258" s="8" t="s">
        <v>56</v>
      </c>
      <c r="E258" s="8" t="s">
        <v>219</v>
      </c>
      <c r="F258" s="8" t="s">
        <v>58</v>
      </c>
      <c r="G258" s="8" t="s">
        <v>527</v>
      </c>
      <c r="H258" s="8" t="s">
        <v>82</v>
      </c>
      <c r="I258" s="8" t="s">
        <v>221</v>
      </c>
      <c r="J258" s="8" t="s">
        <v>61</v>
      </c>
      <c r="K258" s="7" t="b">
        <v>1</v>
      </c>
      <c r="L258" s="8" t="s">
        <v>23</v>
      </c>
      <c r="M258" s="7">
        <v>101</v>
      </c>
      <c r="N258" s="8" t="s">
        <v>538</v>
      </c>
      <c r="O258" s="7">
        <v>26</v>
      </c>
      <c r="P258" s="9"/>
      <c r="Q258" s="8" t="s">
        <v>61</v>
      </c>
      <c r="R258" s="7">
        <v>1</v>
      </c>
      <c r="S258" s="10">
        <v>45474</v>
      </c>
      <c r="T258" s="8" t="s">
        <v>57</v>
      </c>
      <c r="U258" s="8" t="s">
        <v>76</v>
      </c>
      <c r="V258" s="8" t="s">
        <v>17</v>
      </c>
      <c r="W258" s="8" t="s">
        <v>12</v>
      </c>
      <c r="X258" s="8" t="s">
        <v>65</v>
      </c>
      <c r="Y258" s="8" t="s">
        <v>16</v>
      </c>
      <c r="Z258" s="8" t="s">
        <v>9</v>
      </c>
      <c r="AA258" s="8" t="s">
        <v>66</v>
      </c>
      <c r="AB258" s="8" t="s">
        <v>76</v>
      </c>
      <c r="AC258" s="8" t="s">
        <v>57</v>
      </c>
      <c r="AD258" s="8" t="s">
        <v>61</v>
      </c>
      <c r="AE258" s="8" t="s">
        <v>61</v>
      </c>
      <c r="AF258" s="8" t="s">
        <v>74</v>
      </c>
      <c r="AG258" s="7">
        <v>13.5</v>
      </c>
    </row>
    <row r="259" spans="1:33" ht="30" x14ac:dyDescent="0.25">
      <c r="A259" s="7">
        <v>2024</v>
      </c>
      <c r="B259" s="8" t="s">
        <v>54</v>
      </c>
      <c r="C259" s="8" t="s">
        <v>55</v>
      </c>
      <c r="D259" s="8" t="s">
        <v>56</v>
      </c>
      <c r="E259" s="8" t="s">
        <v>219</v>
      </c>
      <c r="F259" s="8" t="s">
        <v>58</v>
      </c>
      <c r="G259" s="8" t="s">
        <v>527</v>
      </c>
      <c r="H259" s="8" t="s">
        <v>83</v>
      </c>
      <c r="I259" s="8" t="s">
        <v>221</v>
      </c>
      <c r="J259" s="8" t="s">
        <v>61</v>
      </c>
      <c r="K259" s="7" t="b">
        <v>1</v>
      </c>
      <c r="L259" s="8" t="s">
        <v>23</v>
      </c>
      <c r="M259" s="7">
        <v>101</v>
      </c>
      <c r="N259" s="8" t="s">
        <v>539</v>
      </c>
      <c r="O259" s="7">
        <v>26</v>
      </c>
      <c r="P259" s="9"/>
      <c r="Q259" s="8" t="s">
        <v>61</v>
      </c>
      <c r="R259" s="7">
        <v>1</v>
      </c>
      <c r="S259" s="10">
        <v>45474</v>
      </c>
      <c r="T259" s="8" t="s">
        <v>57</v>
      </c>
      <c r="U259" s="8" t="s">
        <v>130</v>
      </c>
      <c r="V259" s="8" t="s">
        <v>131</v>
      </c>
      <c r="W259" s="8" t="s">
        <v>132</v>
      </c>
      <c r="X259" s="8" t="s">
        <v>65</v>
      </c>
      <c r="Y259" s="8" t="s">
        <v>16</v>
      </c>
      <c r="Z259" s="8" t="s">
        <v>9</v>
      </c>
      <c r="AA259" s="8" t="s">
        <v>66</v>
      </c>
      <c r="AB259" s="8" t="s">
        <v>130</v>
      </c>
      <c r="AC259" s="8" t="s">
        <v>57</v>
      </c>
      <c r="AD259" s="8" t="s">
        <v>61</v>
      </c>
      <c r="AE259" s="8" t="s">
        <v>61</v>
      </c>
      <c r="AF259" s="8" t="s">
        <v>74</v>
      </c>
      <c r="AG259" s="7">
        <v>11.6</v>
      </c>
    </row>
    <row r="260" spans="1:33" ht="30" x14ac:dyDescent="0.25">
      <c r="A260" s="7">
        <v>2024</v>
      </c>
      <c r="B260" s="8" t="s">
        <v>54</v>
      </c>
      <c r="C260" s="8" t="s">
        <v>55</v>
      </c>
      <c r="D260" s="8" t="s">
        <v>56</v>
      </c>
      <c r="E260" s="8" t="s">
        <v>219</v>
      </c>
      <c r="F260" s="8" t="s">
        <v>58</v>
      </c>
      <c r="G260" s="8" t="s">
        <v>527</v>
      </c>
      <c r="H260" s="8" t="s">
        <v>85</v>
      </c>
      <c r="I260" s="8" t="s">
        <v>221</v>
      </c>
      <c r="J260" s="8" t="s">
        <v>61</v>
      </c>
      <c r="K260" s="7" t="b">
        <v>1</v>
      </c>
      <c r="L260" s="8" t="s">
        <v>23</v>
      </c>
      <c r="M260" s="7">
        <v>101</v>
      </c>
      <c r="N260" s="8" t="s">
        <v>540</v>
      </c>
      <c r="O260" s="7">
        <v>26</v>
      </c>
      <c r="P260" s="9"/>
      <c r="Q260" s="8" t="s">
        <v>61</v>
      </c>
      <c r="R260" s="7">
        <v>1</v>
      </c>
      <c r="S260" s="10">
        <v>45474</v>
      </c>
      <c r="T260" s="8" t="s">
        <v>57</v>
      </c>
      <c r="U260" s="8" t="s">
        <v>64</v>
      </c>
      <c r="V260" s="8" t="s">
        <v>18</v>
      </c>
      <c r="W260" s="8" t="s">
        <v>12</v>
      </c>
      <c r="X260" s="8" t="s">
        <v>65</v>
      </c>
      <c r="Y260" s="8" t="s">
        <v>16</v>
      </c>
      <c r="Z260" s="8" t="s">
        <v>9</v>
      </c>
      <c r="AA260" s="8" t="s">
        <v>66</v>
      </c>
      <c r="AB260" s="8" t="s">
        <v>64</v>
      </c>
      <c r="AC260" s="8" t="s">
        <v>57</v>
      </c>
      <c r="AD260" s="8" t="s">
        <v>61</v>
      </c>
      <c r="AE260" s="8" t="s">
        <v>61</v>
      </c>
      <c r="AF260" s="8" t="s">
        <v>74</v>
      </c>
      <c r="AG260" s="7">
        <v>10.1</v>
      </c>
    </row>
    <row r="261" spans="1:33" ht="30" x14ac:dyDescent="0.25">
      <c r="A261" s="7">
        <v>2024</v>
      </c>
      <c r="B261" s="8" t="s">
        <v>54</v>
      </c>
      <c r="C261" s="8" t="s">
        <v>55</v>
      </c>
      <c r="D261" s="8" t="s">
        <v>56</v>
      </c>
      <c r="E261" s="8" t="s">
        <v>219</v>
      </c>
      <c r="F261" s="8" t="s">
        <v>58</v>
      </c>
      <c r="G261" s="8" t="s">
        <v>527</v>
      </c>
      <c r="H261" s="8" t="s">
        <v>86</v>
      </c>
      <c r="I261" s="8" t="s">
        <v>221</v>
      </c>
      <c r="J261" s="8" t="s">
        <v>61</v>
      </c>
      <c r="K261" s="7" t="b">
        <v>1</v>
      </c>
      <c r="L261" s="8" t="s">
        <v>23</v>
      </c>
      <c r="M261" s="7">
        <v>101</v>
      </c>
      <c r="N261" s="8" t="s">
        <v>541</v>
      </c>
      <c r="O261" s="7">
        <v>26</v>
      </c>
      <c r="P261" s="9"/>
      <c r="Q261" s="8" t="s">
        <v>61</v>
      </c>
      <c r="R261" s="7">
        <v>1</v>
      </c>
      <c r="S261" s="10">
        <v>45474</v>
      </c>
      <c r="T261" s="8" t="s">
        <v>57</v>
      </c>
      <c r="U261" s="8" t="s">
        <v>76</v>
      </c>
      <c r="V261" s="8" t="s">
        <v>17</v>
      </c>
      <c r="W261" s="8" t="s">
        <v>12</v>
      </c>
      <c r="X261" s="8" t="s">
        <v>65</v>
      </c>
      <c r="Y261" s="8" t="s">
        <v>16</v>
      </c>
      <c r="Z261" s="8" t="s">
        <v>9</v>
      </c>
      <c r="AA261" s="8" t="s">
        <v>66</v>
      </c>
      <c r="AB261" s="8" t="s">
        <v>76</v>
      </c>
      <c r="AC261" s="8" t="s">
        <v>57</v>
      </c>
      <c r="AD261" s="8" t="s">
        <v>61</v>
      </c>
      <c r="AE261" s="8" t="s">
        <v>61</v>
      </c>
      <c r="AF261" s="8" t="s">
        <v>74</v>
      </c>
      <c r="AG261" s="7">
        <v>11.4</v>
      </c>
    </row>
    <row r="262" spans="1:33" x14ac:dyDescent="0.25">
      <c r="A262" s="7">
        <v>2024</v>
      </c>
      <c r="B262" s="8" t="s">
        <v>54</v>
      </c>
      <c r="C262" s="8" t="s">
        <v>55</v>
      </c>
      <c r="D262" s="8" t="s">
        <v>56</v>
      </c>
      <c r="E262" s="8" t="s">
        <v>219</v>
      </c>
      <c r="F262" s="8" t="s">
        <v>58</v>
      </c>
      <c r="G262" s="8" t="s">
        <v>527</v>
      </c>
      <c r="H262" s="8" t="s">
        <v>87</v>
      </c>
      <c r="I262" s="8" t="s">
        <v>221</v>
      </c>
      <c r="J262" s="8" t="s">
        <v>61</v>
      </c>
      <c r="K262" s="7" t="b">
        <v>1</v>
      </c>
      <c r="L262" s="8" t="s">
        <v>23</v>
      </c>
      <c r="M262" s="7">
        <v>101</v>
      </c>
      <c r="N262" s="8" t="s">
        <v>542</v>
      </c>
      <c r="O262" s="7">
        <v>26</v>
      </c>
      <c r="P262" s="9"/>
      <c r="Q262" s="8" t="s">
        <v>61</v>
      </c>
      <c r="R262" s="7">
        <v>1</v>
      </c>
      <c r="S262" s="10">
        <v>45474</v>
      </c>
      <c r="T262" s="8" t="s">
        <v>57</v>
      </c>
      <c r="U262" s="8" t="s">
        <v>224</v>
      </c>
      <c r="V262" s="8" t="s">
        <v>224</v>
      </c>
      <c r="W262" s="8" t="s">
        <v>61</v>
      </c>
      <c r="X262" s="8" t="s">
        <v>61</v>
      </c>
      <c r="Y262" s="8" t="s">
        <v>61</v>
      </c>
      <c r="Z262" s="8" t="s">
        <v>61</v>
      </c>
      <c r="AA262" s="8" t="s">
        <v>66</v>
      </c>
      <c r="AB262" s="8" t="s">
        <v>224</v>
      </c>
      <c r="AC262" s="8" t="s">
        <v>57</v>
      </c>
      <c r="AD262" s="8" t="s">
        <v>61</v>
      </c>
      <c r="AE262" s="8" t="s">
        <v>61</v>
      </c>
      <c r="AF262" s="8" t="s">
        <v>74</v>
      </c>
      <c r="AG262" s="7">
        <v>9.6999999999999993</v>
      </c>
    </row>
    <row r="263" spans="1:33" ht="30" x14ac:dyDescent="0.25">
      <c r="A263" s="7">
        <v>2024</v>
      </c>
      <c r="B263" s="8" t="s">
        <v>54</v>
      </c>
      <c r="C263" s="8" t="s">
        <v>55</v>
      </c>
      <c r="D263" s="8" t="s">
        <v>56</v>
      </c>
      <c r="E263" s="8" t="s">
        <v>219</v>
      </c>
      <c r="F263" s="8" t="s">
        <v>58</v>
      </c>
      <c r="G263" s="8" t="s">
        <v>527</v>
      </c>
      <c r="H263" s="8" t="s">
        <v>88</v>
      </c>
      <c r="I263" s="8" t="s">
        <v>221</v>
      </c>
      <c r="J263" s="8" t="s">
        <v>61</v>
      </c>
      <c r="K263" s="7" t="b">
        <v>1</v>
      </c>
      <c r="L263" s="8" t="s">
        <v>23</v>
      </c>
      <c r="M263" s="7">
        <v>101</v>
      </c>
      <c r="N263" s="8" t="s">
        <v>543</v>
      </c>
      <c r="O263" s="7">
        <v>26</v>
      </c>
      <c r="P263" s="9"/>
      <c r="Q263" s="8" t="s">
        <v>61</v>
      </c>
      <c r="R263" s="7">
        <v>1</v>
      </c>
      <c r="S263" s="10">
        <v>45474</v>
      </c>
      <c r="T263" s="8" t="s">
        <v>57</v>
      </c>
      <c r="U263" s="8" t="s">
        <v>64</v>
      </c>
      <c r="V263" s="8" t="s">
        <v>18</v>
      </c>
      <c r="W263" s="8" t="s">
        <v>12</v>
      </c>
      <c r="X263" s="8" t="s">
        <v>65</v>
      </c>
      <c r="Y263" s="8" t="s">
        <v>16</v>
      </c>
      <c r="Z263" s="8" t="s">
        <v>9</v>
      </c>
      <c r="AA263" s="8" t="s">
        <v>66</v>
      </c>
      <c r="AB263" s="8" t="s">
        <v>64</v>
      </c>
      <c r="AC263" s="8" t="s">
        <v>57</v>
      </c>
      <c r="AD263" s="8" t="s">
        <v>61</v>
      </c>
      <c r="AE263" s="8" t="s">
        <v>61</v>
      </c>
      <c r="AF263" s="8" t="s">
        <v>74</v>
      </c>
      <c r="AG263" s="7">
        <v>17.100000000000001</v>
      </c>
    </row>
    <row r="264" spans="1:33" ht="30" x14ac:dyDescent="0.25">
      <c r="A264" s="7">
        <v>2024</v>
      </c>
      <c r="B264" s="8" t="s">
        <v>54</v>
      </c>
      <c r="C264" s="8" t="s">
        <v>55</v>
      </c>
      <c r="D264" s="8" t="s">
        <v>56</v>
      </c>
      <c r="E264" s="8" t="s">
        <v>219</v>
      </c>
      <c r="F264" s="8" t="s">
        <v>58</v>
      </c>
      <c r="G264" s="8" t="s">
        <v>527</v>
      </c>
      <c r="H264" s="8" t="s">
        <v>89</v>
      </c>
      <c r="I264" s="8" t="s">
        <v>221</v>
      </c>
      <c r="J264" s="8" t="s">
        <v>61</v>
      </c>
      <c r="K264" s="7" t="b">
        <v>1</v>
      </c>
      <c r="L264" s="8" t="s">
        <v>23</v>
      </c>
      <c r="M264" s="7">
        <v>101</v>
      </c>
      <c r="N264" s="8" t="s">
        <v>544</v>
      </c>
      <c r="O264" s="7">
        <v>26</v>
      </c>
      <c r="P264" s="9"/>
      <c r="Q264" s="8" t="s">
        <v>61</v>
      </c>
      <c r="R264" s="7">
        <v>1</v>
      </c>
      <c r="S264" s="10">
        <v>45474</v>
      </c>
      <c r="T264" s="8" t="s">
        <v>57</v>
      </c>
      <c r="U264" s="8" t="s">
        <v>80</v>
      </c>
      <c r="V264" s="8" t="s">
        <v>19</v>
      </c>
      <c r="W264" s="8" t="s">
        <v>12</v>
      </c>
      <c r="X264" s="8" t="s">
        <v>65</v>
      </c>
      <c r="Y264" s="8" t="s">
        <v>20</v>
      </c>
      <c r="Z264" s="8" t="s">
        <v>9</v>
      </c>
      <c r="AA264" s="8" t="s">
        <v>72</v>
      </c>
      <c r="AB264" s="8" t="s">
        <v>80</v>
      </c>
      <c r="AC264" s="8" t="s">
        <v>57</v>
      </c>
      <c r="AD264" s="8" t="s">
        <v>61</v>
      </c>
      <c r="AE264" s="8" t="s">
        <v>61</v>
      </c>
      <c r="AF264" s="8" t="s">
        <v>74</v>
      </c>
      <c r="AG264" s="7">
        <v>5.6</v>
      </c>
    </row>
    <row r="265" spans="1:33" ht="30" x14ac:dyDescent="0.25">
      <c r="A265" s="7">
        <v>2024</v>
      </c>
      <c r="B265" s="8" t="s">
        <v>54</v>
      </c>
      <c r="C265" s="8" t="s">
        <v>55</v>
      </c>
      <c r="D265" s="8" t="s">
        <v>56</v>
      </c>
      <c r="E265" s="8" t="s">
        <v>219</v>
      </c>
      <c r="F265" s="8" t="s">
        <v>58</v>
      </c>
      <c r="G265" s="8" t="s">
        <v>527</v>
      </c>
      <c r="H265" s="8" t="s">
        <v>90</v>
      </c>
      <c r="I265" s="8" t="s">
        <v>221</v>
      </c>
      <c r="J265" s="8" t="s">
        <v>61</v>
      </c>
      <c r="K265" s="7" t="b">
        <v>1</v>
      </c>
      <c r="L265" s="8" t="s">
        <v>23</v>
      </c>
      <c r="M265" s="7">
        <v>101</v>
      </c>
      <c r="N265" s="8" t="s">
        <v>545</v>
      </c>
      <c r="O265" s="7">
        <v>26</v>
      </c>
      <c r="P265" s="9"/>
      <c r="Q265" s="8" t="s">
        <v>61</v>
      </c>
      <c r="R265" s="7">
        <v>1</v>
      </c>
      <c r="S265" s="10">
        <v>45474</v>
      </c>
      <c r="T265" s="8" t="s">
        <v>57</v>
      </c>
      <c r="U265" s="8" t="s">
        <v>254</v>
      </c>
      <c r="V265" s="8" t="s">
        <v>255</v>
      </c>
      <c r="W265" s="8" t="s">
        <v>234</v>
      </c>
      <c r="X265" s="8" t="s">
        <v>65</v>
      </c>
      <c r="Y265" s="8" t="s">
        <v>20</v>
      </c>
      <c r="Z265" s="8" t="s">
        <v>9</v>
      </c>
      <c r="AA265" s="8" t="s">
        <v>72</v>
      </c>
      <c r="AB265" s="8" t="s">
        <v>254</v>
      </c>
      <c r="AC265" s="8" t="s">
        <v>57</v>
      </c>
      <c r="AD265" s="8" t="s">
        <v>61</v>
      </c>
      <c r="AE265" s="8" t="s">
        <v>61</v>
      </c>
      <c r="AF265" s="8" t="s">
        <v>74</v>
      </c>
      <c r="AG265" s="7">
        <v>8.4</v>
      </c>
    </row>
    <row r="266" spans="1:33" ht="30" x14ac:dyDescent="0.25">
      <c r="A266" s="7">
        <v>2024</v>
      </c>
      <c r="B266" s="8" t="s">
        <v>54</v>
      </c>
      <c r="C266" s="8" t="s">
        <v>55</v>
      </c>
      <c r="D266" s="8" t="s">
        <v>56</v>
      </c>
      <c r="E266" s="8" t="s">
        <v>219</v>
      </c>
      <c r="F266" s="8" t="s">
        <v>58</v>
      </c>
      <c r="G266" s="8" t="s">
        <v>527</v>
      </c>
      <c r="H266" s="8" t="s">
        <v>91</v>
      </c>
      <c r="I266" s="8" t="s">
        <v>221</v>
      </c>
      <c r="J266" s="8" t="s">
        <v>61</v>
      </c>
      <c r="K266" s="7" t="b">
        <v>1</v>
      </c>
      <c r="L266" s="8" t="s">
        <v>23</v>
      </c>
      <c r="M266" s="7">
        <v>101</v>
      </c>
      <c r="N266" s="8" t="s">
        <v>546</v>
      </c>
      <c r="O266" s="7">
        <v>26</v>
      </c>
      <c r="P266" s="9"/>
      <c r="Q266" s="8" t="s">
        <v>61</v>
      </c>
      <c r="R266" s="7">
        <v>1</v>
      </c>
      <c r="S266" s="10">
        <v>45474</v>
      </c>
      <c r="T266" s="8" t="s">
        <v>57</v>
      </c>
      <c r="U266" s="8" t="s">
        <v>139</v>
      </c>
      <c r="V266" s="8" t="s">
        <v>13</v>
      </c>
      <c r="W266" s="8" t="s">
        <v>12</v>
      </c>
      <c r="X266" s="8" t="s">
        <v>65</v>
      </c>
      <c r="Y266" s="8" t="s">
        <v>11</v>
      </c>
      <c r="Z266" s="8" t="s">
        <v>9</v>
      </c>
      <c r="AA266" s="8" t="s">
        <v>72</v>
      </c>
      <c r="AB266" s="8" t="s">
        <v>139</v>
      </c>
      <c r="AC266" s="8" t="s">
        <v>57</v>
      </c>
      <c r="AD266" s="8" t="s">
        <v>61</v>
      </c>
      <c r="AE266" s="8" t="s">
        <v>61</v>
      </c>
      <c r="AF266" s="8" t="s">
        <v>74</v>
      </c>
      <c r="AG266" s="7">
        <v>8.5</v>
      </c>
    </row>
    <row r="267" spans="1:33" ht="30" x14ac:dyDescent="0.25">
      <c r="A267" s="7">
        <v>2024</v>
      </c>
      <c r="B267" s="8" t="s">
        <v>54</v>
      </c>
      <c r="C267" s="8" t="s">
        <v>55</v>
      </c>
      <c r="D267" s="8" t="s">
        <v>56</v>
      </c>
      <c r="E267" s="8" t="s">
        <v>219</v>
      </c>
      <c r="F267" s="8" t="s">
        <v>58</v>
      </c>
      <c r="G267" s="8" t="s">
        <v>527</v>
      </c>
      <c r="H267" s="8" t="s">
        <v>92</v>
      </c>
      <c r="I267" s="8" t="s">
        <v>221</v>
      </c>
      <c r="J267" s="8" t="s">
        <v>61</v>
      </c>
      <c r="K267" s="7" t="b">
        <v>1</v>
      </c>
      <c r="L267" s="8" t="s">
        <v>23</v>
      </c>
      <c r="M267" s="7">
        <v>101</v>
      </c>
      <c r="N267" s="8" t="s">
        <v>547</v>
      </c>
      <c r="O267" s="7">
        <v>26</v>
      </c>
      <c r="P267" s="9"/>
      <c r="Q267" s="8" t="s">
        <v>61</v>
      </c>
      <c r="R267" s="7">
        <v>1</v>
      </c>
      <c r="S267" s="10">
        <v>45474</v>
      </c>
      <c r="T267" s="8" t="s">
        <v>57</v>
      </c>
      <c r="U267" s="8" t="s">
        <v>64</v>
      </c>
      <c r="V267" s="8" t="s">
        <v>18</v>
      </c>
      <c r="W267" s="8" t="s">
        <v>12</v>
      </c>
      <c r="X267" s="8" t="s">
        <v>65</v>
      </c>
      <c r="Y267" s="8" t="s">
        <v>16</v>
      </c>
      <c r="Z267" s="8" t="s">
        <v>9</v>
      </c>
      <c r="AA267" s="8" t="s">
        <v>66</v>
      </c>
      <c r="AB267" s="8" t="s">
        <v>64</v>
      </c>
      <c r="AC267" s="8" t="s">
        <v>57</v>
      </c>
      <c r="AD267" s="8" t="s">
        <v>61</v>
      </c>
      <c r="AE267" s="8" t="s">
        <v>61</v>
      </c>
      <c r="AF267" s="8" t="s">
        <v>74</v>
      </c>
      <c r="AG267" s="7">
        <v>9.1999999999999993</v>
      </c>
    </row>
    <row r="268" spans="1:33" ht="30" x14ac:dyDescent="0.25">
      <c r="A268" s="7">
        <v>2024</v>
      </c>
      <c r="B268" s="8" t="s">
        <v>54</v>
      </c>
      <c r="C268" s="8" t="s">
        <v>55</v>
      </c>
      <c r="D268" s="8" t="s">
        <v>56</v>
      </c>
      <c r="E268" s="8" t="s">
        <v>219</v>
      </c>
      <c r="F268" s="8" t="s">
        <v>58</v>
      </c>
      <c r="G268" s="8" t="s">
        <v>527</v>
      </c>
      <c r="H268" s="8" t="s">
        <v>93</v>
      </c>
      <c r="I268" s="8" t="s">
        <v>221</v>
      </c>
      <c r="J268" s="8" t="s">
        <v>61</v>
      </c>
      <c r="K268" s="7" t="b">
        <v>1</v>
      </c>
      <c r="L268" s="8" t="s">
        <v>23</v>
      </c>
      <c r="M268" s="7">
        <v>101</v>
      </c>
      <c r="N268" s="8" t="s">
        <v>548</v>
      </c>
      <c r="O268" s="7">
        <v>26</v>
      </c>
      <c r="P268" s="9"/>
      <c r="Q268" s="8" t="s">
        <v>61</v>
      </c>
      <c r="R268" s="7">
        <v>1</v>
      </c>
      <c r="S268" s="10">
        <v>45474</v>
      </c>
      <c r="T268" s="8" t="s">
        <v>57</v>
      </c>
      <c r="U268" s="8" t="s">
        <v>303</v>
      </c>
      <c r="V268" s="8" t="s">
        <v>304</v>
      </c>
      <c r="W268" s="8" t="s">
        <v>292</v>
      </c>
      <c r="X268" s="8" t="s">
        <v>65</v>
      </c>
      <c r="Y268" s="8" t="s">
        <v>20</v>
      </c>
      <c r="Z268" s="8" t="s">
        <v>9</v>
      </c>
      <c r="AA268" s="8" t="s">
        <v>549</v>
      </c>
      <c r="AB268" s="8" t="s">
        <v>303</v>
      </c>
      <c r="AC268" s="8" t="s">
        <v>57</v>
      </c>
      <c r="AD268" s="8" t="s">
        <v>61</v>
      </c>
      <c r="AE268" s="8" t="s">
        <v>61</v>
      </c>
      <c r="AF268" s="8" t="s">
        <v>74</v>
      </c>
      <c r="AG268" s="7">
        <v>13.3</v>
      </c>
    </row>
    <row r="269" spans="1:33" x14ac:dyDescent="0.25">
      <c r="A269" s="7">
        <v>2024</v>
      </c>
      <c r="B269" s="8" t="s">
        <v>54</v>
      </c>
      <c r="C269" s="8" t="s">
        <v>55</v>
      </c>
      <c r="D269" s="8" t="s">
        <v>56</v>
      </c>
      <c r="E269" s="8" t="s">
        <v>219</v>
      </c>
      <c r="F269" s="8" t="s">
        <v>58</v>
      </c>
      <c r="G269" s="8" t="s">
        <v>527</v>
      </c>
      <c r="H269" s="8" t="s">
        <v>94</v>
      </c>
      <c r="I269" s="8" t="s">
        <v>221</v>
      </c>
      <c r="J269" s="8" t="s">
        <v>61</v>
      </c>
      <c r="K269" s="7" t="b">
        <v>1</v>
      </c>
      <c r="L269" s="8" t="s">
        <v>23</v>
      </c>
      <c r="M269" s="7">
        <v>101</v>
      </c>
      <c r="N269" s="8" t="s">
        <v>550</v>
      </c>
      <c r="O269" s="7">
        <v>26</v>
      </c>
      <c r="P269" s="9"/>
      <c r="Q269" s="8" t="s">
        <v>61</v>
      </c>
      <c r="R269" s="7">
        <v>1</v>
      </c>
      <c r="S269" s="10">
        <v>45474</v>
      </c>
      <c r="T269" s="8" t="s">
        <v>57</v>
      </c>
      <c r="U269" s="8" t="s">
        <v>224</v>
      </c>
      <c r="V269" s="8" t="s">
        <v>224</v>
      </c>
      <c r="W269" s="8" t="s">
        <v>61</v>
      </c>
      <c r="X269" s="8" t="s">
        <v>61</v>
      </c>
      <c r="Y269" s="8" t="s">
        <v>61</v>
      </c>
      <c r="Z269" s="8" t="s">
        <v>61</v>
      </c>
      <c r="AA269" s="8" t="s">
        <v>66</v>
      </c>
      <c r="AB269" s="8" t="s">
        <v>224</v>
      </c>
      <c r="AC269" s="8" t="s">
        <v>57</v>
      </c>
      <c r="AD269" s="8" t="s">
        <v>61</v>
      </c>
      <c r="AE269" s="8" t="s">
        <v>61</v>
      </c>
      <c r="AF269" s="8" t="s">
        <v>74</v>
      </c>
      <c r="AG269" s="7">
        <v>14.3</v>
      </c>
    </row>
    <row r="270" spans="1:33" ht="30" x14ac:dyDescent="0.25">
      <c r="A270" s="7">
        <v>2024</v>
      </c>
      <c r="B270" s="8" t="s">
        <v>54</v>
      </c>
      <c r="C270" s="8" t="s">
        <v>55</v>
      </c>
      <c r="D270" s="8" t="s">
        <v>56</v>
      </c>
      <c r="E270" s="8" t="s">
        <v>219</v>
      </c>
      <c r="F270" s="8" t="s">
        <v>58</v>
      </c>
      <c r="G270" s="8" t="s">
        <v>527</v>
      </c>
      <c r="H270" s="8" t="s">
        <v>95</v>
      </c>
      <c r="I270" s="8" t="s">
        <v>221</v>
      </c>
      <c r="J270" s="8" t="s">
        <v>61</v>
      </c>
      <c r="K270" s="7" t="b">
        <v>1</v>
      </c>
      <c r="L270" s="8" t="s">
        <v>23</v>
      </c>
      <c r="M270" s="7">
        <v>101</v>
      </c>
      <c r="N270" s="8" t="s">
        <v>551</v>
      </c>
      <c r="O270" s="7">
        <v>26</v>
      </c>
      <c r="P270" s="9"/>
      <c r="Q270" s="8" t="s">
        <v>61</v>
      </c>
      <c r="R270" s="7">
        <v>1</v>
      </c>
      <c r="S270" s="10">
        <v>45474</v>
      </c>
      <c r="T270" s="8" t="s">
        <v>57</v>
      </c>
      <c r="U270" s="8" t="s">
        <v>163</v>
      </c>
      <c r="V270" s="8" t="s">
        <v>10</v>
      </c>
      <c r="W270" s="8" t="s">
        <v>12</v>
      </c>
      <c r="X270" s="8" t="s">
        <v>65</v>
      </c>
      <c r="Y270" s="8" t="s">
        <v>11</v>
      </c>
      <c r="Z270" s="8" t="s">
        <v>9</v>
      </c>
      <c r="AA270" s="8" t="s">
        <v>122</v>
      </c>
      <c r="AB270" s="8" t="s">
        <v>163</v>
      </c>
      <c r="AC270" s="8" t="s">
        <v>57</v>
      </c>
      <c r="AD270" s="8" t="s">
        <v>61</v>
      </c>
      <c r="AE270" s="8" t="s">
        <v>61</v>
      </c>
      <c r="AF270" s="8" t="s">
        <v>74</v>
      </c>
      <c r="AG270" s="7">
        <v>3.3</v>
      </c>
    </row>
    <row r="271" spans="1:33" ht="30" x14ac:dyDescent="0.25">
      <c r="A271" s="7">
        <v>2024</v>
      </c>
      <c r="B271" s="8" t="s">
        <v>54</v>
      </c>
      <c r="C271" s="8" t="s">
        <v>55</v>
      </c>
      <c r="D271" s="8" t="s">
        <v>56</v>
      </c>
      <c r="E271" s="8" t="s">
        <v>219</v>
      </c>
      <c r="F271" s="8" t="s">
        <v>58</v>
      </c>
      <c r="G271" s="8" t="s">
        <v>527</v>
      </c>
      <c r="H271" s="8" t="s">
        <v>96</v>
      </c>
      <c r="I271" s="8" t="s">
        <v>221</v>
      </c>
      <c r="J271" s="8" t="s">
        <v>61</v>
      </c>
      <c r="K271" s="7" t="b">
        <v>1</v>
      </c>
      <c r="L271" s="8" t="s">
        <v>23</v>
      </c>
      <c r="M271" s="7">
        <v>101</v>
      </c>
      <c r="N271" s="8" t="s">
        <v>552</v>
      </c>
      <c r="O271" s="7">
        <v>26</v>
      </c>
      <c r="P271" s="9"/>
      <c r="Q271" s="8" t="s">
        <v>61</v>
      </c>
      <c r="R271" s="7">
        <v>1</v>
      </c>
      <c r="S271" s="10">
        <v>45474</v>
      </c>
      <c r="T271" s="8" t="s">
        <v>57</v>
      </c>
      <c r="U271" s="8" t="s">
        <v>64</v>
      </c>
      <c r="V271" s="8" t="s">
        <v>18</v>
      </c>
      <c r="W271" s="8" t="s">
        <v>12</v>
      </c>
      <c r="X271" s="8" t="s">
        <v>65</v>
      </c>
      <c r="Y271" s="8" t="s">
        <v>16</v>
      </c>
      <c r="Z271" s="8" t="s">
        <v>9</v>
      </c>
      <c r="AA271" s="8" t="s">
        <v>66</v>
      </c>
      <c r="AB271" s="8" t="s">
        <v>64</v>
      </c>
      <c r="AC271" s="8" t="s">
        <v>57</v>
      </c>
      <c r="AD271" s="8" t="s">
        <v>61</v>
      </c>
      <c r="AE271" s="8" t="s">
        <v>61</v>
      </c>
      <c r="AF271" s="8" t="s">
        <v>74</v>
      </c>
      <c r="AG271" s="7">
        <v>8.1</v>
      </c>
    </row>
    <row r="272" spans="1:33" ht="30" x14ac:dyDescent="0.25">
      <c r="A272" s="7">
        <v>2024</v>
      </c>
      <c r="B272" s="8" t="s">
        <v>54</v>
      </c>
      <c r="C272" s="8" t="s">
        <v>55</v>
      </c>
      <c r="D272" s="8" t="s">
        <v>56</v>
      </c>
      <c r="E272" s="8" t="s">
        <v>219</v>
      </c>
      <c r="F272" s="8" t="s">
        <v>58</v>
      </c>
      <c r="G272" s="8" t="s">
        <v>527</v>
      </c>
      <c r="H272" s="8" t="s">
        <v>97</v>
      </c>
      <c r="I272" s="8" t="s">
        <v>221</v>
      </c>
      <c r="J272" s="8" t="s">
        <v>61</v>
      </c>
      <c r="K272" s="7" t="b">
        <v>1</v>
      </c>
      <c r="L272" s="8" t="s">
        <v>23</v>
      </c>
      <c r="M272" s="7">
        <v>101</v>
      </c>
      <c r="N272" s="8" t="s">
        <v>553</v>
      </c>
      <c r="O272" s="7">
        <v>26</v>
      </c>
      <c r="P272" s="9"/>
      <c r="Q272" s="8" t="s">
        <v>61</v>
      </c>
      <c r="R272" s="7">
        <v>1</v>
      </c>
      <c r="S272" s="10">
        <v>45474</v>
      </c>
      <c r="T272" s="8" t="s">
        <v>57</v>
      </c>
      <c r="U272" s="8" t="s">
        <v>171</v>
      </c>
      <c r="V272" s="8" t="s">
        <v>172</v>
      </c>
      <c r="W272" s="8" t="s">
        <v>173</v>
      </c>
      <c r="X272" s="8" t="s">
        <v>65</v>
      </c>
      <c r="Y272" s="8" t="s">
        <v>16</v>
      </c>
      <c r="Z272" s="8" t="s">
        <v>9</v>
      </c>
      <c r="AA272" s="8" t="s">
        <v>187</v>
      </c>
      <c r="AB272" s="8" t="s">
        <v>171</v>
      </c>
      <c r="AC272" s="8" t="s">
        <v>57</v>
      </c>
      <c r="AD272" s="8" t="s">
        <v>61</v>
      </c>
      <c r="AE272" s="8" t="s">
        <v>61</v>
      </c>
      <c r="AF272" s="8" t="s">
        <v>74</v>
      </c>
      <c r="AG272" s="7">
        <v>6.5</v>
      </c>
    </row>
    <row r="273" spans="1:33" ht="30" x14ac:dyDescent="0.25">
      <c r="A273" s="7">
        <v>2024</v>
      </c>
      <c r="B273" s="8" t="s">
        <v>54</v>
      </c>
      <c r="C273" s="8" t="s">
        <v>55</v>
      </c>
      <c r="D273" s="8" t="s">
        <v>56</v>
      </c>
      <c r="E273" s="8" t="s">
        <v>219</v>
      </c>
      <c r="F273" s="8" t="s">
        <v>58</v>
      </c>
      <c r="G273" s="8" t="s">
        <v>527</v>
      </c>
      <c r="H273" s="8" t="s">
        <v>98</v>
      </c>
      <c r="I273" s="8" t="s">
        <v>221</v>
      </c>
      <c r="J273" s="8" t="s">
        <v>61</v>
      </c>
      <c r="K273" s="7" t="b">
        <v>1</v>
      </c>
      <c r="L273" s="8" t="s">
        <v>23</v>
      </c>
      <c r="M273" s="7">
        <v>101</v>
      </c>
      <c r="N273" s="8" t="s">
        <v>554</v>
      </c>
      <c r="O273" s="7">
        <v>26</v>
      </c>
      <c r="P273" s="9"/>
      <c r="Q273" s="8" t="s">
        <v>61</v>
      </c>
      <c r="R273" s="7">
        <v>1</v>
      </c>
      <c r="S273" s="10">
        <v>45474</v>
      </c>
      <c r="T273" s="8" t="s">
        <v>57</v>
      </c>
      <c r="U273" s="8" t="s">
        <v>64</v>
      </c>
      <c r="V273" s="8" t="s">
        <v>18</v>
      </c>
      <c r="W273" s="8" t="s">
        <v>12</v>
      </c>
      <c r="X273" s="8" t="s">
        <v>65</v>
      </c>
      <c r="Y273" s="8" t="s">
        <v>16</v>
      </c>
      <c r="Z273" s="8" t="s">
        <v>9</v>
      </c>
      <c r="AA273" s="8" t="s">
        <v>66</v>
      </c>
      <c r="AB273" s="8" t="s">
        <v>64</v>
      </c>
      <c r="AC273" s="8" t="s">
        <v>57</v>
      </c>
      <c r="AD273" s="8" t="s">
        <v>61</v>
      </c>
      <c r="AE273" s="8" t="s">
        <v>61</v>
      </c>
      <c r="AF273" s="8" t="s">
        <v>74</v>
      </c>
      <c r="AG273" s="7">
        <v>9.4</v>
      </c>
    </row>
    <row r="274" spans="1:33" ht="30" x14ac:dyDescent="0.25">
      <c r="A274" s="7">
        <v>2024</v>
      </c>
      <c r="B274" s="8" t="s">
        <v>54</v>
      </c>
      <c r="C274" s="8" t="s">
        <v>55</v>
      </c>
      <c r="D274" s="8" t="s">
        <v>56</v>
      </c>
      <c r="E274" s="8" t="s">
        <v>219</v>
      </c>
      <c r="F274" s="8" t="s">
        <v>58</v>
      </c>
      <c r="G274" s="8" t="s">
        <v>527</v>
      </c>
      <c r="H274" s="8" t="s">
        <v>99</v>
      </c>
      <c r="I274" s="8" t="s">
        <v>221</v>
      </c>
      <c r="J274" s="8" t="s">
        <v>61</v>
      </c>
      <c r="K274" s="7" t="b">
        <v>1</v>
      </c>
      <c r="L274" s="8" t="s">
        <v>23</v>
      </c>
      <c r="M274" s="7">
        <v>101</v>
      </c>
      <c r="N274" s="8" t="s">
        <v>555</v>
      </c>
      <c r="O274" s="7">
        <v>26</v>
      </c>
      <c r="P274" s="9"/>
      <c r="Q274" s="8" t="s">
        <v>61</v>
      </c>
      <c r="R274" s="7">
        <v>1</v>
      </c>
      <c r="S274" s="10">
        <v>45474</v>
      </c>
      <c r="T274" s="8" t="s">
        <v>57</v>
      </c>
      <c r="U274" s="8" t="s">
        <v>80</v>
      </c>
      <c r="V274" s="8" t="s">
        <v>19</v>
      </c>
      <c r="W274" s="8" t="s">
        <v>12</v>
      </c>
      <c r="X274" s="8" t="s">
        <v>65</v>
      </c>
      <c r="Y274" s="8" t="s">
        <v>20</v>
      </c>
      <c r="Z274" s="8" t="s">
        <v>9</v>
      </c>
      <c r="AA274" s="8" t="s">
        <v>72</v>
      </c>
      <c r="AB274" s="8" t="s">
        <v>80</v>
      </c>
      <c r="AC274" s="8" t="s">
        <v>57</v>
      </c>
      <c r="AD274" s="8" t="s">
        <v>61</v>
      </c>
      <c r="AE274" s="8" t="s">
        <v>61</v>
      </c>
      <c r="AF274" s="8" t="s">
        <v>74</v>
      </c>
      <c r="AG274" s="7">
        <v>10.6</v>
      </c>
    </row>
    <row r="275" spans="1:33" x14ac:dyDescent="0.25">
      <c r="A275" s="7">
        <v>2024</v>
      </c>
      <c r="B275" s="8" t="s">
        <v>54</v>
      </c>
      <c r="C275" s="8" t="s">
        <v>55</v>
      </c>
      <c r="D275" s="8" t="s">
        <v>56</v>
      </c>
      <c r="E275" s="8" t="s">
        <v>219</v>
      </c>
      <c r="F275" s="8" t="s">
        <v>58</v>
      </c>
      <c r="G275" s="8" t="s">
        <v>527</v>
      </c>
      <c r="H275" s="8" t="s">
        <v>100</v>
      </c>
      <c r="I275" s="8" t="s">
        <v>221</v>
      </c>
      <c r="J275" s="8" t="s">
        <v>61</v>
      </c>
      <c r="K275" s="7" t="b">
        <v>1</v>
      </c>
      <c r="L275" s="8" t="s">
        <v>23</v>
      </c>
      <c r="M275" s="7">
        <v>101</v>
      </c>
      <c r="N275" s="8" t="s">
        <v>556</v>
      </c>
      <c r="O275" s="7">
        <v>26</v>
      </c>
      <c r="P275" s="9"/>
      <c r="Q275" s="8" t="s">
        <v>61</v>
      </c>
      <c r="R275" s="7">
        <v>1</v>
      </c>
      <c r="S275" s="10">
        <v>45474</v>
      </c>
      <c r="T275" s="8" t="s">
        <v>57</v>
      </c>
      <c r="U275" s="8" t="s">
        <v>224</v>
      </c>
      <c r="V275" s="8" t="s">
        <v>224</v>
      </c>
      <c r="W275" s="8" t="s">
        <v>61</v>
      </c>
      <c r="X275" s="8" t="s">
        <v>61</v>
      </c>
      <c r="Y275" s="8" t="s">
        <v>61</v>
      </c>
      <c r="Z275" s="8" t="s">
        <v>61</v>
      </c>
      <c r="AA275" s="8" t="s">
        <v>66</v>
      </c>
      <c r="AB275" s="8" t="s">
        <v>224</v>
      </c>
      <c r="AC275" s="8" t="s">
        <v>57</v>
      </c>
      <c r="AD275" s="8" t="s">
        <v>61</v>
      </c>
      <c r="AE275" s="8" t="s">
        <v>61</v>
      </c>
      <c r="AF275" s="8" t="s">
        <v>74</v>
      </c>
      <c r="AG275" s="7">
        <v>13.4</v>
      </c>
    </row>
    <row r="276" spans="1:33" ht="30" x14ac:dyDescent="0.25">
      <c r="A276" s="7">
        <v>2024</v>
      </c>
      <c r="B276" s="8" t="s">
        <v>54</v>
      </c>
      <c r="C276" s="8" t="s">
        <v>55</v>
      </c>
      <c r="D276" s="8" t="s">
        <v>56</v>
      </c>
      <c r="E276" s="8" t="s">
        <v>219</v>
      </c>
      <c r="F276" s="8" t="s">
        <v>58</v>
      </c>
      <c r="G276" s="8" t="s">
        <v>527</v>
      </c>
      <c r="H276" s="8" t="s">
        <v>101</v>
      </c>
      <c r="I276" s="8" t="s">
        <v>221</v>
      </c>
      <c r="J276" s="8" t="s">
        <v>61</v>
      </c>
      <c r="K276" s="7" t="b">
        <v>1</v>
      </c>
      <c r="L276" s="8" t="s">
        <v>23</v>
      </c>
      <c r="M276" s="7">
        <v>101</v>
      </c>
      <c r="N276" s="8" t="s">
        <v>557</v>
      </c>
      <c r="O276" s="7">
        <v>26</v>
      </c>
      <c r="P276" s="9"/>
      <c r="Q276" s="8" t="s">
        <v>61</v>
      </c>
      <c r="R276" s="7">
        <v>1</v>
      </c>
      <c r="S276" s="10">
        <v>45474</v>
      </c>
      <c r="T276" s="8" t="s">
        <v>57</v>
      </c>
      <c r="U276" s="8" t="s">
        <v>243</v>
      </c>
      <c r="V276" s="8" t="s">
        <v>244</v>
      </c>
      <c r="W276" s="8" t="s">
        <v>234</v>
      </c>
      <c r="X276" s="8" t="s">
        <v>65</v>
      </c>
      <c r="Y276" s="8" t="s">
        <v>11</v>
      </c>
      <c r="Z276" s="8" t="s">
        <v>9</v>
      </c>
      <c r="AA276" s="8" t="s">
        <v>122</v>
      </c>
      <c r="AB276" s="8" t="s">
        <v>243</v>
      </c>
      <c r="AC276" s="8" t="s">
        <v>57</v>
      </c>
      <c r="AD276" s="8" t="s">
        <v>61</v>
      </c>
      <c r="AE276" s="8" t="s">
        <v>61</v>
      </c>
      <c r="AF276" s="8" t="s">
        <v>74</v>
      </c>
      <c r="AG276" s="7">
        <v>7.1</v>
      </c>
    </row>
    <row r="277" spans="1:33" ht="30" x14ac:dyDescent="0.25">
      <c r="A277" s="7">
        <v>2024</v>
      </c>
      <c r="B277" s="8" t="s">
        <v>54</v>
      </c>
      <c r="C277" s="8" t="s">
        <v>55</v>
      </c>
      <c r="D277" s="8" t="s">
        <v>56</v>
      </c>
      <c r="E277" s="8" t="s">
        <v>219</v>
      </c>
      <c r="F277" s="8" t="s">
        <v>58</v>
      </c>
      <c r="G277" s="8" t="s">
        <v>527</v>
      </c>
      <c r="H277" s="8" t="s">
        <v>102</v>
      </c>
      <c r="I277" s="8" t="s">
        <v>221</v>
      </c>
      <c r="J277" s="8" t="s">
        <v>61</v>
      </c>
      <c r="K277" s="7" t="b">
        <v>1</v>
      </c>
      <c r="L277" s="8" t="s">
        <v>23</v>
      </c>
      <c r="M277" s="7">
        <v>101</v>
      </c>
      <c r="N277" s="8" t="s">
        <v>558</v>
      </c>
      <c r="O277" s="7">
        <v>26</v>
      </c>
      <c r="P277" s="9"/>
      <c r="Q277" s="8" t="s">
        <v>61</v>
      </c>
      <c r="R277" s="7">
        <v>1</v>
      </c>
      <c r="S277" s="10">
        <v>45474</v>
      </c>
      <c r="T277" s="8" t="s">
        <v>57</v>
      </c>
      <c r="U277" s="8" t="s">
        <v>64</v>
      </c>
      <c r="V277" s="8" t="s">
        <v>18</v>
      </c>
      <c r="W277" s="8" t="s">
        <v>12</v>
      </c>
      <c r="X277" s="8" t="s">
        <v>65</v>
      </c>
      <c r="Y277" s="8" t="s">
        <v>16</v>
      </c>
      <c r="Z277" s="8" t="s">
        <v>9</v>
      </c>
      <c r="AA277" s="8" t="s">
        <v>66</v>
      </c>
      <c r="AB277" s="8" t="s">
        <v>64</v>
      </c>
      <c r="AC277" s="8" t="s">
        <v>57</v>
      </c>
      <c r="AD277" s="8" t="s">
        <v>61</v>
      </c>
      <c r="AE277" s="8" t="s">
        <v>61</v>
      </c>
      <c r="AF277" s="8" t="s">
        <v>74</v>
      </c>
      <c r="AG277" s="7">
        <v>12.6</v>
      </c>
    </row>
    <row r="278" spans="1:33" ht="45" x14ac:dyDescent="0.25">
      <c r="A278" s="7">
        <v>2024</v>
      </c>
      <c r="B278" s="8" t="s">
        <v>54</v>
      </c>
      <c r="C278" s="8" t="s">
        <v>55</v>
      </c>
      <c r="D278" s="8" t="s">
        <v>56</v>
      </c>
      <c r="E278" s="8" t="s">
        <v>219</v>
      </c>
      <c r="F278" s="8" t="s">
        <v>58</v>
      </c>
      <c r="G278" s="8" t="s">
        <v>527</v>
      </c>
      <c r="H278" s="8" t="s">
        <v>103</v>
      </c>
      <c r="I278" s="8" t="s">
        <v>221</v>
      </c>
      <c r="J278" s="8" t="s">
        <v>61</v>
      </c>
      <c r="K278" s="7" t="b">
        <v>1</v>
      </c>
      <c r="L278" s="8" t="s">
        <v>23</v>
      </c>
      <c r="M278" s="7">
        <v>101</v>
      </c>
      <c r="N278" s="8" t="s">
        <v>559</v>
      </c>
      <c r="O278" s="7">
        <v>26</v>
      </c>
      <c r="P278" s="9"/>
      <c r="Q278" s="8" t="s">
        <v>61</v>
      </c>
      <c r="R278" s="7">
        <v>1</v>
      </c>
      <c r="S278" s="10">
        <v>45474</v>
      </c>
      <c r="T278" s="8" t="s">
        <v>57</v>
      </c>
      <c r="U278" s="8" t="s">
        <v>290</v>
      </c>
      <c r="V278" s="8" t="s">
        <v>291</v>
      </c>
      <c r="W278" s="8" t="s">
        <v>292</v>
      </c>
      <c r="X278" s="8" t="s">
        <v>65</v>
      </c>
      <c r="Y278" s="8" t="s">
        <v>16</v>
      </c>
      <c r="Z278" s="8" t="s">
        <v>9</v>
      </c>
      <c r="AA278" s="8" t="s">
        <v>293</v>
      </c>
      <c r="AB278" s="8" t="s">
        <v>290</v>
      </c>
      <c r="AC278" s="8" t="s">
        <v>57</v>
      </c>
      <c r="AD278" s="8" t="s">
        <v>61</v>
      </c>
      <c r="AE278" s="8" t="s">
        <v>61</v>
      </c>
      <c r="AF278" s="8" t="s">
        <v>74</v>
      </c>
      <c r="AG278" s="7">
        <v>9.1</v>
      </c>
    </row>
    <row r="279" spans="1:33" ht="30" x14ac:dyDescent="0.25">
      <c r="A279" s="7">
        <v>2024</v>
      </c>
      <c r="B279" s="8" t="s">
        <v>54</v>
      </c>
      <c r="C279" s="8" t="s">
        <v>55</v>
      </c>
      <c r="D279" s="8" t="s">
        <v>56</v>
      </c>
      <c r="E279" s="8" t="s">
        <v>219</v>
      </c>
      <c r="F279" s="8" t="s">
        <v>58</v>
      </c>
      <c r="G279" s="8" t="s">
        <v>527</v>
      </c>
      <c r="H279" s="8" t="s">
        <v>104</v>
      </c>
      <c r="I279" s="8" t="s">
        <v>221</v>
      </c>
      <c r="J279" s="8" t="s">
        <v>61</v>
      </c>
      <c r="K279" s="7" t="b">
        <v>1</v>
      </c>
      <c r="L279" s="8" t="s">
        <v>23</v>
      </c>
      <c r="M279" s="7">
        <v>101</v>
      </c>
      <c r="N279" s="8" t="s">
        <v>560</v>
      </c>
      <c r="O279" s="7">
        <v>26</v>
      </c>
      <c r="P279" s="9"/>
      <c r="Q279" s="8" t="s">
        <v>61</v>
      </c>
      <c r="R279" s="7">
        <v>1</v>
      </c>
      <c r="S279" s="10">
        <v>45474</v>
      </c>
      <c r="T279" s="8" t="s">
        <v>57</v>
      </c>
      <c r="U279" s="8" t="s">
        <v>64</v>
      </c>
      <c r="V279" s="8" t="s">
        <v>18</v>
      </c>
      <c r="W279" s="8" t="s">
        <v>12</v>
      </c>
      <c r="X279" s="8" t="s">
        <v>65</v>
      </c>
      <c r="Y279" s="8" t="s">
        <v>16</v>
      </c>
      <c r="Z279" s="8" t="s">
        <v>9</v>
      </c>
      <c r="AA279" s="8" t="s">
        <v>66</v>
      </c>
      <c r="AB279" s="8" t="s">
        <v>64</v>
      </c>
      <c r="AC279" s="8" t="s">
        <v>57</v>
      </c>
      <c r="AD279" s="8" t="s">
        <v>61</v>
      </c>
      <c r="AE279" s="8" t="s">
        <v>61</v>
      </c>
      <c r="AF279" s="8" t="s">
        <v>74</v>
      </c>
      <c r="AG279" s="7">
        <v>19.100000000000001</v>
      </c>
    </row>
    <row r="280" spans="1:33" ht="30" x14ac:dyDescent="0.25">
      <c r="A280" s="7">
        <v>2024</v>
      </c>
      <c r="B280" s="8" t="s">
        <v>54</v>
      </c>
      <c r="C280" s="8" t="s">
        <v>55</v>
      </c>
      <c r="D280" s="8" t="s">
        <v>56</v>
      </c>
      <c r="E280" s="8" t="s">
        <v>219</v>
      </c>
      <c r="F280" s="8" t="s">
        <v>58</v>
      </c>
      <c r="G280" s="8" t="s">
        <v>527</v>
      </c>
      <c r="H280" s="8" t="s">
        <v>105</v>
      </c>
      <c r="I280" s="8" t="s">
        <v>221</v>
      </c>
      <c r="J280" s="8" t="s">
        <v>61</v>
      </c>
      <c r="K280" s="7" t="b">
        <v>1</v>
      </c>
      <c r="L280" s="8" t="s">
        <v>23</v>
      </c>
      <c r="M280" s="7">
        <v>101</v>
      </c>
      <c r="N280" s="8" t="s">
        <v>561</v>
      </c>
      <c r="O280" s="7">
        <v>26</v>
      </c>
      <c r="P280" s="9"/>
      <c r="Q280" s="8" t="s">
        <v>61</v>
      </c>
      <c r="R280" s="7">
        <v>1</v>
      </c>
      <c r="S280" s="10">
        <v>45474</v>
      </c>
      <c r="T280" s="8" t="s">
        <v>57</v>
      </c>
      <c r="U280" s="8" t="s">
        <v>224</v>
      </c>
      <c r="V280" s="8" t="s">
        <v>224</v>
      </c>
      <c r="W280" s="8" t="s">
        <v>61</v>
      </c>
      <c r="X280" s="8" t="s">
        <v>61</v>
      </c>
      <c r="Y280" s="8" t="s">
        <v>61</v>
      </c>
      <c r="Z280" s="8" t="s">
        <v>61</v>
      </c>
      <c r="AA280" s="8" t="s">
        <v>187</v>
      </c>
      <c r="AB280" s="8" t="s">
        <v>224</v>
      </c>
      <c r="AC280" s="8" t="s">
        <v>57</v>
      </c>
      <c r="AD280" s="8" t="s">
        <v>61</v>
      </c>
      <c r="AE280" s="8" t="s">
        <v>61</v>
      </c>
      <c r="AF280" s="8" t="s">
        <v>74</v>
      </c>
      <c r="AG280" s="7">
        <v>10.199999999999999</v>
      </c>
    </row>
    <row r="281" spans="1:33" ht="30" x14ac:dyDescent="0.25">
      <c r="A281" s="7">
        <v>2024</v>
      </c>
      <c r="B281" s="8" t="s">
        <v>54</v>
      </c>
      <c r="C281" s="8" t="s">
        <v>55</v>
      </c>
      <c r="D281" s="8" t="s">
        <v>56</v>
      </c>
      <c r="E281" s="8" t="s">
        <v>219</v>
      </c>
      <c r="F281" s="8" t="s">
        <v>58</v>
      </c>
      <c r="G281" s="8" t="s">
        <v>527</v>
      </c>
      <c r="H281" s="8" t="s">
        <v>106</v>
      </c>
      <c r="I281" s="8" t="s">
        <v>221</v>
      </c>
      <c r="J281" s="8" t="s">
        <v>61</v>
      </c>
      <c r="K281" s="7" t="b">
        <v>1</v>
      </c>
      <c r="L281" s="8" t="s">
        <v>23</v>
      </c>
      <c r="M281" s="7">
        <v>101</v>
      </c>
      <c r="N281" s="8" t="s">
        <v>562</v>
      </c>
      <c r="O281" s="7">
        <v>26</v>
      </c>
      <c r="P281" s="9"/>
      <c r="Q281" s="8" t="s">
        <v>61</v>
      </c>
      <c r="R281" s="7">
        <v>1</v>
      </c>
      <c r="S281" s="10">
        <v>45474</v>
      </c>
      <c r="T281" s="8" t="s">
        <v>57</v>
      </c>
      <c r="U281" s="8" t="s">
        <v>563</v>
      </c>
      <c r="V281" s="8" t="s">
        <v>564</v>
      </c>
      <c r="W281" s="8" t="s">
        <v>173</v>
      </c>
      <c r="X281" s="8" t="s">
        <v>65</v>
      </c>
      <c r="Y281" s="8" t="s">
        <v>11</v>
      </c>
      <c r="Z281" s="8" t="s">
        <v>9</v>
      </c>
      <c r="AA281" s="8" t="s">
        <v>122</v>
      </c>
      <c r="AB281" s="8" t="s">
        <v>563</v>
      </c>
      <c r="AC281" s="8" t="s">
        <v>57</v>
      </c>
      <c r="AD281" s="8" t="s">
        <v>61</v>
      </c>
      <c r="AE281" s="8" t="s">
        <v>61</v>
      </c>
      <c r="AF281" s="8" t="s">
        <v>74</v>
      </c>
      <c r="AG281" s="7">
        <v>5.5</v>
      </c>
    </row>
    <row r="282" spans="1:33" x14ac:dyDescent="0.25">
      <c r="A282" s="7">
        <v>2024</v>
      </c>
      <c r="B282" s="8" t="s">
        <v>54</v>
      </c>
      <c r="C282" s="8" t="s">
        <v>55</v>
      </c>
      <c r="D282" s="8" t="s">
        <v>56</v>
      </c>
      <c r="E282" s="8" t="s">
        <v>219</v>
      </c>
      <c r="F282" s="8" t="s">
        <v>58</v>
      </c>
      <c r="G282" s="8" t="s">
        <v>527</v>
      </c>
      <c r="H282" s="8" t="s">
        <v>107</v>
      </c>
      <c r="I282" s="8" t="s">
        <v>221</v>
      </c>
      <c r="J282" s="8" t="s">
        <v>61</v>
      </c>
      <c r="K282" s="7" t="b">
        <v>1</v>
      </c>
      <c r="L282" s="8" t="s">
        <v>23</v>
      </c>
      <c r="M282" s="7">
        <v>101</v>
      </c>
      <c r="N282" s="8" t="s">
        <v>565</v>
      </c>
      <c r="O282" s="7">
        <v>26</v>
      </c>
      <c r="P282" s="9"/>
      <c r="Q282" s="8" t="s">
        <v>61</v>
      </c>
      <c r="R282" s="7">
        <v>1</v>
      </c>
      <c r="S282" s="10">
        <v>45474</v>
      </c>
      <c r="T282" s="8" t="s">
        <v>57</v>
      </c>
      <c r="U282" s="8" t="s">
        <v>224</v>
      </c>
      <c r="V282" s="8" t="s">
        <v>224</v>
      </c>
      <c r="W282" s="8" t="s">
        <v>61</v>
      </c>
      <c r="X282" s="8" t="s">
        <v>61</v>
      </c>
      <c r="Y282" s="8" t="s">
        <v>61</v>
      </c>
      <c r="Z282" s="8" t="s">
        <v>61</v>
      </c>
      <c r="AA282" s="8" t="s">
        <v>66</v>
      </c>
      <c r="AB282" s="8" t="s">
        <v>224</v>
      </c>
      <c r="AC282" s="8" t="s">
        <v>57</v>
      </c>
      <c r="AD282" s="8" t="s">
        <v>61</v>
      </c>
      <c r="AE282" s="8" t="s">
        <v>61</v>
      </c>
      <c r="AF282" s="8" t="s">
        <v>74</v>
      </c>
      <c r="AG282" s="7">
        <v>9.1</v>
      </c>
    </row>
    <row r="283" spans="1:33" x14ac:dyDescent="0.25">
      <c r="A283" s="7">
        <v>2024</v>
      </c>
      <c r="B283" s="8" t="s">
        <v>54</v>
      </c>
      <c r="C283" s="8" t="s">
        <v>55</v>
      </c>
      <c r="D283" s="8" t="s">
        <v>56</v>
      </c>
      <c r="E283" s="8" t="s">
        <v>219</v>
      </c>
      <c r="F283" s="8" t="s">
        <v>58</v>
      </c>
      <c r="G283" s="8" t="s">
        <v>527</v>
      </c>
      <c r="H283" s="8" t="s">
        <v>108</v>
      </c>
      <c r="I283" s="8" t="s">
        <v>221</v>
      </c>
      <c r="J283" s="8" t="s">
        <v>61</v>
      </c>
      <c r="K283" s="7" t="b">
        <v>1</v>
      </c>
      <c r="L283" s="8" t="s">
        <v>23</v>
      </c>
      <c r="M283" s="7">
        <v>101</v>
      </c>
      <c r="N283" s="8" t="s">
        <v>566</v>
      </c>
      <c r="O283" s="7">
        <v>26</v>
      </c>
      <c r="P283" s="9"/>
      <c r="Q283" s="8" t="s">
        <v>61</v>
      </c>
      <c r="R283" s="7">
        <v>1</v>
      </c>
      <c r="S283" s="10">
        <v>45474</v>
      </c>
      <c r="T283" s="8" t="s">
        <v>57</v>
      </c>
      <c r="U283" s="8" t="s">
        <v>224</v>
      </c>
      <c r="V283" s="8" t="s">
        <v>224</v>
      </c>
      <c r="W283" s="8" t="s">
        <v>61</v>
      </c>
      <c r="X283" s="8" t="s">
        <v>61</v>
      </c>
      <c r="Y283" s="8" t="s">
        <v>61</v>
      </c>
      <c r="Z283" s="8" t="s">
        <v>61</v>
      </c>
      <c r="AA283" s="8" t="s">
        <v>66</v>
      </c>
      <c r="AB283" s="8" t="s">
        <v>224</v>
      </c>
      <c r="AC283" s="8" t="s">
        <v>57</v>
      </c>
      <c r="AD283" s="8" t="s">
        <v>61</v>
      </c>
      <c r="AE283" s="8" t="s">
        <v>61</v>
      </c>
      <c r="AF283" s="8" t="s">
        <v>74</v>
      </c>
      <c r="AG283" s="7">
        <v>13.1</v>
      </c>
    </row>
    <row r="284" spans="1:33" x14ac:dyDescent="0.25">
      <c r="A284" s="7">
        <v>2024</v>
      </c>
      <c r="B284" s="8" t="s">
        <v>54</v>
      </c>
      <c r="C284" s="8" t="s">
        <v>55</v>
      </c>
      <c r="D284" s="8" t="s">
        <v>56</v>
      </c>
      <c r="E284" s="8" t="s">
        <v>219</v>
      </c>
      <c r="F284" s="8" t="s">
        <v>58</v>
      </c>
      <c r="G284" s="8" t="s">
        <v>527</v>
      </c>
      <c r="H284" s="8" t="s">
        <v>109</v>
      </c>
      <c r="I284" s="8" t="s">
        <v>221</v>
      </c>
      <c r="J284" s="8" t="s">
        <v>61</v>
      </c>
      <c r="K284" s="7" t="b">
        <v>1</v>
      </c>
      <c r="L284" s="8" t="s">
        <v>23</v>
      </c>
      <c r="M284" s="7">
        <v>101</v>
      </c>
      <c r="N284" s="8" t="s">
        <v>567</v>
      </c>
      <c r="O284" s="7">
        <v>26</v>
      </c>
      <c r="P284" s="9"/>
      <c r="Q284" s="8" t="s">
        <v>61</v>
      </c>
      <c r="R284" s="7">
        <v>1</v>
      </c>
      <c r="S284" s="10">
        <v>45474</v>
      </c>
      <c r="T284" s="8" t="s">
        <v>57</v>
      </c>
      <c r="U284" s="8" t="s">
        <v>224</v>
      </c>
      <c r="V284" s="8" t="s">
        <v>224</v>
      </c>
      <c r="W284" s="8" t="s">
        <v>61</v>
      </c>
      <c r="X284" s="8" t="s">
        <v>61</v>
      </c>
      <c r="Y284" s="8" t="s">
        <v>61</v>
      </c>
      <c r="Z284" s="8" t="s">
        <v>61</v>
      </c>
      <c r="AA284" s="8" t="s">
        <v>66</v>
      </c>
      <c r="AB284" s="8" t="s">
        <v>224</v>
      </c>
      <c r="AC284" s="8" t="s">
        <v>57</v>
      </c>
      <c r="AD284" s="8" t="s">
        <v>61</v>
      </c>
      <c r="AE284" s="8" t="s">
        <v>61</v>
      </c>
      <c r="AF284" s="8" t="s">
        <v>74</v>
      </c>
      <c r="AG284" s="7">
        <v>7.5</v>
      </c>
    </row>
    <row r="285" spans="1:33" x14ac:dyDescent="0.25">
      <c r="A285" s="7">
        <v>2024</v>
      </c>
      <c r="B285" s="8" t="s">
        <v>54</v>
      </c>
      <c r="C285" s="8" t="s">
        <v>55</v>
      </c>
      <c r="D285" s="8" t="s">
        <v>56</v>
      </c>
      <c r="E285" s="8" t="s">
        <v>219</v>
      </c>
      <c r="F285" s="8" t="s">
        <v>58</v>
      </c>
      <c r="G285" s="8" t="s">
        <v>527</v>
      </c>
      <c r="H285" s="8" t="s">
        <v>110</v>
      </c>
      <c r="I285" s="8" t="s">
        <v>221</v>
      </c>
      <c r="J285" s="8" t="s">
        <v>61</v>
      </c>
      <c r="K285" s="7" t="b">
        <v>1</v>
      </c>
      <c r="L285" s="8" t="s">
        <v>23</v>
      </c>
      <c r="M285" s="7">
        <v>101</v>
      </c>
      <c r="N285" s="8" t="s">
        <v>568</v>
      </c>
      <c r="O285" s="7">
        <v>26</v>
      </c>
      <c r="P285" s="9"/>
      <c r="Q285" s="8" t="s">
        <v>61</v>
      </c>
      <c r="R285" s="7">
        <v>1</v>
      </c>
      <c r="S285" s="10">
        <v>45474</v>
      </c>
      <c r="T285" s="8" t="s">
        <v>57</v>
      </c>
      <c r="U285" s="8" t="s">
        <v>224</v>
      </c>
      <c r="V285" s="8" t="s">
        <v>224</v>
      </c>
      <c r="W285" s="8" t="s">
        <v>61</v>
      </c>
      <c r="X285" s="8" t="s">
        <v>61</v>
      </c>
      <c r="Y285" s="8" t="s">
        <v>61</v>
      </c>
      <c r="Z285" s="8" t="s">
        <v>61</v>
      </c>
      <c r="AA285" s="8" t="s">
        <v>66</v>
      </c>
      <c r="AB285" s="8" t="s">
        <v>224</v>
      </c>
      <c r="AC285" s="8" t="s">
        <v>57</v>
      </c>
      <c r="AD285" s="8" t="s">
        <v>61</v>
      </c>
      <c r="AE285" s="8" t="s">
        <v>61</v>
      </c>
      <c r="AF285" s="8" t="s">
        <v>74</v>
      </c>
      <c r="AG285" s="7">
        <v>9.3000000000000007</v>
      </c>
    </row>
    <row r="286" spans="1:33" ht="30" x14ac:dyDescent="0.25">
      <c r="A286" s="7">
        <v>2024</v>
      </c>
      <c r="B286" s="8" t="s">
        <v>54</v>
      </c>
      <c r="C286" s="8" t="s">
        <v>55</v>
      </c>
      <c r="D286" s="8" t="s">
        <v>56</v>
      </c>
      <c r="E286" s="8" t="s">
        <v>219</v>
      </c>
      <c r="F286" s="8" t="s">
        <v>58</v>
      </c>
      <c r="G286" s="8" t="s">
        <v>527</v>
      </c>
      <c r="H286" s="8" t="s">
        <v>111</v>
      </c>
      <c r="I286" s="8" t="s">
        <v>221</v>
      </c>
      <c r="J286" s="8" t="s">
        <v>61</v>
      </c>
      <c r="K286" s="7" t="b">
        <v>1</v>
      </c>
      <c r="L286" s="8" t="s">
        <v>23</v>
      </c>
      <c r="M286" s="7">
        <v>101</v>
      </c>
      <c r="N286" s="8" t="s">
        <v>569</v>
      </c>
      <c r="O286" s="7">
        <v>26</v>
      </c>
      <c r="P286" s="9"/>
      <c r="Q286" s="8" t="s">
        <v>61</v>
      </c>
      <c r="R286" s="7">
        <v>1</v>
      </c>
      <c r="S286" s="10">
        <v>45474</v>
      </c>
      <c r="T286" s="8" t="s">
        <v>57</v>
      </c>
      <c r="U286" s="8" t="s">
        <v>297</v>
      </c>
      <c r="V286" s="8" t="s">
        <v>298</v>
      </c>
      <c r="W286" s="8" t="s">
        <v>173</v>
      </c>
      <c r="X286" s="8" t="s">
        <v>65</v>
      </c>
      <c r="Y286" s="8" t="s">
        <v>16</v>
      </c>
      <c r="Z286" s="8" t="s">
        <v>9</v>
      </c>
      <c r="AA286" s="8" t="s">
        <v>66</v>
      </c>
      <c r="AB286" s="8" t="s">
        <v>297</v>
      </c>
      <c r="AC286" s="8" t="s">
        <v>57</v>
      </c>
      <c r="AD286" s="8" t="s">
        <v>61</v>
      </c>
      <c r="AE286" s="8" t="s">
        <v>61</v>
      </c>
      <c r="AF286" s="8" t="s">
        <v>74</v>
      </c>
      <c r="AG286" s="7">
        <v>7.7</v>
      </c>
    </row>
    <row r="287" spans="1:33" x14ac:dyDescent="0.25">
      <c r="A287" s="7">
        <v>2024</v>
      </c>
      <c r="B287" s="8" t="s">
        <v>54</v>
      </c>
      <c r="C287" s="8" t="s">
        <v>55</v>
      </c>
      <c r="D287" s="8" t="s">
        <v>56</v>
      </c>
      <c r="E287" s="8" t="s">
        <v>219</v>
      </c>
      <c r="F287" s="8" t="s">
        <v>58</v>
      </c>
      <c r="G287" s="8" t="s">
        <v>527</v>
      </c>
      <c r="H287" s="8" t="s">
        <v>112</v>
      </c>
      <c r="I287" s="8" t="s">
        <v>221</v>
      </c>
      <c r="J287" s="8" t="s">
        <v>61</v>
      </c>
      <c r="K287" s="7" t="b">
        <v>1</v>
      </c>
      <c r="L287" s="8" t="s">
        <v>23</v>
      </c>
      <c r="M287" s="7">
        <v>101</v>
      </c>
      <c r="N287" s="8" t="s">
        <v>570</v>
      </c>
      <c r="O287" s="7">
        <v>26</v>
      </c>
      <c r="P287" s="9"/>
      <c r="Q287" s="8" t="s">
        <v>61</v>
      </c>
      <c r="R287" s="7">
        <v>1</v>
      </c>
      <c r="S287" s="10">
        <v>45474</v>
      </c>
      <c r="T287" s="8" t="s">
        <v>57</v>
      </c>
      <c r="U287" s="8" t="s">
        <v>224</v>
      </c>
      <c r="V287" s="8" t="s">
        <v>224</v>
      </c>
      <c r="W287" s="8" t="s">
        <v>61</v>
      </c>
      <c r="X287" s="8" t="s">
        <v>61</v>
      </c>
      <c r="Y287" s="8" t="s">
        <v>61</v>
      </c>
      <c r="Z287" s="8" t="s">
        <v>61</v>
      </c>
      <c r="AA287" s="8" t="s">
        <v>66</v>
      </c>
      <c r="AB287" s="8" t="s">
        <v>224</v>
      </c>
      <c r="AC287" s="8" t="s">
        <v>57</v>
      </c>
      <c r="AD287" s="8" t="s">
        <v>61</v>
      </c>
      <c r="AE287" s="8" t="s">
        <v>61</v>
      </c>
      <c r="AF287" s="8" t="s">
        <v>74</v>
      </c>
      <c r="AG287" s="7">
        <v>10.7</v>
      </c>
    </row>
    <row r="288" spans="1:33" ht="30" x14ac:dyDescent="0.25">
      <c r="A288" s="7">
        <v>2024</v>
      </c>
      <c r="B288" s="8" t="s">
        <v>54</v>
      </c>
      <c r="C288" s="8" t="s">
        <v>55</v>
      </c>
      <c r="D288" s="8" t="s">
        <v>56</v>
      </c>
      <c r="E288" s="8" t="s">
        <v>219</v>
      </c>
      <c r="F288" s="8" t="s">
        <v>58</v>
      </c>
      <c r="G288" s="8" t="s">
        <v>527</v>
      </c>
      <c r="H288" s="8" t="s">
        <v>113</v>
      </c>
      <c r="I288" s="8" t="s">
        <v>221</v>
      </c>
      <c r="J288" s="8" t="s">
        <v>61</v>
      </c>
      <c r="K288" s="7" t="b">
        <v>1</v>
      </c>
      <c r="L288" s="8" t="s">
        <v>23</v>
      </c>
      <c r="M288" s="7">
        <v>101</v>
      </c>
      <c r="N288" s="8" t="s">
        <v>571</v>
      </c>
      <c r="O288" s="7">
        <v>26</v>
      </c>
      <c r="P288" s="9"/>
      <c r="Q288" s="8" t="s">
        <v>61</v>
      </c>
      <c r="R288" s="7">
        <v>1</v>
      </c>
      <c r="S288" s="10">
        <v>45474</v>
      </c>
      <c r="T288" s="8" t="s">
        <v>57</v>
      </c>
      <c r="U288" s="8" t="s">
        <v>130</v>
      </c>
      <c r="V288" s="8" t="s">
        <v>131</v>
      </c>
      <c r="W288" s="8" t="s">
        <v>132</v>
      </c>
      <c r="X288" s="8" t="s">
        <v>65</v>
      </c>
      <c r="Y288" s="8" t="s">
        <v>16</v>
      </c>
      <c r="Z288" s="8" t="s">
        <v>9</v>
      </c>
      <c r="AA288" s="8" t="s">
        <v>66</v>
      </c>
      <c r="AB288" s="8" t="s">
        <v>130</v>
      </c>
      <c r="AC288" s="8" t="s">
        <v>57</v>
      </c>
      <c r="AD288" s="8" t="s">
        <v>61</v>
      </c>
      <c r="AE288" s="8" t="s">
        <v>61</v>
      </c>
      <c r="AF288" s="8" t="s">
        <v>74</v>
      </c>
      <c r="AG288" s="7">
        <v>12.3</v>
      </c>
    </row>
    <row r="289" spans="1:33" ht="30" x14ac:dyDescent="0.25">
      <c r="A289" s="7">
        <v>2024</v>
      </c>
      <c r="B289" s="8" t="s">
        <v>54</v>
      </c>
      <c r="C289" s="8" t="s">
        <v>55</v>
      </c>
      <c r="D289" s="8" t="s">
        <v>56</v>
      </c>
      <c r="E289" s="8" t="s">
        <v>219</v>
      </c>
      <c r="F289" s="8" t="s">
        <v>58</v>
      </c>
      <c r="G289" s="8" t="s">
        <v>527</v>
      </c>
      <c r="H289" s="8" t="s">
        <v>114</v>
      </c>
      <c r="I289" s="8" t="s">
        <v>221</v>
      </c>
      <c r="J289" s="8" t="s">
        <v>61</v>
      </c>
      <c r="K289" s="7" t="b">
        <v>1</v>
      </c>
      <c r="L289" s="8" t="s">
        <v>23</v>
      </c>
      <c r="M289" s="7">
        <v>101</v>
      </c>
      <c r="N289" s="8" t="s">
        <v>572</v>
      </c>
      <c r="O289" s="7">
        <v>26</v>
      </c>
      <c r="P289" s="9"/>
      <c r="Q289" s="8" t="s">
        <v>61</v>
      </c>
      <c r="R289" s="7">
        <v>1</v>
      </c>
      <c r="S289" s="10">
        <v>45474</v>
      </c>
      <c r="T289" s="8" t="s">
        <v>57</v>
      </c>
      <c r="U289" s="8" t="s">
        <v>224</v>
      </c>
      <c r="V289" s="8" t="s">
        <v>224</v>
      </c>
      <c r="W289" s="8" t="s">
        <v>61</v>
      </c>
      <c r="X289" s="8" t="s">
        <v>61</v>
      </c>
      <c r="Y289" s="8" t="s">
        <v>61</v>
      </c>
      <c r="Z289" s="8" t="s">
        <v>61</v>
      </c>
      <c r="AA289" s="8" t="s">
        <v>187</v>
      </c>
      <c r="AB289" s="8" t="s">
        <v>224</v>
      </c>
      <c r="AC289" s="8" t="s">
        <v>57</v>
      </c>
      <c r="AD289" s="8" t="s">
        <v>224</v>
      </c>
      <c r="AE289" s="8" t="s">
        <v>63</v>
      </c>
      <c r="AF289" s="8" t="s">
        <v>74</v>
      </c>
      <c r="AG289" s="7">
        <v>6.4</v>
      </c>
    </row>
    <row r="290" spans="1:33" x14ac:dyDescent="0.25">
      <c r="A290" s="7">
        <v>2024</v>
      </c>
      <c r="B290" s="8" t="s">
        <v>54</v>
      </c>
      <c r="C290" s="8" t="s">
        <v>55</v>
      </c>
      <c r="D290" s="8" t="s">
        <v>56</v>
      </c>
      <c r="E290" s="8" t="s">
        <v>219</v>
      </c>
      <c r="F290" s="8" t="s">
        <v>58</v>
      </c>
      <c r="G290" s="8" t="s">
        <v>527</v>
      </c>
      <c r="H290" s="8" t="s">
        <v>115</v>
      </c>
      <c r="I290" s="8" t="s">
        <v>221</v>
      </c>
      <c r="J290" s="8" t="s">
        <v>61</v>
      </c>
      <c r="K290" s="7" t="b">
        <v>1</v>
      </c>
      <c r="L290" s="8" t="s">
        <v>23</v>
      </c>
      <c r="M290" s="7">
        <v>101</v>
      </c>
      <c r="N290" s="8" t="s">
        <v>573</v>
      </c>
      <c r="O290" s="7">
        <v>26</v>
      </c>
      <c r="P290" s="9"/>
      <c r="Q290" s="8" t="s">
        <v>61</v>
      </c>
      <c r="R290" s="7">
        <v>1</v>
      </c>
      <c r="S290" s="10">
        <v>45474</v>
      </c>
      <c r="T290" s="8" t="s">
        <v>57</v>
      </c>
      <c r="U290" s="8" t="s">
        <v>224</v>
      </c>
      <c r="V290" s="8" t="s">
        <v>224</v>
      </c>
      <c r="W290" s="8" t="s">
        <v>61</v>
      </c>
      <c r="X290" s="8" t="s">
        <v>61</v>
      </c>
      <c r="Y290" s="8" t="s">
        <v>61</v>
      </c>
      <c r="Z290" s="8" t="s">
        <v>61</v>
      </c>
      <c r="AA290" s="8" t="s">
        <v>66</v>
      </c>
      <c r="AB290" s="8" t="s">
        <v>224</v>
      </c>
      <c r="AC290" s="8" t="s">
        <v>57</v>
      </c>
      <c r="AD290" s="8" t="s">
        <v>61</v>
      </c>
      <c r="AE290" s="8" t="s">
        <v>61</v>
      </c>
      <c r="AF290" s="8" t="s">
        <v>74</v>
      </c>
      <c r="AG290" s="7">
        <v>9.1</v>
      </c>
    </row>
    <row r="291" spans="1:33" x14ac:dyDescent="0.25">
      <c r="A291" s="7">
        <v>2024</v>
      </c>
      <c r="B291" s="8" t="s">
        <v>54</v>
      </c>
      <c r="C291" s="8" t="s">
        <v>55</v>
      </c>
      <c r="D291" s="8" t="s">
        <v>56</v>
      </c>
      <c r="E291" s="8" t="s">
        <v>219</v>
      </c>
      <c r="F291" s="8" t="s">
        <v>58</v>
      </c>
      <c r="G291" s="8" t="s">
        <v>527</v>
      </c>
      <c r="H291" s="8" t="s">
        <v>116</v>
      </c>
      <c r="I291" s="8" t="s">
        <v>221</v>
      </c>
      <c r="J291" s="8" t="s">
        <v>61</v>
      </c>
      <c r="K291" s="7" t="b">
        <v>1</v>
      </c>
      <c r="L291" s="8" t="s">
        <v>23</v>
      </c>
      <c r="M291" s="7">
        <v>101</v>
      </c>
      <c r="N291" s="8" t="s">
        <v>574</v>
      </c>
      <c r="O291" s="7">
        <v>26</v>
      </c>
      <c r="P291" s="9"/>
      <c r="Q291" s="8" t="s">
        <v>61</v>
      </c>
      <c r="R291" s="7">
        <v>1</v>
      </c>
      <c r="S291" s="10">
        <v>45474</v>
      </c>
      <c r="T291" s="8" t="s">
        <v>57</v>
      </c>
      <c r="U291" s="8" t="s">
        <v>224</v>
      </c>
      <c r="V291" s="8" t="s">
        <v>224</v>
      </c>
      <c r="W291" s="8" t="s">
        <v>61</v>
      </c>
      <c r="X291" s="8" t="s">
        <v>61</v>
      </c>
      <c r="Y291" s="8" t="s">
        <v>61</v>
      </c>
      <c r="Z291" s="8" t="s">
        <v>61</v>
      </c>
      <c r="AA291" s="8" t="s">
        <v>66</v>
      </c>
      <c r="AB291" s="8" t="s">
        <v>224</v>
      </c>
      <c r="AC291" s="8" t="s">
        <v>57</v>
      </c>
      <c r="AD291" s="8" t="s">
        <v>61</v>
      </c>
      <c r="AE291" s="8" t="s">
        <v>61</v>
      </c>
      <c r="AF291" s="8" t="s">
        <v>74</v>
      </c>
      <c r="AG291" s="7">
        <v>13.4</v>
      </c>
    </row>
    <row r="292" spans="1:33" ht="30" x14ac:dyDescent="0.25">
      <c r="A292" s="7">
        <v>2024</v>
      </c>
      <c r="B292" s="8" t="s">
        <v>54</v>
      </c>
      <c r="C292" s="8" t="s">
        <v>55</v>
      </c>
      <c r="D292" s="8" t="s">
        <v>56</v>
      </c>
      <c r="E292" s="8" t="s">
        <v>219</v>
      </c>
      <c r="F292" s="8" t="s">
        <v>58</v>
      </c>
      <c r="G292" s="8" t="s">
        <v>527</v>
      </c>
      <c r="H292" s="8" t="s">
        <v>117</v>
      </c>
      <c r="I292" s="8" t="s">
        <v>221</v>
      </c>
      <c r="J292" s="8" t="s">
        <v>61</v>
      </c>
      <c r="K292" s="7" t="b">
        <v>1</v>
      </c>
      <c r="L292" s="8" t="s">
        <v>23</v>
      </c>
      <c r="M292" s="7">
        <v>101</v>
      </c>
      <c r="N292" s="8" t="s">
        <v>575</v>
      </c>
      <c r="O292" s="7">
        <v>26</v>
      </c>
      <c r="P292" s="9"/>
      <c r="Q292" s="8" t="s">
        <v>61</v>
      </c>
      <c r="R292" s="7">
        <v>1</v>
      </c>
      <c r="S292" s="10">
        <v>45474</v>
      </c>
      <c r="T292" s="8" t="s">
        <v>57</v>
      </c>
      <c r="U292" s="8" t="s">
        <v>341</v>
      </c>
      <c r="V292" s="8" t="s">
        <v>342</v>
      </c>
      <c r="W292" s="8" t="s">
        <v>132</v>
      </c>
      <c r="X292" s="8" t="s">
        <v>65</v>
      </c>
      <c r="Y292" s="8" t="s">
        <v>11</v>
      </c>
      <c r="Z292" s="8" t="s">
        <v>9</v>
      </c>
      <c r="AA292" s="8" t="s">
        <v>122</v>
      </c>
      <c r="AB292" s="8" t="s">
        <v>341</v>
      </c>
      <c r="AC292" s="8" t="s">
        <v>57</v>
      </c>
      <c r="AD292" s="8" t="s">
        <v>61</v>
      </c>
      <c r="AE292" s="8" t="s">
        <v>61</v>
      </c>
      <c r="AF292" s="8" t="s">
        <v>74</v>
      </c>
      <c r="AG292" s="7">
        <v>4</v>
      </c>
    </row>
    <row r="293" spans="1:33" x14ac:dyDescent="0.25">
      <c r="A293" s="7">
        <v>2024</v>
      </c>
      <c r="B293" s="8" t="s">
        <v>54</v>
      </c>
      <c r="C293" s="8" t="s">
        <v>55</v>
      </c>
      <c r="D293" s="8" t="s">
        <v>56</v>
      </c>
      <c r="E293" s="8" t="s">
        <v>219</v>
      </c>
      <c r="F293" s="8" t="s">
        <v>58</v>
      </c>
      <c r="G293" s="8" t="s">
        <v>527</v>
      </c>
      <c r="H293" s="8" t="s">
        <v>118</v>
      </c>
      <c r="I293" s="8" t="s">
        <v>221</v>
      </c>
      <c r="J293" s="8" t="s">
        <v>61</v>
      </c>
      <c r="K293" s="7" t="b">
        <v>1</v>
      </c>
      <c r="L293" s="8" t="s">
        <v>23</v>
      </c>
      <c r="M293" s="7">
        <v>101</v>
      </c>
      <c r="N293" s="8" t="s">
        <v>576</v>
      </c>
      <c r="O293" s="7">
        <v>26</v>
      </c>
      <c r="P293" s="9"/>
      <c r="Q293" s="8" t="s">
        <v>61</v>
      </c>
      <c r="R293" s="7">
        <v>1</v>
      </c>
      <c r="S293" s="10">
        <v>45474</v>
      </c>
      <c r="T293" s="8" t="s">
        <v>57</v>
      </c>
      <c r="U293" s="8" t="s">
        <v>224</v>
      </c>
      <c r="V293" s="8" t="s">
        <v>224</v>
      </c>
      <c r="W293" s="8" t="s">
        <v>61</v>
      </c>
      <c r="X293" s="8" t="s">
        <v>61</v>
      </c>
      <c r="Y293" s="8" t="s">
        <v>61</v>
      </c>
      <c r="Z293" s="8" t="s">
        <v>61</v>
      </c>
      <c r="AA293" s="8" t="s">
        <v>66</v>
      </c>
      <c r="AB293" s="8" t="s">
        <v>224</v>
      </c>
      <c r="AC293" s="8" t="s">
        <v>57</v>
      </c>
      <c r="AD293" s="8" t="s">
        <v>61</v>
      </c>
      <c r="AE293" s="8" t="s">
        <v>61</v>
      </c>
      <c r="AF293" s="8" t="s">
        <v>74</v>
      </c>
      <c r="AG293" s="7">
        <v>16.399999999999999</v>
      </c>
    </row>
    <row r="294" spans="1:33" x14ac:dyDescent="0.25">
      <c r="A294" s="7">
        <v>2024</v>
      </c>
      <c r="B294" s="8" t="s">
        <v>54</v>
      </c>
      <c r="C294" s="8" t="s">
        <v>55</v>
      </c>
      <c r="D294" s="8" t="s">
        <v>56</v>
      </c>
      <c r="E294" s="8" t="s">
        <v>219</v>
      </c>
      <c r="F294" s="8" t="s">
        <v>58</v>
      </c>
      <c r="G294" s="8" t="s">
        <v>527</v>
      </c>
      <c r="H294" s="8" t="s">
        <v>119</v>
      </c>
      <c r="I294" s="8" t="s">
        <v>221</v>
      </c>
      <c r="J294" s="8" t="s">
        <v>61</v>
      </c>
      <c r="K294" s="7" t="b">
        <v>1</v>
      </c>
      <c r="L294" s="8" t="s">
        <v>23</v>
      </c>
      <c r="M294" s="7">
        <v>101</v>
      </c>
      <c r="N294" s="8" t="s">
        <v>577</v>
      </c>
      <c r="O294" s="7">
        <v>26</v>
      </c>
      <c r="P294" s="9"/>
      <c r="Q294" s="8" t="s">
        <v>61</v>
      </c>
      <c r="R294" s="7">
        <v>1</v>
      </c>
      <c r="S294" s="10">
        <v>45474</v>
      </c>
      <c r="T294" s="8" t="s">
        <v>57</v>
      </c>
      <c r="U294" s="8" t="s">
        <v>224</v>
      </c>
      <c r="V294" s="8" t="s">
        <v>224</v>
      </c>
      <c r="W294" s="8" t="s">
        <v>61</v>
      </c>
      <c r="X294" s="8" t="s">
        <v>61</v>
      </c>
      <c r="Y294" s="8" t="s">
        <v>61</v>
      </c>
      <c r="Z294" s="8" t="s">
        <v>61</v>
      </c>
      <c r="AA294" s="8" t="s">
        <v>66</v>
      </c>
      <c r="AB294" s="8" t="s">
        <v>224</v>
      </c>
      <c r="AC294" s="8" t="s">
        <v>57</v>
      </c>
      <c r="AD294" s="8" t="s">
        <v>61</v>
      </c>
      <c r="AE294" s="8" t="s">
        <v>61</v>
      </c>
      <c r="AF294" s="8" t="s">
        <v>74</v>
      </c>
      <c r="AG294" s="7">
        <v>10.1</v>
      </c>
    </row>
    <row r="295" spans="1:33" ht="30" x14ac:dyDescent="0.25">
      <c r="A295" s="7">
        <v>2024</v>
      </c>
      <c r="B295" s="8" t="s">
        <v>54</v>
      </c>
      <c r="C295" s="8" t="s">
        <v>55</v>
      </c>
      <c r="D295" s="8" t="s">
        <v>56</v>
      </c>
      <c r="E295" s="8" t="s">
        <v>219</v>
      </c>
      <c r="F295" s="8" t="s">
        <v>58</v>
      </c>
      <c r="G295" s="8" t="s">
        <v>527</v>
      </c>
      <c r="H295" s="8" t="s">
        <v>120</v>
      </c>
      <c r="I295" s="8" t="s">
        <v>221</v>
      </c>
      <c r="J295" s="8" t="s">
        <v>61</v>
      </c>
      <c r="K295" s="7" t="b">
        <v>1</v>
      </c>
      <c r="L295" s="8" t="s">
        <v>23</v>
      </c>
      <c r="M295" s="7">
        <v>101</v>
      </c>
      <c r="N295" s="8" t="s">
        <v>578</v>
      </c>
      <c r="O295" s="7">
        <v>26</v>
      </c>
      <c r="P295" s="9"/>
      <c r="Q295" s="8" t="s">
        <v>61</v>
      </c>
      <c r="R295" s="7">
        <v>1</v>
      </c>
      <c r="S295" s="10">
        <v>45474</v>
      </c>
      <c r="T295" s="8" t="s">
        <v>57</v>
      </c>
      <c r="U295" s="8" t="s">
        <v>224</v>
      </c>
      <c r="V295" s="8" t="s">
        <v>224</v>
      </c>
      <c r="W295" s="8" t="s">
        <v>61</v>
      </c>
      <c r="X295" s="8" t="s">
        <v>61</v>
      </c>
      <c r="Y295" s="8" t="s">
        <v>61</v>
      </c>
      <c r="Z295" s="8" t="s">
        <v>61</v>
      </c>
      <c r="AA295" s="8" t="s">
        <v>187</v>
      </c>
      <c r="AB295" s="8" t="s">
        <v>224</v>
      </c>
      <c r="AC295" s="8" t="s">
        <v>57</v>
      </c>
      <c r="AD295" s="8" t="s">
        <v>61</v>
      </c>
      <c r="AE295" s="8" t="s">
        <v>61</v>
      </c>
      <c r="AF295" s="8" t="s">
        <v>74</v>
      </c>
      <c r="AG295" s="7">
        <v>7.3</v>
      </c>
    </row>
    <row r="296" spans="1:33" ht="45" x14ac:dyDescent="0.25">
      <c r="A296" s="7">
        <v>2024</v>
      </c>
      <c r="B296" s="8" t="s">
        <v>54</v>
      </c>
      <c r="C296" s="8" t="s">
        <v>55</v>
      </c>
      <c r="D296" s="8" t="s">
        <v>175</v>
      </c>
      <c r="E296" s="8" t="s">
        <v>176</v>
      </c>
      <c r="F296" s="8" t="s">
        <v>182</v>
      </c>
      <c r="G296" s="8" t="s">
        <v>579</v>
      </c>
      <c r="H296" s="8" t="s">
        <v>59</v>
      </c>
      <c r="I296" s="8" t="s">
        <v>221</v>
      </c>
      <c r="J296" s="8" t="s">
        <v>61</v>
      </c>
      <c r="K296" s="7" t="b">
        <v>1</v>
      </c>
      <c r="L296" s="8" t="s">
        <v>8</v>
      </c>
      <c r="M296" s="7">
        <v>101</v>
      </c>
      <c r="N296" s="8" t="s">
        <v>580</v>
      </c>
      <c r="O296" s="7">
        <v>26</v>
      </c>
      <c r="P296" s="9"/>
      <c r="Q296" s="8" t="s">
        <v>61</v>
      </c>
      <c r="R296" s="7">
        <v>1</v>
      </c>
      <c r="S296" s="10">
        <v>45476</v>
      </c>
      <c r="T296" s="8" t="s">
        <v>63</v>
      </c>
      <c r="U296" s="8" t="s">
        <v>290</v>
      </c>
      <c r="V296" s="8" t="s">
        <v>291</v>
      </c>
      <c r="W296" s="8" t="s">
        <v>292</v>
      </c>
      <c r="X296" s="8" t="s">
        <v>65</v>
      </c>
      <c r="Y296" s="8" t="s">
        <v>16</v>
      </c>
      <c r="Z296" s="8" t="s">
        <v>9</v>
      </c>
      <c r="AA296" s="8" t="s">
        <v>293</v>
      </c>
      <c r="AB296" s="8" t="s">
        <v>290</v>
      </c>
      <c r="AC296" s="8" t="s">
        <v>63</v>
      </c>
      <c r="AD296" s="8" t="s">
        <v>61</v>
      </c>
      <c r="AE296" s="8" t="s">
        <v>61</v>
      </c>
      <c r="AF296" s="8" t="s">
        <v>74</v>
      </c>
      <c r="AG296" s="7">
        <v>5.2</v>
      </c>
    </row>
    <row r="297" spans="1:33" x14ac:dyDescent="0.25">
      <c r="A297" s="7">
        <v>2024</v>
      </c>
      <c r="B297" s="8" t="s">
        <v>54</v>
      </c>
      <c r="C297" s="8" t="s">
        <v>55</v>
      </c>
      <c r="D297" s="8" t="s">
        <v>175</v>
      </c>
      <c r="E297" s="8" t="s">
        <v>176</v>
      </c>
      <c r="F297" s="8" t="s">
        <v>182</v>
      </c>
      <c r="G297" s="8" t="s">
        <v>579</v>
      </c>
      <c r="H297" s="8" t="s">
        <v>67</v>
      </c>
      <c r="I297" s="8" t="s">
        <v>221</v>
      </c>
      <c r="J297" s="8" t="s">
        <v>61</v>
      </c>
      <c r="K297" s="7" t="b">
        <v>1</v>
      </c>
      <c r="L297" s="8" t="s">
        <v>8</v>
      </c>
      <c r="M297" s="7">
        <v>101</v>
      </c>
      <c r="N297" s="8" t="s">
        <v>581</v>
      </c>
      <c r="O297" s="7">
        <v>26</v>
      </c>
      <c r="P297" s="9"/>
      <c r="Q297" s="8" t="s">
        <v>61</v>
      </c>
      <c r="R297" s="7">
        <v>1</v>
      </c>
      <c r="S297" s="10">
        <v>45476</v>
      </c>
      <c r="T297" s="8" t="s">
        <v>63</v>
      </c>
      <c r="U297" s="8" t="s">
        <v>224</v>
      </c>
      <c r="V297" s="8" t="s">
        <v>224</v>
      </c>
      <c r="W297" s="8" t="s">
        <v>61</v>
      </c>
      <c r="X297" s="8" t="s">
        <v>61</v>
      </c>
      <c r="Y297" s="8" t="s">
        <v>61</v>
      </c>
      <c r="Z297" s="8" t="s">
        <v>61</v>
      </c>
      <c r="AA297" s="8" t="s">
        <v>122</v>
      </c>
      <c r="AB297" s="8" t="s">
        <v>224</v>
      </c>
      <c r="AC297" s="8" t="s">
        <v>63</v>
      </c>
      <c r="AD297" s="8" t="s">
        <v>61</v>
      </c>
      <c r="AE297" s="8" t="s">
        <v>61</v>
      </c>
      <c r="AF297" s="8" t="s">
        <v>74</v>
      </c>
      <c r="AG297" s="7">
        <v>9.5</v>
      </c>
    </row>
    <row r="298" spans="1:33" ht="30" x14ac:dyDescent="0.25">
      <c r="A298" s="7">
        <v>2024</v>
      </c>
      <c r="B298" s="8" t="s">
        <v>54</v>
      </c>
      <c r="C298" s="8" t="s">
        <v>55</v>
      </c>
      <c r="D298" s="8" t="s">
        <v>175</v>
      </c>
      <c r="E298" s="8" t="s">
        <v>176</v>
      </c>
      <c r="F298" s="8" t="s">
        <v>182</v>
      </c>
      <c r="G298" s="8" t="s">
        <v>579</v>
      </c>
      <c r="H298" s="8" t="s">
        <v>68</v>
      </c>
      <c r="I298" s="8" t="s">
        <v>221</v>
      </c>
      <c r="J298" s="8" t="s">
        <v>61</v>
      </c>
      <c r="K298" s="7" t="b">
        <v>1</v>
      </c>
      <c r="L298" s="8" t="s">
        <v>8</v>
      </c>
      <c r="M298" s="7">
        <v>101</v>
      </c>
      <c r="N298" s="8" t="s">
        <v>582</v>
      </c>
      <c r="O298" s="7">
        <v>26</v>
      </c>
      <c r="P298" s="9"/>
      <c r="Q298" s="8" t="s">
        <v>61</v>
      </c>
      <c r="R298" s="7">
        <v>1</v>
      </c>
      <c r="S298" s="10">
        <v>45476</v>
      </c>
      <c r="T298" s="8" t="s">
        <v>63</v>
      </c>
      <c r="U298" s="8" t="s">
        <v>64</v>
      </c>
      <c r="V298" s="8" t="s">
        <v>18</v>
      </c>
      <c r="W298" s="8" t="s">
        <v>12</v>
      </c>
      <c r="X298" s="8" t="s">
        <v>65</v>
      </c>
      <c r="Y298" s="8" t="s">
        <v>16</v>
      </c>
      <c r="Z298" s="8" t="s">
        <v>9</v>
      </c>
      <c r="AA298" s="8" t="s">
        <v>66</v>
      </c>
      <c r="AB298" s="8" t="s">
        <v>64</v>
      </c>
      <c r="AC298" s="8" t="s">
        <v>63</v>
      </c>
      <c r="AD298" s="8" t="s">
        <v>61</v>
      </c>
      <c r="AE298" s="8" t="s">
        <v>61</v>
      </c>
      <c r="AF298" s="8" t="s">
        <v>74</v>
      </c>
      <c r="AG298" s="7">
        <v>14.9</v>
      </c>
    </row>
    <row r="299" spans="1:33" x14ac:dyDescent="0.25">
      <c r="A299" s="7">
        <v>2024</v>
      </c>
      <c r="B299" s="8" t="s">
        <v>54</v>
      </c>
      <c r="C299" s="8" t="s">
        <v>55</v>
      </c>
      <c r="D299" s="8" t="s">
        <v>175</v>
      </c>
      <c r="E299" s="8" t="s">
        <v>176</v>
      </c>
      <c r="F299" s="8" t="s">
        <v>182</v>
      </c>
      <c r="G299" s="8" t="s">
        <v>579</v>
      </c>
      <c r="H299" s="8" t="s">
        <v>70</v>
      </c>
      <c r="I299" s="8" t="s">
        <v>221</v>
      </c>
      <c r="J299" s="8" t="s">
        <v>61</v>
      </c>
      <c r="K299" s="7" t="b">
        <v>1</v>
      </c>
      <c r="L299" s="8" t="s">
        <v>8</v>
      </c>
      <c r="M299" s="7">
        <v>101</v>
      </c>
      <c r="N299" s="8" t="s">
        <v>583</v>
      </c>
      <c r="O299" s="7">
        <v>26</v>
      </c>
      <c r="P299" s="9"/>
      <c r="Q299" s="8" t="s">
        <v>61</v>
      </c>
      <c r="R299" s="7">
        <v>1</v>
      </c>
      <c r="S299" s="10">
        <v>45476</v>
      </c>
      <c r="T299" s="8" t="s">
        <v>63</v>
      </c>
      <c r="U299" s="8" t="s">
        <v>224</v>
      </c>
      <c r="V299" s="8" t="s">
        <v>224</v>
      </c>
      <c r="W299" s="8" t="s">
        <v>61</v>
      </c>
      <c r="X299" s="8" t="s">
        <v>61</v>
      </c>
      <c r="Y299" s="8" t="s">
        <v>61</v>
      </c>
      <c r="Z299" s="8" t="s">
        <v>61</v>
      </c>
      <c r="AA299" s="8" t="s">
        <v>72</v>
      </c>
      <c r="AB299" s="8" t="s">
        <v>224</v>
      </c>
      <c r="AC299" s="8" t="s">
        <v>63</v>
      </c>
      <c r="AD299" s="8" t="s">
        <v>61</v>
      </c>
      <c r="AE299" s="8" t="s">
        <v>61</v>
      </c>
      <c r="AF299" s="8" t="s">
        <v>74</v>
      </c>
      <c r="AG299" s="7">
        <v>9.4</v>
      </c>
    </row>
    <row r="300" spans="1:33" ht="30" x14ac:dyDescent="0.25">
      <c r="A300" s="7">
        <v>2024</v>
      </c>
      <c r="B300" s="8" t="s">
        <v>54</v>
      </c>
      <c r="C300" s="8" t="s">
        <v>55</v>
      </c>
      <c r="D300" s="8" t="s">
        <v>175</v>
      </c>
      <c r="E300" s="8" t="s">
        <v>176</v>
      </c>
      <c r="F300" s="8" t="s">
        <v>182</v>
      </c>
      <c r="G300" s="8" t="s">
        <v>579</v>
      </c>
      <c r="H300" s="8" t="s">
        <v>73</v>
      </c>
      <c r="I300" s="8" t="s">
        <v>221</v>
      </c>
      <c r="J300" s="8" t="s">
        <v>61</v>
      </c>
      <c r="K300" s="7" t="b">
        <v>1</v>
      </c>
      <c r="L300" s="8" t="s">
        <v>8</v>
      </c>
      <c r="M300" s="7">
        <v>101</v>
      </c>
      <c r="N300" s="8" t="s">
        <v>584</v>
      </c>
      <c r="O300" s="7">
        <v>26</v>
      </c>
      <c r="P300" s="9"/>
      <c r="Q300" s="8" t="s">
        <v>61</v>
      </c>
      <c r="R300" s="7">
        <v>1</v>
      </c>
      <c r="S300" s="10">
        <v>45476</v>
      </c>
      <c r="T300" s="8" t="s">
        <v>63</v>
      </c>
      <c r="U300" s="8" t="s">
        <v>267</v>
      </c>
      <c r="V300" s="8" t="s">
        <v>268</v>
      </c>
      <c r="W300" s="8" t="s">
        <v>132</v>
      </c>
      <c r="X300" s="8" t="s">
        <v>65</v>
      </c>
      <c r="Y300" s="8" t="s">
        <v>16</v>
      </c>
      <c r="Z300" s="8" t="s">
        <v>9</v>
      </c>
      <c r="AA300" s="8" t="s">
        <v>66</v>
      </c>
      <c r="AB300" s="8" t="s">
        <v>267</v>
      </c>
      <c r="AC300" s="8" t="s">
        <v>63</v>
      </c>
      <c r="AD300" s="8" t="s">
        <v>61</v>
      </c>
      <c r="AE300" s="8" t="s">
        <v>61</v>
      </c>
      <c r="AF300" s="8" t="s">
        <v>74</v>
      </c>
      <c r="AG300" s="7">
        <v>10.8</v>
      </c>
    </row>
    <row r="301" spans="1:33" x14ac:dyDescent="0.25">
      <c r="A301" s="7">
        <v>2024</v>
      </c>
      <c r="B301" s="8" t="s">
        <v>54</v>
      </c>
      <c r="C301" s="8" t="s">
        <v>55</v>
      </c>
      <c r="D301" s="8" t="s">
        <v>175</v>
      </c>
      <c r="E301" s="8" t="s">
        <v>176</v>
      </c>
      <c r="F301" s="8" t="s">
        <v>182</v>
      </c>
      <c r="G301" s="8" t="s">
        <v>579</v>
      </c>
      <c r="H301" s="8" t="s">
        <v>75</v>
      </c>
      <c r="I301" s="8" t="s">
        <v>221</v>
      </c>
      <c r="J301" s="8" t="s">
        <v>61</v>
      </c>
      <c r="K301" s="7" t="b">
        <v>1</v>
      </c>
      <c r="L301" s="8" t="s">
        <v>8</v>
      </c>
      <c r="M301" s="7">
        <v>101</v>
      </c>
      <c r="N301" s="8" t="s">
        <v>585</v>
      </c>
      <c r="O301" s="7">
        <v>26</v>
      </c>
      <c r="P301" s="9"/>
      <c r="Q301" s="8" t="s">
        <v>61</v>
      </c>
      <c r="R301" s="7">
        <v>1</v>
      </c>
      <c r="S301" s="10">
        <v>45476</v>
      </c>
      <c r="T301" s="8" t="s">
        <v>63</v>
      </c>
      <c r="U301" s="8" t="s">
        <v>224</v>
      </c>
      <c r="V301" s="8" t="s">
        <v>224</v>
      </c>
      <c r="W301" s="8" t="s">
        <v>61</v>
      </c>
      <c r="X301" s="8" t="s">
        <v>61</v>
      </c>
      <c r="Y301" s="8" t="s">
        <v>61</v>
      </c>
      <c r="Z301" s="8" t="s">
        <v>61</v>
      </c>
      <c r="AA301" s="8" t="s">
        <v>72</v>
      </c>
      <c r="AB301" s="8" t="s">
        <v>224</v>
      </c>
      <c r="AC301" s="8" t="s">
        <v>63</v>
      </c>
      <c r="AD301" s="8" t="s">
        <v>61</v>
      </c>
      <c r="AE301" s="8" t="s">
        <v>61</v>
      </c>
      <c r="AF301" s="8" t="s">
        <v>74</v>
      </c>
      <c r="AG301" s="7">
        <v>12</v>
      </c>
    </row>
    <row r="302" spans="1:33" ht="30" x14ac:dyDescent="0.25">
      <c r="A302" s="7">
        <v>2024</v>
      </c>
      <c r="B302" s="8" t="s">
        <v>54</v>
      </c>
      <c r="C302" s="8" t="s">
        <v>55</v>
      </c>
      <c r="D302" s="8" t="s">
        <v>175</v>
      </c>
      <c r="E302" s="8" t="s">
        <v>176</v>
      </c>
      <c r="F302" s="8" t="s">
        <v>182</v>
      </c>
      <c r="G302" s="8" t="s">
        <v>579</v>
      </c>
      <c r="H302" s="8" t="s">
        <v>77</v>
      </c>
      <c r="I302" s="8" t="s">
        <v>221</v>
      </c>
      <c r="J302" s="8" t="s">
        <v>61</v>
      </c>
      <c r="K302" s="7" t="b">
        <v>1</v>
      </c>
      <c r="L302" s="8" t="s">
        <v>8</v>
      </c>
      <c r="M302" s="7">
        <v>101</v>
      </c>
      <c r="N302" s="8" t="s">
        <v>586</v>
      </c>
      <c r="O302" s="7">
        <v>26</v>
      </c>
      <c r="P302" s="9"/>
      <c r="Q302" s="8" t="s">
        <v>61</v>
      </c>
      <c r="R302" s="7">
        <v>1</v>
      </c>
      <c r="S302" s="10">
        <v>45476</v>
      </c>
      <c r="T302" s="8" t="s">
        <v>63</v>
      </c>
      <c r="U302" s="8" t="s">
        <v>76</v>
      </c>
      <c r="V302" s="8" t="s">
        <v>17</v>
      </c>
      <c r="W302" s="8" t="s">
        <v>12</v>
      </c>
      <c r="X302" s="8" t="s">
        <v>65</v>
      </c>
      <c r="Y302" s="8" t="s">
        <v>16</v>
      </c>
      <c r="Z302" s="8" t="s">
        <v>9</v>
      </c>
      <c r="AA302" s="8" t="s">
        <v>66</v>
      </c>
      <c r="AB302" s="8" t="s">
        <v>76</v>
      </c>
      <c r="AC302" s="8" t="s">
        <v>63</v>
      </c>
      <c r="AD302" s="8" t="s">
        <v>61</v>
      </c>
      <c r="AE302" s="8" t="s">
        <v>61</v>
      </c>
      <c r="AF302" s="8" t="s">
        <v>74</v>
      </c>
      <c r="AG302" s="7">
        <v>9</v>
      </c>
    </row>
    <row r="303" spans="1:33" ht="30" x14ac:dyDescent="0.25">
      <c r="A303" s="7">
        <v>2024</v>
      </c>
      <c r="B303" s="8" t="s">
        <v>54</v>
      </c>
      <c r="C303" s="8" t="s">
        <v>55</v>
      </c>
      <c r="D303" s="8" t="s">
        <v>175</v>
      </c>
      <c r="E303" s="8" t="s">
        <v>176</v>
      </c>
      <c r="F303" s="8" t="s">
        <v>182</v>
      </c>
      <c r="G303" s="8" t="s">
        <v>579</v>
      </c>
      <c r="H303" s="8" t="s">
        <v>78</v>
      </c>
      <c r="I303" s="8" t="s">
        <v>221</v>
      </c>
      <c r="J303" s="8" t="s">
        <v>61</v>
      </c>
      <c r="K303" s="7" t="b">
        <v>1</v>
      </c>
      <c r="L303" s="8" t="s">
        <v>8</v>
      </c>
      <c r="M303" s="7">
        <v>101</v>
      </c>
      <c r="N303" s="8" t="s">
        <v>587</v>
      </c>
      <c r="O303" s="7">
        <v>26</v>
      </c>
      <c r="P303" s="9"/>
      <c r="Q303" s="8" t="s">
        <v>61</v>
      </c>
      <c r="R303" s="7">
        <v>1</v>
      </c>
      <c r="S303" s="10">
        <v>45476</v>
      </c>
      <c r="T303" s="8" t="s">
        <v>63</v>
      </c>
      <c r="U303" s="8" t="s">
        <v>64</v>
      </c>
      <c r="V303" s="8" t="s">
        <v>18</v>
      </c>
      <c r="W303" s="8" t="s">
        <v>12</v>
      </c>
      <c r="X303" s="8" t="s">
        <v>65</v>
      </c>
      <c r="Y303" s="8" t="s">
        <v>16</v>
      </c>
      <c r="Z303" s="8" t="s">
        <v>9</v>
      </c>
      <c r="AA303" s="8" t="s">
        <v>66</v>
      </c>
      <c r="AB303" s="8" t="s">
        <v>64</v>
      </c>
      <c r="AC303" s="8" t="s">
        <v>63</v>
      </c>
      <c r="AD303" s="8" t="s">
        <v>61</v>
      </c>
      <c r="AE303" s="8" t="s">
        <v>61</v>
      </c>
      <c r="AF303" s="8" t="s">
        <v>74</v>
      </c>
      <c r="AG303" s="7">
        <v>8.6999999999999993</v>
      </c>
    </row>
    <row r="304" spans="1:33" ht="30" x14ac:dyDescent="0.25">
      <c r="A304" s="7">
        <v>2024</v>
      </c>
      <c r="B304" s="8" t="s">
        <v>54</v>
      </c>
      <c r="C304" s="8" t="s">
        <v>55</v>
      </c>
      <c r="D304" s="8" t="s">
        <v>175</v>
      </c>
      <c r="E304" s="8" t="s">
        <v>176</v>
      </c>
      <c r="F304" s="8" t="s">
        <v>182</v>
      </c>
      <c r="G304" s="8" t="s">
        <v>579</v>
      </c>
      <c r="H304" s="8" t="s">
        <v>79</v>
      </c>
      <c r="I304" s="8" t="s">
        <v>221</v>
      </c>
      <c r="J304" s="8" t="s">
        <v>61</v>
      </c>
      <c r="K304" s="7" t="b">
        <v>1</v>
      </c>
      <c r="L304" s="8" t="s">
        <v>8</v>
      </c>
      <c r="M304" s="7">
        <v>101</v>
      </c>
      <c r="N304" s="8" t="s">
        <v>588</v>
      </c>
      <c r="O304" s="7">
        <v>26</v>
      </c>
      <c r="P304" s="9"/>
      <c r="Q304" s="8" t="s">
        <v>61</v>
      </c>
      <c r="R304" s="7">
        <v>1</v>
      </c>
      <c r="S304" s="10">
        <v>45476</v>
      </c>
      <c r="T304" s="8" t="s">
        <v>63</v>
      </c>
      <c r="U304" s="8" t="s">
        <v>64</v>
      </c>
      <c r="V304" s="8" t="s">
        <v>18</v>
      </c>
      <c r="W304" s="8" t="s">
        <v>12</v>
      </c>
      <c r="X304" s="8" t="s">
        <v>65</v>
      </c>
      <c r="Y304" s="8" t="s">
        <v>16</v>
      </c>
      <c r="Z304" s="8" t="s">
        <v>9</v>
      </c>
      <c r="AA304" s="8" t="s">
        <v>66</v>
      </c>
      <c r="AB304" s="8" t="s">
        <v>64</v>
      </c>
      <c r="AC304" s="8" t="s">
        <v>63</v>
      </c>
      <c r="AD304" s="8" t="s">
        <v>61</v>
      </c>
      <c r="AE304" s="8" t="s">
        <v>61</v>
      </c>
      <c r="AF304" s="8" t="s">
        <v>74</v>
      </c>
      <c r="AG304" s="7">
        <v>6.4</v>
      </c>
    </row>
    <row r="305" spans="1:33" ht="30" x14ac:dyDescent="0.25">
      <c r="A305" s="7">
        <v>2024</v>
      </c>
      <c r="B305" s="8" t="s">
        <v>54</v>
      </c>
      <c r="C305" s="8" t="s">
        <v>55</v>
      </c>
      <c r="D305" s="8" t="s">
        <v>175</v>
      </c>
      <c r="E305" s="8" t="s">
        <v>176</v>
      </c>
      <c r="F305" s="8" t="s">
        <v>182</v>
      </c>
      <c r="G305" s="8" t="s">
        <v>579</v>
      </c>
      <c r="H305" s="8" t="s">
        <v>81</v>
      </c>
      <c r="I305" s="8" t="s">
        <v>221</v>
      </c>
      <c r="J305" s="8" t="s">
        <v>61</v>
      </c>
      <c r="K305" s="7" t="b">
        <v>1</v>
      </c>
      <c r="L305" s="8" t="s">
        <v>8</v>
      </c>
      <c r="M305" s="7">
        <v>101</v>
      </c>
      <c r="N305" s="8" t="s">
        <v>589</v>
      </c>
      <c r="O305" s="7">
        <v>26</v>
      </c>
      <c r="P305" s="9"/>
      <c r="Q305" s="8" t="s">
        <v>61</v>
      </c>
      <c r="R305" s="7">
        <v>1</v>
      </c>
      <c r="S305" s="10">
        <v>45476</v>
      </c>
      <c r="T305" s="8" t="s">
        <v>63</v>
      </c>
      <c r="U305" s="8" t="s">
        <v>171</v>
      </c>
      <c r="V305" s="8" t="s">
        <v>172</v>
      </c>
      <c r="W305" s="8" t="s">
        <v>173</v>
      </c>
      <c r="X305" s="8" t="s">
        <v>65</v>
      </c>
      <c r="Y305" s="8" t="s">
        <v>16</v>
      </c>
      <c r="Z305" s="8" t="s">
        <v>9</v>
      </c>
      <c r="AA305" s="8" t="s">
        <v>66</v>
      </c>
      <c r="AB305" s="8" t="s">
        <v>171</v>
      </c>
      <c r="AC305" s="8" t="s">
        <v>63</v>
      </c>
      <c r="AD305" s="8" t="s">
        <v>61</v>
      </c>
      <c r="AE305" s="8" t="s">
        <v>61</v>
      </c>
      <c r="AF305" s="8" t="s">
        <v>74</v>
      </c>
      <c r="AG305" s="7">
        <v>8</v>
      </c>
    </row>
    <row r="306" spans="1:33" x14ac:dyDescent="0.25">
      <c r="A306" s="7">
        <v>2024</v>
      </c>
      <c r="B306" s="8" t="s">
        <v>54</v>
      </c>
      <c r="C306" s="8" t="s">
        <v>55</v>
      </c>
      <c r="D306" s="8" t="s">
        <v>175</v>
      </c>
      <c r="E306" s="8" t="s">
        <v>176</v>
      </c>
      <c r="F306" s="8" t="s">
        <v>182</v>
      </c>
      <c r="G306" s="8" t="s">
        <v>579</v>
      </c>
      <c r="H306" s="8" t="s">
        <v>82</v>
      </c>
      <c r="I306" s="8" t="s">
        <v>221</v>
      </c>
      <c r="J306" s="8" t="s">
        <v>61</v>
      </c>
      <c r="K306" s="7" t="b">
        <v>1</v>
      </c>
      <c r="L306" s="8" t="s">
        <v>8</v>
      </c>
      <c r="M306" s="7">
        <v>101</v>
      </c>
      <c r="N306" s="8" t="s">
        <v>590</v>
      </c>
      <c r="O306" s="7">
        <v>26</v>
      </c>
      <c r="P306" s="9"/>
      <c r="Q306" s="8" t="s">
        <v>61</v>
      </c>
      <c r="R306" s="7">
        <v>1</v>
      </c>
      <c r="S306" s="10">
        <v>45476</v>
      </c>
      <c r="T306" s="8" t="s">
        <v>63</v>
      </c>
      <c r="U306" s="8" t="s">
        <v>224</v>
      </c>
      <c r="V306" s="8" t="s">
        <v>224</v>
      </c>
      <c r="W306" s="8" t="s">
        <v>61</v>
      </c>
      <c r="X306" s="8" t="s">
        <v>61</v>
      </c>
      <c r="Y306" s="8" t="s">
        <v>61</v>
      </c>
      <c r="Z306" s="8" t="s">
        <v>61</v>
      </c>
      <c r="AA306" s="8" t="s">
        <v>66</v>
      </c>
      <c r="AB306" s="8" t="s">
        <v>224</v>
      </c>
      <c r="AC306" s="8" t="s">
        <v>63</v>
      </c>
      <c r="AD306" s="8" t="s">
        <v>61</v>
      </c>
      <c r="AE306" s="8" t="s">
        <v>61</v>
      </c>
      <c r="AF306" s="8" t="s">
        <v>74</v>
      </c>
      <c r="AG306" s="7">
        <v>17.5</v>
      </c>
    </row>
    <row r="307" spans="1:33" ht="30" x14ac:dyDescent="0.25">
      <c r="A307" s="7">
        <v>2024</v>
      </c>
      <c r="B307" s="8" t="s">
        <v>54</v>
      </c>
      <c r="C307" s="8" t="s">
        <v>55</v>
      </c>
      <c r="D307" s="8" t="s">
        <v>175</v>
      </c>
      <c r="E307" s="8" t="s">
        <v>176</v>
      </c>
      <c r="F307" s="8" t="s">
        <v>182</v>
      </c>
      <c r="G307" s="8" t="s">
        <v>579</v>
      </c>
      <c r="H307" s="8" t="s">
        <v>83</v>
      </c>
      <c r="I307" s="8" t="s">
        <v>221</v>
      </c>
      <c r="J307" s="8" t="s">
        <v>61</v>
      </c>
      <c r="K307" s="7" t="b">
        <v>1</v>
      </c>
      <c r="L307" s="8" t="s">
        <v>8</v>
      </c>
      <c r="M307" s="7">
        <v>101</v>
      </c>
      <c r="N307" s="8" t="s">
        <v>591</v>
      </c>
      <c r="O307" s="7">
        <v>26</v>
      </c>
      <c r="P307" s="9"/>
      <c r="Q307" s="8" t="s">
        <v>61</v>
      </c>
      <c r="R307" s="7">
        <v>1</v>
      </c>
      <c r="S307" s="10">
        <v>45476</v>
      </c>
      <c r="T307" s="8" t="s">
        <v>63</v>
      </c>
      <c r="U307" s="8" t="s">
        <v>64</v>
      </c>
      <c r="V307" s="8" t="s">
        <v>18</v>
      </c>
      <c r="W307" s="8" t="s">
        <v>12</v>
      </c>
      <c r="X307" s="8" t="s">
        <v>65</v>
      </c>
      <c r="Y307" s="8" t="s">
        <v>16</v>
      </c>
      <c r="Z307" s="8" t="s">
        <v>9</v>
      </c>
      <c r="AA307" s="8" t="s">
        <v>66</v>
      </c>
      <c r="AB307" s="8" t="s">
        <v>64</v>
      </c>
      <c r="AC307" s="8" t="s">
        <v>63</v>
      </c>
      <c r="AD307" s="8" t="s">
        <v>61</v>
      </c>
      <c r="AE307" s="8" t="s">
        <v>61</v>
      </c>
      <c r="AF307" s="8" t="s">
        <v>74</v>
      </c>
      <c r="AG307" s="7">
        <v>8</v>
      </c>
    </row>
    <row r="308" spans="1:33" ht="30" x14ac:dyDescent="0.25">
      <c r="A308" s="7">
        <v>2024</v>
      </c>
      <c r="B308" s="8" t="s">
        <v>54</v>
      </c>
      <c r="C308" s="8" t="s">
        <v>55</v>
      </c>
      <c r="D308" s="8" t="s">
        <v>175</v>
      </c>
      <c r="E308" s="8" t="s">
        <v>176</v>
      </c>
      <c r="F308" s="8" t="s">
        <v>182</v>
      </c>
      <c r="G308" s="8" t="s">
        <v>579</v>
      </c>
      <c r="H308" s="8" t="s">
        <v>85</v>
      </c>
      <c r="I308" s="8" t="s">
        <v>221</v>
      </c>
      <c r="J308" s="8" t="s">
        <v>61</v>
      </c>
      <c r="K308" s="7" t="b">
        <v>1</v>
      </c>
      <c r="L308" s="8" t="s">
        <v>8</v>
      </c>
      <c r="M308" s="7">
        <v>101</v>
      </c>
      <c r="N308" s="8" t="s">
        <v>592</v>
      </c>
      <c r="O308" s="7">
        <v>26</v>
      </c>
      <c r="P308" s="9"/>
      <c r="Q308" s="8" t="s">
        <v>61</v>
      </c>
      <c r="R308" s="7">
        <v>1</v>
      </c>
      <c r="S308" s="10">
        <v>45476</v>
      </c>
      <c r="T308" s="8" t="s">
        <v>63</v>
      </c>
      <c r="U308" s="8" t="s">
        <v>130</v>
      </c>
      <c r="V308" s="8" t="s">
        <v>131</v>
      </c>
      <c r="W308" s="8" t="s">
        <v>132</v>
      </c>
      <c r="X308" s="8" t="s">
        <v>65</v>
      </c>
      <c r="Y308" s="8" t="s">
        <v>16</v>
      </c>
      <c r="Z308" s="8" t="s">
        <v>9</v>
      </c>
      <c r="AA308" s="8" t="s">
        <v>66</v>
      </c>
      <c r="AB308" s="8" t="s">
        <v>130</v>
      </c>
      <c r="AC308" s="8" t="s">
        <v>63</v>
      </c>
      <c r="AD308" s="8" t="s">
        <v>61</v>
      </c>
      <c r="AE308" s="8" t="s">
        <v>61</v>
      </c>
      <c r="AF308" s="8" t="s">
        <v>74</v>
      </c>
      <c r="AG308" s="7">
        <v>9.8000000000000007</v>
      </c>
    </row>
    <row r="309" spans="1:33" ht="30" x14ac:dyDescent="0.25">
      <c r="A309" s="7">
        <v>2024</v>
      </c>
      <c r="B309" s="8" t="s">
        <v>54</v>
      </c>
      <c r="C309" s="8" t="s">
        <v>55</v>
      </c>
      <c r="D309" s="8" t="s">
        <v>175</v>
      </c>
      <c r="E309" s="8" t="s">
        <v>176</v>
      </c>
      <c r="F309" s="8" t="s">
        <v>182</v>
      </c>
      <c r="G309" s="8" t="s">
        <v>579</v>
      </c>
      <c r="H309" s="8" t="s">
        <v>86</v>
      </c>
      <c r="I309" s="8" t="s">
        <v>221</v>
      </c>
      <c r="J309" s="8" t="s">
        <v>61</v>
      </c>
      <c r="K309" s="7" t="b">
        <v>1</v>
      </c>
      <c r="L309" s="8" t="s">
        <v>8</v>
      </c>
      <c r="M309" s="7">
        <v>101</v>
      </c>
      <c r="N309" s="8" t="s">
        <v>593</v>
      </c>
      <c r="O309" s="7">
        <v>26</v>
      </c>
      <c r="P309" s="9"/>
      <c r="Q309" s="8" t="s">
        <v>61</v>
      </c>
      <c r="R309" s="7">
        <v>1</v>
      </c>
      <c r="S309" s="10">
        <v>45476</v>
      </c>
      <c r="T309" s="8" t="s">
        <v>63</v>
      </c>
      <c r="U309" s="8" t="s">
        <v>64</v>
      </c>
      <c r="V309" s="8" t="s">
        <v>18</v>
      </c>
      <c r="W309" s="8" t="s">
        <v>12</v>
      </c>
      <c r="X309" s="8" t="s">
        <v>65</v>
      </c>
      <c r="Y309" s="8" t="s">
        <v>16</v>
      </c>
      <c r="Z309" s="8" t="s">
        <v>9</v>
      </c>
      <c r="AA309" s="8" t="s">
        <v>66</v>
      </c>
      <c r="AB309" s="8" t="s">
        <v>64</v>
      </c>
      <c r="AC309" s="8" t="s">
        <v>63</v>
      </c>
      <c r="AD309" s="8" t="s">
        <v>61</v>
      </c>
      <c r="AE309" s="8" t="s">
        <v>61</v>
      </c>
      <c r="AF309" s="8" t="s">
        <v>74</v>
      </c>
      <c r="AG309" s="7">
        <v>9.6999999999999993</v>
      </c>
    </row>
    <row r="310" spans="1:33" x14ac:dyDescent="0.25">
      <c r="A310" s="7">
        <v>2024</v>
      </c>
      <c r="B310" s="8" t="s">
        <v>54</v>
      </c>
      <c r="C310" s="8" t="s">
        <v>55</v>
      </c>
      <c r="D310" s="8" t="s">
        <v>175</v>
      </c>
      <c r="E310" s="8" t="s">
        <v>176</v>
      </c>
      <c r="F310" s="8" t="s">
        <v>182</v>
      </c>
      <c r="G310" s="8" t="s">
        <v>579</v>
      </c>
      <c r="H310" s="8" t="s">
        <v>87</v>
      </c>
      <c r="I310" s="8" t="s">
        <v>221</v>
      </c>
      <c r="J310" s="8" t="s">
        <v>61</v>
      </c>
      <c r="K310" s="7" t="b">
        <v>1</v>
      </c>
      <c r="L310" s="8" t="s">
        <v>8</v>
      </c>
      <c r="M310" s="7">
        <v>101</v>
      </c>
      <c r="N310" s="8" t="s">
        <v>594</v>
      </c>
      <c r="O310" s="7">
        <v>26</v>
      </c>
      <c r="P310" s="9"/>
      <c r="Q310" s="8" t="s">
        <v>61</v>
      </c>
      <c r="R310" s="7">
        <v>1</v>
      </c>
      <c r="S310" s="10">
        <v>45476</v>
      </c>
      <c r="T310" s="8" t="s">
        <v>63</v>
      </c>
      <c r="U310" s="8" t="s">
        <v>224</v>
      </c>
      <c r="V310" s="8" t="s">
        <v>224</v>
      </c>
      <c r="W310" s="8" t="s">
        <v>61</v>
      </c>
      <c r="X310" s="8" t="s">
        <v>61</v>
      </c>
      <c r="Y310" s="8" t="s">
        <v>61</v>
      </c>
      <c r="Z310" s="8" t="s">
        <v>61</v>
      </c>
      <c r="AA310" s="8" t="s">
        <v>66</v>
      </c>
      <c r="AB310" s="8" t="s">
        <v>224</v>
      </c>
      <c r="AC310" s="8" t="s">
        <v>63</v>
      </c>
      <c r="AD310" s="8" t="s">
        <v>61</v>
      </c>
      <c r="AE310" s="8" t="s">
        <v>61</v>
      </c>
      <c r="AF310" s="8" t="s">
        <v>74</v>
      </c>
      <c r="AG310" s="7">
        <v>7.8</v>
      </c>
    </row>
    <row r="311" spans="1:33" ht="30" x14ac:dyDescent="0.25">
      <c r="A311" s="7">
        <v>2024</v>
      </c>
      <c r="B311" s="8" t="s">
        <v>54</v>
      </c>
      <c r="C311" s="8" t="s">
        <v>55</v>
      </c>
      <c r="D311" s="8" t="s">
        <v>175</v>
      </c>
      <c r="E311" s="8" t="s">
        <v>176</v>
      </c>
      <c r="F311" s="8" t="s">
        <v>182</v>
      </c>
      <c r="G311" s="8" t="s">
        <v>579</v>
      </c>
      <c r="H311" s="8" t="s">
        <v>88</v>
      </c>
      <c r="I311" s="8" t="s">
        <v>221</v>
      </c>
      <c r="J311" s="8" t="s">
        <v>61</v>
      </c>
      <c r="K311" s="7" t="b">
        <v>1</v>
      </c>
      <c r="L311" s="8" t="s">
        <v>8</v>
      </c>
      <c r="M311" s="7">
        <v>101</v>
      </c>
      <c r="N311" s="8" t="s">
        <v>595</v>
      </c>
      <c r="O311" s="7">
        <v>26</v>
      </c>
      <c r="P311" s="9"/>
      <c r="Q311" s="8" t="s">
        <v>61</v>
      </c>
      <c r="R311" s="7">
        <v>1</v>
      </c>
      <c r="S311" s="10">
        <v>45476</v>
      </c>
      <c r="T311" s="8" t="s">
        <v>63</v>
      </c>
      <c r="U311" s="8" t="s">
        <v>64</v>
      </c>
      <c r="V311" s="8" t="s">
        <v>18</v>
      </c>
      <c r="W311" s="8" t="s">
        <v>12</v>
      </c>
      <c r="X311" s="8" t="s">
        <v>65</v>
      </c>
      <c r="Y311" s="8" t="s">
        <v>16</v>
      </c>
      <c r="Z311" s="8" t="s">
        <v>9</v>
      </c>
      <c r="AA311" s="8" t="s">
        <v>66</v>
      </c>
      <c r="AB311" s="8" t="s">
        <v>64</v>
      </c>
      <c r="AC311" s="8" t="s">
        <v>63</v>
      </c>
      <c r="AD311" s="8" t="s">
        <v>61</v>
      </c>
      <c r="AE311" s="8" t="s">
        <v>61</v>
      </c>
      <c r="AF311" s="8" t="s">
        <v>74</v>
      </c>
      <c r="AG311" s="7">
        <v>12.6</v>
      </c>
    </row>
    <row r="312" spans="1:33" ht="30" x14ac:dyDescent="0.25">
      <c r="A312" s="7">
        <v>2024</v>
      </c>
      <c r="B312" s="8" t="s">
        <v>54</v>
      </c>
      <c r="C312" s="8" t="s">
        <v>55</v>
      </c>
      <c r="D312" s="8" t="s">
        <v>175</v>
      </c>
      <c r="E312" s="8" t="s">
        <v>176</v>
      </c>
      <c r="F312" s="8" t="s">
        <v>182</v>
      </c>
      <c r="G312" s="8" t="s">
        <v>579</v>
      </c>
      <c r="H312" s="8" t="s">
        <v>89</v>
      </c>
      <c r="I312" s="8" t="s">
        <v>221</v>
      </c>
      <c r="J312" s="8" t="s">
        <v>61</v>
      </c>
      <c r="K312" s="7" t="b">
        <v>1</v>
      </c>
      <c r="L312" s="8" t="s">
        <v>8</v>
      </c>
      <c r="M312" s="7">
        <v>101</v>
      </c>
      <c r="N312" s="8" t="s">
        <v>596</v>
      </c>
      <c r="O312" s="7">
        <v>26</v>
      </c>
      <c r="P312" s="9"/>
      <c r="Q312" s="8" t="s">
        <v>61</v>
      </c>
      <c r="R312" s="7">
        <v>1</v>
      </c>
      <c r="S312" s="10">
        <v>45476</v>
      </c>
      <c r="T312" s="8" t="s">
        <v>63</v>
      </c>
      <c r="U312" s="8" t="s">
        <v>64</v>
      </c>
      <c r="V312" s="8" t="s">
        <v>18</v>
      </c>
      <c r="W312" s="8" t="s">
        <v>12</v>
      </c>
      <c r="X312" s="8" t="s">
        <v>65</v>
      </c>
      <c r="Y312" s="8" t="s">
        <v>16</v>
      </c>
      <c r="Z312" s="8" t="s">
        <v>9</v>
      </c>
      <c r="AA312" s="8" t="s">
        <v>66</v>
      </c>
      <c r="AB312" s="8" t="s">
        <v>64</v>
      </c>
      <c r="AC312" s="8" t="s">
        <v>63</v>
      </c>
      <c r="AD312" s="8" t="s">
        <v>61</v>
      </c>
      <c r="AE312" s="8" t="s">
        <v>61</v>
      </c>
      <c r="AF312" s="8" t="s">
        <v>74</v>
      </c>
      <c r="AG312" s="7">
        <v>9</v>
      </c>
    </row>
    <row r="313" spans="1:33" ht="30" x14ac:dyDescent="0.25">
      <c r="A313" s="7">
        <v>2024</v>
      </c>
      <c r="B313" s="8" t="s">
        <v>54</v>
      </c>
      <c r="C313" s="8" t="s">
        <v>55</v>
      </c>
      <c r="D313" s="8" t="s">
        <v>175</v>
      </c>
      <c r="E313" s="8" t="s">
        <v>176</v>
      </c>
      <c r="F313" s="8" t="s">
        <v>182</v>
      </c>
      <c r="G313" s="8" t="s">
        <v>579</v>
      </c>
      <c r="H313" s="8" t="s">
        <v>90</v>
      </c>
      <c r="I313" s="8" t="s">
        <v>221</v>
      </c>
      <c r="J313" s="8" t="s">
        <v>61</v>
      </c>
      <c r="K313" s="7" t="b">
        <v>1</v>
      </c>
      <c r="L313" s="8" t="s">
        <v>8</v>
      </c>
      <c r="M313" s="7">
        <v>101</v>
      </c>
      <c r="N313" s="8" t="s">
        <v>597</v>
      </c>
      <c r="O313" s="7">
        <v>26</v>
      </c>
      <c r="P313" s="9"/>
      <c r="Q313" s="8" t="s">
        <v>61</v>
      </c>
      <c r="R313" s="7">
        <v>1</v>
      </c>
      <c r="S313" s="10">
        <v>45476</v>
      </c>
      <c r="T313" s="8" t="s">
        <v>63</v>
      </c>
      <c r="U313" s="8" t="s">
        <v>64</v>
      </c>
      <c r="V313" s="8" t="s">
        <v>18</v>
      </c>
      <c r="W313" s="8" t="s">
        <v>12</v>
      </c>
      <c r="X313" s="8" t="s">
        <v>65</v>
      </c>
      <c r="Y313" s="8" t="s">
        <v>16</v>
      </c>
      <c r="Z313" s="8" t="s">
        <v>9</v>
      </c>
      <c r="AA313" s="8" t="s">
        <v>66</v>
      </c>
      <c r="AB313" s="8" t="s">
        <v>64</v>
      </c>
      <c r="AC313" s="8" t="s">
        <v>63</v>
      </c>
      <c r="AD313" s="8" t="s">
        <v>61</v>
      </c>
      <c r="AE313" s="8" t="s">
        <v>61</v>
      </c>
      <c r="AF313" s="8" t="s">
        <v>74</v>
      </c>
      <c r="AG313" s="7">
        <v>9</v>
      </c>
    </row>
    <row r="314" spans="1:33" ht="30" x14ac:dyDescent="0.25">
      <c r="A314" s="7">
        <v>2024</v>
      </c>
      <c r="B314" s="8" t="s">
        <v>54</v>
      </c>
      <c r="C314" s="8" t="s">
        <v>55</v>
      </c>
      <c r="D314" s="8" t="s">
        <v>175</v>
      </c>
      <c r="E314" s="8" t="s">
        <v>176</v>
      </c>
      <c r="F314" s="8" t="s">
        <v>182</v>
      </c>
      <c r="G314" s="8" t="s">
        <v>579</v>
      </c>
      <c r="H314" s="8" t="s">
        <v>91</v>
      </c>
      <c r="I314" s="8" t="s">
        <v>221</v>
      </c>
      <c r="J314" s="8" t="s">
        <v>61</v>
      </c>
      <c r="K314" s="7" t="b">
        <v>1</v>
      </c>
      <c r="L314" s="8" t="s">
        <v>8</v>
      </c>
      <c r="M314" s="7">
        <v>101</v>
      </c>
      <c r="N314" s="8" t="s">
        <v>598</v>
      </c>
      <c r="O314" s="7">
        <v>26</v>
      </c>
      <c r="P314" s="9"/>
      <c r="Q314" s="8" t="s">
        <v>61</v>
      </c>
      <c r="R314" s="7">
        <v>1</v>
      </c>
      <c r="S314" s="10">
        <v>45476</v>
      </c>
      <c r="T314" s="8" t="s">
        <v>63</v>
      </c>
      <c r="U314" s="8" t="s">
        <v>130</v>
      </c>
      <c r="V314" s="8" t="s">
        <v>131</v>
      </c>
      <c r="W314" s="8" t="s">
        <v>132</v>
      </c>
      <c r="X314" s="8" t="s">
        <v>65</v>
      </c>
      <c r="Y314" s="8" t="s">
        <v>16</v>
      </c>
      <c r="Z314" s="8" t="s">
        <v>9</v>
      </c>
      <c r="AA314" s="8" t="s">
        <v>66</v>
      </c>
      <c r="AB314" s="8" t="s">
        <v>130</v>
      </c>
      <c r="AC314" s="8" t="s">
        <v>63</v>
      </c>
      <c r="AD314" s="8" t="s">
        <v>61</v>
      </c>
      <c r="AE314" s="8" t="s">
        <v>61</v>
      </c>
      <c r="AF314" s="8" t="s">
        <v>74</v>
      </c>
      <c r="AG314" s="7">
        <v>8.1</v>
      </c>
    </row>
    <row r="315" spans="1:33" ht="30" x14ac:dyDescent="0.25">
      <c r="A315" s="7">
        <v>2024</v>
      </c>
      <c r="B315" s="8" t="s">
        <v>54</v>
      </c>
      <c r="C315" s="8" t="s">
        <v>55</v>
      </c>
      <c r="D315" s="8" t="s">
        <v>175</v>
      </c>
      <c r="E315" s="8" t="s">
        <v>176</v>
      </c>
      <c r="F315" s="8" t="s">
        <v>182</v>
      </c>
      <c r="G315" s="8" t="s">
        <v>579</v>
      </c>
      <c r="H315" s="8" t="s">
        <v>92</v>
      </c>
      <c r="I315" s="8" t="s">
        <v>221</v>
      </c>
      <c r="J315" s="8" t="s">
        <v>61</v>
      </c>
      <c r="K315" s="7" t="b">
        <v>1</v>
      </c>
      <c r="L315" s="8" t="s">
        <v>8</v>
      </c>
      <c r="M315" s="7">
        <v>101</v>
      </c>
      <c r="N315" s="8" t="s">
        <v>599</v>
      </c>
      <c r="O315" s="7">
        <v>26</v>
      </c>
      <c r="P315" s="9"/>
      <c r="Q315" s="8" t="s">
        <v>61</v>
      </c>
      <c r="R315" s="7">
        <v>1</v>
      </c>
      <c r="S315" s="10">
        <v>45476</v>
      </c>
      <c r="T315" s="8" t="s">
        <v>63</v>
      </c>
      <c r="U315" s="8" t="s">
        <v>80</v>
      </c>
      <c r="V315" s="8" t="s">
        <v>19</v>
      </c>
      <c r="W315" s="8" t="s">
        <v>12</v>
      </c>
      <c r="X315" s="8" t="s">
        <v>65</v>
      </c>
      <c r="Y315" s="8" t="s">
        <v>20</v>
      </c>
      <c r="Z315" s="8" t="s">
        <v>9</v>
      </c>
      <c r="AA315" s="8" t="s">
        <v>72</v>
      </c>
      <c r="AB315" s="8" t="s">
        <v>80</v>
      </c>
      <c r="AC315" s="8" t="s">
        <v>63</v>
      </c>
      <c r="AD315" s="8" t="s">
        <v>61</v>
      </c>
      <c r="AE315" s="8" t="s">
        <v>61</v>
      </c>
      <c r="AF315" s="8" t="s">
        <v>74</v>
      </c>
      <c r="AG315" s="7">
        <v>7</v>
      </c>
    </row>
    <row r="316" spans="1:33" x14ac:dyDescent="0.25">
      <c r="A316" s="7">
        <v>2024</v>
      </c>
      <c r="B316" s="8" t="s">
        <v>54</v>
      </c>
      <c r="C316" s="8" t="s">
        <v>55</v>
      </c>
      <c r="D316" s="8" t="s">
        <v>175</v>
      </c>
      <c r="E316" s="8" t="s">
        <v>176</v>
      </c>
      <c r="F316" s="8" t="s">
        <v>182</v>
      </c>
      <c r="G316" s="8" t="s">
        <v>579</v>
      </c>
      <c r="H316" s="8" t="s">
        <v>93</v>
      </c>
      <c r="I316" s="8" t="s">
        <v>221</v>
      </c>
      <c r="J316" s="8" t="s">
        <v>61</v>
      </c>
      <c r="K316" s="7" t="b">
        <v>1</v>
      </c>
      <c r="L316" s="8" t="s">
        <v>8</v>
      </c>
      <c r="M316" s="7">
        <v>101</v>
      </c>
      <c r="N316" s="8" t="s">
        <v>600</v>
      </c>
      <c r="O316" s="7">
        <v>26</v>
      </c>
      <c r="P316" s="9"/>
      <c r="Q316" s="8" t="s">
        <v>61</v>
      </c>
      <c r="R316" s="7">
        <v>1</v>
      </c>
      <c r="S316" s="10">
        <v>45476</v>
      </c>
      <c r="T316" s="8" t="s">
        <v>63</v>
      </c>
      <c r="U316" s="8" t="s">
        <v>224</v>
      </c>
      <c r="V316" s="8" t="s">
        <v>224</v>
      </c>
      <c r="W316" s="8" t="s">
        <v>61</v>
      </c>
      <c r="X316" s="8" t="s">
        <v>61</v>
      </c>
      <c r="Y316" s="8" t="s">
        <v>61</v>
      </c>
      <c r="Z316" s="8" t="s">
        <v>61</v>
      </c>
      <c r="AA316" s="8" t="s">
        <v>66</v>
      </c>
      <c r="AB316" s="8" t="s">
        <v>224</v>
      </c>
      <c r="AC316" s="8" t="s">
        <v>63</v>
      </c>
      <c r="AD316" s="8" t="s">
        <v>61</v>
      </c>
      <c r="AE316" s="8" t="s">
        <v>61</v>
      </c>
      <c r="AF316" s="8" t="s">
        <v>74</v>
      </c>
      <c r="AG316" s="7">
        <v>12.7</v>
      </c>
    </row>
    <row r="317" spans="1:33" ht="30" x14ac:dyDescent="0.25">
      <c r="A317" s="7">
        <v>2024</v>
      </c>
      <c r="B317" s="8" t="s">
        <v>54</v>
      </c>
      <c r="C317" s="8" t="s">
        <v>55</v>
      </c>
      <c r="D317" s="8" t="s">
        <v>175</v>
      </c>
      <c r="E317" s="8" t="s">
        <v>176</v>
      </c>
      <c r="F317" s="8" t="s">
        <v>182</v>
      </c>
      <c r="G317" s="8" t="s">
        <v>579</v>
      </c>
      <c r="H317" s="8" t="s">
        <v>94</v>
      </c>
      <c r="I317" s="8" t="s">
        <v>221</v>
      </c>
      <c r="J317" s="8" t="s">
        <v>61</v>
      </c>
      <c r="K317" s="7" t="b">
        <v>1</v>
      </c>
      <c r="L317" s="8" t="s">
        <v>8</v>
      </c>
      <c r="M317" s="7">
        <v>101</v>
      </c>
      <c r="N317" s="8" t="s">
        <v>601</v>
      </c>
      <c r="O317" s="7">
        <v>26</v>
      </c>
      <c r="P317" s="9"/>
      <c r="Q317" s="8" t="s">
        <v>61</v>
      </c>
      <c r="R317" s="7">
        <v>1</v>
      </c>
      <c r="S317" s="10">
        <v>45476</v>
      </c>
      <c r="T317" s="8" t="s">
        <v>63</v>
      </c>
      <c r="U317" s="8" t="s">
        <v>171</v>
      </c>
      <c r="V317" s="8" t="s">
        <v>172</v>
      </c>
      <c r="W317" s="8" t="s">
        <v>173</v>
      </c>
      <c r="X317" s="8" t="s">
        <v>65</v>
      </c>
      <c r="Y317" s="8" t="s">
        <v>16</v>
      </c>
      <c r="Z317" s="8" t="s">
        <v>9</v>
      </c>
      <c r="AA317" s="8" t="s">
        <v>66</v>
      </c>
      <c r="AB317" s="8" t="s">
        <v>171</v>
      </c>
      <c r="AC317" s="8" t="s">
        <v>63</v>
      </c>
      <c r="AD317" s="8" t="s">
        <v>61</v>
      </c>
      <c r="AE317" s="8" t="s">
        <v>61</v>
      </c>
      <c r="AF317" s="8" t="s">
        <v>74</v>
      </c>
      <c r="AG317" s="7">
        <v>6.4</v>
      </c>
    </row>
    <row r="318" spans="1:33" ht="30" x14ac:dyDescent="0.25">
      <c r="A318" s="7">
        <v>2024</v>
      </c>
      <c r="B318" s="8" t="s">
        <v>54</v>
      </c>
      <c r="C318" s="8" t="s">
        <v>55</v>
      </c>
      <c r="D318" s="8" t="s">
        <v>175</v>
      </c>
      <c r="E318" s="8" t="s">
        <v>176</v>
      </c>
      <c r="F318" s="8" t="s">
        <v>182</v>
      </c>
      <c r="G318" s="8" t="s">
        <v>579</v>
      </c>
      <c r="H318" s="8" t="s">
        <v>95</v>
      </c>
      <c r="I318" s="8" t="s">
        <v>221</v>
      </c>
      <c r="J318" s="8" t="s">
        <v>61</v>
      </c>
      <c r="K318" s="7" t="b">
        <v>1</v>
      </c>
      <c r="L318" s="8" t="s">
        <v>8</v>
      </c>
      <c r="M318" s="7">
        <v>101</v>
      </c>
      <c r="N318" s="8" t="s">
        <v>602</v>
      </c>
      <c r="O318" s="7">
        <v>26</v>
      </c>
      <c r="P318" s="9"/>
      <c r="Q318" s="8" t="s">
        <v>61</v>
      </c>
      <c r="R318" s="7">
        <v>1</v>
      </c>
      <c r="S318" s="10">
        <v>45476</v>
      </c>
      <c r="T318" s="8" t="s">
        <v>63</v>
      </c>
      <c r="U318" s="8" t="s">
        <v>130</v>
      </c>
      <c r="V318" s="8" t="s">
        <v>131</v>
      </c>
      <c r="W318" s="8" t="s">
        <v>132</v>
      </c>
      <c r="X318" s="8" t="s">
        <v>65</v>
      </c>
      <c r="Y318" s="8" t="s">
        <v>16</v>
      </c>
      <c r="Z318" s="8" t="s">
        <v>9</v>
      </c>
      <c r="AA318" s="8" t="s">
        <v>66</v>
      </c>
      <c r="AB318" s="8" t="s">
        <v>130</v>
      </c>
      <c r="AC318" s="8" t="s">
        <v>63</v>
      </c>
      <c r="AD318" s="8" t="s">
        <v>61</v>
      </c>
      <c r="AE318" s="8" t="s">
        <v>61</v>
      </c>
      <c r="AF318" s="8" t="s">
        <v>74</v>
      </c>
      <c r="AG318" s="7">
        <v>9.9</v>
      </c>
    </row>
    <row r="319" spans="1:33" x14ac:dyDescent="0.25">
      <c r="A319" s="7">
        <v>2024</v>
      </c>
      <c r="B319" s="8" t="s">
        <v>54</v>
      </c>
      <c r="C319" s="8" t="s">
        <v>55</v>
      </c>
      <c r="D319" s="8" t="s">
        <v>175</v>
      </c>
      <c r="E319" s="8" t="s">
        <v>176</v>
      </c>
      <c r="F319" s="8" t="s">
        <v>182</v>
      </c>
      <c r="G319" s="8" t="s">
        <v>579</v>
      </c>
      <c r="H319" s="8" t="s">
        <v>96</v>
      </c>
      <c r="I319" s="8" t="s">
        <v>221</v>
      </c>
      <c r="J319" s="8" t="s">
        <v>61</v>
      </c>
      <c r="K319" s="7" t="b">
        <v>1</v>
      </c>
      <c r="L319" s="8" t="s">
        <v>8</v>
      </c>
      <c r="M319" s="7">
        <v>101</v>
      </c>
      <c r="N319" s="8" t="s">
        <v>603</v>
      </c>
      <c r="O319" s="7">
        <v>26</v>
      </c>
      <c r="P319" s="9"/>
      <c r="Q319" s="8" t="s">
        <v>61</v>
      </c>
      <c r="R319" s="7">
        <v>1</v>
      </c>
      <c r="S319" s="10">
        <v>45476</v>
      </c>
      <c r="T319" s="8" t="s">
        <v>63</v>
      </c>
      <c r="U319" s="8" t="s">
        <v>224</v>
      </c>
      <c r="V319" s="8" t="s">
        <v>224</v>
      </c>
      <c r="W319" s="8" t="s">
        <v>61</v>
      </c>
      <c r="X319" s="8" t="s">
        <v>61</v>
      </c>
      <c r="Y319" s="8" t="s">
        <v>61</v>
      </c>
      <c r="Z319" s="8" t="s">
        <v>61</v>
      </c>
      <c r="AA319" s="8" t="s">
        <v>66</v>
      </c>
      <c r="AB319" s="8" t="s">
        <v>224</v>
      </c>
      <c r="AC319" s="8" t="s">
        <v>63</v>
      </c>
      <c r="AD319" s="8" t="s">
        <v>61</v>
      </c>
      <c r="AE319" s="8" t="s">
        <v>61</v>
      </c>
      <c r="AF319" s="8" t="s">
        <v>74</v>
      </c>
      <c r="AG319" s="7">
        <v>13.3</v>
      </c>
    </row>
    <row r="320" spans="1:33" ht="30" x14ac:dyDescent="0.25">
      <c r="A320" s="7">
        <v>2024</v>
      </c>
      <c r="B320" s="8" t="s">
        <v>54</v>
      </c>
      <c r="C320" s="8" t="s">
        <v>55</v>
      </c>
      <c r="D320" s="8" t="s">
        <v>175</v>
      </c>
      <c r="E320" s="8" t="s">
        <v>176</v>
      </c>
      <c r="F320" s="8" t="s">
        <v>182</v>
      </c>
      <c r="G320" s="8" t="s">
        <v>579</v>
      </c>
      <c r="H320" s="8" t="s">
        <v>97</v>
      </c>
      <c r="I320" s="8" t="s">
        <v>221</v>
      </c>
      <c r="J320" s="8" t="s">
        <v>61</v>
      </c>
      <c r="K320" s="7" t="b">
        <v>1</v>
      </c>
      <c r="L320" s="8" t="s">
        <v>8</v>
      </c>
      <c r="M320" s="7">
        <v>101</v>
      </c>
      <c r="N320" s="8" t="s">
        <v>604</v>
      </c>
      <c r="O320" s="7">
        <v>26</v>
      </c>
      <c r="P320" s="9"/>
      <c r="Q320" s="8" t="s">
        <v>61</v>
      </c>
      <c r="R320" s="7">
        <v>1</v>
      </c>
      <c r="S320" s="10">
        <v>45476</v>
      </c>
      <c r="T320" s="8" t="s">
        <v>63</v>
      </c>
      <c r="U320" s="8" t="s">
        <v>341</v>
      </c>
      <c r="V320" s="8" t="s">
        <v>342</v>
      </c>
      <c r="W320" s="8" t="s">
        <v>132</v>
      </c>
      <c r="X320" s="8" t="s">
        <v>65</v>
      </c>
      <c r="Y320" s="8" t="s">
        <v>11</v>
      </c>
      <c r="Z320" s="8" t="s">
        <v>9</v>
      </c>
      <c r="AA320" s="8" t="s">
        <v>122</v>
      </c>
      <c r="AB320" s="8" t="s">
        <v>341</v>
      </c>
      <c r="AC320" s="8" t="s">
        <v>63</v>
      </c>
      <c r="AD320" s="8" t="s">
        <v>61</v>
      </c>
      <c r="AE320" s="8" t="s">
        <v>61</v>
      </c>
      <c r="AF320" s="8" t="s">
        <v>74</v>
      </c>
      <c r="AG320" s="7">
        <v>6.7</v>
      </c>
    </row>
    <row r="321" spans="1:33" ht="30" x14ac:dyDescent="0.25">
      <c r="A321" s="7">
        <v>2024</v>
      </c>
      <c r="B321" s="8" t="s">
        <v>54</v>
      </c>
      <c r="C321" s="8" t="s">
        <v>55</v>
      </c>
      <c r="D321" s="8" t="s">
        <v>175</v>
      </c>
      <c r="E321" s="8" t="s">
        <v>176</v>
      </c>
      <c r="F321" s="8" t="s">
        <v>182</v>
      </c>
      <c r="G321" s="8" t="s">
        <v>579</v>
      </c>
      <c r="H321" s="8" t="s">
        <v>98</v>
      </c>
      <c r="I321" s="8" t="s">
        <v>221</v>
      </c>
      <c r="J321" s="8" t="s">
        <v>61</v>
      </c>
      <c r="K321" s="7" t="b">
        <v>1</v>
      </c>
      <c r="L321" s="8" t="s">
        <v>8</v>
      </c>
      <c r="M321" s="7">
        <v>101</v>
      </c>
      <c r="N321" s="8" t="s">
        <v>605</v>
      </c>
      <c r="O321" s="7">
        <v>26</v>
      </c>
      <c r="P321" s="9"/>
      <c r="Q321" s="8" t="s">
        <v>61</v>
      </c>
      <c r="R321" s="7">
        <v>1</v>
      </c>
      <c r="S321" s="10">
        <v>45476</v>
      </c>
      <c r="T321" s="8" t="s">
        <v>63</v>
      </c>
      <c r="U321" s="8" t="s">
        <v>280</v>
      </c>
      <c r="V321" s="8" t="s">
        <v>281</v>
      </c>
      <c r="W321" s="8" t="s">
        <v>173</v>
      </c>
      <c r="X321" s="8" t="s">
        <v>65</v>
      </c>
      <c r="Y321" s="8" t="s">
        <v>20</v>
      </c>
      <c r="Z321" s="8" t="s">
        <v>9</v>
      </c>
      <c r="AA321" s="8" t="s">
        <v>72</v>
      </c>
      <c r="AB321" s="8" t="s">
        <v>280</v>
      </c>
      <c r="AC321" s="8" t="s">
        <v>63</v>
      </c>
      <c r="AD321" s="8" t="s">
        <v>61</v>
      </c>
      <c r="AE321" s="8" t="s">
        <v>61</v>
      </c>
      <c r="AF321" s="8" t="s">
        <v>74</v>
      </c>
      <c r="AG321" s="7">
        <v>9</v>
      </c>
    </row>
    <row r="322" spans="1:33" ht="45" x14ac:dyDescent="0.25">
      <c r="A322" s="7">
        <v>2024</v>
      </c>
      <c r="B322" s="8" t="s">
        <v>54</v>
      </c>
      <c r="C322" s="8" t="s">
        <v>55</v>
      </c>
      <c r="D322" s="8" t="s">
        <v>175</v>
      </c>
      <c r="E322" s="8" t="s">
        <v>176</v>
      </c>
      <c r="F322" s="8" t="s">
        <v>182</v>
      </c>
      <c r="G322" s="8" t="s">
        <v>579</v>
      </c>
      <c r="H322" s="8" t="s">
        <v>99</v>
      </c>
      <c r="I322" s="8" t="s">
        <v>221</v>
      </c>
      <c r="J322" s="8" t="s">
        <v>61</v>
      </c>
      <c r="K322" s="7" t="b">
        <v>1</v>
      </c>
      <c r="L322" s="8" t="s">
        <v>8</v>
      </c>
      <c r="M322" s="7">
        <v>101</v>
      </c>
      <c r="N322" s="8" t="s">
        <v>606</v>
      </c>
      <c r="O322" s="7">
        <v>26</v>
      </c>
      <c r="P322" s="9"/>
      <c r="Q322" s="8" t="s">
        <v>61</v>
      </c>
      <c r="R322" s="7">
        <v>1</v>
      </c>
      <c r="S322" s="10">
        <v>45476</v>
      </c>
      <c r="T322" s="8" t="s">
        <v>63</v>
      </c>
      <c r="U322" s="8" t="s">
        <v>224</v>
      </c>
      <c r="V322" s="8" t="s">
        <v>224</v>
      </c>
      <c r="W322" s="8" t="s">
        <v>61</v>
      </c>
      <c r="X322" s="8" t="s">
        <v>61</v>
      </c>
      <c r="Y322" s="8" t="s">
        <v>61</v>
      </c>
      <c r="Z322" s="8" t="s">
        <v>61</v>
      </c>
      <c r="AA322" s="8" t="s">
        <v>84</v>
      </c>
      <c r="AB322" s="8" t="s">
        <v>224</v>
      </c>
      <c r="AC322" s="8" t="s">
        <v>63</v>
      </c>
      <c r="AD322" s="8" t="s">
        <v>61</v>
      </c>
      <c r="AE322" s="8" t="s">
        <v>61</v>
      </c>
      <c r="AF322" s="8" t="s">
        <v>74</v>
      </c>
      <c r="AG322" s="7">
        <v>8.8000000000000007</v>
      </c>
    </row>
    <row r="323" spans="1:33" ht="45" x14ac:dyDescent="0.25">
      <c r="A323" s="7">
        <v>2024</v>
      </c>
      <c r="B323" s="8" t="s">
        <v>54</v>
      </c>
      <c r="C323" s="8" t="s">
        <v>55</v>
      </c>
      <c r="D323" s="8" t="s">
        <v>175</v>
      </c>
      <c r="E323" s="8" t="s">
        <v>176</v>
      </c>
      <c r="F323" s="8" t="s">
        <v>182</v>
      </c>
      <c r="G323" s="8" t="s">
        <v>579</v>
      </c>
      <c r="H323" s="8" t="s">
        <v>100</v>
      </c>
      <c r="I323" s="8" t="s">
        <v>221</v>
      </c>
      <c r="J323" s="8" t="s">
        <v>61</v>
      </c>
      <c r="K323" s="7" t="b">
        <v>1</v>
      </c>
      <c r="L323" s="8" t="s">
        <v>8</v>
      </c>
      <c r="M323" s="7">
        <v>101</v>
      </c>
      <c r="N323" s="8" t="s">
        <v>607</v>
      </c>
      <c r="O323" s="7">
        <v>26</v>
      </c>
      <c r="P323" s="9"/>
      <c r="Q323" s="8" t="s">
        <v>61</v>
      </c>
      <c r="R323" s="7">
        <v>1</v>
      </c>
      <c r="S323" s="10">
        <v>45476</v>
      </c>
      <c r="T323" s="8" t="s">
        <v>63</v>
      </c>
      <c r="U323" s="8" t="s">
        <v>267</v>
      </c>
      <c r="V323" s="8" t="s">
        <v>268</v>
      </c>
      <c r="W323" s="8" t="s">
        <v>132</v>
      </c>
      <c r="X323" s="8" t="s">
        <v>65</v>
      </c>
      <c r="Y323" s="8" t="s">
        <v>16</v>
      </c>
      <c r="Z323" s="8" t="s">
        <v>9</v>
      </c>
      <c r="AA323" s="8" t="s">
        <v>84</v>
      </c>
      <c r="AB323" s="8" t="s">
        <v>267</v>
      </c>
      <c r="AC323" s="8" t="s">
        <v>63</v>
      </c>
      <c r="AD323" s="8" t="s">
        <v>61</v>
      </c>
      <c r="AE323" s="8" t="s">
        <v>61</v>
      </c>
      <c r="AF323" s="8" t="s">
        <v>74</v>
      </c>
      <c r="AG323" s="7">
        <v>8.8000000000000007</v>
      </c>
    </row>
    <row r="324" spans="1:33" ht="30" x14ac:dyDescent="0.25">
      <c r="A324" s="7">
        <v>2024</v>
      </c>
      <c r="B324" s="8" t="s">
        <v>54</v>
      </c>
      <c r="C324" s="8" t="s">
        <v>55</v>
      </c>
      <c r="D324" s="8" t="s">
        <v>175</v>
      </c>
      <c r="E324" s="8" t="s">
        <v>176</v>
      </c>
      <c r="F324" s="8" t="s">
        <v>182</v>
      </c>
      <c r="G324" s="8" t="s">
        <v>579</v>
      </c>
      <c r="H324" s="8" t="s">
        <v>101</v>
      </c>
      <c r="I324" s="8" t="s">
        <v>221</v>
      </c>
      <c r="J324" s="8" t="s">
        <v>61</v>
      </c>
      <c r="K324" s="7" t="b">
        <v>1</v>
      </c>
      <c r="L324" s="8" t="s">
        <v>8</v>
      </c>
      <c r="M324" s="7">
        <v>101</v>
      </c>
      <c r="N324" s="8" t="s">
        <v>608</v>
      </c>
      <c r="O324" s="7">
        <v>26</v>
      </c>
      <c r="P324" s="9"/>
      <c r="Q324" s="8" t="s">
        <v>61</v>
      </c>
      <c r="R324" s="7">
        <v>1</v>
      </c>
      <c r="S324" s="10">
        <v>45476</v>
      </c>
      <c r="T324" s="8" t="s">
        <v>63</v>
      </c>
      <c r="U324" s="8" t="s">
        <v>64</v>
      </c>
      <c r="V324" s="8" t="s">
        <v>18</v>
      </c>
      <c r="W324" s="8" t="s">
        <v>12</v>
      </c>
      <c r="X324" s="8" t="s">
        <v>65</v>
      </c>
      <c r="Y324" s="8" t="s">
        <v>16</v>
      </c>
      <c r="Z324" s="8" t="s">
        <v>9</v>
      </c>
      <c r="AA324" s="8" t="s">
        <v>66</v>
      </c>
      <c r="AB324" s="8" t="s">
        <v>64</v>
      </c>
      <c r="AC324" s="8" t="s">
        <v>63</v>
      </c>
      <c r="AD324" s="8" t="s">
        <v>61</v>
      </c>
      <c r="AE324" s="8" t="s">
        <v>61</v>
      </c>
      <c r="AF324" s="8" t="s">
        <v>74</v>
      </c>
      <c r="AG324" s="7">
        <v>8.6</v>
      </c>
    </row>
    <row r="325" spans="1:33" x14ac:dyDescent="0.25">
      <c r="A325" s="7">
        <v>2024</v>
      </c>
      <c r="B325" s="8" t="s">
        <v>54</v>
      </c>
      <c r="C325" s="8" t="s">
        <v>55</v>
      </c>
      <c r="D325" s="8" t="s">
        <v>175</v>
      </c>
      <c r="E325" s="8" t="s">
        <v>176</v>
      </c>
      <c r="F325" s="8" t="s">
        <v>182</v>
      </c>
      <c r="G325" s="8" t="s">
        <v>579</v>
      </c>
      <c r="H325" s="8" t="s">
        <v>102</v>
      </c>
      <c r="I325" s="8" t="s">
        <v>221</v>
      </c>
      <c r="J325" s="8" t="s">
        <v>61</v>
      </c>
      <c r="K325" s="7" t="b">
        <v>1</v>
      </c>
      <c r="L325" s="8" t="s">
        <v>8</v>
      </c>
      <c r="M325" s="7">
        <v>101</v>
      </c>
      <c r="N325" s="8" t="s">
        <v>609</v>
      </c>
      <c r="O325" s="7">
        <v>26</v>
      </c>
      <c r="P325" s="9"/>
      <c r="Q325" s="8" t="s">
        <v>61</v>
      </c>
      <c r="R325" s="7">
        <v>1</v>
      </c>
      <c r="S325" s="10">
        <v>45476</v>
      </c>
      <c r="T325" s="8" t="s">
        <v>63</v>
      </c>
      <c r="U325" s="8" t="s">
        <v>224</v>
      </c>
      <c r="V325" s="8" t="s">
        <v>224</v>
      </c>
      <c r="W325" s="8" t="s">
        <v>61</v>
      </c>
      <c r="X325" s="8" t="s">
        <v>61</v>
      </c>
      <c r="Y325" s="8" t="s">
        <v>61</v>
      </c>
      <c r="Z325" s="8" t="s">
        <v>61</v>
      </c>
      <c r="AA325" s="8" t="s">
        <v>66</v>
      </c>
      <c r="AB325" s="8" t="s">
        <v>224</v>
      </c>
      <c r="AC325" s="8" t="s">
        <v>63</v>
      </c>
      <c r="AD325" s="8" t="s">
        <v>61</v>
      </c>
      <c r="AE325" s="8" t="s">
        <v>61</v>
      </c>
      <c r="AF325" s="8" t="s">
        <v>74</v>
      </c>
      <c r="AG325" s="7">
        <v>8.3000000000000007</v>
      </c>
    </row>
    <row r="326" spans="1:33" ht="45" x14ac:dyDescent="0.25">
      <c r="A326" s="7">
        <v>2024</v>
      </c>
      <c r="B326" s="8" t="s">
        <v>54</v>
      </c>
      <c r="C326" s="8" t="s">
        <v>55</v>
      </c>
      <c r="D326" s="8" t="s">
        <v>175</v>
      </c>
      <c r="E326" s="8" t="s">
        <v>176</v>
      </c>
      <c r="F326" s="8" t="s">
        <v>182</v>
      </c>
      <c r="G326" s="8" t="s">
        <v>579</v>
      </c>
      <c r="H326" s="8" t="s">
        <v>103</v>
      </c>
      <c r="I326" s="8" t="s">
        <v>221</v>
      </c>
      <c r="J326" s="8" t="s">
        <v>61</v>
      </c>
      <c r="K326" s="7" t="b">
        <v>1</v>
      </c>
      <c r="L326" s="8" t="s">
        <v>8</v>
      </c>
      <c r="M326" s="7">
        <v>101</v>
      </c>
      <c r="N326" s="8" t="s">
        <v>610</v>
      </c>
      <c r="O326" s="7">
        <v>26</v>
      </c>
      <c r="P326" s="9"/>
      <c r="Q326" s="8" t="s">
        <v>61</v>
      </c>
      <c r="R326" s="7">
        <v>1</v>
      </c>
      <c r="S326" s="10">
        <v>45476</v>
      </c>
      <c r="T326" s="8" t="s">
        <v>63</v>
      </c>
      <c r="U326" s="8" t="s">
        <v>224</v>
      </c>
      <c r="V326" s="8" t="s">
        <v>224</v>
      </c>
      <c r="W326" s="8" t="s">
        <v>61</v>
      </c>
      <c r="X326" s="8" t="s">
        <v>61</v>
      </c>
      <c r="Y326" s="8" t="s">
        <v>61</v>
      </c>
      <c r="Z326" s="8" t="s">
        <v>61</v>
      </c>
      <c r="AA326" s="8" t="s">
        <v>84</v>
      </c>
      <c r="AB326" s="8" t="s">
        <v>224</v>
      </c>
      <c r="AC326" s="8" t="s">
        <v>63</v>
      </c>
      <c r="AD326" s="8" t="s">
        <v>61</v>
      </c>
      <c r="AE326" s="8" t="s">
        <v>61</v>
      </c>
      <c r="AF326" s="8" t="s">
        <v>74</v>
      </c>
      <c r="AG326" s="7">
        <v>7.3</v>
      </c>
    </row>
    <row r="327" spans="1:33" x14ac:dyDescent="0.25">
      <c r="A327" s="7">
        <v>2024</v>
      </c>
      <c r="B327" s="8" t="s">
        <v>54</v>
      </c>
      <c r="C327" s="8" t="s">
        <v>55</v>
      </c>
      <c r="D327" s="8" t="s">
        <v>175</v>
      </c>
      <c r="E327" s="8" t="s">
        <v>176</v>
      </c>
      <c r="F327" s="8" t="s">
        <v>182</v>
      </c>
      <c r="G327" s="8" t="s">
        <v>579</v>
      </c>
      <c r="H327" s="8" t="s">
        <v>104</v>
      </c>
      <c r="I327" s="8" t="s">
        <v>221</v>
      </c>
      <c r="J327" s="8" t="s">
        <v>61</v>
      </c>
      <c r="K327" s="7" t="b">
        <v>1</v>
      </c>
      <c r="L327" s="8" t="s">
        <v>8</v>
      </c>
      <c r="M327" s="7">
        <v>101</v>
      </c>
      <c r="N327" s="8" t="s">
        <v>611</v>
      </c>
      <c r="O327" s="7">
        <v>26</v>
      </c>
      <c r="P327" s="9"/>
      <c r="Q327" s="8" t="s">
        <v>61</v>
      </c>
      <c r="R327" s="7">
        <v>1</v>
      </c>
      <c r="S327" s="10">
        <v>45476</v>
      </c>
      <c r="T327" s="8" t="s">
        <v>63</v>
      </c>
      <c r="U327" s="8" t="s">
        <v>224</v>
      </c>
      <c r="V327" s="8" t="s">
        <v>224</v>
      </c>
      <c r="W327" s="8" t="s">
        <v>61</v>
      </c>
      <c r="X327" s="8" t="s">
        <v>61</v>
      </c>
      <c r="Y327" s="8" t="s">
        <v>61</v>
      </c>
      <c r="Z327" s="8" t="s">
        <v>61</v>
      </c>
      <c r="AA327" s="8" t="s">
        <v>66</v>
      </c>
      <c r="AB327" s="8" t="s">
        <v>224</v>
      </c>
      <c r="AC327" s="8" t="s">
        <v>63</v>
      </c>
      <c r="AD327" s="8" t="s">
        <v>61</v>
      </c>
      <c r="AE327" s="8" t="s">
        <v>61</v>
      </c>
      <c r="AF327" s="8" t="s">
        <v>74</v>
      </c>
      <c r="AG327" s="7">
        <v>14.6</v>
      </c>
    </row>
    <row r="328" spans="1:33" ht="30" x14ac:dyDescent="0.25">
      <c r="A328" s="7">
        <v>2024</v>
      </c>
      <c r="B328" s="8" t="s">
        <v>54</v>
      </c>
      <c r="C328" s="8" t="s">
        <v>55</v>
      </c>
      <c r="D328" s="8" t="s">
        <v>175</v>
      </c>
      <c r="E328" s="8" t="s">
        <v>176</v>
      </c>
      <c r="F328" s="8" t="s">
        <v>182</v>
      </c>
      <c r="G328" s="8" t="s">
        <v>579</v>
      </c>
      <c r="H328" s="8" t="s">
        <v>105</v>
      </c>
      <c r="I328" s="8" t="s">
        <v>221</v>
      </c>
      <c r="J328" s="8" t="s">
        <v>61</v>
      </c>
      <c r="K328" s="7" t="b">
        <v>1</v>
      </c>
      <c r="L328" s="8" t="s">
        <v>8</v>
      </c>
      <c r="M328" s="7">
        <v>101</v>
      </c>
      <c r="N328" s="8" t="s">
        <v>612</v>
      </c>
      <c r="O328" s="7">
        <v>26</v>
      </c>
      <c r="P328" s="9"/>
      <c r="Q328" s="8" t="s">
        <v>61</v>
      </c>
      <c r="R328" s="7">
        <v>1</v>
      </c>
      <c r="S328" s="10">
        <v>45476</v>
      </c>
      <c r="T328" s="8" t="s">
        <v>63</v>
      </c>
      <c r="U328" s="8" t="s">
        <v>64</v>
      </c>
      <c r="V328" s="8" t="s">
        <v>18</v>
      </c>
      <c r="W328" s="8" t="s">
        <v>12</v>
      </c>
      <c r="X328" s="8" t="s">
        <v>65</v>
      </c>
      <c r="Y328" s="8" t="s">
        <v>16</v>
      </c>
      <c r="Z328" s="8" t="s">
        <v>9</v>
      </c>
      <c r="AA328" s="8" t="s">
        <v>66</v>
      </c>
      <c r="AB328" s="8" t="s">
        <v>64</v>
      </c>
      <c r="AC328" s="8" t="s">
        <v>63</v>
      </c>
      <c r="AD328" s="8" t="s">
        <v>61</v>
      </c>
      <c r="AE328" s="8" t="s">
        <v>61</v>
      </c>
      <c r="AF328" s="8" t="s">
        <v>74</v>
      </c>
      <c r="AG328" s="7">
        <v>10.1</v>
      </c>
    </row>
    <row r="329" spans="1:33" ht="30" x14ac:dyDescent="0.25">
      <c r="A329" s="7">
        <v>2024</v>
      </c>
      <c r="B329" s="8" t="s">
        <v>54</v>
      </c>
      <c r="C329" s="8" t="s">
        <v>55</v>
      </c>
      <c r="D329" s="8" t="s">
        <v>175</v>
      </c>
      <c r="E329" s="8" t="s">
        <v>176</v>
      </c>
      <c r="F329" s="8" t="s">
        <v>182</v>
      </c>
      <c r="G329" s="8" t="s">
        <v>579</v>
      </c>
      <c r="H329" s="8" t="s">
        <v>106</v>
      </c>
      <c r="I329" s="8" t="s">
        <v>221</v>
      </c>
      <c r="J329" s="8" t="s">
        <v>61</v>
      </c>
      <c r="K329" s="7" t="b">
        <v>1</v>
      </c>
      <c r="L329" s="8" t="s">
        <v>8</v>
      </c>
      <c r="M329" s="7">
        <v>101</v>
      </c>
      <c r="N329" s="8" t="s">
        <v>613</v>
      </c>
      <c r="O329" s="7">
        <v>26</v>
      </c>
      <c r="P329" s="9"/>
      <c r="Q329" s="8" t="s">
        <v>61</v>
      </c>
      <c r="R329" s="7">
        <v>1</v>
      </c>
      <c r="S329" s="10">
        <v>45476</v>
      </c>
      <c r="T329" s="8" t="s">
        <v>63</v>
      </c>
      <c r="U329" s="8" t="s">
        <v>171</v>
      </c>
      <c r="V329" s="8" t="s">
        <v>172</v>
      </c>
      <c r="W329" s="8" t="s">
        <v>173</v>
      </c>
      <c r="X329" s="8" t="s">
        <v>65</v>
      </c>
      <c r="Y329" s="8" t="s">
        <v>16</v>
      </c>
      <c r="Z329" s="8" t="s">
        <v>9</v>
      </c>
      <c r="AA329" s="8" t="s">
        <v>66</v>
      </c>
      <c r="AB329" s="8" t="s">
        <v>171</v>
      </c>
      <c r="AC329" s="8" t="s">
        <v>63</v>
      </c>
      <c r="AD329" s="8" t="s">
        <v>61</v>
      </c>
      <c r="AE329" s="8" t="s">
        <v>61</v>
      </c>
      <c r="AF329" s="8" t="s">
        <v>74</v>
      </c>
      <c r="AG329" s="7">
        <v>9.4</v>
      </c>
    </row>
    <row r="330" spans="1:33" ht="45" x14ac:dyDescent="0.25">
      <c r="A330" s="7">
        <v>2024</v>
      </c>
      <c r="B330" s="8" t="s">
        <v>54</v>
      </c>
      <c r="C330" s="8" t="s">
        <v>55</v>
      </c>
      <c r="D330" s="8" t="s">
        <v>175</v>
      </c>
      <c r="E330" s="8" t="s">
        <v>176</v>
      </c>
      <c r="F330" s="8" t="s">
        <v>182</v>
      </c>
      <c r="G330" s="8" t="s">
        <v>579</v>
      </c>
      <c r="H330" s="8" t="s">
        <v>107</v>
      </c>
      <c r="I330" s="8" t="s">
        <v>221</v>
      </c>
      <c r="J330" s="8" t="s">
        <v>61</v>
      </c>
      <c r="K330" s="7" t="b">
        <v>1</v>
      </c>
      <c r="L330" s="8" t="s">
        <v>8</v>
      </c>
      <c r="M330" s="7">
        <v>101</v>
      </c>
      <c r="N330" s="8" t="s">
        <v>614</v>
      </c>
      <c r="O330" s="7">
        <v>26</v>
      </c>
      <c r="P330" s="9"/>
      <c r="Q330" s="8" t="s">
        <v>61</v>
      </c>
      <c r="R330" s="7">
        <v>1</v>
      </c>
      <c r="S330" s="10">
        <v>45476</v>
      </c>
      <c r="T330" s="8" t="s">
        <v>63</v>
      </c>
      <c r="U330" s="8" t="s">
        <v>224</v>
      </c>
      <c r="V330" s="8" t="s">
        <v>224</v>
      </c>
      <c r="W330" s="8" t="s">
        <v>61</v>
      </c>
      <c r="X330" s="8" t="s">
        <v>61</v>
      </c>
      <c r="Y330" s="8" t="s">
        <v>61</v>
      </c>
      <c r="Z330" s="8" t="s">
        <v>61</v>
      </c>
      <c r="AA330" s="8" t="s">
        <v>84</v>
      </c>
      <c r="AB330" s="8" t="s">
        <v>224</v>
      </c>
      <c r="AC330" s="8" t="s">
        <v>63</v>
      </c>
      <c r="AD330" s="8" t="s">
        <v>61</v>
      </c>
      <c r="AE330" s="8" t="s">
        <v>61</v>
      </c>
      <c r="AF330" s="8" t="s">
        <v>74</v>
      </c>
      <c r="AG330" s="7">
        <v>9.4</v>
      </c>
    </row>
    <row r="331" spans="1:33" ht="30" x14ac:dyDescent="0.25">
      <c r="A331" s="7">
        <v>2024</v>
      </c>
      <c r="B331" s="8" t="s">
        <v>54</v>
      </c>
      <c r="C331" s="8" t="s">
        <v>55</v>
      </c>
      <c r="D331" s="8" t="s">
        <v>175</v>
      </c>
      <c r="E331" s="8" t="s">
        <v>176</v>
      </c>
      <c r="F331" s="8" t="s">
        <v>182</v>
      </c>
      <c r="G331" s="8" t="s">
        <v>579</v>
      </c>
      <c r="H331" s="8" t="s">
        <v>108</v>
      </c>
      <c r="I331" s="8" t="s">
        <v>221</v>
      </c>
      <c r="J331" s="8" t="s">
        <v>61</v>
      </c>
      <c r="K331" s="7" t="b">
        <v>1</v>
      </c>
      <c r="L331" s="8" t="s">
        <v>8</v>
      </c>
      <c r="M331" s="7">
        <v>101</v>
      </c>
      <c r="N331" s="8" t="s">
        <v>615</v>
      </c>
      <c r="O331" s="7">
        <v>26</v>
      </c>
      <c r="P331" s="9"/>
      <c r="Q331" s="8" t="s">
        <v>61</v>
      </c>
      <c r="R331" s="7">
        <v>1</v>
      </c>
      <c r="S331" s="10">
        <v>45476</v>
      </c>
      <c r="T331" s="8" t="s">
        <v>63</v>
      </c>
      <c r="U331" s="8" t="s">
        <v>171</v>
      </c>
      <c r="V331" s="8" t="s">
        <v>172</v>
      </c>
      <c r="W331" s="8" t="s">
        <v>173</v>
      </c>
      <c r="X331" s="8" t="s">
        <v>65</v>
      </c>
      <c r="Y331" s="8" t="s">
        <v>16</v>
      </c>
      <c r="Z331" s="8" t="s">
        <v>9</v>
      </c>
      <c r="AA331" s="8" t="s">
        <v>66</v>
      </c>
      <c r="AB331" s="8" t="s">
        <v>171</v>
      </c>
      <c r="AC331" s="8" t="s">
        <v>63</v>
      </c>
      <c r="AD331" s="8" t="s">
        <v>61</v>
      </c>
      <c r="AE331" s="8" t="s">
        <v>61</v>
      </c>
      <c r="AF331" s="8" t="s">
        <v>74</v>
      </c>
      <c r="AG331" s="7">
        <v>10.5</v>
      </c>
    </row>
    <row r="332" spans="1:33" ht="45" x14ac:dyDescent="0.25">
      <c r="A332" s="7">
        <v>2024</v>
      </c>
      <c r="B332" s="8" t="s">
        <v>54</v>
      </c>
      <c r="C332" s="8" t="s">
        <v>55</v>
      </c>
      <c r="D332" s="8" t="s">
        <v>175</v>
      </c>
      <c r="E332" s="8" t="s">
        <v>176</v>
      </c>
      <c r="F332" s="8" t="s">
        <v>182</v>
      </c>
      <c r="G332" s="8" t="s">
        <v>579</v>
      </c>
      <c r="H332" s="8" t="s">
        <v>109</v>
      </c>
      <c r="I332" s="8" t="s">
        <v>221</v>
      </c>
      <c r="J332" s="8" t="s">
        <v>61</v>
      </c>
      <c r="K332" s="7" t="b">
        <v>1</v>
      </c>
      <c r="L332" s="8" t="s">
        <v>8</v>
      </c>
      <c r="M332" s="7">
        <v>101</v>
      </c>
      <c r="N332" s="8" t="s">
        <v>616</v>
      </c>
      <c r="O332" s="7">
        <v>26</v>
      </c>
      <c r="P332" s="9"/>
      <c r="Q332" s="8" t="s">
        <v>61</v>
      </c>
      <c r="R332" s="7">
        <v>1</v>
      </c>
      <c r="S332" s="10">
        <v>45476</v>
      </c>
      <c r="T332" s="8" t="s">
        <v>63</v>
      </c>
      <c r="U332" s="8" t="s">
        <v>224</v>
      </c>
      <c r="V332" s="8" t="s">
        <v>224</v>
      </c>
      <c r="W332" s="8" t="s">
        <v>61</v>
      </c>
      <c r="X332" s="8" t="s">
        <v>61</v>
      </c>
      <c r="Y332" s="8" t="s">
        <v>61</v>
      </c>
      <c r="Z332" s="8" t="s">
        <v>61</v>
      </c>
      <c r="AA332" s="8" t="s">
        <v>84</v>
      </c>
      <c r="AB332" s="8" t="s">
        <v>224</v>
      </c>
      <c r="AC332" s="8" t="s">
        <v>63</v>
      </c>
      <c r="AD332" s="8" t="s">
        <v>61</v>
      </c>
      <c r="AE332" s="8" t="s">
        <v>61</v>
      </c>
      <c r="AF332" s="8" t="s">
        <v>74</v>
      </c>
      <c r="AG332" s="7">
        <v>10.5</v>
      </c>
    </row>
    <row r="333" spans="1:33" ht="30" x14ac:dyDescent="0.25">
      <c r="A333" s="7">
        <v>2024</v>
      </c>
      <c r="B333" s="8" t="s">
        <v>54</v>
      </c>
      <c r="C333" s="8" t="s">
        <v>55</v>
      </c>
      <c r="D333" s="8" t="s">
        <v>175</v>
      </c>
      <c r="E333" s="8" t="s">
        <v>176</v>
      </c>
      <c r="F333" s="8" t="s">
        <v>182</v>
      </c>
      <c r="G333" s="8" t="s">
        <v>579</v>
      </c>
      <c r="H333" s="8" t="s">
        <v>110</v>
      </c>
      <c r="I333" s="8" t="s">
        <v>221</v>
      </c>
      <c r="J333" s="8" t="s">
        <v>61</v>
      </c>
      <c r="K333" s="7" t="b">
        <v>1</v>
      </c>
      <c r="L333" s="8" t="s">
        <v>8</v>
      </c>
      <c r="M333" s="7">
        <v>101</v>
      </c>
      <c r="N333" s="8" t="s">
        <v>617</v>
      </c>
      <c r="O333" s="7">
        <v>26</v>
      </c>
      <c r="P333" s="9"/>
      <c r="Q333" s="8" t="s">
        <v>61</v>
      </c>
      <c r="R333" s="7">
        <v>1</v>
      </c>
      <c r="S333" s="10">
        <v>45476</v>
      </c>
      <c r="T333" s="8" t="s">
        <v>63</v>
      </c>
      <c r="U333" s="8" t="s">
        <v>64</v>
      </c>
      <c r="V333" s="8" t="s">
        <v>18</v>
      </c>
      <c r="W333" s="8" t="s">
        <v>12</v>
      </c>
      <c r="X333" s="8" t="s">
        <v>65</v>
      </c>
      <c r="Y333" s="8" t="s">
        <v>16</v>
      </c>
      <c r="Z333" s="8" t="s">
        <v>9</v>
      </c>
      <c r="AA333" s="8" t="s">
        <v>66</v>
      </c>
      <c r="AB333" s="8" t="s">
        <v>64</v>
      </c>
      <c r="AC333" s="8" t="s">
        <v>63</v>
      </c>
      <c r="AD333" s="8" t="s">
        <v>61</v>
      </c>
      <c r="AE333" s="8" t="s">
        <v>61</v>
      </c>
      <c r="AF333" s="8" t="s">
        <v>74</v>
      </c>
      <c r="AG333" s="7">
        <v>11.3</v>
      </c>
    </row>
    <row r="334" spans="1:33" ht="30" x14ac:dyDescent="0.25">
      <c r="A334" s="7">
        <v>2024</v>
      </c>
      <c r="B334" s="8" t="s">
        <v>54</v>
      </c>
      <c r="C334" s="8" t="s">
        <v>55</v>
      </c>
      <c r="D334" s="8" t="s">
        <v>175</v>
      </c>
      <c r="E334" s="8" t="s">
        <v>176</v>
      </c>
      <c r="F334" s="8" t="s">
        <v>182</v>
      </c>
      <c r="G334" s="8" t="s">
        <v>579</v>
      </c>
      <c r="H334" s="8" t="s">
        <v>111</v>
      </c>
      <c r="I334" s="8" t="s">
        <v>221</v>
      </c>
      <c r="J334" s="8" t="s">
        <v>61</v>
      </c>
      <c r="K334" s="7" t="b">
        <v>1</v>
      </c>
      <c r="L334" s="8" t="s">
        <v>8</v>
      </c>
      <c r="M334" s="7">
        <v>101</v>
      </c>
      <c r="N334" s="8" t="s">
        <v>618</v>
      </c>
      <c r="O334" s="7">
        <v>26</v>
      </c>
      <c r="P334" s="9"/>
      <c r="Q334" s="8" t="s">
        <v>61</v>
      </c>
      <c r="R334" s="7">
        <v>1</v>
      </c>
      <c r="S334" s="10">
        <v>45476</v>
      </c>
      <c r="T334" s="8" t="s">
        <v>63</v>
      </c>
      <c r="U334" s="8" t="s">
        <v>297</v>
      </c>
      <c r="V334" s="8" t="s">
        <v>298</v>
      </c>
      <c r="W334" s="8" t="s">
        <v>173</v>
      </c>
      <c r="X334" s="8" t="s">
        <v>65</v>
      </c>
      <c r="Y334" s="8" t="s">
        <v>16</v>
      </c>
      <c r="Z334" s="8" t="s">
        <v>9</v>
      </c>
      <c r="AA334" s="8" t="s">
        <v>66</v>
      </c>
      <c r="AB334" s="8" t="s">
        <v>297</v>
      </c>
      <c r="AC334" s="8" t="s">
        <v>63</v>
      </c>
      <c r="AD334" s="8" t="s">
        <v>61</v>
      </c>
      <c r="AE334" s="8" t="s">
        <v>61</v>
      </c>
      <c r="AF334" s="8" t="s">
        <v>74</v>
      </c>
      <c r="AG334" s="7">
        <v>5.8</v>
      </c>
    </row>
    <row r="335" spans="1:33" ht="30" x14ac:dyDescent="0.25">
      <c r="A335" s="7">
        <v>2024</v>
      </c>
      <c r="B335" s="8" t="s">
        <v>54</v>
      </c>
      <c r="C335" s="8" t="s">
        <v>55</v>
      </c>
      <c r="D335" s="8" t="s">
        <v>175</v>
      </c>
      <c r="E335" s="8" t="s">
        <v>176</v>
      </c>
      <c r="F335" s="8" t="s">
        <v>182</v>
      </c>
      <c r="G335" s="8" t="s">
        <v>579</v>
      </c>
      <c r="H335" s="8" t="s">
        <v>112</v>
      </c>
      <c r="I335" s="8" t="s">
        <v>221</v>
      </c>
      <c r="J335" s="8" t="s">
        <v>61</v>
      </c>
      <c r="K335" s="7" t="b">
        <v>1</v>
      </c>
      <c r="L335" s="8" t="s">
        <v>8</v>
      </c>
      <c r="M335" s="7">
        <v>101</v>
      </c>
      <c r="N335" s="8" t="s">
        <v>619</v>
      </c>
      <c r="O335" s="7">
        <v>26</v>
      </c>
      <c r="P335" s="9"/>
      <c r="Q335" s="8" t="s">
        <v>61</v>
      </c>
      <c r="R335" s="7">
        <v>1</v>
      </c>
      <c r="S335" s="10">
        <v>45476</v>
      </c>
      <c r="T335" s="8" t="s">
        <v>63</v>
      </c>
      <c r="U335" s="8" t="s">
        <v>71</v>
      </c>
      <c r="V335" s="8" t="s">
        <v>22</v>
      </c>
      <c r="W335" s="8" t="s">
        <v>12</v>
      </c>
      <c r="X335" s="8" t="s">
        <v>65</v>
      </c>
      <c r="Y335" s="8" t="s">
        <v>20</v>
      </c>
      <c r="Z335" s="8" t="s">
        <v>9</v>
      </c>
      <c r="AA335" s="8" t="s">
        <v>72</v>
      </c>
      <c r="AB335" s="8" t="s">
        <v>71</v>
      </c>
      <c r="AC335" s="8" t="s">
        <v>63</v>
      </c>
      <c r="AD335" s="8" t="s">
        <v>61</v>
      </c>
      <c r="AE335" s="8" t="s">
        <v>61</v>
      </c>
      <c r="AF335" s="8" t="s">
        <v>74</v>
      </c>
      <c r="AG335" s="7">
        <v>8.1999999999999993</v>
      </c>
    </row>
    <row r="336" spans="1:33" ht="30" x14ac:dyDescent="0.25">
      <c r="A336" s="7">
        <v>2024</v>
      </c>
      <c r="B336" s="8" t="s">
        <v>54</v>
      </c>
      <c r="C336" s="8" t="s">
        <v>55</v>
      </c>
      <c r="D336" s="8" t="s">
        <v>175</v>
      </c>
      <c r="E336" s="8" t="s">
        <v>176</v>
      </c>
      <c r="F336" s="8" t="s">
        <v>182</v>
      </c>
      <c r="G336" s="8" t="s">
        <v>579</v>
      </c>
      <c r="H336" s="8" t="s">
        <v>113</v>
      </c>
      <c r="I336" s="8" t="s">
        <v>221</v>
      </c>
      <c r="J336" s="8" t="s">
        <v>61</v>
      </c>
      <c r="K336" s="7" t="b">
        <v>1</v>
      </c>
      <c r="L336" s="8" t="s">
        <v>8</v>
      </c>
      <c r="M336" s="7">
        <v>101</v>
      </c>
      <c r="N336" s="8" t="s">
        <v>620</v>
      </c>
      <c r="O336" s="7">
        <v>26</v>
      </c>
      <c r="P336" s="9"/>
      <c r="Q336" s="8" t="s">
        <v>61</v>
      </c>
      <c r="R336" s="7">
        <v>1</v>
      </c>
      <c r="S336" s="10">
        <v>45476</v>
      </c>
      <c r="T336" s="8" t="s">
        <v>63</v>
      </c>
      <c r="U336" s="8" t="s">
        <v>171</v>
      </c>
      <c r="V336" s="8" t="s">
        <v>172</v>
      </c>
      <c r="W336" s="8" t="s">
        <v>173</v>
      </c>
      <c r="X336" s="8" t="s">
        <v>65</v>
      </c>
      <c r="Y336" s="8" t="s">
        <v>16</v>
      </c>
      <c r="Z336" s="8" t="s">
        <v>9</v>
      </c>
      <c r="AA336" s="8" t="s">
        <v>66</v>
      </c>
      <c r="AB336" s="8" t="s">
        <v>171</v>
      </c>
      <c r="AC336" s="8" t="s">
        <v>63</v>
      </c>
      <c r="AD336" s="8" t="s">
        <v>61</v>
      </c>
      <c r="AE336" s="8" t="s">
        <v>61</v>
      </c>
      <c r="AF336" s="8" t="s">
        <v>74</v>
      </c>
      <c r="AG336" s="7">
        <v>10.6</v>
      </c>
    </row>
    <row r="337" spans="1:33" ht="45" x14ac:dyDescent="0.25">
      <c r="A337" s="7">
        <v>2024</v>
      </c>
      <c r="B337" s="8" t="s">
        <v>54</v>
      </c>
      <c r="C337" s="8" t="s">
        <v>55</v>
      </c>
      <c r="D337" s="8" t="s">
        <v>175</v>
      </c>
      <c r="E337" s="8" t="s">
        <v>176</v>
      </c>
      <c r="F337" s="8" t="s">
        <v>182</v>
      </c>
      <c r="G337" s="8" t="s">
        <v>579</v>
      </c>
      <c r="H337" s="8" t="s">
        <v>114</v>
      </c>
      <c r="I337" s="8" t="s">
        <v>221</v>
      </c>
      <c r="J337" s="8" t="s">
        <v>61</v>
      </c>
      <c r="K337" s="7" t="b">
        <v>1</v>
      </c>
      <c r="L337" s="8" t="s">
        <v>8</v>
      </c>
      <c r="M337" s="7">
        <v>101</v>
      </c>
      <c r="N337" s="8" t="s">
        <v>621</v>
      </c>
      <c r="O337" s="7">
        <v>26</v>
      </c>
      <c r="P337" s="9"/>
      <c r="Q337" s="8" t="s">
        <v>61</v>
      </c>
      <c r="R337" s="7">
        <v>1</v>
      </c>
      <c r="S337" s="10">
        <v>45476</v>
      </c>
      <c r="T337" s="8" t="s">
        <v>63</v>
      </c>
      <c r="U337" s="8" t="s">
        <v>224</v>
      </c>
      <c r="V337" s="8" t="s">
        <v>224</v>
      </c>
      <c r="W337" s="8" t="s">
        <v>61</v>
      </c>
      <c r="X337" s="8" t="s">
        <v>61</v>
      </c>
      <c r="Y337" s="8" t="s">
        <v>61</v>
      </c>
      <c r="Z337" s="8" t="s">
        <v>61</v>
      </c>
      <c r="AA337" s="8" t="s">
        <v>84</v>
      </c>
      <c r="AB337" s="8" t="s">
        <v>224</v>
      </c>
      <c r="AC337" s="8" t="s">
        <v>63</v>
      </c>
      <c r="AD337" s="8" t="s">
        <v>61</v>
      </c>
      <c r="AE337" s="8" t="s">
        <v>61</v>
      </c>
      <c r="AF337" s="8" t="s">
        <v>74</v>
      </c>
      <c r="AG337" s="7">
        <v>9.6</v>
      </c>
    </row>
    <row r="338" spans="1:33" ht="30" x14ac:dyDescent="0.25">
      <c r="A338" s="7">
        <v>2024</v>
      </c>
      <c r="B338" s="8" t="s">
        <v>54</v>
      </c>
      <c r="C338" s="8" t="s">
        <v>55</v>
      </c>
      <c r="D338" s="8" t="s">
        <v>175</v>
      </c>
      <c r="E338" s="8" t="s">
        <v>176</v>
      </c>
      <c r="F338" s="8" t="s">
        <v>182</v>
      </c>
      <c r="G338" s="8" t="s">
        <v>579</v>
      </c>
      <c r="H338" s="8" t="s">
        <v>115</v>
      </c>
      <c r="I338" s="8" t="s">
        <v>221</v>
      </c>
      <c r="J338" s="8" t="s">
        <v>61</v>
      </c>
      <c r="K338" s="7" t="b">
        <v>1</v>
      </c>
      <c r="L338" s="8" t="s">
        <v>8</v>
      </c>
      <c r="M338" s="7">
        <v>101</v>
      </c>
      <c r="N338" s="8" t="s">
        <v>622</v>
      </c>
      <c r="O338" s="7">
        <v>26</v>
      </c>
      <c r="P338" s="9"/>
      <c r="Q338" s="8" t="s">
        <v>61</v>
      </c>
      <c r="R338" s="7">
        <v>1</v>
      </c>
      <c r="S338" s="10">
        <v>45476</v>
      </c>
      <c r="T338" s="8" t="s">
        <v>63</v>
      </c>
      <c r="U338" s="8" t="s">
        <v>297</v>
      </c>
      <c r="V338" s="8" t="s">
        <v>298</v>
      </c>
      <c r="W338" s="8" t="s">
        <v>173</v>
      </c>
      <c r="X338" s="8" t="s">
        <v>65</v>
      </c>
      <c r="Y338" s="8" t="s">
        <v>16</v>
      </c>
      <c r="Z338" s="8" t="s">
        <v>9</v>
      </c>
      <c r="AA338" s="8" t="s">
        <v>66</v>
      </c>
      <c r="AB338" s="8" t="s">
        <v>297</v>
      </c>
      <c r="AC338" s="8" t="s">
        <v>63</v>
      </c>
      <c r="AD338" s="8" t="s">
        <v>61</v>
      </c>
      <c r="AE338" s="8" t="s">
        <v>61</v>
      </c>
      <c r="AF338" s="8" t="s">
        <v>74</v>
      </c>
      <c r="AG338" s="7">
        <v>8.3000000000000007</v>
      </c>
    </row>
    <row r="339" spans="1:33" ht="30" x14ac:dyDescent="0.25">
      <c r="A339" s="7">
        <v>2024</v>
      </c>
      <c r="B339" s="8" t="s">
        <v>54</v>
      </c>
      <c r="C339" s="8" t="s">
        <v>55</v>
      </c>
      <c r="D339" s="8" t="s">
        <v>175</v>
      </c>
      <c r="E339" s="8" t="s">
        <v>176</v>
      </c>
      <c r="F339" s="8" t="s">
        <v>182</v>
      </c>
      <c r="G339" s="8" t="s">
        <v>579</v>
      </c>
      <c r="H339" s="8" t="s">
        <v>116</v>
      </c>
      <c r="I339" s="8" t="s">
        <v>221</v>
      </c>
      <c r="J339" s="8" t="s">
        <v>61</v>
      </c>
      <c r="K339" s="7" t="b">
        <v>1</v>
      </c>
      <c r="L339" s="8" t="s">
        <v>8</v>
      </c>
      <c r="M339" s="7">
        <v>101</v>
      </c>
      <c r="N339" s="8" t="s">
        <v>623</v>
      </c>
      <c r="O339" s="7">
        <v>26</v>
      </c>
      <c r="P339" s="9"/>
      <c r="Q339" s="8" t="s">
        <v>61</v>
      </c>
      <c r="R339" s="7">
        <v>1</v>
      </c>
      <c r="S339" s="10">
        <v>45476</v>
      </c>
      <c r="T339" s="8" t="s">
        <v>63</v>
      </c>
      <c r="U339" s="8" t="s">
        <v>171</v>
      </c>
      <c r="V339" s="8" t="s">
        <v>172</v>
      </c>
      <c r="W339" s="8" t="s">
        <v>173</v>
      </c>
      <c r="X339" s="8" t="s">
        <v>65</v>
      </c>
      <c r="Y339" s="8" t="s">
        <v>16</v>
      </c>
      <c r="Z339" s="8" t="s">
        <v>9</v>
      </c>
      <c r="AA339" s="8" t="s">
        <v>66</v>
      </c>
      <c r="AB339" s="8" t="s">
        <v>171</v>
      </c>
      <c r="AC339" s="8" t="s">
        <v>63</v>
      </c>
      <c r="AD339" s="8" t="s">
        <v>61</v>
      </c>
      <c r="AE339" s="8" t="s">
        <v>61</v>
      </c>
      <c r="AF339" s="8" t="s">
        <v>74</v>
      </c>
      <c r="AG339" s="7">
        <v>13</v>
      </c>
    </row>
    <row r="340" spans="1:33" ht="30" x14ac:dyDescent="0.25">
      <c r="A340" s="7">
        <v>2024</v>
      </c>
      <c r="B340" s="8" t="s">
        <v>54</v>
      </c>
      <c r="C340" s="8" t="s">
        <v>55</v>
      </c>
      <c r="D340" s="8" t="s">
        <v>175</v>
      </c>
      <c r="E340" s="8" t="s">
        <v>176</v>
      </c>
      <c r="F340" s="8" t="s">
        <v>182</v>
      </c>
      <c r="G340" s="8" t="s">
        <v>579</v>
      </c>
      <c r="H340" s="8" t="s">
        <v>117</v>
      </c>
      <c r="I340" s="8" t="s">
        <v>221</v>
      </c>
      <c r="J340" s="8" t="s">
        <v>61</v>
      </c>
      <c r="K340" s="7" t="b">
        <v>1</v>
      </c>
      <c r="L340" s="8" t="s">
        <v>8</v>
      </c>
      <c r="M340" s="7">
        <v>101</v>
      </c>
      <c r="N340" s="8" t="s">
        <v>624</v>
      </c>
      <c r="O340" s="7">
        <v>26</v>
      </c>
      <c r="P340" s="9"/>
      <c r="Q340" s="8" t="s">
        <v>61</v>
      </c>
      <c r="R340" s="7">
        <v>1</v>
      </c>
      <c r="S340" s="10">
        <v>45476</v>
      </c>
      <c r="T340" s="8" t="s">
        <v>63</v>
      </c>
      <c r="U340" s="8" t="s">
        <v>341</v>
      </c>
      <c r="V340" s="8" t="s">
        <v>342</v>
      </c>
      <c r="W340" s="8" t="s">
        <v>132</v>
      </c>
      <c r="X340" s="8" t="s">
        <v>65</v>
      </c>
      <c r="Y340" s="8" t="s">
        <v>11</v>
      </c>
      <c r="Z340" s="8" t="s">
        <v>9</v>
      </c>
      <c r="AA340" s="8" t="s">
        <v>122</v>
      </c>
      <c r="AB340" s="8" t="s">
        <v>341</v>
      </c>
      <c r="AC340" s="8" t="s">
        <v>63</v>
      </c>
      <c r="AD340" s="8" t="s">
        <v>61</v>
      </c>
      <c r="AE340" s="8" t="s">
        <v>61</v>
      </c>
      <c r="AF340" s="8" t="s">
        <v>74</v>
      </c>
      <c r="AG340" s="7">
        <v>7.5</v>
      </c>
    </row>
    <row r="341" spans="1:33" x14ac:dyDescent="0.25">
      <c r="A341" s="7">
        <v>2024</v>
      </c>
      <c r="B341" s="8" t="s">
        <v>54</v>
      </c>
      <c r="C341" s="8" t="s">
        <v>55</v>
      </c>
      <c r="D341" s="8" t="s">
        <v>175</v>
      </c>
      <c r="E341" s="8" t="s">
        <v>176</v>
      </c>
      <c r="F341" s="8" t="s">
        <v>182</v>
      </c>
      <c r="G341" s="8" t="s">
        <v>579</v>
      </c>
      <c r="H341" s="8" t="s">
        <v>118</v>
      </c>
      <c r="I341" s="8" t="s">
        <v>221</v>
      </c>
      <c r="J341" s="8" t="s">
        <v>61</v>
      </c>
      <c r="K341" s="7" t="b">
        <v>1</v>
      </c>
      <c r="L341" s="8" t="s">
        <v>8</v>
      </c>
      <c r="M341" s="7">
        <v>101</v>
      </c>
      <c r="N341" s="8" t="s">
        <v>625</v>
      </c>
      <c r="O341" s="7">
        <v>26</v>
      </c>
      <c r="P341" s="9"/>
      <c r="Q341" s="8" t="s">
        <v>61</v>
      </c>
      <c r="R341" s="7">
        <v>1</v>
      </c>
      <c r="S341" s="10">
        <v>45476</v>
      </c>
      <c r="T341" s="8" t="s">
        <v>63</v>
      </c>
      <c r="U341" s="8" t="s">
        <v>224</v>
      </c>
      <c r="V341" s="8" t="s">
        <v>224</v>
      </c>
      <c r="W341" s="8" t="s">
        <v>61</v>
      </c>
      <c r="X341" s="8" t="s">
        <v>61</v>
      </c>
      <c r="Y341" s="8" t="s">
        <v>61</v>
      </c>
      <c r="Z341" s="8" t="s">
        <v>61</v>
      </c>
      <c r="AA341" s="8" t="s">
        <v>122</v>
      </c>
      <c r="AB341" s="8" t="s">
        <v>224</v>
      </c>
      <c r="AC341" s="8" t="s">
        <v>63</v>
      </c>
      <c r="AD341" s="8" t="s">
        <v>61</v>
      </c>
      <c r="AE341" s="8" t="s">
        <v>61</v>
      </c>
      <c r="AF341" s="8" t="s">
        <v>74</v>
      </c>
      <c r="AG341" s="7">
        <v>6.8</v>
      </c>
    </row>
    <row r="342" spans="1:33" ht="30" x14ac:dyDescent="0.25">
      <c r="A342" s="7">
        <v>2024</v>
      </c>
      <c r="B342" s="8" t="s">
        <v>54</v>
      </c>
      <c r="C342" s="8" t="s">
        <v>55</v>
      </c>
      <c r="D342" s="8" t="s">
        <v>175</v>
      </c>
      <c r="E342" s="8" t="s">
        <v>176</v>
      </c>
      <c r="F342" s="8" t="s">
        <v>182</v>
      </c>
      <c r="G342" s="8" t="s">
        <v>579</v>
      </c>
      <c r="H342" s="8" t="s">
        <v>119</v>
      </c>
      <c r="I342" s="8" t="s">
        <v>221</v>
      </c>
      <c r="J342" s="8" t="s">
        <v>61</v>
      </c>
      <c r="K342" s="7" t="b">
        <v>1</v>
      </c>
      <c r="L342" s="8" t="s">
        <v>8</v>
      </c>
      <c r="M342" s="7">
        <v>101</v>
      </c>
      <c r="N342" s="8" t="s">
        <v>626</v>
      </c>
      <c r="O342" s="7">
        <v>26</v>
      </c>
      <c r="P342" s="9"/>
      <c r="Q342" s="8" t="s">
        <v>61</v>
      </c>
      <c r="R342" s="7">
        <v>1</v>
      </c>
      <c r="S342" s="10">
        <v>45476</v>
      </c>
      <c r="T342" s="8" t="s">
        <v>63</v>
      </c>
      <c r="U342" s="8" t="s">
        <v>69</v>
      </c>
      <c r="V342" s="8" t="s">
        <v>15</v>
      </c>
      <c r="W342" s="8" t="s">
        <v>12</v>
      </c>
      <c r="X342" s="8" t="s">
        <v>65</v>
      </c>
      <c r="Y342" s="8" t="s">
        <v>16</v>
      </c>
      <c r="Z342" s="8" t="s">
        <v>9</v>
      </c>
      <c r="AA342" s="8" t="s">
        <v>66</v>
      </c>
      <c r="AB342" s="8" t="s">
        <v>69</v>
      </c>
      <c r="AC342" s="8" t="s">
        <v>63</v>
      </c>
      <c r="AD342" s="8" t="s">
        <v>61</v>
      </c>
      <c r="AE342" s="8" t="s">
        <v>61</v>
      </c>
      <c r="AF342" s="8" t="s">
        <v>74</v>
      </c>
      <c r="AG342" s="7">
        <v>12.1</v>
      </c>
    </row>
    <row r="343" spans="1:33" x14ac:dyDescent="0.25">
      <c r="A343" s="7">
        <v>2024</v>
      </c>
      <c r="B343" s="8" t="s">
        <v>54</v>
      </c>
      <c r="C343" s="8" t="s">
        <v>55</v>
      </c>
      <c r="D343" s="8" t="s">
        <v>175</v>
      </c>
      <c r="E343" s="8" t="s">
        <v>176</v>
      </c>
      <c r="F343" s="8" t="s">
        <v>182</v>
      </c>
      <c r="G343" s="8" t="s">
        <v>579</v>
      </c>
      <c r="H343" s="8" t="s">
        <v>120</v>
      </c>
      <c r="I343" s="8" t="s">
        <v>221</v>
      </c>
      <c r="J343" s="8" t="s">
        <v>61</v>
      </c>
      <c r="K343" s="7" t="b">
        <v>1</v>
      </c>
      <c r="L343" s="8" t="s">
        <v>8</v>
      </c>
      <c r="M343" s="7">
        <v>101</v>
      </c>
      <c r="N343" s="8" t="s">
        <v>627</v>
      </c>
      <c r="O343" s="7">
        <v>26</v>
      </c>
      <c r="P343" s="9"/>
      <c r="Q343" s="8" t="s">
        <v>61</v>
      </c>
      <c r="R343" s="7">
        <v>1</v>
      </c>
      <c r="S343" s="10">
        <v>45476</v>
      </c>
      <c r="T343" s="8" t="s">
        <v>63</v>
      </c>
      <c r="U343" s="8" t="s">
        <v>224</v>
      </c>
      <c r="V343" s="8" t="s">
        <v>224</v>
      </c>
      <c r="W343" s="8" t="s">
        <v>61</v>
      </c>
      <c r="X343" s="8" t="s">
        <v>61</v>
      </c>
      <c r="Y343" s="8" t="s">
        <v>61</v>
      </c>
      <c r="Z343" s="8" t="s">
        <v>61</v>
      </c>
      <c r="AA343" s="8" t="s">
        <v>66</v>
      </c>
      <c r="AB343" s="8" t="s">
        <v>224</v>
      </c>
      <c r="AC343" s="8" t="s">
        <v>63</v>
      </c>
      <c r="AD343" s="8" t="s">
        <v>61</v>
      </c>
      <c r="AE343" s="8" t="s">
        <v>61</v>
      </c>
      <c r="AF343" s="8" t="s">
        <v>74</v>
      </c>
      <c r="AG343" s="7">
        <v>12.2</v>
      </c>
    </row>
    <row r="344" spans="1:33" ht="30" x14ac:dyDescent="0.25">
      <c r="A344" s="7">
        <v>2024</v>
      </c>
      <c r="B344" s="8" t="s">
        <v>54</v>
      </c>
      <c r="C344" s="8" t="s">
        <v>55</v>
      </c>
      <c r="D344" s="8" t="s">
        <v>175</v>
      </c>
      <c r="E344" s="8" t="s">
        <v>176</v>
      </c>
      <c r="F344" s="8" t="s">
        <v>182</v>
      </c>
      <c r="G344" s="8" t="s">
        <v>579</v>
      </c>
      <c r="H344" s="8" t="s">
        <v>121</v>
      </c>
      <c r="I344" s="8" t="s">
        <v>221</v>
      </c>
      <c r="J344" s="8" t="s">
        <v>61</v>
      </c>
      <c r="K344" s="7" t="b">
        <v>1</v>
      </c>
      <c r="L344" s="8" t="s">
        <v>8</v>
      </c>
      <c r="M344" s="7">
        <v>101</v>
      </c>
      <c r="N344" s="8" t="s">
        <v>628</v>
      </c>
      <c r="O344" s="7">
        <v>26</v>
      </c>
      <c r="P344" s="9"/>
      <c r="Q344" s="8" t="s">
        <v>61</v>
      </c>
      <c r="R344" s="7">
        <v>1</v>
      </c>
      <c r="S344" s="10">
        <v>45476</v>
      </c>
      <c r="T344" s="8" t="s">
        <v>63</v>
      </c>
      <c r="U344" s="8" t="s">
        <v>171</v>
      </c>
      <c r="V344" s="8" t="s">
        <v>172</v>
      </c>
      <c r="W344" s="8" t="s">
        <v>173</v>
      </c>
      <c r="X344" s="8" t="s">
        <v>65</v>
      </c>
      <c r="Y344" s="8" t="s">
        <v>16</v>
      </c>
      <c r="Z344" s="8" t="s">
        <v>9</v>
      </c>
      <c r="AA344" s="8" t="s">
        <v>66</v>
      </c>
      <c r="AB344" s="8" t="s">
        <v>171</v>
      </c>
      <c r="AC344" s="8" t="s">
        <v>63</v>
      </c>
      <c r="AD344" s="8" t="s">
        <v>61</v>
      </c>
      <c r="AE344" s="8" t="s">
        <v>61</v>
      </c>
      <c r="AF344" s="8" t="s">
        <v>74</v>
      </c>
      <c r="AG344" s="7">
        <v>8.5</v>
      </c>
    </row>
    <row r="345" spans="1:33" ht="30" x14ac:dyDescent="0.25">
      <c r="A345" s="7">
        <v>2024</v>
      </c>
      <c r="B345" s="8" t="s">
        <v>54</v>
      </c>
      <c r="C345" s="8" t="s">
        <v>55</v>
      </c>
      <c r="D345" s="8" t="s">
        <v>175</v>
      </c>
      <c r="E345" s="8" t="s">
        <v>176</v>
      </c>
      <c r="F345" s="8" t="s">
        <v>182</v>
      </c>
      <c r="G345" s="8" t="s">
        <v>579</v>
      </c>
      <c r="H345" s="8" t="s">
        <v>123</v>
      </c>
      <c r="I345" s="8" t="s">
        <v>221</v>
      </c>
      <c r="J345" s="8" t="s">
        <v>61</v>
      </c>
      <c r="K345" s="7" t="b">
        <v>1</v>
      </c>
      <c r="L345" s="8" t="s">
        <v>8</v>
      </c>
      <c r="M345" s="7">
        <v>101</v>
      </c>
      <c r="N345" s="8" t="s">
        <v>629</v>
      </c>
      <c r="O345" s="7">
        <v>26</v>
      </c>
      <c r="P345" s="9"/>
      <c r="Q345" s="8" t="s">
        <v>61</v>
      </c>
      <c r="R345" s="7">
        <v>1</v>
      </c>
      <c r="S345" s="10">
        <v>45476</v>
      </c>
      <c r="T345" s="8" t="s">
        <v>63</v>
      </c>
      <c r="U345" s="8" t="s">
        <v>64</v>
      </c>
      <c r="V345" s="8" t="s">
        <v>18</v>
      </c>
      <c r="W345" s="8" t="s">
        <v>12</v>
      </c>
      <c r="X345" s="8" t="s">
        <v>65</v>
      </c>
      <c r="Y345" s="8" t="s">
        <v>16</v>
      </c>
      <c r="Z345" s="8" t="s">
        <v>9</v>
      </c>
      <c r="AA345" s="8" t="s">
        <v>66</v>
      </c>
      <c r="AB345" s="8" t="s">
        <v>64</v>
      </c>
      <c r="AC345" s="8" t="s">
        <v>63</v>
      </c>
      <c r="AD345" s="8" t="s">
        <v>61</v>
      </c>
      <c r="AE345" s="8" t="s">
        <v>61</v>
      </c>
      <c r="AF345" s="8" t="s">
        <v>74</v>
      </c>
      <c r="AG345" s="7">
        <v>8.4</v>
      </c>
    </row>
    <row r="346" spans="1:33" ht="30" x14ac:dyDescent="0.25">
      <c r="A346" s="7">
        <v>2024</v>
      </c>
      <c r="B346" s="8" t="s">
        <v>54</v>
      </c>
      <c r="C346" s="8" t="s">
        <v>55</v>
      </c>
      <c r="D346" s="8" t="s">
        <v>175</v>
      </c>
      <c r="E346" s="8" t="s">
        <v>176</v>
      </c>
      <c r="F346" s="8" t="s">
        <v>182</v>
      </c>
      <c r="G346" s="8" t="s">
        <v>579</v>
      </c>
      <c r="H346" s="8" t="s">
        <v>124</v>
      </c>
      <c r="I346" s="8" t="s">
        <v>221</v>
      </c>
      <c r="J346" s="8" t="s">
        <v>61</v>
      </c>
      <c r="K346" s="7" t="b">
        <v>1</v>
      </c>
      <c r="L346" s="8" t="s">
        <v>8</v>
      </c>
      <c r="M346" s="7">
        <v>101</v>
      </c>
      <c r="N346" s="8" t="s">
        <v>630</v>
      </c>
      <c r="O346" s="7">
        <v>26</v>
      </c>
      <c r="P346" s="9"/>
      <c r="Q346" s="8" t="s">
        <v>61</v>
      </c>
      <c r="R346" s="7">
        <v>1</v>
      </c>
      <c r="S346" s="10">
        <v>45476</v>
      </c>
      <c r="T346" s="8" t="s">
        <v>63</v>
      </c>
      <c r="U346" s="8" t="s">
        <v>76</v>
      </c>
      <c r="V346" s="8" t="s">
        <v>17</v>
      </c>
      <c r="W346" s="8" t="s">
        <v>12</v>
      </c>
      <c r="X346" s="8" t="s">
        <v>65</v>
      </c>
      <c r="Y346" s="8" t="s">
        <v>16</v>
      </c>
      <c r="Z346" s="8" t="s">
        <v>9</v>
      </c>
      <c r="AA346" s="8" t="s">
        <v>66</v>
      </c>
      <c r="AB346" s="8" t="s">
        <v>76</v>
      </c>
      <c r="AC346" s="8" t="s">
        <v>63</v>
      </c>
      <c r="AD346" s="8" t="s">
        <v>61</v>
      </c>
      <c r="AE346" s="8" t="s">
        <v>61</v>
      </c>
      <c r="AF346" s="8" t="s">
        <v>74</v>
      </c>
      <c r="AG346" s="7">
        <v>10.7</v>
      </c>
    </row>
    <row r="347" spans="1:33" ht="45" x14ac:dyDescent="0.25">
      <c r="A347" s="7">
        <v>2024</v>
      </c>
      <c r="B347" s="8" t="s">
        <v>54</v>
      </c>
      <c r="C347" s="8" t="s">
        <v>55</v>
      </c>
      <c r="D347" s="8" t="s">
        <v>175</v>
      </c>
      <c r="E347" s="8" t="s">
        <v>176</v>
      </c>
      <c r="F347" s="8" t="s">
        <v>182</v>
      </c>
      <c r="G347" s="8" t="s">
        <v>579</v>
      </c>
      <c r="H347" s="8" t="s">
        <v>125</v>
      </c>
      <c r="I347" s="8" t="s">
        <v>221</v>
      </c>
      <c r="J347" s="8" t="s">
        <v>61</v>
      </c>
      <c r="K347" s="7" t="b">
        <v>1</v>
      </c>
      <c r="L347" s="8" t="s">
        <v>8</v>
      </c>
      <c r="M347" s="7">
        <v>101</v>
      </c>
      <c r="N347" s="8" t="s">
        <v>631</v>
      </c>
      <c r="O347" s="7">
        <v>26</v>
      </c>
      <c r="P347" s="9"/>
      <c r="Q347" s="8" t="s">
        <v>61</v>
      </c>
      <c r="R347" s="7">
        <v>1</v>
      </c>
      <c r="S347" s="10">
        <v>45476</v>
      </c>
      <c r="T347" s="8" t="s">
        <v>63</v>
      </c>
      <c r="U347" s="8" t="s">
        <v>224</v>
      </c>
      <c r="V347" s="8" t="s">
        <v>224</v>
      </c>
      <c r="W347" s="8" t="s">
        <v>61</v>
      </c>
      <c r="X347" s="8" t="s">
        <v>61</v>
      </c>
      <c r="Y347" s="8" t="s">
        <v>61</v>
      </c>
      <c r="Z347" s="8" t="s">
        <v>61</v>
      </c>
      <c r="AA347" s="8" t="s">
        <v>84</v>
      </c>
      <c r="AB347" s="8" t="s">
        <v>224</v>
      </c>
      <c r="AC347" s="8" t="s">
        <v>63</v>
      </c>
      <c r="AD347" s="8" t="s">
        <v>61</v>
      </c>
      <c r="AE347" s="8" t="s">
        <v>61</v>
      </c>
      <c r="AF347" s="8" t="s">
        <v>74</v>
      </c>
      <c r="AG347" s="7">
        <v>8.1</v>
      </c>
    </row>
    <row r="348" spans="1:33" x14ac:dyDescent="0.25">
      <c r="A348" s="7">
        <v>2024</v>
      </c>
      <c r="B348" s="8" t="s">
        <v>54</v>
      </c>
      <c r="C348" s="8" t="s">
        <v>55</v>
      </c>
      <c r="D348" s="8" t="s">
        <v>175</v>
      </c>
      <c r="E348" s="8" t="s">
        <v>176</v>
      </c>
      <c r="F348" s="8" t="s">
        <v>182</v>
      </c>
      <c r="G348" s="8" t="s">
        <v>579</v>
      </c>
      <c r="H348" s="8" t="s">
        <v>126</v>
      </c>
      <c r="I348" s="8" t="s">
        <v>221</v>
      </c>
      <c r="J348" s="8" t="s">
        <v>61</v>
      </c>
      <c r="K348" s="7" t="b">
        <v>1</v>
      </c>
      <c r="L348" s="8" t="s">
        <v>8</v>
      </c>
      <c r="M348" s="7">
        <v>101</v>
      </c>
      <c r="N348" s="8" t="s">
        <v>632</v>
      </c>
      <c r="O348" s="7">
        <v>26</v>
      </c>
      <c r="P348" s="9"/>
      <c r="Q348" s="8" t="s">
        <v>61</v>
      </c>
      <c r="R348" s="7">
        <v>1</v>
      </c>
      <c r="S348" s="10">
        <v>45476</v>
      </c>
      <c r="T348" s="8" t="s">
        <v>63</v>
      </c>
      <c r="U348" s="8" t="s">
        <v>224</v>
      </c>
      <c r="V348" s="8" t="s">
        <v>224</v>
      </c>
      <c r="W348" s="8" t="s">
        <v>61</v>
      </c>
      <c r="X348" s="8" t="s">
        <v>61</v>
      </c>
      <c r="Y348" s="8" t="s">
        <v>61</v>
      </c>
      <c r="Z348" s="8" t="s">
        <v>61</v>
      </c>
      <c r="AA348" s="8" t="s">
        <v>66</v>
      </c>
      <c r="AB348" s="8" t="s">
        <v>224</v>
      </c>
      <c r="AC348" s="8" t="s">
        <v>63</v>
      </c>
      <c r="AD348" s="8" t="s">
        <v>61</v>
      </c>
      <c r="AE348" s="8" t="s">
        <v>61</v>
      </c>
      <c r="AF348" s="8" t="s">
        <v>74</v>
      </c>
      <c r="AG348" s="7">
        <v>7.1</v>
      </c>
    </row>
    <row r="349" spans="1:33" x14ac:dyDescent="0.25">
      <c r="A349" s="7">
        <v>2024</v>
      </c>
      <c r="B349" s="8" t="s">
        <v>54</v>
      </c>
      <c r="C349" s="8" t="s">
        <v>55</v>
      </c>
      <c r="D349" s="8" t="s">
        <v>175</v>
      </c>
      <c r="E349" s="8" t="s">
        <v>176</v>
      </c>
      <c r="F349" s="8" t="s">
        <v>182</v>
      </c>
      <c r="G349" s="8" t="s">
        <v>579</v>
      </c>
      <c r="H349" s="8" t="s">
        <v>127</v>
      </c>
      <c r="I349" s="8" t="s">
        <v>221</v>
      </c>
      <c r="J349" s="8" t="s">
        <v>61</v>
      </c>
      <c r="K349" s="7" t="b">
        <v>1</v>
      </c>
      <c r="L349" s="8" t="s">
        <v>8</v>
      </c>
      <c r="M349" s="7">
        <v>101</v>
      </c>
      <c r="N349" s="8" t="s">
        <v>633</v>
      </c>
      <c r="O349" s="7">
        <v>26</v>
      </c>
      <c r="P349" s="9"/>
      <c r="Q349" s="8" t="s">
        <v>61</v>
      </c>
      <c r="R349" s="7">
        <v>1</v>
      </c>
      <c r="S349" s="10">
        <v>45476</v>
      </c>
      <c r="T349" s="8" t="s">
        <v>63</v>
      </c>
      <c r="U349" s="8" t="s">
        <v>224</v>
      </c>
      <c r="V349" s="8" t="s">
        <v>224</v>
      </c>
      <c r="W349" s="8" t="s">
        <v>61</v>
      </c>
      <c r="X349" s="8" t="s">
        <v>61</v>
      </c>
      <c r="Y349" s="8" t="s">
        <v>61</v>
      </c>
      <c r="Z349" s="8" t="s">
        <v>61</v>
      </c>
      <c r="AA349" s="8" t="s">
        <v>66</v>
      </c>
      <c r="AB349" s="8" t="s">
        <v>224</v>
      </c>
      <c r="AC349" s="8" t="s">
        <v>63</v>
      </c>
      <c r="AD349" s="8" t="s">
        <v>61</v>
      </c>
      <c r="AE349" s="8" t="s">
        <v>61</v>
      </c>
      <c r="AF349" s="8" t="s">
        <v>74</v>
      </c>
      <c r="AG349" s="7">
        <v>13.3</v>
      </c>
    </row>
    <row r="350" spans="1:33" x14ac:dyDescent="0.25">
      <c r="A350" s="7">
        <v>2024</v>
      </c>
      <c r="B350" s="8" t="s">
        <v>54</v>
      </c>
      <c r="C350" s="8" t="s">
        <v>55</v>
      </c>
      <c r="D350" s="8" t="s">
        <v>175</v>
      </c>
      <c r="E350" s="8" t="s">
        <v>176</v>
      </c>
      <c r="F350" s="8" t="s">
        <v>182</v>
      </c>
      <c r="G350" s="8" t="s">
        <v>579</v>
      </c>
      <c r="H350" s="8" t="s">
        <v>128</v>
      </c>
      <c r="I350" s="8" t="s">
        <v>221</v>
      </c>
      <c r="J350" s="8" t="s">
        <v>61</v>
      </c>
      <c r="K350" s="7" t="b">
        <v>1</v>
      </c>
      <c r="L350" s="8" t="s">
        <v>8</v>
      </c>
      <c r="M350" s="7">
        <v>101</v>
      </c>
      <c r="N350" s="8" t="s">
        <v>634</v>
      </c>
      <c r="O350" s="7">
        <v>26</v>
      </c>
      <c r="P350" s="9"/>
      <c r="Q350" s="8" t="s">
        <v>61</v>
      </c>
      <c r="R350" s="7">
        <v>1</v>
      </c>
      <c r="S350" s="10">
        <v>45476</v>
      </c>
      <c r="T350" s="8" t="s">
        <v>63</v>
      </c>
      <c r="U350" s="8" t="s">
        <v>224</v>
      </c>
      <c r="V350" s="8" t="s">
        <v>224</v>
      </c>
      <c r="W350" s="8" t="s">
        <v>61</v>
      </c>
      <c r="X350" s="8" t="s">
        <v>61</v>
      </c>
      <c r="Y350" s="8" t="s">
        <v>61</v>
      </c>
      <c r="Z350" s="8" t="s">
        <v>61</v>
      </c>
      <c r="AA350" s="8" t="s">
        <v>66</v>
      </c>
      <c r="AB350" s="8" t="s">
        <v>224</v>
      </c>
      <c r="AC350" s="8" t="s">
        <v>63</v>
      </c>
      <c r="AD350" s="8" t="s">
        <v>61</v>
      </c>
      <c r="AE350" s="8" t="s">
        <v>61</v>
      </c>
      <c r="AF350" s="8" t="s">
        <v>74</v>
      </c>
      <c r="AG350" s="7">
        <v>9.3000000000000007</v>
      </c>
    </row>
    <row r="351" spans="1:33" x14ac:dyDescent="0.25">
      <c r="A351" s="7">
        <v>2024</v>
      </c>
      <c r="B351" s="8" t="s">
        <v>54</v>
      </c>
      <c r="C351" s="8" t="s">
        <v>55</v>
      </c>
      <c r="D351" s="8" t="s">
        <v>175</v>
      </c>
      <c r="E351" s="8" t="s">
        <v>176</v>
      </c>
      <c r="F351" s="8" t="s">
        <v>182</v>
      </c>
      <c r="G351" s="8" t="s">
        <v>579</v>
      </c>
      <c r="H351" s="8" t="s">
        <v>129</v>
      </c>
      <c r="I351" s="8" t="s">
        <v>221</v>
      </c>
      <c r="J351" s="8" t="s">
        <v>61</v>
      </c>
      <c r="K351" s="7" t="b">
        <v>1</v>
      </c>
      <c r="L351" s="8" t="s">
        <v>8</v>
      </c>
      <c r="M351" s="7">
        <v>101</v>
      </c>
      <c r="N351" s="8" t="s">
        <v>635</v>
      </c>
      <c r="O351" s="7">
        <v>26</v>
      </c>
      <c r="P351" s="9"/>
      <c r="Q351" s="8" t="s">
        <v>61</v>
      </c>
      <c r="R351" s="7">
        <v>1</v>
      </c>
      <c r="S351" s="10">
        <v>45476</v>
      </c>
      <c r="T351" s="8" t="s">
        <v>63</v>
      </c>
      <c r="U351" s="8" t="s">
        <v>224</v>
      </c>
      <c r="V351" s="8" t="s">
        <v>224</v>
      </c>
      <c r="W351" s="8" t="s">
        <v>61</v>
      </c>
      <c r="X351" s="8" t="s">
        <v>61</v>
      </c>
      <c r="Y351" s="8" t="s">
        <v>61</v>
      </c>
      <c r="Z351" s="8" t="s">
        <v>61</v>
      </c>
      <c r="AA351" s="8" t="s">
        <v>66</v>
      </c>
      <c r="AB351" s="8" t="s">
        <v>224</v>
      </c>
      <c r="AC351" s="8" t="s">
        <v>63</v>
      </c>
      <c r="AD351" s="8" t="s">
        <v>61</v>
      </c>
      <c r="AE351" s="8" t="s">
        <v>61</v>
      </c>
      <c r="AF351" s="8" t="s">
        <v>74</v>
      </c>
      <c r="AG351" s="7">
        <v>9.6999999999999993</v>
      </c>
    </row>
    <row r="352" spans="1:33" x14ac:dyDescent="0.25">
      <c r="A352" s="7">
        <v>2024</v>
      </c>
      <c r="B352" s="8" t="s">
        <v>54</v>
      </c>
      <c r="C352" s="8" t="s">
        <v>55</v>
      </c>
      <c r="D352" s="8" t="s">
        <v>175</v>
      </c>
      <c r="E352" s="8" t="s">
        <v>176</v>
      </c>
      <c r="F352" s="8" t="s">
        <v>182</v>
      </c>
      <c r="G352" s="8" t="s">
        <v>579</v>
      </c>
      <c r="H352" s="8" t="s">
        <v>133</v>
      </c>
      <c r="I352" s="8" t="s">
        <v>221</v>
      </c>
      <c r="J352" s="8" t="s">
        <v>61</v>
      </c>
      <c r="K352" s="7" t="b">
        <v>1</v>
      </c>
      <c r="L352" s="8" t="s">
        <v>8</v>
      </c>
      <c r="M352" s="7">
        <v>101</v>
      </c>
      <c r="N352" s="8" t="s">
        <v>636</v>
      </c>
      <c r="O352" s="7">
        <v>26</v>
      </c>
      <c r="P352" s="9"/>
      <c r="Q352" s="8" t="s">
        <v>61</v>
      </c>
      <c r="R352" s="7">
        <v>1</v>
      </c>
      <c r="S352" s="10">
        <v>45476</v>
      </c>
      <c r="T352" s="8" t="s">
        <v>63</v>
      </c>
      <c r="U352" s="8" t="s">
        <v>224</v>
      </c>
      <c r="V352" s="8" t="s">
        <v>224</v>
      </c>
      <c r="W352" s="8" t="s">
        <v>61</v>
      </c>
      <c r="X352" s="8" t="s">
        <v>61</v>
      </c>
      <c r="Y352" s="8" t="s">
        <v>61</v>
      </c>
      <c r="Z352" s="8" t="s">
        <v>61</v>
      </c>
      <c r="AA352" s="8" t="s">
        <v>66</v>
      </c>
      <c r="AB352" s="8" t="s">
        <v>224</v>
      </c>
      <c r="AC352" s="8" t="s">
        <v>63</v>
      </c>
      <c r="AD352" s="8" t="s">
        <v>61</v>
      </c>
      <c r="AE352" s="8" t="s">
        <v>61</v>
      </c>
      <c r="AF352" s="8" t="s">
        <v>74</v>
      </c>
      <c r="AG352" s="7">
        <v>14.2</v>
      </c>
    </row>
    <row r="353" spans="1:33" x14ac:dyDescent="0.25">
      <c r="A353" s="7">
        <v>2024</v>
      </c>
      <c r="B353" s="8" t="s">
        <v>54</v>
      </c>
      <c r="C353" s="8" t="s">
        <v>55</v>
      </c>
      <c r="D353" s="8" t="s">
        <v>175</v>
      </c>
      <c r="E353" s="8" t="s">
        <v>176</v>
      </c>
      <c r="F353" s="8" t="s">
        <v>182</v>
      </c>
      <c r="G353" s="8" t="s">
        <v>579</v>
      </c>
      <c r="H353" s="8" t="s">
        <v>134</v>
      </c>
      <c r="I353" s="8" t="s">
        <v>221</v>
      </c>
      <c r="J353" s="8" t="s">
        <v>61</v>
      </c>
      <c r="K353" s="7" t="b">
        <v>1</v>
      </c>
      <c r="L353" s="8" t="s">
        <v>8</v>
      </c>
      <c r="M353" s="7">
        <v>101</v>
      </c>
      <c r="N353" s="8" t="s">
        <v>637</v>
      </c>
      <c r="O353" s="7">
        <v>26</v>
      </c>
      <c r="P353" s="9"/>
      <c r="Q353" s="8" t="s">
        <v>61</v>
      </c>
      <c r="R353" s="7">
        <v>1</v>
      </c>
      <c r="S353" s="10">
        <v>45476</v>
      </c>
      <c r="T353" s="8" t="s">
        <v>63</v>
      </c>
      <c r="U353" s="8" t="s">
        <v>224</v>
      </c>
      <c r="V353" s="8" t="s">
        <v>224</v>
      </c>
      <c r="W353" s="8" t="s">
        <v>61</v>
      </c>
      <c r="X353" s="8" t="s">
        <v>61</v>
      </c>
      <c r="Y353" s="8" t="s">
        <v>61</v>
      </c>
      <c r="Z353" s="8" t="s">
        <v>61</v>
      </c>
      <c r="AA353" s="8" t="s">
        <v>66</v>
      </c>
      <c r="AB353" s="8" t="s">
        <v>224</v>
      </c>
      <c r="AC353" s="8" t="s">
        <v>63</v>
      </c>
      <c r="AD353" s="8" t="s">
        <v>61</v>
      </c>
      <c r="AE353" s="8" t="s">
        <v>61</v>
      </c>
      <c r="AF353" s="8" t="s">
        <v>74</v>
      </c>
      <c r="AG353" s="7">
        <v>5.6</v>
      </c>
    </row>
    <row r="354" spans="1:33" ht="30" x14ac:dyDescent="0.25">
      <c r="A354" s="7">
        <v>2024</v>
      </c>
      <c r="B354" s="8" t="s">
        <v>54</v>
      </c>
      <c r="C354" s="8" t="s">
        <v>55</v>
      </c>
      <c r="D354" s="8" t="s">
        <v>175</v>
      </c>
      <c r="E354" s="8" t="s">
        <v>176</v>
      </c>
      <c r="F354" s="8" t="s">
        <v>182</v>
      </c>
      <c r="G354" s="8" t="s">
        <v>579</v>
      </c>
      <c r="H354" s="8" t="s">
        <v>135</v>
      </c>
      <c r="I354" s="8" t="s">
        <v>221</v>
      </c>
      <c r="J354" s="8" t="s">
        <v>61</v>
      </c>
      <c r="K354" s="7" t="b">
        <v>1</v>
      </c>
      <c r="L354" s="8" t="s">
        <v>8</v>
      </c>
      <c r="M354" s="7">
        <v>101</v>
      </c>
      <c r="N354" s="8" t="s">
        <v>638</v>
      </c>
      <c r="O354" s="7">
        <v>26</v>
      </c>
      <c r="P354" s="9"/>
      <c r="Q354" s="8" t="s">
        <v>61</v>
      </c>
      <c r="R354" s="7">
        <v>1</v>
      </c>
      <c r="S354" s="10">
        <v>45476</v>
      </c>
      <c r="T354" s="8" t="s">
        <v>63</v>
      </c>
      <c r="U354" s="8" t="s">
        <v>130</v>
      </c>
      <c r="V354" s="8" t="s">
        <v>131</v>
      </c>
      <c r="W354" s="8" t="s">
        <v>132</v>
      </c>
      <c r="X354" s="8" t="s">
        <v>65</v>
      </c>
      <c r="Y354" s="8" t="s">
        <v>16</v>
      </c>
      <c r="Z354" s="8" t="s">
        <v>9</v>
      </c>
      <c r="AA354" s="8" t="s">
        <v>66</v>
      </c>
      <c r="AB354" s="8" t="s">
        <v>130</v>
      </c>
      <c r="AC354" s="8" t="s">
        <v>63</v>
      </c>
      <c r="AD354" s="8" t="s">
        <v>61</v>
      </c>
      <c r="AE354" s="8" t="s">
        <v>61</v>
      </c>
      <c r="AF354" s="8" t="s">
        <v>74</v>
      </c>
      <c r="AG354" s="7">
        <v>13.4</v>
      </c>
    </row>
    <row r="355" spans="1:33" ht="30" x14ac:dyDescent="0.25">
      <c r="A355" s="7">
        <v>2024</v>
      </c>
      <c r="B355" s="8" t="s">
        <v>54</v>
      </c>
      <c r="C355" s="8" t="s">
        <v>55</v>
      </c>
      <c r="D355" s="8" t="s">
        <v>175</v>
      </c>
      <c r="E355" s="8" t="s">
        <v>176</v>
      </c>
      <c r="F355" s="8" t="s">
        <v>182</v>
      </c>
      <c r="G355" s="8" t="s">
        <v>579</v>
      </c>
      <c r="H355" s="8" t="s">
        <v>136</v>
      </c>
      <c r="I355" s="8" t="s">
        <v>221</v>
      </c>
      <c r="J355" s="8" t="s">
        <v>61</v>
      </c>
      <c r="K355" s="7" t="b">
        <v>1</v>
      </c>
      <c r="L355" s="8" t="s">
        <v>8</v>
      </c>
      <c r="M355" s="7">
        <v>101</v>
      </c>
      <c r="N355" s="8" t="s">
        <v>639</v>
      </c>
      <c r="O355" s="7">
        <v>26</v>
      </c>
      <c r="P355" s="9"/>
      <c r="Q355" s="8" t="s">
        <v>61</v>
      </c>
      <c r="R355" s="7">
        <v>1</v>
      </c>
      <c r="S355" s="10">
        <v>45476</v>
      </c>
      <c r="T355" s="8" t="s">
        <v>63</v>
      </c>
      <c r="U355" s="8" t="s">
        <v>130</v>
      </c>
      <c r="V355" s="8" t="s">
        <v>131</v>
      </c>
      <c r="W355" s="8" t="s">
        <v>132</v>
      </c>
      <c r="X355" s="8" t="s">
        <v>65</v>
      </c>
      <c r="Y355" s="8" t="s">
        <v>16</v>
      </c>
      <c r="Z355" s="8" t="s">
        <v>9</v>
      </c>
      <c r="AA355" s="8" t="s">
        <v>66</v>
      </c>
      <c r="AB355" s="8" t="s">
        <v>130</v>
      </c>
      <c r="AC355" s="8" t="s">
        <v>63</v>
      </c>
      <c r="AD355" s="8" t="s">
        <v>61</v>
      </c>
      <c r="AE355" s="8" t="s">
        <v>61</v>
      </c>
      <c r="AF355" s="8" t="s">
        <v>74</v>
      </c>
      <c r="AG355" s="7">
        <v>11.5</v>
      </c>
    </row>
    <row r="356" spans="1:33" ht="30" x14ac:dyDescent="0.25">
      <c r="A356" s="7">
        <v>2024</v>
      </c>
      <c r="B356" s="8" t="s">
        <v>54</v>
      </c>
      <c r="C356" s="8" t="s">
        <v>55</v>
      </c>
      <c r="D356" s="8" t="s">
        <v>175</v>
      </c>
      <c r="E356" s="8" t="s">
        <v>176</v>
      </c>
      <c r="F356" s="8" t="s">
        <v>182</v>
      </c>
      <c r="G356" s="8" t="s">
        <v>579</v>
      </c>
      <c r="H356" s="8" t="s">
        <v>137</v>
      </c>
      <c r="I356" s="8" t="s">
        <v>221</v>
      </c>
      <c r="J356" s="8" t="s">
        <v>61</v>
      </c>
      <c r="K356" s="7" t="b">
        <v>1</v>
      </c>
      <c r="L356" s="8" t="s">
        <v>8</v>
      </c>
      <c r="M356" s="7">
        <v>101</v>
      </c>
      <c r="N356" s="8" t="s">
        <v>640</v>
      </c>
      <c r="O356" s="7">
        <v>26</v>
      </c>
      <c r="P356" s="9"/>
      <c r="Q356" s="8" t="s">
        <v>61</v>
      </c>
      <c r="R356" s="7">
        <v>1</v>
      </c>
      <c r="S356" s="10">
        <v>45476</v>
      </c>
      <c r="T356" s="8" t="s">
        <v>63</v>
      </c>
      <c r="U356" s="8" t="s">
        <v>171</v>
      </c>
      <c r="V356" s="8" t="s">
        <v>172</v>
      </c>
      <c r="W356" s="8" t="s">
        <v>173</v>
      </c>
      <c r="X356" s="8" t="s">
        <v>65</v>
      </c>
      <c r="Y356" s="8" t="s">
        <v>16</v>
      </c>
      <c r="Z356" s="8" t="s">
        <v>9</v>
      </c>
      <c r="AA356" s="8" t="s">
        <v>66</v>
      </c>
      <c r="AB356" s="8" t="s">
        <v>171</v>
      </c>
      <c r="AC356" s="8" t="s">
        <v>63</v>
      </c>
      <c r="AD356" s="8" t="s">
        <v>61</v>
      </c>
      <c r="AE356" s="8" t="s">
        <v>61</v>
      </c>
      <c r="AF356" s="8" t="s">
        <v>74</v>
      </c>
      <c r="AG356" s="7">
        <v>8</v>
      </c>
    </row>
    <row r="357" spans="1:33" ht="30" x14ac:dyDescent="0.25">
      <c r="A357" s="7">
        <v>2024</v>
      </c>
      <c r="B357" s="8" t="s">
        <v>54</v>
      </c>
      <c r="C357" s="8" t="s">
        <v>55</v>
      </c>
      <c r="D357" s="8" t="s">
        <v>175</v>
      </c>
      <c r="E357" s="8" t="s">
        <v>176</v>
      </c>
      <c r="F357" s="8" t="s">
        <v>182</v>
      </c>
      <c r="G357" s="8" t="s">
        <v>579</v>
      </c>
      <c r="H357" s="8" t="s">
        <v>138</v>
      </c>
      <c r="I357" s="8" t="s">
        <v>221</v>
      </c>
      <c r="J357" s="8" t="s">
        <v>61</v>
      </c>
      <c r="K357" s="7" t="b">
        <v>1</v>
      </c>
      <c r="L357" s="8" t="s">
        <v>8</v>
      </c>
      <c r="M357" s="7">
        <v>101</v>
      </c>
      <c r="N357" s="8" t="s">
        <v>641</v>
      </c>
      <c r="O357" s="7">
        <v>26</v>
      </c>
      <c r="P357" s="9"/>
      <c r="Q357" s="8" t="s">
        <v>61</v>
      </c>
      <c r="R357" s="7">
        <v>1</v>
      </c>
      <c r="S357" s="10">
        <v>45476</v>
      </c>
      <c r="T357" s="8" t="s">
        <v>63</v>
      </c>
      <c r="U357" s="8" t="s">
        <v>64</v>
      </c>
      <c r="V357" s="8" t="s">
        <v>18</v>
      </c>
      <c r="W357" s="8" t="s">
        <v>12</v>
      </c>
      <c r="X357" s="8" t="s">
        <v>65</v>
      </c>
      <c r="Y357" s="8" t="s">
        <v>16</v>
      </c>
      <c r="Z357" s="8" t="s">
        <v>9</v>
      </c>
      <c r="AA357" s="8" t="s">
        <v>66</v>
      </c>
      <c r="AB357" s="8" t="s">
        <v>64</v>
      </c>
      <c r="AC357" s="8" t="s">
        <v>63</v>
      </c>
      <c r="AD357" s="8" t="s">
        <v>61</v>
      </c>
      <c r="AE357" s="8" t="s">
        <v>61</v>
      </c>
      <c r="AF357" s="8" t="s">
        <v>74</v>
      </c>
      <c r="AG357" s="7">
        <v>10.6</v>
      </c>
    </row>
    <row r="358" spans="1:33" ht="30" x14ac:dyDescent="0.25">
      <c r="A358" s="7">
        <v>2024</v>
      </c>
      <c r="B358" s="8" t="s">
        <v>54</v>
      </c>
      <c r="C358" s="8" t="s">
        <v>55</v>
      </c>
      <c r="D358" s="8" t="s">
        <v>175</v>
      </c>
      <c r="E358" s="8" t="s">
        <v>176</v>
      </c>
      <c r="F358" s="8" t="s">
        <v>182</v>
      </c>
      <c r="G358" s="8" t="s">
        <v>579</v>
      </c>
      <c r="H358" s="8" t="s">
        <v>140</v>
      </c>
      <c r="I358" s="8" t="s">
        <v>221</v>
      </c>
      <c r="J358" s="8" t="s">
        <v>61</v>
      </c>
      <c r="K358" s="7" t="b">
        <v>1</v>
      </c>
      <c r="L358" s="8" t="s">
        <v>8</v>
      </c>
      <c r="M358" s="7">
        <v>101</v>
      </c>
      <c r="N358" s="8" t="s">
        <v>642</v>
      </c>
      <c r="O358" s="7">
        <v>26</v>
      </c>
      <c r="P358" s="9"/>
      <c r="Q358" s="8" t="s">
        <v>61</v>
      </c>
      <c r="R358" s="7">
        <v>1</v>
      </c>
      <c r="S358" s="10">
        <v>45476</v>
      </c>
      <c r="T358" s="8" t="s">
        <v>63</v>
      </c>
      <c r="U358" s="8" t="s">
        <v>69</v>
      </c>
      <c r="V358" s="8" t="s">
        <v>15</v>
      </c>
      <c r="W358" s="8" t="s">
        <v>12</v>
      </c>
      <c r="X358" s="8" t="s">
        <v>65</v>
      </c>
      <c r="Y358" s="8" t="s">
        <v>16</v>
      </c>
      <c r="Z358" s="8" t="s">
        <v>9</v>
      </c>
      <c r="AA358" s="8" t="s">
        <v>66</v>
      </c>
      <c r="AB358" s="8" t="s">
        <v>69</v>
      </c>
      <c r="AC358" s="8" t="s">
        <v>63</v>
      </c>
      <c r="AD358" s="8" t="s">
        <v>61</v>
      </c>
      <c r="AE358" s="8" t="s">
        <v>61</v>
      </c>
      <c r="AF358" s="8" t="s">
        <v>74</v>
      </c>
      <c r="AG358" s="7">
        <v>6.9</v>
      </c>
    </row>
    <row r="359" spans="1:33" ht="30" x14ac:dyDescent="0.25">
      <c r="A359" s="7">
        <v>2024</v>
      </c>
      <c r="B359" s="8" t="s">
        <v>54</v>
      </c>
      <c r="C359" s="8" t="s">
        <v>55</v>
      </c>
      <c r="D359" s="8" t="s">
        <v>175</v>
      </c>
      <c r="E359" s="8" t="s">
        <v>176</v>
      </c>
      <c r="F359" s="8" t="s">
        <v>182</v>
      </c>
      <c r="G359" s="8" t="s">
        <v>579</v>
      </c>
      <c r="H359" s="8" t="s">
        <v>142</v>
      </c>
      <c r="I359" s="8" t="s">
        <v>221</v>
      </c>
      <c r="J359" s="8" t="s">
        <v>61</v>
      </c>
      <c r="K359" s="7" t="b">
        <v>1</v>
      </c>
      <c r="L359" s="8" t="s">
        <v>8</v>
      </c>
      <c r="M359" s="7">
        <v>101</v>
      </c>
      <c r="N359" s="8" t="s">
        <v>643</v>
      </c>
      <c r="O359" s="7">
        <v>26</v>
      </c>
      <c r="P359" s="9"/>
      <c r="Q359" s="8" t="s">
        <v>61</v>
      </c>
      <c r="R359" s="7">
        <v>1</v>
      </c>
      <c r="S359" s="10">
        <v>45476</v>
      </c>
      <c r="T359" s="8" t="s">
        <v>63</v>
      </c>
      <c r="U359" s="8" t="s">
        <v>64</v>
      </c>
      <c r="V359" s="8" t="s">
        <v>18</v>
      </c>
      <c r="W359" s="8" t="s">
        <v>12</v>
      </c>
      <c r="X359" s="8" t="s">
        <v>65</v>
      </c>
      <c r="Y359" s="8" t="s">
        <v>16</v>
      </c>
      <c r="Z359" s="8" t="s">
        <v>9</v>
      </c>
      <c r="AA359" s="8" t="s">
        <v>66</v>
      </c>
      <c r="AB359" s="8" t="s">
        <v>64</v>
      </c>
      <c r="AC359" s="8" t="s">
        <v>63</v>
      </c>
      <c r="AD359" s="8" t="s">
        <v>61</v>
      </c>
      <c r="AE359" s="8" t="s">
        <v>61</v>
      </c>
      <c r="AF359" s="8" t="s">
        <v>74</v>
      </c>
      <c r="AG359" s="7">
        <v>15.6</v>
      </c>
    </row>
    <row r="360" spans="1:33" ht="30" x14ac:dyDescent="0.25">
      <c r="A360" s="7">
        <v>2024</v>
      </c>
      <c r="B360" s="8" t="s">
        <v>54</v>
      </c>
      <c r="C360" s="8" t="s">
        <v>55</v>
      </c>
      <c r="D360" s="8" t="s">
        <v>175</v>
      </c>
      <c r="E360" s="8" t="s">
        <v>176</v>
      </c>
      <c r="F360" s="8" t="s">
        <v>182</v>
      </c>
      <c r="G360" s="8" t="s">
        <v>579</v>
      </c>
      <c r="H360" s="8" t="s">
        <v>143</v>
      </c>
      <c r="I360" s="8" t="s">
        <v>221</v>
      </c>
      <c r="J360" s="8" t="s">
        <v>61</v>
      </c>
      <c r="K360" s="7" t="b">
        <v>1</v>
      </c>
      <c r="L360" s="8" t="s">
        <v>8</v>
      </c>
      <c r="M360" s="7">
        <v>101</v>
      </c>
      <c r="N360" s="8" t="s">
        <v>644</v>
      </c>
      <c r="O360" s="7">
        <v>26</v>
      </c>
      <c r="P360" s="9"/>
      <c r="Q360" s="8" t="s">
        <v>61</v>
      </c>
      <c r="R360" s="7">
        <v>1</v>
      </c>
      <c r="S360" s="10">
        <v>45476</v>
      </c>
      <c r="T360" s="8" t="s">
        <v>63</v>
      </c>
      <c r="U360" s="8" t="s">
        <v>64</v>
      </c>
      <c r="V360" s="8" t="s">
        <v>18</v>
      </c>
      <c r="W360" s="8" t="s">
        <v>12</v>
      </c>
      <c r="X360" s="8" t="s">
        <v>65</v>
      </c>
      <c r="Y360" s="8" t="s">
        <v>16</v>
      </c>
      <c r="Z360" s="8" t="s">
        <v>9</v>
      </c>
      <c r="AA360" s="8" t="s">
        <v>66</v>
      </c>
      <c r="AB360" s="8" t="s">
        <v>64</v>
      </c>
      <c r="AC360" s="8" t="s">
        <v>63</v>
      </c>
      <c r="AD360" s="8" t="s">
        <v>61</v>
      </c>
      <c r="AE360" s="8" t="s">
        <v>61</v>
      </c>
      <c r="AF360" s="8" t="s">
        <v>74</v>
      </c>
      <c r="AG360" s="7">
        <v>9.6</v>
      </c>
    </row>
    <row r="361" spans="1:33" ht="30" x14ac:dyDescent="0.25">
      <c r="A361" s="7">
        <v>2024</v>
      </c>
      <c r="B361" s="8" t="s">
        <v>54</v>
      </c>
      <c r="C361" s="8" t="s">
        <v>55</v>
      </c>
      <c r="D361" s="8" t="s">
        <v>175</v>
      </c>
      <c r="E361" s="8" t="s">
        <v>176</v>
      </c>
      <c r="F361" s="8" t="s">
        <v>182</v>
      </c>
      <c r="G361" s="8" t="s">
        <v>579</v>
      </c>
      <c r="H361" s="8" t="s">
        <v>144</v>
      </c>
      <c r="I361" s="8" t="s">
        <v>221</v>
      </c>
      <c r="J361" s="8" t="s">
        <v>61</v>
      </c>
      <c r="K361" s="7" t="b">
        <v>1</v>
      </c>
      <c r="L361" s="8" t="s">
        <v>8</v>
      </c>
      <c r="M361" s="7">
        <v>101</v>
      </c>
      <c r="N361" s="8" t="s">
        <v>645</v>
      </c>
      <c r="O361" s="7">
        <v>26</v>
      </c>
      <c r="P361" s="9"/>
      <c r="Q361" s="8" t="s">
        <v>61</v>
      </c>
      <c r="R361" s="7">
        <v>1</v>
      </c>
      <c r="S361" s="10">
        <v>45476</v>
      </c>
      <c r="T361" s="8" t="s">
        <v>63</v>
      </c>
      <c r="U361" s="8" t="s">
        <v>69</v>
      </c>
      <c r="V361" s="8" t="s">
        <v>15</v>
      </c>
      <c r="W361" s="8" t="s">
        <v>12</v>
      </c>
      <c r="X361" s="8" t="s">
        <v>65</v>
      </c>
      <c r="Y361" s="8" t="s">
        <v>16</v>
      </c>
      <c r="Z361" s="8" t="s">
        <v>9</v>
      </c>
      <c r="AA361" s="8" t="s">
        <v>66</v>
      </c>
      <c r="AB361" s="8" t="s">
        <v>69</v>
      </c>
      <c r="AC361" s="8" t="s">
        <v>63</v>
      </c>
      <c r="AD361" s="8" t="s">
        <v>61</v>
      </c>
      <c r="AE361" s="8" t="s">
        <v>61</v>
      </c>
      <c r="AF361" s="8" t="s">
        <v>74</v>
      </c>
      <c r="AG361" s="7">
        <v>9.1999999999999993</v>
      </c>
    </row>
    <row r="362" spans="1:33" ht="30" x14ac:dyDescent="0.25">
      <c r="A362" s="7">
        <v>2024</v>
      </c>
      <c r="B362" s="8" t="s">
        <v>54</v>
      </c>
      <c r="C362" s="8" t="s">
        <v>55</v>
      </c>
      <c r="D362" s="8" t="s">
        <v>175</v>
      </c>
      <c r="E362" s="8" t="s">
        <v>176</v>
      </c>
      <c r="F362" s="8" t="s">
        <v>182</v>
      </c>
      <c r="G362" s="8" t="s">
        <v>579</v>
      </c>
      <c r="H362" s="8" t="s">
        <v>145</v>
      </c>
      <c r="I362" s="8" t="s">
        <v>221</v>
      </c>
      <c r="J362" s="8" t="s">
        <v>61</v>
      </c>
      <c r="K362" s="7" t="b">
        <v>1</v>
      </c>
      <c r="L362" s="8" t="s">
        <v>8</v>
      </c>
      <c r="M362" s="7">
        <v>101</v>
      </c>
      <c r="N362" s="8" t="s">
        <v>646</v>
      </c>
      <c r="O362" s="7">
        <v>26</v>
      </c>
      <c r="P362" s="9"/>
      <c r="Q362" s="8" t="s">
        <v>61</v>
      </c>
      <c r="R362" s="7">
        <v>1</v>
      </c>
      <c r="S362" s="10">
        <v>45476</v>
      </c>
      <c r="T362" s="8" t="s">
        <v>63</v>
      </c>
      <c r="U362" s="8" t="s">
        <v>64</v>
      </c>
      <c r="V362" s="8" t="s">
        <v>18</v>
      </c>
      <c r="W362" s="8" t="s">
        <v>12</v>
      </c>
      <c r="X362" s="8" t="s">
        <v>65</v>
      </c>
      <c r="Y362" s="8" t="s">
        <v>16</v>
      </c>
      <c r="Z362" s="8" t="s">
        <v>9</v>
      </c>
      <c r="AA362" s="8" t="s">
        <v>66</v>
      </c>
      <c r="AB362" s="8" t="s">
        <v>64</v>
      </c>
      <c r="AC362" s="8" t="s">
        <v>63</v>
      </c>
      <c r="AD362" s="8" t="s">
        <v>61</v>
      </c>
      <c r="AE362" s="8" t="s">
        <v>61</v>
      </c>
      <c r="AF362" s="8" t="s">
        <v>74</v>
      </c>
      <c r="AG362" s="7">
        <v>7.8</v>
      </c>
    </row>
    <row r="363" spans="1:33" ht="30" x14ac:dyDescent="0.25">
      <c r="A363" s="7">
        <v>2024</v>
      </c>
      <c r="B363" s="8" t="s">
        <v>54</v>
      </c>
      <c r="C363" s="8" t="s">
        <v>55</v>
      </c>
      <c r="D363" s="8" t="s">
        <v>175</v>
      </c>
      <c r="E363" s="8" t="s">
        <v>176</v>
      </c>
      <c r="F363" s="8" t="s">
        <v>182</v>
      </c>
      <c r="G363" s="8" t="s">
        <v>579</v>
      </c>
      <c r="H363" s="8" t="s">
        <v>146</v>
      </c>
      <c r="I363" s="8" t="s">
        <v>221</v>
      </c>
      <c r="J363" s="8" t="s">
        <v>61</v>
      </c>
      <c r="K363" s="7" t="b">
        <v>1</v>
      </c>
      <c r="L363" s="8" t="s">
        <v>8</v>
      </c>
      <c r="M363" s="7">
        <v>101</v>
      </c>
      <c r="N363" s="8" t="s">
        <v>647</v>
      </c>
      <c r="O363" s="7">
        <v>26</v>
      </c>
      <c r="P363" s="9"/>
      <c r="Q363" s="8" t="s">
        <v>61</v>
      </c>
      <c r="R363" s="7">
        <v>1</v>
      </c>
      <c r="S363" s="10">
        <v>45476</v>
      </c>
      <c r="T363" s="8" t="s">
        <v>63</v>
      </c>
      <c r="U363" s="8" t="s">
        <v>64</v>
      </c>
      <c r="V363" s="8" t="s">
        <v>18</v>
      </c>
      <c r="W363" s="8" t="s">
        <v>12</v>
      </c>
      <c r="X363" s="8" t="s">
        <v>65</v>
      </c>
      <c r="Y363" s="8" t="s">
        <v>16</v>
      </c>
      <c r="Z363" s="8" t="s">
        <v>9</v>
      </c>
      <c r="AA363" s="8" t="s">
        <v>66</v>
      </c>
      <c r="AB363" s="8" t="s">
        <v>64</v>
      </c>
      <c r="AC363" s="8" t="s">
        <v>63</v>
      </c>
      <c r="AD363" s="8" t="s">
        <v>61</v>
      </c>
      <c r="AE363" s="8" t="s">
        <v>61</v>
      </c>
      <c r="AF363" s="8" t="s">
        <v>74</v>
      </c>
      <c r="AG363" s="7">
        <v>9.8000000000000007</v>
      </c>
    </row>
    <row r="364" spans="1:33" ht="45" x14ac:dyDescent="0.25">
      <c r="A364" s="7">
        <v>2024</v>
      </c>
      <c r="B364" s="8" t="s">
        <v>54</v>
      </c>
      <c r="C364" s="8" t="s">
        <v>55</v>
      </c>
      <c r="D364" s="8" t="s">
        <v>175</v>
      </c>
      <c r="E364" s="8" t="s">
        <v>176</v>
      </c>
      <c r="F364" s="8" t="s">
        <v>182</v>
      </c>
      <c r="G364" s="8" t="s">
        <v>579</v>
      </c>
      <c r="H364" s="8" t="s">
        <v>147</v>
      </c>
      <c r="I364" s="8" t="s">
        <v>221</v>
      </c>
      <c r="J364" s="8" t="s">
        <v>61</v>
      </c>
      <c r="K364" s="7" t="b">
        <v>1</v>
      </c>
      <c r="L364" s="8" t="s">
        <v>8</v>
      </c>
      <c r="M364" s="7">
        <v>101</v>
      </c>
      <c r="N364" s="8" t="s">
        <v>648</v>
      </c>
      <c r="O364" s="7">
        <v>26</v>
      </c>
      <c r="P364" s="9"/>
      <c r="Q364" s="8" t="s">
        <v>61</v>
      </c>
      <c r="R364" s="7">
        <v>1</v>
      </c>
      <c r="S364" s="10">
        <v>45476</v>
      </c>
      <c r="T364" s="8" t="s">
        <v>63</v>
      </c>
      <c r="U364" s="8" t="s">
        <v>563</v>
      </c>
      <c r="V364" s="8" t="s">
        <v>564</v>
      </c>
      <c r="W364" s="8" t="s">
        <v>173</v>
      </c>
      <c r="X364" s="8" t="s">
        <v>65</v>
      </c>
      <c r="Y364" s="8" t="s">
        <v>11</v>
      </c>
      <c r="Z364" s="8" t="s">
        <v>9</v>
      </c>
      <c r="AA364" s="8" t="s">
        <v>84</v>
      </c>
      <c r="AB364" s="8" t="s">
        <v>563</v>
      </c>
      <c r="AC364" s="8" t="s">
        <v>63</v>
      </c>
      <c r="AD364" s="8" t="s">
        <v>61</v>
      </c>
      <c r="AE364" s="8" t="s">
        <v>61</v>
      </c>
      <c r="AF364" s="8" t="s">
        <v>74</v>
      </c>
      <c r="AG364" s="7">
        <v>7.3</v>
      </c>
    </row>
    <row r="365" spans="1:33" ht="45" x14ac:dyDescent="0.25">
      <c r="A365" s="7">
        <v>2024</v>
      </c>
      <c r="B365" s="8" t="s">
        <v>54</v>
      </c>
      <c r="C365" s="8" t="s">
        <v>55</v>
      </c>
      <c r="D365" s="8" t="s">
        <v>175</v>
      </c>
      <c r="E365" s="8" t="s">
        <v>176</v>
      </c>
      <c r="F365" s="8" t="s">
        <v>182</v>
      </c>
      <c r="G365" s="8" t="s">
        <v>579</v>
      </c>
      <c r="H365" s="8" t="s">
        <v>148</v>
      </c>
      <c r="I365" s="8" t="s">
        <v>221</v>
      </c>
      <c r="J365" s="8" t="s">
        <v>61</v>
      </c>
      <c r="K365" s="7" t="b">
        <v>1</v>
      </c>
      <c r="L365" s="8" t="s">
        <v>8</v>
      </c>
      <c r="M365" s="7">
        <v>101</v>
      </c>
      <c r="N365" s="8" t="s">
        <v>649</v>
      </c>
      <c r="O365" s="7">
        <v>26</v>
      </c>
      <c r="P365" s="9"/>
      <c r="Q365" s="8" t="s">
        <v>61</v>
      </c>
      <c r="R365" s="7">
        <v>1</v>
      </c>
      <c r="S365" s="10">
        <v>45476</v>
      </c>
      <c r="T365" s="8" t="s">
        <v>63</v>
      </c>
      <c r="U365" s="8" t="s">
        <v>224</v>
      </c>
      <c r="V365" s="8" t="s">
        <v>224</v>
      </c>
      <c r="W365" s="8" t="s">
        <v>61</v>
      </c>
      <c r="X365" s="8" t="s">
        <v>61</v>
      </c>
      <c r="Y365" s="8" t="s">
        <v>61</v>
      </c>
      <c r="Z365" s="8" t="s">
        <v>61</v>
      </c>
      <c r="AA365" s="8" t="s">
        <v>84</v>
      </c>
      <c r="AB365" s="8" t="s">
        <v>224</v>
      </c>
      <c r="AC365" s="8" t="s">
        <v>63</v>
      </c>
      <c r="AD365" s="8" t="s">
        <v>61</v>
      </c>
      <c r="AE365" s="8" t="s">
        <v>61</v>
      </c>
      <c r="AF365" s="8" t="s">
        <v>74</v>
      </c>
      <c r="AG365" s="7">
        <v>11.8</v>
      </c>
    </row>
    <row r="366" spans="1:33" ht="45" x14ac:dyDescent="0.25">
      <c r="A366" s="7">
        <v>2024</v>
      </c>
      <c r="B366" s="8" t="s">
        <v>54</v>
      </c>
      <c r="C366" s="8" t="s">
        <v>55</v>
      </c>
      <c r="D366" s="8" t="s">
        <v>175</v>
      </c>
      <c r="E366" s="8" t="s">
        <v>176</v>
      </c>
      <c r="F366" s="8" t="s">
        <v>182</v>
      </c>
      <c r="G366" s="8" t="s">
        <v>579</v>
      </c>
      <c r="H366" s="8" t="s">
        <v>149</v>
      </c>
      <c r="I366" s="8" t="s">
        <v>221</v>
      </c>
      <c r="J366" s="8" t="s">
        <v>61</v>
      </c>
      <c r="K366" s="7" t="b">
        <v>1</v>
      </c>
      <c r="L366" s="8" t="s">
        <v>8</v>
      </c>
      <c r="M366" s="7">
        <v>101</v>
      </c>
      <c r="N366" s="8" t="s">
        <v>650</v>
      </c>
      <c r="O366" s="7">
        <v>26</v>
      </c>
      <c r="P366" s="9"/>
      <c r="Q366" s="8" t="s">
        <v>61</v>
      </c>
      <c r="R366" s="7">
        <v>1</v>
      </c>
      <c r="S366" s="10">
        <v>45476</v>
      </c>
      <c r="T366" s="8" t="s">
        <v>63</v>
      </c>
      <c r="U366" s="8" t="s">
        <v>130</v>
      </c>
      <c r="V366" s="8" t="s">
        <v>131</v>
      </c>
      <c r="W366" s="8" t="s">
        <v>132</v>
      </c>
      <c r="X366" s="8" t="s">
        <v>65</v>
      </c>
      <c r="Y366" s="8" t="s">
        <v>16</v>
      </c>
      <c r="Z366" s="8" t="s">
        <v>9</v>
      </c>
      <c r="AA366" s="8" t="s">
        <v>84</v>
      </c>
      <c r="AB366" s="8" t="s">
        <v>130</v>
      </c>
      <c r="AC366" s="8" t="s">
        <v>63</v>
      </c>
      <c r="AD366" s="8" t="s">
        <v>61</v>
      </c>
      <c r="AE366" s="8" t="s">
        <v>61</v>
      </c>
      <c r="AF366" s="8" t="s">
        <v>74</v>
      </c>
      <c r="AG366" s="7">
        <v>6.7</v>
      </c>
    </row>
    <row r="367" spans="1:33" ht="30" x14ac:dyDescent="0.25">
      <c r="A367" s="7">
        <v>2024</v>
      </c>
      <c r="B367" s="8" t="s">
        <v>54</v>
      </c>
      <c r="C367" s="8" t="s">
        <v>55</v>
      </c>
      <c r="D367" s="8" t="s">
        <v>175</v>
      </c>
      <c r="E367" s="8" t="s">
        <v>176</v>
      </c>
      <c r="F367" s="8" t="s">
        <v>182</v>
      </c>
      <c r="G367" s="8" t="s">
        <v>579</v>
      </c>
      <c r="H367" s="8" t="s">
        <v>150</v>
      </c>
      <c r="I367" s="8" t="s">
        <v>221</v>
      </c>
      <c r="J367" s="8" t="s">
        <v>61</v>
      </c>
      <c r="K367" s="7" t="b">
        <v>1</v>
      </c>
      <c r="L367" s="8" t="s">
        <v>8</v>
      </c>
      <c r="M367" s="7">
        <v>101</v>
      </c>
      <c r="N367" s="8" t="s">
        <v>651</v>
      </c>
      <c r="O367" s="7">
        <v>26</v>
      </c>
      <c r="P367" s="9"/>
      <c r="Q367" s="8" t="s">
        <v>61</v>
      </c>
      <c r="R367" s="7">
        <v>1</v>
      </c>
      <c r="S367" s="10">
        <v>45476</v>
      </c>
      <c r="T367" s="8" t="s">
        <v>63</v>
      </c>
      <c r="U367" s="8" t="s">
        <v>76</v>
      </c>
      <c r="V367" s="8" t="s">
        <v>17</v>
      </c>
      <c r="W367" s="8" t="s">
        <v>12</v>
      </c>
      <c r="X367" s="8" t="s">
        <v>65</v>
      </c>
      <c r="Y367" s="8" t="s">
        <v>16</v>
      </c>
      <c r="Z367" s="8" t="s">
        <v>9</v>
      </c>
      <c r="AA367" s="8" t="s">
        <v>66</v>
      </c>
      <c r="AB367" s="8" t="s">
        <v>76</v>
      </c>
      <c r="AC367" s="8" t="s">
        <v>63</v>
      </c>
      <c r="AD367" s="8" t="s">
        <v>61</v>
      </c>
      <c r="AE367" s="8" t="s">
        <v>61</v>
      </c>
      <c r="AF367" s="8" t="s">
        <v>74</v>
      </c>
      <c r="AG367" s="7">
        <v>15.1</v>
      </c>
    </row>
    <row r="368" spans="1:33" ht="30" x14ac:dyDescent="0.25">
      <c r="A368" s="7">
        <v>2024</v>
      </c>
      <c r="B368" s="8" t="s">
        <v>54</v>
      </c>
      <c r="C368" s="8" t="s">
        <v>55</v>
      </c>
      <c r="D368" s="8" t="s">
        <v>175</v>
      </c>
      <c r="E368" s="8" t="s">
        <v>176</v>
      </c>
      <c r="F368" s="8" t="s">
        <v>182</v>
      </c>
      <c r="G368" s="8" t="s">
        <v>579</v>
      </c>
      <c r="H368" s="8" t="s">
        <v>151</v>
      </c>
      <c r="I368" s="8" t="s">
        <v>221</v>
      </c>
      <c r="J368" s="8" t="s">
        <v>61</v>
      </c>
      <c r="K368" s="7" t="b">
        <v>1</v>
      </c>
      <c r="L368" s="8" t="s">
        <v>8</v>
      </c>
      <c r="M368" s="7">
        <v>101</v>
      </c>
      <c r="N368" s="8" t="s">
        <v>652</v>
      </c>
      <c r="O368" s="7">
        <v>26</v>
      </c>
      <c r="P368" s="9"/>
      <c r="Q368" s="8" t="s">
        <v>61</v>
      </c>
      <c r="R368" s="7">
        <v>1</v>
      </c>
      <c r="S368" s="10">
        <v>45476</v>
      </c>
      <c r="T368" s="8" t="s">
        <v>63</v>
      </c>
      <c r="U368" s="8" t="s">
        <v>507</v>
      </c>
      <c r="V368" s="8" t="s">
        <v>508</v>
      </c>
      <c r="W368" s="8" t="s">
        <v>173</v>
      </c>
      <c r="X368" s="8" t="s">
        <v>65</v>
      </c>
      <c r="Y368" s="8" t="s">
        <v>20</v>
      </c>
      <c r="Z368" s="8" t="s">
        <v>9</v>
      </c>
      <c r="AA368" s="8" t="s">
        <v>72</v>
      </c>
      <c r="AB368" s="8" t="s">
        <v>507</v>
      </c>
      <c r="AC368" s="8" t="s">
        <v>63</v>
      </c>
      <c r="AD368" s="8" t="s">
        <v>61</v>
      </c>
      <c r="AE368" s="8" t="s">
        <v>61</v>
      </c>
      <c r="AF368" s="8" t="s">
        <v>74</v>
      </c>
      <c r="AG368" s="7">
        <v>9.1</v>
      </c>
    </row>
    <row r="369" spans="1:33" ht="30" x14ac:dyDescent="0.25">
      <c r="A369" s="7">
        <v>2024</v>
      </c>
      <c r="B369" s="8" t="s">
        <v>54</v>
      </c>
      <c r="C369" s="8" t="s">
        <v>55</v>
      </c>
      <c r="D369" s="8" t="s">
        <v>175</v>
      </c>
      <c r="E369" s="8" t="s">
        <v>176</v>
      </c>
      <c r="F369" s="8" t="s">
        <v>182</v>
      </c>
      <c r="G369" s="8" t="s">
        <v>579</v>
      </c>
      <c r="H369" s="8" t="s">
        <v>152</v>
      </c>
      <c r="I369" s="8" t="s">
        <v>221</v>
      </c>
      <c r="J369" s="8" t="s">
        <v>61</v>
      </c>
      <c r="K369" s="7" t="b">
        <v>1</v>
      </c>
      <c r="L369" s="8" t="s">
        <v>8</v>
      </c>
      <c r="M369" s="7">
        <v>101</v>
      </c>
      <c r="N369" s="8" t="s">
        <v>653</v>
      </c>
      <c r="O369" s="7">
        <v>26</v>
      </c>
      <c r="P369" s="9"/>
      <c r="Q369" s="8" t="s">
        <v>61</v>
      </c>
      <c r="R369" s="7">
        <v>1</v>
      </c>
      <c r="S369" s="10">
        <v>45476</v>
      </c>
      <c r="T369" s="8" t="s">
        <v>63</v>
      </c>
      <c r="U369" s="8" t="s">
        <v>64</v>
      </c>
      <c r="V369" s="8" t="s">
        <v>18</v>
      </c>
      <c r="W369" s="8" t="s">
        <v>12</v>
      </c>
      <c r="X369" s="8" t="s">
        <v>65</v>
      </c>
      <c r="Y369" s="8" t="s">
        <v>16</v>
      </c>
      <c r="Z369" s="8" t="s">
        <v>9</v>
      </c>
      <c r="AA369" s="8" t="s">
        <v>66</v>
      </c>
      <c r="AB369" s="8" t="s">
        <v>64</v>
      </c>
      <c r="AC369" s="8" t="s">
        <v>63</v>
      </c>
      <c r="AD369" s="8" t="s">
        <v>61</v>
      </c>
      <c r="AE369" s="8" t="s">
        <v>61</v>
      </c>
      <c r="AF369" s="8" t="s">
        <v>74</v>
      </c>
      <c r="AG369" s="7">
        <v>8.1</v>
      </c>
    </row>
    <row r="370" spans="1:33" ht="30" x14ac:dyDescent="0.25">
      <c r="A370" s="7">
        <v>2024</v>
      </c>
      <c r="B370" s="8" t="s">
        <v>54</v>
      </c>
      <c r="C370" s="8" t="s">
        <v>55</v>
      </c>
      <c r="D370" s="8" t="s">
        <v>175</v>
      </c>
      <c r="E370" s="8" t="s">
        <v>176</v>
      </c>
      <c r="F370" s="8" t="s">
        <v>182</v>
      </c>
      <c r="G370" s="8" t="s">
        <v>579</v>
      </c>
      <c r="H370" s="8" t="s">
        <v>153</v>
      </c>
      <c r="I370" s="8" t="s">
        <v>221</v>
      </c>
      <c r="J370" s="8" t="s">
        <v>61</v>
      </c>
      <c r="K370" s="7" t="b">
        <v>1</v>
      </c>
      <c r="L370" s="8" t="s">
        <v>8</v>
      </c>
      <c r="M370" s="7">
        <v>101</v>
      </c>
      <c r="N370" s="8" t="s">
        <v>654</v>
      </c>
      <c r="O370" s="7">
        <v>26</v>
      </c>
      <c r="P370" s="9"/>
      <c r="Q370" s="8" t="s">
        <v>61</v>
      </c>
      <c r="R370" s="7">
        <v>1</v>
      </c>
      <c r="S370" s="10">
        <v>45476</v>
      </c>
      <c r="T370" s="8" t="s">
        <v>63</v>
      </c>
      <c r="U370" s="8" t="s">
        <v>64</v>
      </c>
      <c r="V370" s="8" t="s">
        <v>18</v>
      </c>
      <c r="W370" s="8" t="s">
        <v>12</v>
      </c>
      <c r="X370" s="8" t="s">
        <v>65</v>
      </c>
      <c r="Y370" s="8" t="s">
        <v>16</v>
      </c>
      <c r="Z370" s="8" t="s">
        <v>9</v>
      </c>
      <c r="AA370" s="8" t="s">
        <v>66</v>
      </c>
      <c r="AB370" s="8" t="s">
        <v>64</v>
      </c>
      <c r="AC370" s="8" t="s">
        <v>63</v>
      </c>
      <c r="AD370" s="8" t="s">
        <v>61</v>
      </c>
      <c r="AE370" s="8" t="s">
        <v>61</v>
      </c>
      <c r="AF370" s="8" t="s">
        <v>74</v>
      </c>
      <c r="AG370" s="7">
        <v>8.8000000000000007</v>
      </c>
    </row>
    <row r="371" spans="1:33" ht="45" x14ac:dyDescent="0.25">
      <c r="A371" s="7">
        <v>2024</v>
      </c>
      <c r="B371" s="8" t="s">
        <v>54</v>
      </c>
      <c r="C371" s="8" t="s">
        <v>55</v>
      </c>
      <c r="D371" s="8" t="s">
        <v>175</v>
      </c>
      <c r="E371" s="8" t="s">
        <v>176</v>
      </c>
      <c r="F371" s="8" t="s">
        <v>182</v>
      </c>
      <c r="G371" s="8" t="s">
        <v>579</v>
      </c>
      <c r="H371" s="8" t="s">
        <v>154</v>
      </c>
      <c r="I371" s="8" t="s">
        <v>221</v>
      </c>
      <c r="J371" s="8" t="s">
        <v>61</v>
      </c>
      <c r="K371" s="7" t="b">
        <v>1</v>
      </c>
      <c r="L371" s="8" t="s">
        <v>8</v>
      </c>
      <c r="M371" s="7">
        <v>101</v>
      </c>
      <c r="N371" s="8" t="s">
        <v>655</v>
      </c>
      <c r="O371" s="7">
        <v>26</v>
      </c>
      <c r="P371" s="9"/>
      <c r="Q371" s="8" t="s">
        <v>61</v>
      </c>
      <c r="R371" s="7">
        <v>1</v>
      </c>
      <c r="S371" s="10">
        <v>45476</v>
      </c>
      <c r="T371" s="8" t="s">
        <v>63</v>
      </c>
      <c r="U371" s="8" t="s">
        <v>224</v>
      </c>
      <c r="V371" s="8" t="s">
        <v>224</v>
      </c>
      <c r="W371" s="8" t="s">
        <v>61</v>
      </c>
      <c r="X371" s="8" t="s">
        <v>61</v>
      </c>
      <c r="Y371" s="8" t="s">
        <v>61</v>
      </c>
      <c r="Z371" s="8" t="s">
        <v>61</v>
      </c>
      <c r="AA371" s="8" t="s">
        <v>84</v>
      </c>
      <c r="AB371" s="8" t="s">
        <v>224</v>
      </c>
      <c r="AC371" s="8" t="s">
        <v>63</v>
      </c>
      <c r="AD371" s="8" t="s">
        <v>61</v>
      </c>
      <c r="AE371" s="8" t="s">
        <v>61</v>
      </c>
      <c r="AF371" s="8" t="s">
        <v>74</v>
      </c>
      <c r="AG371" s="7">
        <v>11.3</v>
      </c>
    </row>
    <row r="372" spans="1:33" ht="30" x14ac:dyDescent="0.25">
      <c r="A372" s="7">
        <v>2024</v>
      </c>
      <c r="B372" s="8" t="s">
        <v>54</v>
      </c>
      <c r="C372" s="8" t="s">
        <v>55</v>
      </c>
      <c r="D372" s="8" t="s">
        <v>175</v>
      </c>
      <c r="E372" s="8" t="s">
        <v>176</v>
      </c>
      <c r="F372" s="8" t="s">
        <v>182</v>
      </c>
      <c r="G372" s="8" t="s">
        <v>579</v>
      </c>
      <c r="H372" s="8" t="s">
        <v>155</v>
      </c>
      <c r="I372" s="8" t="s">
        <v>221</v>
      </c>
      <c r="J372" s="8" t="s">
        <v>61</v>
      </c>
      <c r="K372" s="7" t="b">
        <v>1</v>
      </c>
      <c r="L372" s="8" t="s">
        <v>8</v>
      </c>
      <c r="M372" s="7">
        <v>101</v>
      </c>
      <c r="N372" s="8" t="s">
        <v>656</v>
      </c>
      <c r="O372" s="7">
        <v>26</v>
      </c>
      <c r="P372" s="9"/>
      <c r="Q372" s="8" t="s">
        <v>61</v>
      </c>
      <c r="R372" s="7">
        <v>1</v>
      </c>
      <c r="S372" s="10">
        <v>45476</v>
      </c>
      <c r="T372" s="8" t="s">
        <v>63</v>
      </c>
      <c r="U372" s="8" t="s">
        <v>297</v>
      </c>
      <c r="V372" s="8" t="s">
        <v>298</v>
      </c>
      <c r="W372" s="8" t="s">
        <v>173</v>
      </c>
      <c r="X372" s="8" t="s">
        <v>65</v>
      </c>
      <c r="Y372" s="8" t="s">
        <v>16</v>
      </c>
      <c r="Z372" s="8" t="s">
        <v>9</v>
      </c>
      <c r="AA372" s="8" t="s">
        <v>66</v>
      </c>
      <c r="AB372" s="8" t="s">
        <v>297</v>
      </c>
      <c r="AC372" s="8" t="s">
        <v>63</v>
      </c>
      <c r="AD372" s="8" t="s">
        <v>61</v>
      </c>
      <c r="AE372" s="8" t="s">
        <v>61</v>
      </c>
      <c r="AF372" s="8" t="s">
        <v>74</v>
      </c>
      <c r="AG372" s="7">
        <v>9.3000000000000007</v>
      </c>
    </row>
    <row r="373" spans="1:33" ht="30" x14ac:dyDescent="0.25">
      <c r="A373" s="7">
        <v>2024</v>
      </c>
      <c r="B373" s="8" t="s">
        <v>54</v>
      </c>
      <c r="C373" s="8" t="s">
        <v>55</v>
      </c>
      <c r="D373" s="8" t="s">
        <v>175</v>
      </c>
      <c r="E373" s="8" t="s">
        <v>176</v>
      </c>
      <c r="F373" s="8" t="s">
        <v>182</v>
      </c>
      <c r="G373" s="8" t="s">
        <v>579</v>
      </c>
      <c r="H373" s="8" t="s">
        <v>156</v>
      </c>
      <c r="I373" s="8" t="s">
        <v>221</v>
      </c>
      <c r="J373" s="8" t="s">
        <v>61</v>
      </c>
      <c r="K373" s="7" t="b">
        <v>1</v>
      </c>
      <c r="L373" s="8" t="s">
        <v>8</v>
      </c>
      <c r="M373" s="7">
        <v>101</v>
      </c>
      <c r="N373" s="8" t="s">
        <v>657</v>
      </c>
      <c r="O373" s="7">
        <v>26</v>
      </c>
      <c r="P373" s="9"/>
      <c r="Q373" s="8" t="s">
        <v>61</v>
      </c>
      <c r="R373" s="7">
        <v>1</v>
      </c>
      <c r="S373" s="10">
        <v>45476</v>
      </c>
      <c r="T373" s="8" t="s">
        <v>63</v>
      </c>
      <c r="U373" s="8" t="s">
        <v>297</v>
      </c>
      <c r="V373" s="8" t="s">
        <v>298</v>
      </c>
      <c r="W373" s="8" t="s">
        <v>173</v>
      </c>
      <c r="X373" s="8" t="s">
        <v>65</v>
      </c>
      <c r="Y373" s="8" t="s">
        <v>16</v>
      </c>
      <c r="Z373" s="8" t="s">
        <v>9</v>
      </c>
      <c r="AA373" s="8" t="s">
        <v>66</v>
      </c>
      <c r="AB373" s="8" t="s">
        <v>297</v>
      </c>
      <c r="AC373" s="8" t="s">
        <v>63</v>
      </c>
      <c r="AD373" s="8" t="s">
        <v>61</v>
      </c>
      <c r="AE373" s="8" t="s">
        <v>61</v>
      </c>
      <c r="AF373" s="8" t="s">
        <v>74</v>
      </c>
      <c r="AG373" s="7">
        <v>10.5</v>
      </c>
    </row>
    <row r="374" spans="1:33" ht="30" x14ac:dyDescent="0.25">
      <c r="A374" s="7">
        <v>2024</v>
      </c>
      <c r="B374" s="8" t="s">
        <v>54</v>
      </c>
      <c r="C374" s="8" t="s">
        <v>55</v>
      </c>
      <c r="D374" s="8" t="s">
        <v>175</v>
      </c>
      <c r="E374" s="8" t="s">
        <v>176</v>
      </c>
      <c r="F374" s="8" t="s">
        <v>182</v>
      </c>
      <c r="G374" s="8" t="s">
        <v>579</v>
      </c>
      <c r="H374" s="8" t="s">
        <v>157</v>
      </c>
      <c r="I374" s="8" t="s">
        <v>221</v>
      </c>
      <c r="J374" s="8" t="s">
        <v>61</v>
      </c>
      <c r="K374" s="7" t="b">
        <v>1</v>
      </c>
      <c r="L374" s="8" t="s">
        <v>8</v>
      </c>
      <c r="M374" s="7">
        <v>101</v>
      </c>
      <c r="N374" s="8" t="s">
        <v>658</v>
      </c>
      <c r="O374" s="7">
        <v>26</v>
      </c>
      <c r="P374" s="9"/>
      <c r="Q374" s="8" t="s">
        <v>61</v>
      </c>
      <c r="R374" s="7">
        <v>1</v>
      </c>
      <c r="S374" s="10">
        <v>45476</v>
      </c>
      <c r="T374" s="8" t="s">
        <v>63</v>
      </c>
      <c r="U374" s="8" t="s">
        <v>297</v>
      </c>
      <c r="V374" s="8" t="s">
        <v>298</v>
      </c>
      <c r="W374" s="8" t="s">
        <v>173</v>
      </c>
      <c r="X374" s="8" t="s">
        <v>65</v>
      </c>
      <c r="Y374" s="8" t="s">
        <v>16</v>
      </c>
      <c r="Z374" s="8" t="s">
        <v>9</v>
      </c>
      <c r="AA374" s="8" t="s">
        <v>66</v>
      </c>
      <c r="AB374" s="8" t="s">
        <v>297</v>
      </c>
      <c r="AC374" s="8" t="s">
        <v>63</v>
      </c>
      <c r="AD374" s="8" t="s">
        <v>61</v>
      </c>
      <c r="AE374" s="8" t="s">
        <v>61</v>
      </c>
      <c r="AF374" s="8" t="s">
        <v>74</v>
      </c>
      <c r="AG374" s="7">
        <v>9</v>
      </c>
    </row>
    <row r="375" spans="1:33" x14ac:dyDescent="0.25">
      <c r="A375" s="7">
        <v>2024</v>
      </c>
      <c r="B375" s="8" t="s">
        <v>54</v>
      </c>
      <c r="C375" s="8" t="s">
        <v>55</v>
      </c>
      <c r="D375" s="8" t="s">
        <v>175</v>
      </c>
      <c r="E375" s="8" t="s">
        <v>176</v>
      </c>
      <c r="F375" s="8" t="s">
        <v>182</v>
      </c>
      <c r="G375" s="8" t="s">
        <v>579</v>
      </c>
      <c r="H375" s="8" t="s">
        <v>158</v>
      </c>
      <c r="I375" s="8" t="s">
        <v>221</v>
      </c>
      <c r="J375" s="8" t="s">
        <v>61</v>
      </c>
      <c r="K375" s="7" t="b">
        <v>1</v>
      </c>
      <c r="L375" s="8" t="s">
        <v>8</v>
      </c>
      <c r="M375" s="7">
        <v>101</v>
      </c>
      <c r="N375" s="8" t="s">
        <v>659</v>
      </c>
      <c r="O375" s="7">
        <v>26</v>
      </c>
      <c r="P375" s="9"/>
      <c r="Q375" s="8" t="s">
        <v>61</v>
      </c>
      <c r="R375" s="7">
        <v>1</v>
      </c>
      <c r="S375" s="10">
        <v>45476</v>
      </c>
      <c r="T375" s="8" t="s">
        <v>63</v>
      </c>
      <c r="U375" s="8" t="s">
        <v>224</v>
      </c>
      <c r="V375" s="8" t="s">
        <v>224</v>
      </c>
      <c r="W375" s="8" t="s">
        <v>61</v>
      </c>
      <c r="X375" s="8" t="s">
        <v>61</v>
      </c>
      <c r="Y375" s="8" t="s">
        <v>61</v>
      </c>
      <c r="Z375" s="8" t="s">
        <v>61</v>
      </c>
      <c r="AA375" s="8" t="s">
        <v>66</v>
      </c>
      <c r="AB375" s="8" t="s">
        <v>224</v>
      </c>
      <c r="AC375" s="8" t="s">
        <v>63</v>
      </c>
      <c r="AD375" s="8" t="s">
        <v>61</v>
      </c>
      <c r="AE375" s="8" t="s">
        <v>61</v>
      </c>
      <c r="AF375" s="8" t="s">
        <v>74</v>
      </c>
      <c r="AG375" s="7">
        <v>9.6999999999999993</v>
      </c>
    </row>
    <row r="376" spans="1:33" ht="30" x14ac:dyDescent="0.25">
      <c r="A376" s="7">
        <v>2024</v>
      </c>
      <c r="B376" s="8" t="s">
        <v>54</v>
      </c>
      <c r="C376" s="8" t="s">
        <v>55</v>
      </c>
      <c r="D376" s="8" t="s">
        <v>175</v>
      </c>
      <c r="E376" s="8" t="s">
        <v>176</v>
      </c>
      <c r="F376" s="8" t="s">
        <v>182</v>
      </c>
      <c r="G376" s="8" t="s">
        <v>579</v>
      </c>
      <c r="H376" s="8" t="s">
        <v>159</v>
      </c>
      <c r="I376" s="8" t="s">
        <v>221</v>
      </c>
      <c r="J376" s="8" t="s">
        <v>61</v>
      </c>
      <c r="K376" s="7" t="b">
        <v>1</v>
      </c>
      <c r="L376" s="8" t="s">
        <v>8</v>
      </c>
      <c r="M376" s="7">
        <v>101</v>
      </c>
      <c r="N376" s="8" t="s">
        <v>660</v>
      </c>
      <c r="O376" s="7">
        <v>26</v>
      </c>
      <c r="P376" s="9"/>
      <c r="Q376" s="8" t="s">
        <v>61</v>
      </c>
      <c r="R376" s="7">
        <v>1</v>
      </c>
      <c r="S376" s="10">
        <v>45476</v>
      </c>
      <c r="T376" s="8" t="s">
        <v>63</v>
      </c>
      <c r="U376" s="8" t="s">
        <v>171</v>
      </c>
      <c r="V376" s="8" t="s">
        <v>172</v>
      </c>
      <c r="W376" s="8" t="s">
        <v>173</v>
      </c>
      <c r="X376" s="8" t="s">
        <v>65</v>
      </c>
      <c r="Y376" s="8" t="s">
        <v>16</v>
      </c>
      <c r="Z376" s="8" t="s">
        <v>9</v>
      </c>
      <c r="AA376" s="8" t="s">
        <v>66</v>
      </c>
      <c r="AB376" s="8" t="s">
        <v>171</v>
      </c>
      <c r="AC376" s="8" t="s">
        <v>63</v>
      </c>
      <c r="AD376" s="8" t="s">
        <v>61</v>
      </c>
      <c r="AE376" s="8" t="s">
        <v>61</v>
      </c>
      <c r="AF376" s="8" t="s">
        <v>74</v>
      </c>
      <c r="AG376" s="7">
        <v>10</v>
      </c>
    </row>
    <row r="377" spans="1:33" ht="30" x14ac:dyDescent="0.25">
      <c r="A377" s="7">
        <v>2024</v>
      </c>
      <c r="B377" s="8" t="s">
        <v>54</v>
      </c>
      <c r="C377" s="8" t="s">
        <v>55</v>
      </c>
      <c r="D377" s="8" t="s">
        <v>175</v>
      </c>
      <c r="E377" s="8" t="s">
        <v>176</v>
      </c>
      <c r="F377" s="8" t="s">
        <v>182</v>
      </c>
      <c r="G377" s="8" t="s">
        <v>579</v>
      </c>
      <c r="H377" s="8" t="s">
        <v>160</v>
      </c>
      <c r="I377" s="8" t="s">
        <v>221</v>
      </c>
      <c r="J377" s="8" t="s">
        <v>61</v>
      </c>
      <c r="K377" s="7" t="b">
        <v>1</v>
      </c>
      <c r="L377" s="8" t="s">
        <v>8</v>
      </c>
      <c r="M377" s="7">
        <v>101</v>
      </c>
      <c r="N377" s="8" t="s">
        <v>661</v>
      </c>
      <c r="O377" s="7">
        <v>26</v>
      </c>
      <c r="P377" s="9"/>
      <c r="Q377" s="8" t="s">
        <v>61</v>
      </c>
      <c r="R377" s="7">
        <v>1</v>
      </c>
      <c r="S377" s="10">
        <v>45476</v>
      </c>
      <c r="T377" s="8" t="s">
        <v>63</v>
      </c>
      <c r="U377" s="8" t="s">
        <v>64</v>
      </c>
      <c r="V377" s="8" t="s">
        <v>18</v>
      </c>
      <c r="W377" s="8" t="s">
        <v>12</v>
      </c>
      <c r="X377" s="8" t="s">
        <v>65</v>
      </c>
      <c r="Y377" s="8" t="s">
        <v>16</v>
      </c>
      <c r="Z377" s="8" t="s">
        <v>9</v>
      </c>
      <c r="AA377" s="8" t="s">
        <v>66</v>
      </c>
      <c r="AB377" s="8" t="s">
        <v>64</v>
      </c>
      <c r="AC377" s="8" t="s">
        <v>63</v>
      </c>
      <c r="AD377" s="8" t="s">
        <v>61</v>
      </c>
      <c r="AE377" s="8" t="s">
        <v>61</v>
      </c>
      <c r="AF377" s="8" t="s">
        <v>74</v>
      </c>
      <c r="AG377" s="7">
        <v>11.6</v>
      </c>
    </row>
    <row r="378" spans="1:33" x14ac:dyDescent="0.25">
      <c r="A378" s="7">
        <v>2024</v>
      </c>
      <c r="B378" s="8" t="s">
        <v>54</v>
      </c>
      <c r="C378" s="8" t="s">
        <v>55</v>
      </c>
      <c r="D378" s="8" t="s">
        <v>175</v>
      </c>
      <c r="E378" s="8" t="s">
        <v>176</v>
      </c>
      <c r="F378" s="8" t="s">
        <v>182</v>
      </c>
      <c r="G378" s="8" t="s">
        <v>579</v>
      </c>
      <c r="H378" s="8" t="s">
        <v>161</v>
      </c>
      <c r="I378" s="8" t="s">
        <v>221</v>
      </c>
      <c r="J378" s="8" t="s">
        <v>61</v>
      </c>
      <c r="K378" s="7" t="b">
        <v>1</v>
      </c>
      <c r="L378" s="8" t="s">
        <v>8</v>
      </c>
      <c r="M378" s="7">
        <v>101</v>
      </c>
      <c r="N378" s="8" t="s">
        <v>662</v>
      </c>
      <c r="O378" s="7">
        <v>26</v>
      </c>
      <c r="P378" s="9"/>
      <c r="Q378" s="8" t="s">
        <v>61</v>
      </c>
      <c r="R378" s="7">
        <v>1</v>
      </c>
      <c r="S378" s="10">
        <v>45476</v>
      </c>
      <c r="T378" s="8" t="s">
        <v>63</v>
      </c>
      <c r="U378" s="8" t="s">
        <v>224</v>
      </c>
      <c r="V378" s="8" t="s">
        <v>224</v>
      </c>
      <c r="W378" s="8" t="s">
        <v>61</v>
      </c>
      <c r="X378" s="8" t="s">
        <v>61</v>
      </c>
      <c r="Y378" s="8" t="s">
        <v>61</v>
      </c>
      <c r="Z378" s="8" t="s">
        <v>61</v>
      </c>
      <c r="AA378" s="8" t="s">
        <v>66</v>
      </c>
      <c r="AB378" s="8" t="s">
        <v>224</v>
      </c>
      <c r="AC378" s="8" t="s">
        <v>63</v>
      </c>
      <c r="AD378" s="8" t="s">
        <v>61</v>
      </c>
      <c r="AE378" s="8" t="s">
        <v>61</v>
      </c>
      <c r="AF378" s="8" t="s">
        <v>74</v>
      </c>
      <c r="AG378" s="7">
        <v>9.6999999999999993</v>
      </c>
    </row>
    <row r="379" spans="1:33" ht="30" x14ac:dyDescent="0.25">
      <c r="A379" s="7">
        <v>2024</v>
      </c>
      <c r="B379" s="8" t="s">
        <v>54</v>
      </c>
      <c r="C379" s="8" t="s">
        <v>55</v>
      </c>
      <c r="D379" s="8" t="s">
        <v>175</v>
      </c>
      <c r="E379" s="8" t="s">
        <v>176</v>
      </c>
      <c r="F379" s="8" t="s">
        <v>182</v>
      </c>
      <c r="G379" s="8" t="s">
        <v>579</v>
      </c>
      <c r="H379" s="8" t="s">
        <v>162</v>
      </c>
      <c r="I379" s="8" t="s">
        <v>221</v>
      </c>
      <c r="J379" s="8" t="s">
        <v>61</v>
      </c>
      <c r="K379" s="7" t="b">
        <v>1</v>
      </c>
      <c r="L379" s="8" t="s">
        <v>8</v>
      </c>
      <c r="M379" s="7">
        <v>101</v>
      </c>
      <c r="N379" s="8" t="s">
        <v>663</v>
      </c>
      <c r="O379" s="7">
        <v>26</v>
      </c>
      <c r="P379" s="9"/>
      <c r="Q379" s="8" t="s">
        <v>61</v>
      </c>
      <c r="R379" s="7">
        <v>1</v>
      </c>
      <c r="S379" s="10">
        <v>45476</v>
      </c>
      <c r="T379" s="8" t="s">
        <v>63</v>
      </c>
      <c r="U379" s="8" t="s">
        <v>64</v>
      </c>
      <c r="V379" s="8" t="s">
        <v>18</v>
      </c>
      <c r="W379" s="8" t="s">
        <v>12</v>
      </c>
      <c r="X379" s="8" t="s">
        <v>65</v>
      </c>
      <c r="Y379" s="8" t="s">
        <v>16</v>
      </c>
      <c r="Z379" s="8" t="s">
        <v>9</v>
      </c>
      <c r="AA379" s="8" t="s">
        <v>66</v>
      </c>
      <c r="AB379" s="8" t="s">
        <v>64</v>
      </c>
      <c r="AC379" s="8" t="s">
        <v>63</v>
      </c>
      <c r="AD379" s="8" t="s">
        <v>61</v>
      </c>
      <c r="AE379" s="8" t="s">
        <v>61</v>
      </c>
      <c r="AF379" s="8" t="s">
        <v>74</v>
      </c>
      <c r="AG379" s="7">
        <v>7.3</v>
      </c>
    </row>
    <row r="380" spans="1:33" ht="30" x14ac:dyDescent="0.25">
      <c r="A380" s="7">
        <v>2024</v>
      </c>
      <c r="B380" s="8" t="s">
        <v>54</v>
      </c>
      <c r="C380" s="8" t="s">
        <v>55</v>
      </c>
      <c r="D380" s="8" t="s">
        <v>175</v>
      </c>
      <c r="E380" s="8" t="s">
        <v>176</v>
      </c>
      <c r="F380" s="8" t="s">
        <v>182</v>
      </c>
      <c r="G380" s="8" t="s">
        <v>579</v>
      </c>
      <c r="H380" s="8" t="s">
        <v>164</v>
      </c>
      <c r="I380" s="8" t="s">
        <v>221</v>
      </c>
      <c r="J380" s="8" t="s">
        <v>61</v>
      </c>
      <c r="K380" s="7" t="b">
        <v>1</v>
      </c>
      <c r="L380" s="8" t="s">
        <v>8</v>
      </c>
      <c r="M380" s="7">
        <v>101</v>
      </c>
      <c r="N380" s="8" t="s">
        <v>664</v>
      </c>
      <c r="O380" s="7">
        <v>26</v>
      </c>
      <c r="P380" s="9"/>
      <c r="Q380" s="8" t="s">
        <v>61</v>
      </c>
      <c r="R380" s="7">
        <v>1</v>
      </c>
      <c r="S380" s="10">
        <v>45476</v>
      </c>
      <c r="T380" s="8" t="s">
        <v>63</v>
      </c>
      <c r="U380" s="8" t="s">
        <v>64</v>
      </c>
      <c r="V380" s="8" t="s">
        <v>18</v>
      </c>
      <c r="W380" s="8" t="s">
        <v>12</v>
      </c>
      <c r="X380" s="8" t="s">
        <v>65</v>
      </c>
      <c r="Y380" s="8" t="s">
        <v>16</v>
      </c>
      <c r="Z380" s="8" t="s">
        <v>9</v>
      </c>
      <c r="AA380" s="8" t="s">
        <v>66</v>
      </c>
      <c r="AB380" s="8" t="s">
        <v>64</v>
      </c>
      <c r="AC380" s="8" t="s">
        <v>63</v>
      </c>
      <c r="AD380" s="8" t="s">
        <v>61</v>
      </c>
      <c r="AE380" s="8" t="s">
        <v>61</v>
      </c>
      <c r="AF380" s="8" t="s">
        <v>74</v>
      </c>
      <c r="AG380" s="7">
        <v>9.9</v>
      </c>
    </row>
    <row r="381" spans="1:33" ht="30" x14ac:dyDescent="0.25">
      <c r="A381" s="7">
        <v>2024</v>
      </c>
      <c r="B381" s="8" t="s">
        <v>54</v>
      </c>
      <c r="C381" s="8" t="s">
        <v>55</v>
      </c>
      <c r="D381" s="8" t="s">
        <v>175</v>
      </c>
      <c r="E381" s="8" t="s">
        <v>176</v>
      </c>
      <c r="F381" s="8" t="s">
        <v>182</v>
      </c>
      <c r="G381" s="8" t="s">
        <v>579</v>
      </c>
      <c r="H381" s="8" t="s">
        <v>165</v>
      </c>
      <c r="I381" s="8" t="s">
        <v>221</v>
      </c>
      <c r="J381" s="8" t="s">
        <v>61</v>
      </c>
      <c r="K381" s="7" t="b">
        <v>1</v>
      </c>
      <c r="L381" s="8" t="s">
        <v>8</v>
      </c>
      <c r="M381" s="7">
        <v>101</v>
      </c>
      <c r="N381" s="8" t="s">
        <v>665</v>
      </c>
      <c r="O381" s="7">
        <v>26</v>
      </c>
      <c r="P381" s="9"/>
      <c r="Q381" s="8" t="s">
        <v>61</v>
      </c>
      <c r="R381" s="7">
        <v>1</v>
      </c>
      <c r="S381" s="10">
        <v>45476</v>
      </c>
      <c r="T381" s="8" t="s">
        <v>63</v>
      </c>
      <c r="U381" s="8" t="s">
        <v>64</v>
      </c>
      <c r="V381" s="8" t="s">
        <v>18</v>
      </c>
      <c r="W381" s="8" t="s">
        <v>12</v>
      </c>
      <c r="X381" s="8" t="s">
        <v>65</v>
      </c>
      <c r="Y381" s="8" t="s">
        <v>16</v>
      </c>
      <c r="Z381" s="8" t="s">
        <v>9</v>
      </c>
      <c r="AA381" s="8" t="s">
        <v>66</v>
      </c>
      <c r="AB381" s="8" t="s">
        <v>64</v>
      </c>
      <c r="AC381" s="8" t="s">
        <v>63</v>
      </c>
      <c r="AD381" s="8" t="s">
        <v>61</v>
      </c>
      <c r="AE381" s="8" t="s">
        <v>61</v>
      </c>
      <c r="AF381" s="8" t="s">
        <v>74</v>
      </c>
      <c r="AG381" s="7">
        <v>9.4</v>
      </c>
    </row>
    <row r="382" spans="1:33" ht="45" x14ac:dyDescent="0.25">
      <c r="A382" s="7">
        <v>2024</v>
      </c>
      <c r="B382" s="8" t="s">
        <v>54</v>
      </c>
      <c r="C382" s="8" t="s">
        <v>55</v>
      </c>
      <c r="D382" s="8" t="s">
        <v>175</v>
      </c>
      <c r="E382" s="8" t="s">
        <v>176</v>
      </c>
      <c r="F382" s="8" t="s">
        <v>182</v>
      </c>
      <c r="G382" s="8" t="s">
        <v>579</v>
      </c>
      <c r="H382" s="8" t="s">
        <v>166</v>
      </c>
      <c r="I382" s="8" t="s">
        <v>221</v>
      </c>
      <c r="J382" s="8" t="s">
        <v>61</v>
      </c>
      <c r="K382" s="7" t="b">
        <v>1</v>
      </c>
      <c r="L382" s="8" t="s">
        <v>8</v>
      </c>
      <c r="M382" s="7">
        <v>101</v>
      </c>
      <c r="N382" s="8" t="s">
        <v>666</v>
      </c>
      <c r="O382" s="7">
        <v>26</v>
      </c>
      <c r="P382" s="9"/>
      <c r="Q382" s="8" t="s">
        <v>61</v>
      </c>
      <c r="R382" s="7">
        <v>1</v>
      </c>
      <c r="S382" s="10">
        <v>45476</v>
      </c>
      <c r="T382" s="8" t="s">
        <v>63</v>
      </c>
      <c r="U382" s="8" t="s">
        <v>224</v>
      </c>
      <c r="V382" s="8" t="s">
        <v>224</v>
      </c>
      <c r="W382" s="8" t="s">
        <v>61</v>
      </c>
      <c r="X382" s="8" t="s">
        <v>61</v>
      </c>
      <c r="Y382" s="8" t="s">
        <v>61</v>
      </c>
      <c r="Z382" s="8" t="s">
        <v>61</v>
      </c>
      <c r="AA382" s="8" t="s">
        <v>84</v>
      </c>
      <c r="AB382" s="8" t="s">
        <v>224</v>
      </c>
      <c r="AC382" s="8" t="s">
        <v>63</v>
      </c>
      <c r="AD382" s="8" t="s">
        <v>61</v>
      </c>
      <c r="AE382" s="8" t="s">
        <v>61</v>
      </c>
      <c r="AF382" s="8" t="s">
        <v>74</v>
      </c>
      <c r="AG382" s="7">
        <v>11.1</v>
      </c>
    </row>
    <row r="383" spans="1:33" x14ac:dyDescent="0.25">
      <c r="A383" s="7">
        <v>2024</v>
      </c>
      <c r="B383" s="8" t="s">
        <v>54</v>
      </c>
      <c r="C383" s="8" t="s">
        <v>55</v>
      </c>
      <c r="D383" s="8" t="s">
        <v>175</v>
      </c>
      <c r="E383" s="8" t="s">
        <v>176</v>
      </c>
      <c r="F383" s="8" t="s">
        <v>182</v>
      </c>
      <c r="G383" s="8" t="s">
        <v>579</v>
      </c>
      <c r="H383" s="8" t="s">
        <v>167</v>
      </c>
      <c r="I383" s="8" t="s">
        <v>221</v>
      </c>
      <c r="J383" s="8" t="s">
        <v>61</v>
      </c>
      <c r="K383" s="7" t="b">
        <v>1</v>
      </c>
      <c r="L383" s="8" t="s">
        <v>8</v>
      </c>
      <c r="M383" s="7">
        <v>101</v>
      </c>
      <c r="N383" s="8" t="s">
        <v>667</v>
      </c>
      <c r="O383" s="7">
        <v>26</v>
      </c>
      <c r="P383" s="9"/>
      <c r="Q383" s="8" t="s">
        <v>61</v>
      </c>
      <c r="R383" s="7">
        <v>1</v>
      </c>
      <c r="S383" s="10">
        <v>45476</v>
      </c>
      <c r="T383" s="8" t="s">
        <v>63</v>
      </c>
      <c r="U383" s="8" t="s">
        <v>224</v>
      </c>
      <c r="V383" s="8" t="s">
        <v>224</v>
      </c>
      <c r="W383" s="8" t="s">
        <v>61</v>
      </c>
      <c r="X383" s="8" t="s">
        <v>61</v>
      </c>
      <c r="Y383" s="8" t="s">
        <v>61</v>
      </c>
      <c r="Z383" s="8" t="s">
        <v>61</v>
      </c>
      <c r="AA383" s="8" t="s">
        <v>66</v>
      </c>
      <c r="AB383" s="8" t="s">
        <v>224</v>
      </c>
      <c r="AC383" s="8" t="s">
        <v>63</v>
      </c>
      <c r="AD383" s="8" t="s">
        <v>61</v>
      </c>
      <c r="AE383" s="8" t="s">
        <v>61</v>
      </c>
      <c r="AF383" s="8" t="s">
        <v>74</v>
      </c>
      <c r="AG383" s="7">
        <v>8.1999999999999993</v>
      </c>
    </row>
    <row r="384" spans="1:33" x14ac:dyDescent="0.25">
      <c r="A384" s="7">
        <v>2024</v>
      </c>
      <c r="B384" s="8" t="s">
        <v>54</v>
      </c>
      <c r="C384" s="8" t="s">
        <v>55</v>
      </c>
      <c r="D384" s="8" t="s">
        <v>175</v>
      </c>
      <c r="E384" s="8" t="s">
        <v>176</v>
      </c>
      <c r="F384" s="8" t="s">
        <v>182</v>
      </c>
      <c r="G384" s="8" t="s">
        <v>579</v>
      </c>
      <c r="H384" s="8" t="s">
        <v>168</v>
      </c>
      <c r="I384" s="8" t="s">
        <v>221</v>
      </c>
      <c r="J384" s="8" t="s">
        <v>61</v>
      </c>
      <c r="K384" s="7" t="b">
        <v>1</v>
      </c>
      <c r="L384" s="8" t="s">
        <v>8</v>
      </c>
      <c r="M384" s="7">
        <v>101</v>
      </c>
      <c r="N384" s="8" t="s">
        <v>668</v>
      </c>
      <c r="O384" s="7">
        <v>26</v>
      </c>
      <c r="P384" s="9"/>
      <c r="Q384" s="8" t="s">
        <v>61</v>
      </c>
      <c r="R384" s="7">
        <v>1</v>
      </c>
      <c r="S384" s="10">
        <v>45476</v>
      </c>
      <c r="T384" s="8" t="s">
        <v>63</v>
      </c>
      <c r="U384" s="8" t="s">
        <v>224</v>
      </c>
      <c r="V384" s="8" t="s">
        <v>224</v>
      </c>
      <c r="W384" s="8" t="s">
        <v>61</v>
      </c>
      <c r="X384" s="8" t="s">
        <v>61</v>
      </c>
      <c r="Y384" s="8" t="s">
        <v>61</v>
      </c>
      <c r="Z384" s="8" t="s">
        <v>61</v>
      </c>
      <c r="AA384" s="8" t="s">
        <v>66</v>
      </c>
      <c r="AB384" s="8" t="s">
        <v>224</v>
      </c>
      <c r="AC384" s="8" t="s">
        <v>63</v>
      </c>
      <c r="AD384" s="8" t="s">
        <v>61</v>
      </c>
      <c r="AE384" s="8" t="s">
        <v>61</v>
      </c>
      <c r="AF384" s="8" t="s">
        <v>74</v>
      </c>
      <c r="AG384" s="7">
        <v>11.5</v>
      </c>
    </row>
    <row r="385" spans="1:33" ht="45" x14ac:dyDescent="0.25">
      <c r="A385" s="7">
        <v>2024</v>
      </c>
      <c r="B385" s="8" t="s">
        <v>54</v>
      </c>
      <c r="C385" s="8" t="s">
        <v>55</v>
      </c>
      <c r="D385" s="8" t="s">
        <v>175</v>
      </c>
      <c r="E385" s="8" t="s">
        <v>176</v>
      </c>
      <c r="F385" s="8" t="s">
        <v>182</v>
      </c>
      <c r="G385" s="8" t="s">
        <v>579</v>
      </c>
      <c r="H385" s="8" t="s">
        <v>169</v>
      </c>
      <c r="I385" s="8" t="s">
        <v>221</v>
      </c>
      <c r="J385" s="8" t="s">
        <v>61</v>
      </c>
      <c r="K385" s="7" t="b">
        <v>1</v>
      </c>
      <c r="L385" s="8" t="s">
        <v>8</v>
      </c>
      <c r="M385" s="7">
        <v>101</v>
      </c>
      <c r="N385" s="8" t="s">
        <v>669</v>
      </c>
      <c r="O385" s="7">
        <v>26</v>
      </c>
      <c r="P385" s="9"/>
      <c r="Q385" s="8" t="s">
        <v>61</v>
      </c>
      <c r="R385" s="7">
        <v>1</v>
      </c>
      <c r="S385" s="10">
        <v>45476</v>
      </c>
      <c r="T385" s="8" t="s">
        <v>63</v>
      </c>
      <c r="U385" s="8" t="s">
        <v>224</v>
      </c>
      <c r="V385" s="8" t="s">
        <v>224</v>
      </c>
      <c r="W385" s="8" t="s">
        <v>61</v>
      </c>
      <c r="X385" s="8" t="s">
        <v>61</v>
      </c>
      <c r="Y385" s="8" t="s">
        <v>61</v>
      </c>
      <c r="Z385" s="8" t="s">
        <v>61</v>
      </c>
      <c r="AA385" s="8" t="s">
        <v>84</v>
      </c>
      <c r="AB385" s="8" t="s">
        <v>224</v>
      </c>
      <c r="AC385" s="8" t="s">
        <v>63</v>
      </c>
      <c r="AD385" s="8" t="s">
        <v>61</v>
      </c>
      <c r="AE385" s="8" t="s">
        <v>61</v>
      </c>
      <c r="AF385" s="8" t="s">
        <v>74</v>
      </c>
      <c r="AG385" s="7">
        <v>11.3</v>
      </c>
    </row>
    <row r="386" spans="1:33" ht="45" x14ac:dyDescent="0.25">
      <c r="A386" s="7">
        <v>2024</v>
      </c>
      <c r="B386" s="8" t="s">
        <v>54</v>
      </c>
      <c r="C386" s="8" t="s">
        <v>55</v>
      </c>
      <c r="D386" s="8" t="s">
        <v>175</v>
      </c>
      <c r="E386" s="8" t="s">
        <v>176</v>
      </c>
      <c r="F386" s="8" t="s">
        <v>182</v>
      </c>
      <c r="G386" s="8" t="s">
        <v>579</v>
      </c>
      <c r="H386" s="8" t="s">
        <v>170</v>
      </c>
      <c r="I386" s="8" t="s">
        <v>221</v>
      </c>
      <c r="J386" s="8" t="s">
        <v>61</v>
      </c>
      <c r="K386" s="7" t="b">
        <v>1</v>
      </c>
      <c r="L386" s="8" t="s">
        <v>8</v>
      </c>
      <c r="M386" s="7">
        <v>101</v>
      </c>
      <c r="N386" s="8" t="s">
        <v>670</v>
      </c>
      <c r="O386" s="7">
        <v>26</v>
      </c>
      <c r="P386" s="9"/>
      <c r="Q386" s="8" t="s">
        <v>61</v>
      </c>
      <c r="R386" s="7">
        <v>1</v>
      </c>
      <c r="S386" s="10">
        <v>45476</v>
      </c>
      <c r="T386" s="8" t="s">
        <v>63</v>
      </c>
      <c r="U386" s="8" t="s">
        <v>290</v>
      </c>
      <c r="V386" s="8" t="s">
        <v>291</v>
      </c>
      <c r="W386" s="8" t="s">
        <v>292</v>
      </c>
      <c r="X386" s="8" t="s">
        <v>65</v>
      </c>
      <c r="Y386" s="8" t="s">
        <v>16</v>
      </c>
      <c r="Z386" s="8" t="s">
        <v>9</v>
      </c>
      <c r="AA386" s="8" t="s">
        <v>331</v>
      </c>
      <c r="AB386" s="8" t="s">
        <v>290</v>
      </c>
      <c r="AC386" s="8" t="s">
        <v>63</v>
      </c>
      <c r="AD386" s="8" t="s">
        <v>61</v>
      </c>
      <c r="AE386" s="8" t="s">
        <v>61</v>
      </c>
      <c r="AF386" s="8" t="s">
        <v>74</v>
      </c>
      <c r="AG386" s="7">
        <v>10.4</v>
      </c>
    </row>
    <row r="387" spans="1:33" ht="30" x14ac:dyDescent="0.25">
      <c r="A387" s="7">
        <v>2024</v>
      </c>
      <c r="B387" s="8" t="s">
        <v>54</v>
      </c>
      <c r="C387" s="8" t="s">
        <v>55</v>
      </c>
      <c r="D387" s="8" t="s">
        <v>175</v>
      </c>
      <c r="E387" s="8" t="s">
        <v>176</v>
      </c>
      <c r="F387" s="8" t="s">
        <v>182</v>
      </c>
      <c r="G387" s="8" t="s">
        <v>579</v>
      </c>
      <c r="H387" s="8" t="s">
        <v>174</v>
      </c>
      <c r="I387" s="8" t="s">
        <v>221</v>
      </c>
      <c r="J387" s="8" t="s">
        <v>61</v>
      </c>
      <c r="K387" s="7" t="b">
        <v>1</v>
      </c>
      <c r="L387" s="8" t="s">
        <v>8</v>
      </c>
      <c r="M387" s="7">
        <v>101</v>
      </c>
      <c r="N387" s="8" t="s">
        <v>671</v>
      </c>
      <c r="O387" s="7">
        <v>26</v>
      </c>
      <c r="P387" s="9"/>
      <c r="Q387" s="8" t="s">
        <v>61</v>
      </c>
      <c r="R387" s="7">
        <v>1</v>
      </c>
      <c r="S387" s="10">
        <v>45476</v>
      </c>
      <c r="T387" s="8" t="s">
        <v>63</v>
      </c>
      <c r="U387" s="8" t="s">
        <v>64</v>
      </c>
      <c r="V387" s="8" t="s">
        <v>18</v>
      </c>
      <c r="W387" s="8" t="s">
        <v>12</v>
      </c>
      <c r="X387" s="8" t="s">
        <v>65</v>
      </c>
      <c r="Y387" s="8" t="s">
        <v>16</v>
      </c>
      <c r="Z387" s="8" t="s">
        <v>9</v>
      </c>
      <c r="AA387" s="8" t="s">
        <v>66</v>
      </c>
      <c r="AB387" s="8" t="s">
        <v>64</v>
      </c>
      <c r="AC387" s="8" t="s">
        <v>63</v>
      </c>
      <c r="AD387" s="8" t="s">
        <v>61</v>
      </c>
      <c r="AE387" s="8" t="s">
        <v>61</v>
      </c>
      <c r="AF387" s="8" t="s">
        <v>74</v>
      </c>
      <c r="AG387" s="7">
        <v>7.4</v>
      </c>
    </row>
    <row r="388" spans="1:33" ht="30" x14ac:dyDescent="0.25">
      <c r="A388" s="7">
        <v>2024</v>
      </c>
      <c r="B388" s="8" t="s">
        <v>54</v>
      </c>
      <c r="C388" s="8" t="s">
        <v>55</v>
      </c>
      <c r="D388" s="8" t="s">
        <v>175</v>
      </c>
      <c r="E388" s="8" t="s">
        <v>176</v>
      </c>
      <c r="F388" s="8" t="s">
        <v>182</v>
      </c>
      <c r="G388" s="8" t="s">
        <v>579</v>
      </c>
      <c r="H388" s="8" t="s">
        <v>183</v>
      </c>
      <c r="I388" s="8" t="s">
        <v>221</v>
      </c>
      <c r="J388" s="8" t="s">
        <v>61</v>
      </c>
      <c r="K388" s="7" t="b">
        <v>1</v>
      </c>
      <c r="L388" s="8" t="s">
        <v>8</v>
      </c>
      <c r="M388" s="7">
        <v>101</v>
      </c>
      <c r="N388" s="8" t="s">
        <v>672</v>
      </c>
      <c r="O388" s="7">
        <v>26</v>
      </c>
      <c r="P388" s="9"/>
      <c r="Q388" s="8" t="s">
        <v>61</v>
      </c>
      <c r="R388" s="7">
        <v>1</v>
      </c>
      <c r="S388" s="10">
        <v>45476</v>
      </c>
      <c r="T388" s="8" t="s">
        <v>63</v>
      </c>
      <c r="U388" s="8" t="s">
        <v>130</v>
      </c>
      <c r="V388" s="8" t="s">
        <v>131</v>
      </c>
      <c r="W388" s="8" t="s">
        <v>132</v>
      </c>
      <c r="X388" s="8" t="s">
        <v>65</v>
      </c>
      <c r="Y388" s="8" t="s">
        <v>16</v>
      </c>
      <c r="Z388" s="8" t="s">
        <v>9</v>
      </c>
      <c r="AA388" s="8" t="s">
        <v>66</v>
      </c>
      <c r="AB388" s="8" t="s">
        <v>130</v>
      </c>
      <c r="AC388" s="8" t="s">
        <v>63</v>
      </c>
      <c r="AD388" s="8" t="s">
        <v>61</v>
      </c>
      <c r="AE388" s="8" t="s">
        <v>61</v>
      </c>
      <c r="AF388" s="8" t="s">
        <v>74</v>
      </c>
      <c r="AG388" s="7">
        <v>8.1999999999999993</v>
      </c>
    </row>
    <row r="389" spans="1:33" x14ac:dyDescent="0.25">
      <c r="A389" s="7">
        <v>2024</v>
      </c>
      <c r="B389" s="8" t="s">
        <v>54</v>
      </c>
      <c r="C389" s="8" t="s">
        <v>55</v>
      </c>
      <c r="D389" s="8" t="s">
        <v>175</v>
      </c>
      <c r="E389" s="8" t="s">
        <v>176</v>
      </c>
      <c r="F389" s="8" t="s">
        <v>182</v>
      </c>
      <c r="G389" s="8" t="s">
        <v>579</v>
      </c>
      <c r="H389" s="8" t="s">
        <v>184</v>
      </c>
      <c r="I389" s="8" t="s">
        <v>221</v>
      </c>
      <c r="J389" s="8" t="s">
        <v>61</v>
      </c>
      <c r="K389" s="7" t="b">
        <v>1</v>
      </c>
      <c r="L389" s="8" t="s">
        <v>8</v>
      </c>
      <c r="M389" s="7">
        <v>101</v>
      </c>
      <c r="N389" s="8" t="s">
        <v>673</v>
      </c>
      <c r="O389" s="7">
        <v>26</v>
      </c>
      <c r="P389" s="9"/>
      <c r="Q389" s="8" t="s">
        <v>61</v>
      </c>
      <c r="R389" s="7">
        <v>1</v>
      </c>
      <c r="S389" s="10">
        <v>45476</v>
      </c>
      <c r="T389" s="8" t="s">
        <v>63</v>
      </c>
      <c r="U389" s="8" t="s">
        <v>224</v>
      </c>
      <c r="V389" s="8" t="s">
        <v>224</v>
      </c>
      <c r="W389" s="8" t="s">
        <v>61</v>
      </c>
      <c r="X389" s="8" t="s">
        <v>61</v>
      </c>
      <c r="Y389" s="8" t="s">
        <v>61</v>
      </c>
      <c r="Z389" s="8" t="s">
        <v>61</v>
      </c>
      <c r="AA389" s="8" t="s">
        <v>66</v>
      </c>
      <c r="AB389" s="8" t="s">
        <v>224</v>
      </c>
      <c r="AC389" s="8" t="s">
        <v>63</v>
      </c>
      <c r="AD389" s="8" t="s">
        <v>61</v>
      </c>
      <c r="AE389" s="8" t="s">
        <v>61</v>
      </c>
      <c r="AF389" s="8" t="s">
        <v>74</v>
      </c>
      <c r="AG389" s="7">
        <v>10.7</v>
      </c>
    </row>
    <row r="390" spans="1:33" ht="30" x14ac:dyDescent="0.25">
      <c r="A390" s="7">
        <v>2024</v>
      </c>
      <c r="B390" s="8" t="s">
        <v>54</v>
      </c>
      <c r="C390" s="8" t="s">
        <v>55</v>
      </c>
      <c r="D390" s="8" t="s">
        <v>175</v>
      </c>
      <c r="E390" s="8" t="s">
        <v>176</v>
      </c>
      <c r="F390" s="8" t="s">
        <v>182</v>
      </c>
      <c r="G390" s="8" t="s">
        <v>579</v>
      </c>
      <c r="H390" s="8" t="s">
        <v>185</v>
      </c>
      <c r="I390" s="8" t="s">
        <v>221</v>
      </c>
      <c r="J390" s="8" t="s">
        <v>61</v>
      </c>
      <c r="K390" s="7" t="b">
        <v>1</v>
      </c>
      <c r="L390" s="8" t="s">
        <v>8</v>
      </c>
      <c r="M390" s="7">
        <v>101</v>
      </c>
      <c r="N390" s="8" t="s">
        <v>674</v>
      </c>
      <c r="O390" s="7">
        <v>26</v>
      </c>
      <c r="P390" s="9"/>
      <c r="Q390" s="8" t="s">
        <v>61</v>
      </c>
      <c r="R390" s="7">
        <v>1</v>
      </c>
      <c r="S390" s="10">
        <v>45476</v>
      </c>
      <c r="T390" s="8" t="s">
        <v>63</v>
      </c>
      <c r="U390" s="8" t="s">
        <v>80</v>
      </c>
      <c r="V390" s="8" t="s">
        <v>19</v>
      </c>
      <c r="W390" s="8" t="s">
        <v>12</v>
      </c>
      <c r="X390" s="8" t="s">
        <v>65</v>
      </c>
      <c r="Y390" s="8" t="s">
        <v>20</v>
      </c>
      <c r="Z390" s="8" t="s">
        <v>9</v>
      </c>
      <c r="AA390" s="8" t="s">
        <v>141</v>
      </c>
      <c r="AB390" s="8" t="s">
        <v>80</v>
      </c>
      <c r="AC390" s="8" t="s">
        <v>63</v>
      </c>
      <c r="AD390" s="8" t="s">
        <v>61</v>
      </c>
      <c r="AE390" s="8" t="s">
        <v>61</v>
      </c>
      <c r="AF390" s="8" t="s">
        <v>74</v>
      </c>
      <c r="AG390" s="7">
        <v>2.5</v>
      </c>
    </row>
    <row r="391" spans="1:33" ht="30" x14ac:dyDescent="0.25">
      <c r="A391" s="7">
        <v>2024</v>
      </c>
      <c r="B391" s="8" t="s">
        <v>54</v>
      </c>
      <c r="C391" s="8" t="s">
        <v>55</v>
      </c>
      <c r="D391" s="8" t="s">
        <v>175</v>
      </c>
      <c r="E391" s="8" t="s">
        <v>176</v>
      </c>
      <c r="F391" s="8" t="s">
        <v>182</v>
      </c>
      <c r="G391" s="8" t="s">
        <v>579</v>
      </c>
      <c r="H391" s="8" t="s">
        <v>186</v>
      </c>
      <c r="I391" s="8" t="s">
        <v>221</v>
      </c>
      <c r="J391" s="8" t="s">
        <v>61</v>
      </c>
      <c r="K391" s="7" t="b">
        <v>1</v>
      </c>
      <c r="L391" s="8" t="s">
        <v>8</v>
      </c>
      <c r="M391" s="7">
        <v>101</v>
      </c>
      <c r="N391" s="8" t="s">
        <v>675</v>
      </c>
      <c r="O391" s="7">
        <v>26</v>
      </c>
      <c r="P391" s="9"/>
      <c r="Q391" s="8" t="s">
        <v>61</v>
      </c>
      <c r="R391" s="7">
        <v>1</v>
      </c>
      <c r="S391" s="10">
        <v>45476</v>
      </c>
      <c r="T391" s="8" t="s">
        <v>63</v>
      </c>
      <c r="U391" s="8" t="s">
        <v>232</v>
      </c>
      <c r="V391" s="8" t="s">
        <v>233</v>
      </c>
      <c r="W391" s="8" t="s">
        <v>234</v>
      </c>
      <c r="X391" s="8" t="s">
        <v>65</v>
      </c>
      <c r="Y391" s="8" t="s">
        <v>16</v>
      </c>
      <c r="Z391" s="8" t="s">
        <v>9</v>
      </c>
      <c r="AA391" s="8" t="s">
        <v>66</v>
      </c>
      <c r="AB391" s="8" t="s">
        <v>232</v>
      </c>
      <c r="AC391" s="8" t="s">
        <v>63</v>
      </c>
      <c r="AD391" s="8" t="s">
        <v>61</v>
      </c>
      <c r="AE391" s="8" t="s">
        <v>61</v>
      </c>
      <c r="AF391" s="8" t="s">
        <v>74</v>
      </c>
      <c r="AG391" s="7">
        <v>12.5</v>
      </c>
    </row>
    <row r="392" spans="1:33" ht="30" x14ac:dyDescent="0.25">
      <c r="A392" s="7">
        <v>2024</v>
      </c>
      <c r="B392" s="8" t="s">
        <v>54</v>
      </c>
      <c r="C392" s="8" t="s">
        <v>55</v>
      </c>
      <c r="D392" s="8" t="s">
        <v>175</v>
      </c>
      <c r="E392" s="8" t="s">
        <v>176</v>
      </c>
      <c r="F392" s="8" t="s">
        <v>182</v>
      </c>
      <c r="G392" s="8" t="s">
        <v>676</v>
      </c>
      <c r="H392" s="8" t="s">
        <v>59</v>
      </c>
      <c r="I392" s="8" t="s">
        <v>221</v>
      </c>
      <c r="J392" s="8" t="s">
        <v>61</v>
      </c>
      <c r="K392" s="7" t="b">
        <v>1</v>
      </c>
      <c r="L392" s="8" t="s">
        <v>8</v>
      </c>
      <c r="M392" s="7">
        <v>101</v>
      </c>
      <c r="N392" s="8" t="s">
        <v>677</v>
      </c>
      <c r="O392" s="7">
        <v>27</v>
      </c>
      <c r="P392" s="9"/>
      <c r="Q392" s="8" t="s">
        <v>61</v>
      </c>
      <c r="R392" s="7">
        <v>1</v>
      </c>
      <c r="S392" s="10">
        <v>45475</v>
      </c>
      <c r="T392" s="8" t="s">
        <v>57</v>
      </c>
      <c r="U392" s="8" t="s">
        <v>290</v>
      </c>
      <c r="V392" s="8" t="s">
        <v>291</v>
      </c>
      <c r="W392" s="8" t="s">
        <v>292</v>
      </c>
      <c r="X392" s="8" t="s">
        <v>65</v>
      </c>
      <c r="Y392" s="8" t="s">
        <v>16</v>
      </c>
      <c r="Z392" s="8" t="s">
        <v>9</v>
      </c>
      <c r="AA392" s="8" t="s">
        <v>66</v>
      </c>
      <c r="AB392" s="8" t="s">
        <v>290</v>
      </c>
      <c r="AC392" s="8" t="s">
        <v>57</v>
      </c>
      <c r="AD392" s="8" t="s">
        <v>61</v>
      </c>
      <c r="AE392" s="8" t="s">
        <v>61</v>
      </c>
      <c r="AF392" s="8" t="s">
        <v>74</v>
      </c>
      <c r="AG392" s="7">
        <v>10.5</v>
      </c>
    </row>
    <row r="393" spans="1:33" x14ac:dyDescent="0.25">
      <c r="A393" s="7">
        <v>2024</v>
      </c>
      <c r="B393" s="8" t="s">
        <v>54</v>
      </c>
      <c r="C393" s="8" t="s">
        <v>55</v>
      </c>
      <c r="D393" s="8" t="s">
        <v>175</v>
      </c>
      <c r="E393" s="8" t="s">
        <v>176</v>
      </c>
      <c r="F393" s="8" t="s">
        <v>182</v>
      </c>
      <c r="G393" s="8" t="s">
        <v>676</v>
      </c>
      <c r="H393" s="8" t="s">
        <v>67</v>
      </c>
      <c r="I393" s="8" t="s">
        <v>221</v>
      </c>
      <c r="J393" s="8" t="s">
        <v>61</v>
      </c>
      <c r="K393" s="7" t="b">
        <v>1</v>
      </c>
      <c r="L393" s="8" t="s">
        <v>8</v>
      </c>
      <c r="M393" s="7">
        <v>101</v>
      </c>
      <c r="N393" s="8" t="s">
        <v>678</v>
      </c>
      <c r="O393" s="7">
        <v>27</v>
      </c>
      <c r="P393" s="9"/>
      <c r="Q393" s="8" t="s">
        <v>61</v>
      </c>
      <c r="R393" s="7">
        <v>1</v>
      </c>
      <c r="S393" s="10">
        <v>45475</v>
      </c>
      <c r="T393" s="8" t="s">
        <v>57</v>
      </c>
      <c r="U393" s="8" t="s">
        <v>224</v>
      </c>
      <c r="V393" s="8" t="s">
        <v>224</v>
      </c>
      <c r="W393" s="8" t="s">
        <v>61</v>
      </c>
      <c r="X393" s="8" t="s">
        <v>61</v>
      </c>
      <c r="Y393" s="8" t="s">
        <v>61</v>
      </c>
      <c r="Z393" s="8" t="s">
        <v>61</v>
      </c>
      <c r="AA393" s="8" t="s">
        <v>66</v>
      </c>
      <c r="AB393" s="8" t="s">
        <v>224</v>
      </c>
      <c r="AC393" s="8" t="s">
        <v>57</v>
      </c>
      <c r="AD393" s="8" t="s">
        <v>61</v>
      </c>
      <c r="AE393" s="8" t="s">
        <v>61</v>
      </c>
      <c r="AF393" s="8" t="s">
        <v>74</v>
      </c>
      <c r="AG393" s="7">
        <v>10.7</v>
      </c>
    </row>
    <row r="394" spans="1:33" x14ac:dyDescent="0.25">
      <c r="A394" s="7">
        <v>2024</v>
      </c>
      <c r="B394" s="8" t="s">
        <v>54</v>
      </c>
      <c r="C394" s="8" t="s">
        <v>55</v>
      </c>
      <c r="D394" s="8" t="s">
        <v>175</v>
      </c>
      <c r="E394" s="8" t="s">
        <v>176</v>
      </c>
      <c r="F394" s="8" t="s">
        <v>182</v>
      </c>
      <c r="G394" s="8" t="s">
        <v>676</v>
      </c>
      <c r="H394" s="8" t="s">
        <v>68</v>
      </c>
      <c r="I394" s="8" t="s">
        <v>221</v>
      </c>
      <c r="J394" s="8" t="s">
        <v>61</v>
      </c>
      <c r="K394" s="7" t="b">
        <v>1</v>
      </c>
      <c r="L394" s="8" t="s">
        <v>8</v>
      </c>
      <c r="M394" s="7">
        <v>101</v>
      </c>
      <c r="N394" s="8" t="s">
        <v>679</v>
      </c>
      <c r="O394" s="7">
        <v>27</v>
      </c>
      <c r="P394" s="9"/>
      <c r="Q394" s="8" t="s">
        <v>61</v>
      </c>
      <c r="R394" s="7">
        <v>1</v>
      </c>
      <c r="S394" s="10">
        <v>45475</v>
      </c>
      <c r="T394" s="8" t="s">
        <v>57</v>
      </c>
      <c r="U394" s="8" t="s">
        <v>224</v>
      </c>
      <c r="V394" s="8" t="s">
        <v>224</v>
      </c>
      <c r="W394" s="8" t="s">
        <v>61</v>
      </c>
      <c r="X394" s="8" t="s">
        <v>61</v>
      </c>
      <c r="Y394" s="8" t="s">
        <v>61</v>
      </c>
      <c r="Z394" s="8" t="s">
        <v>61</v>
      </c>
      <c r="AA394" s="8" t="s">
        <v>66</v>
      </c>
      <c r="AB394" s="8" t="s">
        <v>224</v>
      </c>
      <c r="AC394" s="8" t="s">
        <v>57</v>
      </c>
      <c r="AD394" s="8" t="s">
        <v>61</v>
      </c>
      <c r="AE394" s="8" t="s">
        <v>61</v>
      </c>
      <c r="AF394" s="8" t="s">
        <v>74</v>
      </c>
      <c r="AG394" s="7">
        <v>15.3</v>
      </c>
    </row>
    <row r="395" spans="1:33" x14ac:dyDescent="0.25">
      <c r="A395" s="7">
        <v>2024</v>
      </c>
      <c r="B395" s="8" t="s">
        <v>54</v>
      </c>
      <c r="C395" s="8" t="s">
        <v>55</v>
      </c>
      <c r="D395" s="8" t="s">
        <v>175</v>
      </c>
      <c r="E395" s="8" t="s">
        <v>176</v>
      </c>
      <c r="F395" s="8" t="s">
        <v>182</v>
      </c>
      <c r="G395" s="8" t="s">
        <v>676</v>
      </c>
      <c r="H395" s="8" t="s">
        <v>70</v>
      </c>
      <c r="I395" s="8" t="s">
        <v>221</v>
      </c>
      <c r="J395" s="8" t="s">
        <v>61</v>
      </c>
      <c r="K395" s="7" t="b">
        <v>1</v>
      </c>
      <c r="L395" s="8" t="s">
        <v>8</v>
      </c>
      <c r="M395" s="7">
        <v>101</v>
      </c>
      <c r="N395" s="8" t="s">
        <v>680</v>
      </c>
      <c r="O395" s="7">
        <v>27</v>
      </c>
      <c r="P395" s="9"/>
      <c r="Q395" s="8" t="s">
        <v>61</v>
      </c>
      <c r="R395" s="7">
        <v>1</v>
      </c>
      <c r="S395" s="10">
        <v>45475</v>
      </c>
      <c r="T395" s="8" t="s">
        <v>57</v>
      </c>
      <c r="U395" s="8" t="s">
        <v>224</v>
      </c>
      <c r="V395" s="8" t="s">
        <v>224</v>
      </c>
      <c r="W395" s="8" t="s">
        <v>61</v>
      </c>
      <c r="X395" s="8" t="s">
        <v>61</v>
      </c>
      <c r="Y395" s="8" t="s">
        <v>61</v>
      </c>
      <c r="Z395" s="8" t="s">
        <v>61</v>
      </c>
      <c r="AA395" s="8" t="s">
        <v>66</v>
      </c>
      <c r="AB395" s="8" t="s">
        <v>224</v>
      </c>
      <c r="AC395" s="8" t="s">
        <v>57</v>
      </c>
      <c r="AD395" s="8" t="s">
        <v>61</v>
      </c>
      <c r="AE395" s="8" t="s">
        <v>61</v>
      </c>
      <c r="AF395" s="8" t="s">
        <v>74</v>
      </c>
      <c r="AG395" s="7">
        <v>10.1</v>
      </c>
    </row>
    <row r="396" spans="1:33" ht="30" x14ac:dyDescent="0.25">
      <c r="A396" s="7">
        <v>2024</v>
      </c>
      <c r="B396" s="8" t="s">
        <v>54</v>
      </c>
      <c r="C396" s="8" t="s">
        <v>55</v>
      </c>
      <c r="D396" s="8" t="s">
        <v>175</v>
      </c>
      <c r="E396" s="8" t="s">
        <v>176</v>
      </c>
      <c r="F396" s="8" t="s">
        <v>182</v>
      </c>
      <c r="G396" s="8" t="s">
        <v>676</v>
      </c>
      <c r="H396" s="8" t="s">
        <v>73</v>
      </c>
      <c r="I396" s="8" t="s">
        <v>221</v>
      </c>
      <c r="J396" s="8" t="s">
        <v>61</v>
      </c>
      <c r="K396" s="7" t="b">
        <v>1</v>
      </c>
      <c r="L396" s="8" t="s">
        <v>8</v>
      </c>
      <c r="M396" s="7">
        <v>101</v>
      </c>
      <c r="N396" s="8" t="s">
        <v>681</v>
      </c>
      <c r="O396" s="7">
        <v>27</v>
      </c>
      <c r="P396" s="9"/>
      <c r="Q396" s="8" t="s">
        <v>61</v>
      </c>
      <c r="R396" s="7">
        <v>1</v>
      </c>
      <c r="S396" s="10">
        <v>45475</v>
      </c>
      <c r="T396" s="8" t="s">
        <v>57</v>
      </c>
      <c r="U396" s="8" t="s">
        <v>171</v>
      </c>
      <c r="V396" s="8" t="s">
        <v>172</v>
      </c>
      <c r="W396" s="8" t="s">
        <v>173</v>
      </c>
      <c r="X396" s="8" t="s">
        <v>65</v>
      </c>
      <c r="Y396" s="8" t="s">
        <v>16</v>
      </c>
      <c r="Z396" s="8" t="s">
        <v>9</v>
      </c>
      <c r="AA396" s="8" t="s">
        <v>66</v>
      </c>
      <c r="AB396" s="8" t="s">
        <v>171</v>
      </c>
      <c r="AC396" s="8" t="s">
        <v>57</v>
      </c>
      <c r="AD396" s="8" t="s">
        <v>61</v>
      </c>
      <c r="AE396" s="8" t="s">
        <v>61</v>
      </c>
      <c r="AF396" s="8" t="s">
        <v>74</v>
      </c>
      <c r="AG396" s="7">
        <v>10.8</v>
      </c>
    </row>
    <row r="397" spans="1:33" ht="30" x14ac:dyDescent="0.25">
      <c r="A397" s="7">
        <v>2024</v>
      </c>
      <c r="B397" s="8" t="s">
        <v>54</v>
      </c>
      <c r="C397" s="8" t="s">
        <v>55</v>
      </c>
      <c r="D397" s="8" t="s">
        <v>175</v>
      </c>
      <c r="E397" s="8" t="s">
        <v>176</v>
      </c>
      <c r="F397" s="8" t="s">
        <v>182</v>
      </c>
      <c r="G397" s="8" t="s">
        <v>676</v>
      </c>
      <c r="H397" s="8" t="s">
        <v>75</v>
      </c>
      <c r="I397" s="8" t="s">
        <v>221</v>
      </c>
      <c r="J397" s="8" t="s">
        <v>61</v>
      </c>
      <c r="K397" s="7" t="b">
        <v>1</v>
      </c>
      <c r="L397" s="8" t="s">
        <v>8</v>
      </c>
      <c r="M397" s="7">
        <v>101</v>
      </c>
      <c r="N397" s="8" t="s">
        <v>682</v>
      </c>
      <c r="O397" s="7">
        <v>27</v>
      </c>
      <c r="P397" s="9"/>
      <c r="Q397" s="8" t="s">
        <v>61</v>
      </c>
      <c r="R397" s="7">
        <v>1</v>
      </c>
      <c r="S397" s="10">
        <v>45475</v>
      </c>
      <c r="T397" s="8" t="s">
        <v>57</v>
      </c>
      <c r="U397" s="8" t="s">
        <v>563</v>
      </c>
      <c r="V397" s="8" t="s">
        <v>564</v>
      </c>
      <c r="W397" s="8" t="s">
        <v>173</v>
      </c>
      <c r="X397" s="8" t="s">
        <v>65</v>
      </c>
      <c r="Y397" s="8" t="s">
        <v>11</v>
      </c>
      <c r="Z397" s="8" t="s">
        <v>9</v>
      </c>
      <c r="AA397" s="8" t="s">
        <v>122</v>
      </c>
      <c r="AB397" s="8" t="s">
        <v>563</v>
      </c>
      <c r="AC397" s="8" t="s">
        <v>57</v>
      </c>
      <c r="AD397" s="8" t="s">
        <v>61</v>
      </c>
      <c r="AE397" s="8" t="s">
        <v>61</v>
      </c>
      <c r="AF397" s="8" t="s">
        <v>74</v>
      </c>
      <c r="AG397" s="7">
        <v>5.7</v>
      </c>
    </row>
    <row r="398" spans="1:33" x14ac:dyDescent="0.25">
      <c r="A398" s="7">
        <v>2024</v>
      </c>
      <c r="B398" s="8" t="s">
        <v>54</v>
      </c>
      <c r="C398" s="8" t="s">
        <v>55</v>
      </c>
      <c r="D398" s="8" t="s">
        <v>175</v>
      </c>
      <c r="E398" s="8" t="s">
        <v>176</v>
      </c>
      <c r="F398" s="8" t="s">
        <v>182</v>
      </c>
      <c r="G398" s="8" t="s">
        <v>676</v>
      </c>
      <c r="H398" s="8" t="s">
        <v>77</v>
      </c>
      <c r="I398" s="8" t="s">
        <v>221</v>
      </c>
      <c r="J398" s="8" t="s">
        <v>61</v>
      </c>
      <c r="K398" s="7" t="b">
        <v>1</v>
      </c>
      <c r="L398" s="8" t="s">
        <v>8</v>
      </c>
      <c r="M398" s="7">
        <v>101</v>
      </c>
      <c r="N398" s="8" t="s">
        <v>683</v>
      </c>
      <c r="O398" s="7">
        <v>27</v>
      </c>
      <c r="P398" s="9"/>
      <c r="Q398" s="8" t="s">
        <v>61</v>
      </c>
      <c r="R398" s="7">
        <v>1</v>
      </c>
      <c r="S398" s="10">
        <v>45475</v>
      </c>
      <c r="T398" s="8" t="s">
        <v>57</v>
      </c>
      <c r="U398" s="8" t="s">
        <v>224</v>
      </c>
      <c r="V398" s="8" t="s">
        <v>224</v>
      </c>
      <c r="W398" s="8" t="s">
        <v>61</v>
      </c>
      <c r="X398" s="8" t="s">
        <v>61</v>
      </c>
      <c r="Y398" s="8" t="s">
        <v>61</v>
      </c>
      <c r="Z398" s="8" t="s">
        <v>61</v>
      </c>
      <c r="AA398" s="8" t="s">
        <v>66</v>
      </c>
      <c r="AB398" s="8" t="s">
        <v>224</v>
      </c>
      <c r="AC398" s="8" t="s">
        <v>57</v>
      </c>
      <c r="AD398" s="8" t="s">
        <v>61</v>
      </c>
      <c r="AE398" s="8" t="s">
        <v>61</v>
      </c>
      <c r="AF398" s="8" t="s">
        <v>74</v>
      </c>
      <c r="AG398" s="7">
        <v>10</v>
      </c>
    </row>
    <row r="399" spans="1:33" ht="30" x14ac:dyDescent="0.25">
      <c r="A399" s="7">
        <v>2024</v>
      </c>
      <c r="B399" s="8" t="s">
        <v>54</v>
      </c>
      <c r="C399" s="8" t="s">
        <v>55</v>
      </c>
      <c r="D399" s="8" t="s">
        <v>175</v>
      </c>
      <c r="E399" s="8" t="s">
        <v>176</v>
      </c>
      <c r="F399" s="8" t="s">
        <v>182</v>
      </c>
      <c r="G399" s="8" t="s">
        <v>676</v>
      </c>
      <c r="H399" s="8" t="s">
        <v>78</v>
      </c>
      <c r="I399" s="8" t="s">
        <v>221</v>
      </c>
      <c r="J399" s="8" t="s">
        <v>61</v>
      </c>
      <c r="K399" s="7" t="b">
        <v>1</v>
      </c>
      <c r="L399" s="8" t="s">
        <v>8</v>
      </c>
      <c r="M399" s="7">
        <v>101</v>
      </c>
      <c r="N399" s="8" t="s">
        <v>684</v>
      </c>
      <c r="O399" s="7">
        <v>27</v>
      </c>
      <c r="P399" s="9"/>
      <c r="Q399" s="8" t="s">
        <v>61</v>
      </c>
      <c r="R399" s="7">
        <v>1</v>
      </c>
      <c r="S399" s="10">
        <v>45475</v>
      </c>
      <c r="T399" s="8" t="s">
        <v>57</v>
      </c>
      <c r="U399" s="8" t="s">
        <v>130</v>
      </c>
      <c r="V399" s="8" t="s">
        <v>131</v>
      </c>
      <c r="W399" s="8" t="s">
        <v>132</v>
      </c>
      <c r="X399" s="8" t="s">
        <v>65</v>
      </c>
      <c r="Y399" s="8" t="s">
        <v>16</v>
      </c>
      <c r="Z399" s="8" t="s">
        <v>9</v>
      </c>
      <c r="AA399" s="8" t="s">
        <v>66</v>
      </c>
      <c r="AB399" s="8" t="s">
        <v>130</v>
      </c>
      <c r="AC399" s="8" t="s">
        <v>57</v>
      </c>
      <c r="AD399" s="8" t="s">
        <v>61</v>
      </c>
      <c r="AE399" s="8" t="s">
        <v>61</v>
      </c>
      <c r="AF399" s="8" t="s">
        <v>74</v>
      </c>
      <c r="AG399" s="7">
        <v>12.2</v>
      </c>
    </row>
    <row r="400" spans="1:33" ht="30" x14ac:dyDescent="0.25">
      <c r="A400" s="7">
        <v>2024</v>
      </c>
      <c r="B400" s="8" t="s">
        <v>54</v>
      </c>
      <c r="C400" s="8" t="s">
        <v>55</v>
      </c>
      <c r="D400" s="8" t="s">
        <v>175</v>
      </c>
      <c r="E400" s="8" t="s">
        <v>176</v>
      </c>
      <c r="F400" s="8" t="s">
        <v>182</v>
      </c>
      <c r="G400" s="8" t="s">
        <v>676</v>
      </c>
      <c r="H400" s="8" t="s">
        <v>79</v>
      </c>
      <c r="I400" s="8" t="s">
        <v>221</v>
      </c>
      <c r="J400" s="8" t="s">
        <v>61</v>
      </c>
      <c r="K400" s="7" t="b">
        <v>1</v>
      </c>
      <c r="L400" s="8" t="s">
        <v>8</v>
      </c>
      <c r="M400" s="7">
        <v>101</v>
      </c>
      <c r="N400" s="8" t="s">
        <v>685</v>
      </c>
      <c r="O400" s="7">
        <v>27</v>
      </c>
      <c r="P400" s="9"/>
      <c r="Q400" s="8" t="s">
        <v>61</v>
      </c>
      <c r="R400" s="7">
        <v>1</v>
      </c>
      <c r="S400" s="10">
        <v>45475</v>
      </c>
      <c r="T400" s="8" t="s">
        <v>57</v>
      </c>
      <c r="U400" s="8" t="s">
        <v>76</v>
      </c>
      <c r="V400" s="8" t="s">
        <v>17</v>
      </c>
      <c r="W400" s="8" t="s">
        <v>12</v>
      </c>
      <c r="X400" s="8" t="s">
        <v>65</v>
      </c>
      <c r="Y400" s="8" t="s">
        <v>16</v>
      </c>
      <c r="Z400" s="8" t="s">
        <v>9</v>
      </c>
      <c r="AA400" s="8" t="s">
        <v>66</v>
      </c>
      <c r="AB400" s="8" t="s">
        <v>76</v>
      </c>
      <c r="AC400" s="8" t="s">
        <v>57</v>
      </c>
      <c r="AD400" s="8" t="s">
        <v>61</v>
      </c>
      <c r="AE400" s="8" t="s">
        <v>61</v>
      </c>
      <c r="AF400" s="8" t="s">
        <v>74</v>
      </c>
      <c r="AG400" s="7">
        <v>8.9</v>
      </c>
    </row>
    <row r="401" spans="1:33" ht="30" x14ac:dyDescent="0.25">
      <c r="A401" s="7">
        <v>2024</v>
      </c>
      <c r="B401" s="8" t="s">
        <v>54</v>
      </c>
      <c r="C401" s="8" t="s">
        <v>55</v>
      </c>
      <c r="D401" s="8" t="s">
        <v>175</v>
      </c>
      <c r="E401" s="8" t="s">
        <v>176</v>
      </c>
      <c r="F401" s="8" t="s">
        <v>182</v>
      </c>
      <c r="G401" s="8" t="s">
        <v>676</v>
      </c>
      <c r="H401" s="8" t="s">
        <v>81</v>
      </c>
      <c r="I401" s="8" t="s">
        <v>221</v>
      </c>
      <c r="J401" s="8" t="s">
        <v>61</v>
      </c>
      <c r="K401" s="7" t="b">
        <v>1</v>
      </c>
      <c r="L401" s="8" t="s">
        <v>8</v>
      </c>
      <c r="M401" s="7">
        <v>101</v>
      </c>
      <c r="N401" s="8" t="s">
        <v>686</v>
      </c>
      <c r="O401" s="7">
        <v>27</v>
      </c>
      <c r="P401" s="9"/>
      <c r="Q401" s="8" t="s">
        <v>61</v>
      </c>
      <c r="R401" s="7">
        <v>1</v>
      </c>
      <c r="S401" s="10">
        <v>45475</v>
      </c>
      <c r="T401" s="8" t="s">
        <v>57</v>
      </c>
      <c r="U401" s="8" t="s">
        <v>76</v>
      </c>
      <c r="V401" s="8" t="s">
        <v>17</v>
      </c>
      <c r="W401" s="8" t="s">
        <v>12</v>
      </c>
      <c r="X401" s="8" t="s">
        <v>65</v>
      </c>
      <c r="Y401" s="8" t="s">
        <v>16</v>
      </c>
      <c r="Z401" s="8" t="s">
        <v>9</v>
      </c>
      <c r="AA401" s="8" t="s">
        <v>66</v>
      </c>
      <c r="AB401" s="8" t="s">
        <v>76</v>
      </c>
      <c r="AC401" s="8" t="s">
        <v>57</v>
      </c>
      <c r="AD401" s="8" t="s">
        <v>61</v>
      </c>
      <c r="AE401" s="8" t="s">
        <v>61</v>
      </c>
      <c r="AF401" s="8" t="s">
        <v>74</v>
      </c>
      <c r="AG401" s="7">
        <v>9.3000000000000007</v>
      </c>
    </row>
    <row r="402" spans="1:33" x14ac:dyDescent="0.25">
      <c r="A402" s="7">
        <v>2024</v>
      </c>
      <c r="B402" s="8" t="s">
        <v>54</v>
      </c>
      <c r="C402" s="8" t="s">
        <v>55</v>
      </c>
      <c r="D402" s="8" t="s">
        <v>175</v>
      </c>
      <c r="E402" s="8" t="s">
        <v>176</v>
      </c>
      <c r="F402" s="8" t="s">
        <v>182</v>
      </c>
      <c r="G402" s="8" t="s">
        <v>676</v>
      </c>
      <c r="H402" s="8" t="s">
        <v>82</v>
      </c>
      <c r="I402" s="8" t="s">
        <v>221</v>
      </c>
      <c r="J402" s="8" t="s">
        <v>61</v>
      </c>
      <c r="K402" s="7" t="b">
        <v>1</v>
      </c>
      <c r="L402" s="8" t="s">
        <v>8</v>
      </c>
      <c r="M402" s="7">
        <v>101</v>
      </c>
      <c r="N402" s="8" t="s">
        <v>687</v>
      </c>
      <c r="O402" s="7">
        <v>27</v>
      </c>
      <c r="P402" s="9"/>
      <c r="Q402" s="8" t="s">
        <v>61</v>
      </c>
      <c r="R402" s="7">
        <v>1</v>
      </c>
      <c r="S402" s="10">
        <v>45475</v>
      </c>
      <c r="T402" s="8" t="s">
        <v>57</v>
      </c>
      <c r="U402" s="8" t="s">
        <v>224</v>
      </c>
      <c r="V402" s="8" t="s">
        <v>224</v>
      </c>
      <c r="W402" s="8" t="s">
        <v>61</v>
      </c>
      <c r="X402" s="8" t="s">
        <v>61</v>
      </c>
      <c r="Y402" s="8" t="s">
        <v>61</v>
      </c>
      <c r="Z402" s="8" t="s">
        <v>61</v>
      </c>
      <c r="AA402" s="8" t="s">
        <v>66</v>
      </c>
      <c r="AB402" s="8" t="s">
        <v>224</v>
      </c>
      <c r="AC402" s="8" t="s">
        <v>57</v>
      </c>
      <c r="AD402" s="8" t="s">
        <v>61</v>
      </c>
      <c r="AE402" s="8" t="s">
        <v>61</v>
      </c>
      <c r="AF402" s="8" t="s">
        <v>74</v>
      </c>
      <c r="AG402" s="7">
        <v>5.6</v>
      </c>
    </row>
    <row r="403" spans="1:33" ht="30" x14ac:dyDescent="0.25">
      <c r="A403" s="7">
        <v>2024</v>
      </c>
      <c r="B403" s="8" t="s">
        <v>54</v>
      </c>
      <c r="C403" s="8" t="s">
        <v>55</v>
      </c>
      <c r="D403" s="8" t="s">
        <v>175</v>
      </c>
      <c r="E403" s="8" t="s">
        <v>176</v>
      </c>
      <c r="F403" s="8" t="s">
        <v>182</v>
      </c>
      <c r="G403" s="8" t="s">
        <v>676</v>
      </c>
      <c r="H403" s="8" t="s">
        <v>83</v>
      </c>
      <c r="I403" s="8" t="s">
        <v>221</v>
      </c>
      <c r="J403" s="8" t="s">
        <v>61</v>
      </c>
      <c r="K403" s="7" t="b">
        <v>1</v>
      </c>
      <c r="L403" s="8" t="s">
        <v>8</v>
      </c>
      <c r="M403" s="7">
        <v>101</v>
      </c>
      <c r="N403" s="8" t="s">
        <v>688</v>
      </c>
      <c r="O403" s="7">
        <v>27</v>
      </c>
      <c r="P403" s="9"/>
      <c r="Q403" s="8" t="s">
        <v>61</v>
      </c>
      <c r="R403" s="7">
        <v>1</v>
      </c>
      <c r="S403" s="10">
        <v>45475</v>
      </c>
      <c r="T403" s="8" t="s">
        <v>57</v>
      </c>
      <c r="U403" s="8" t="s">
        <v>442</v>
      </c>
      <c r="V403" s="8" t="s">
        <v>443</v>
      </c>
      <c r="W403" s="8" t="s">
        <v>292</v>
      </c>
      <c r="X403" s="8" t="s">
        <v>65</v>
      </c>
      <c r="Y403" s="8" t="s">
        <v>11</v>
      </c>
      <c r="Z403" s="8" t="s">
        <v>9</v>
      </c>
      <c r="AA403" s="8" t="s">
        <v>122</v>
      </c>
      <c r="AB403" s="8" t="s">
        <v>442</v>
      </c>
      <c r="AC403" s="8" t="s">
        <v>57</v>
      </c>
      <c r="AD403" s="8" t="s">
        <v>61</v>
      </c>
      <c r="AE403" s="8" t="s">
        <v>61</v>
      </c>
      <c r="AF403" s="8" t="s">
        <v>74</v>
      </c>
      <c r="AG403" s="7">
        <v>8.1</v>
      </c>
    </row>
    <row r="404" spans="1:33" ht="30" x14ac:dyDescent="0.25">
      <c r="A404" s="7">
        <v>2024</v>
      </c>
      <c r="B404" s="8" t="s">
        <v>54</v>
      </c>
      <c r="C404" s="8" t="s">
        <v>55</v>
      </c>
      <c r="D404" s="8" t="s">
        <v>175</v>
      </c>
      <c r="E404" s="8" t="s">
        <v>176</v>
      </c>
      <c r="F404" s="8" t="s">
        <v>182</v>
      </c>
      <c r="G404" s="8" t="s">
        <v>676</v>
      </c>
      <c r="H404" s="8" t="s">
        <v>85</v>
      </c>
      <c r="I404" s="8" t="s">
        <v>221</v>
      </c>
      <c r="J404" s="8" t="s">
        <v>61</v>
      </c>
      <c r="K404" s="7" t="b">
        <v>1</v>
      </c>
      <c r="L404" s="8" t="s">
        <v>8</v>
      </c>
      <c r="M404" s="7">
        <v>101</v>
      </c>
      <c r="N404" s="8" t="s">
        <v>689</v>
      </c>
      <c r="O404" s="7">
        <v>27</v>
      </c>
      <c r="P404" s="9"/>
      <c r="Q404" s="8" t="s">
        <v>61</v>
      </c>
      <c r="R404" s="7">
        <v>1</v>
      </c>
      <c r="S404" s="10">
        <v>45475</v>
      </c>
      <c r="T404" s="8" t="s">
        <v>57</v>
      </c>
      <c r="U404" s="8" t="s">
        <v>76</v>
      </c>
      <c r="V404" s="8" t="s">
        <v>17</v>
      </c>
      <c r="W404" s="8" t="s">
        <v>12</v>
      </c>
      <c r="X404" s="8" t="s">
        <v>65</v>
      </c>
      <c r="Y404" s="8" t="s">
        <v>16</v>
      </c>
      <c r="Z404" s="8" t="s">
        <v>9</v>
      </c>
      <c r="AA404" s="8" t="s">
        <v>66</v>
      </c>
      <c r="AB404" s="8" t="s">
        <v>76</v>
      </c>
      <c r="AC404" s="8" t="s">
        <v>57</v>
      </c>
      <c r="AD404" s="8" t="s">
        <v>61</v>
      </c>
      <c r="AE404" s="8" t="s">
        <v>61</v>
      </c>
      <c r="AF404" s="8" t="s">
        <v>74</v>
      </c>
      <c r="AG404" s="7">
        <v>8.4</v>
      </c>
    </row>
    <row r="405" spans="1:33" ht="30" x14ac:dyDescent="0.25">
      <c r="A405" s="7">
        <v>2024</v>
      </c>
      <c r="B405" s="8" t="s">
        <v>54</v>
      </c>
      <c r="C405" s="8" t="s">
        <v>55</v>
      </c>
      <c r="D405" s="8" t="s">
        <v>175</v>
      </c>
      <c r="E405" s="8" t="s">
        <v>176</v>
      </c>
      <c r="F405" s="8" t="s">
        <v>182</v>
      </c>
      <c r="G405" s="8" t="s">
        <v>676</v>
      </c>
      <c r="H405" s="8" t="s">
        <v>86</v>
      </c>
      <c r="I405" s="8" t="s">
        <v>221</v>
      </c>
      <c r="J405" s="8" t="s">
        <v>61</v>
      </c>
      <c r="K405" s="7" t="b">
        <v>1</v>
      </c>
      <c r="L405" s="8" t="s">
        <v>8</v>
      </c>
      <c r="M405" s="7">
        <v>101</v>
      </c>
      <c r="N405" s="8" t="s">
        <v>690</v>
      </c>
      <c r="O405" s="7">
        <v>27</v>
      </c>
      <c r="P405" s="9"/>
      <c r="Q405" s="8" t="s">
        <v>61</v>
      </c>
      <c r="R405" s="7">
        <v>1</v>
      </c>
      <c r="S405" s="10">
        <v>45475</v>
      </c>
      <c r="T405" s="8" t="s">
        <v>57</v>
      </c>
      <c r="U405" s="8" t="s">
        <v>64</v>
      </c>
      <c r="V405" s="8" t="s">
        <v>18</v>
      </c>
      <c r="W405" s="8" t="s">
        <v>12</v>
      </c>
      <c r="X405" s="8" t="s">
        <v>65</v>
      </c>
      <c r="Y405" s="8" t="s">
        <v>16</v>
      </c>
      <c r="Z405" s="8" t="s">
        <v>9</v>
      </c>
      <c r="AA405" s="8" t="s">
        <v>66</v>
      </c>
      <c r="AB405" s="8" t="s">
        <v>64</v>
      </c>
      <c r="AC405" s="8" t="s">
        <v>57</v>
      </c>
      <c r="AD405" s="8" t="s">
        <v>61</v>
      </c>
      <c r="AE405" s="8" t="s">
        <v>61</v>
      </c>
      <c r="AF405" s="8" t="s">
        <v>74</v>
      </c>
      <c r="AG405" s="7">
        <v>7.7</v>
      </c>
    </row>
    <row r="406" spans="1:33" ht="45" x14ac:dyDescent="0.25">
      <c r="A406" s="7">
        <v>2024</v>
      </c>
      <c r="B406" s="8" t="s">
        <v>54</v>
      </c>
      <c r="C406" s="8" t="s">
        <v>55</v>
      </c>
      <c r="D406" s="8" t="s">
        <v>175</v>
      </c>
      <c r="E406" s="8" t="s">
        <v>176</v>
      </c>
      <c r="F406" s="8" t="s">
        <v>182</v>
      </c>
      <c r="G406" s="8" t="s">
        <v>676</v>
      </c>
      <c r="H406" s="8" t="s">
        <v>87</v>
      </c>
      <c r="I406" s="8" t="s">
        <v>221</v>
      </c>
      <c r="J406" s="8" t="s">
        <v>61</v>
      </c>
      <c r="K406" s="7" t="b">
        <v>1</v>
      </c>
      <c r="L406" s="8" t="s">
        <v>8</v>
      </c>
      <c r="M406" s="7">
        <v>101</v>
      </c>
      <c r="N406" s="8" t="s">
        <v>691</v>
      </c>
      <c r="O406" s="7">
        <v>27</v>
      </c>
      <c r="P406" s="9"/>
      <c r="Q406" s="8" t="s">
        <v>61</v>
      </c>
      <c r="R406" s="7">
        <v>1</v>
      </c>
      <c r="S406" s="10">
        <v>45475</v>
      </c>
      <c r="T406" s="8" t="s">
        <v>57</v>
      </c>
      <c r="U406" s="8" t="s">
        <v>80</v>
      </c>
      <c r="V406" s="8" t="s">
        <v>19</v>
      </c>
      <c r="W406" s="8" t="s">
        <v>12</v>
      </c>
      <c r="X406" s="8" t="s">
        <v>65</v>
      </c>
      <c r="Y406" s="8" t="s">
        <v>20</v>
      </c>
      <c r="Z406" s="8" t="s">
        <v>9</v>
      </c>
      <c r="AA406" s="8" t="s">
        <v>188</v>
      </c>
      <c r="AB406" s="8" t="s">
        <v>80</v>
      </c>
      <c r="AC406" s="8" t="s">
        <v>57</v>
      </c>
      <c r="AD406" s="8" t="s">
        <v>61</v>
      </c>
      <c r="AE406" s="8" t="s">
        <v>61</v>
      </c>
      <c r="AF406" s="8" t="s">
        <v>74</v>
      </c>
      <c r="AG406" s="7">
        <v>9.1</v>
      </c>
    </row>
    <row r="407" spans="1:33" ht="30" x14ac:dyDescent="0.25">
      <c r="A407" s="7">
        <v>2024</v>
      </c>
      <c r="B407" s="8" t="s">
        <v>54</v>
      </c>
      <c r="C407" s="8" t="s">
        <v>55</v>
      </c>
      <c r="D407" s="8" t="s">
        <v>175</v>
      </c>
      <c r="E407" s="8" t="s">
        <v>176</v>
      </c>
      <c r="F407" s="8" t="s">
        <v>182</v>
      </c>
      <c r="G407" s="8" t="s">
        <v>676</v>
      </c>
      <c r="H407" s="8" t="s">
        <v>88</v>
      </c>
      <c r="I407" s="8" t="s">
        <v>221</v>
      </c>
      <c r="J407" s="8" t="s">
        <v>61</v>
      </c>
      <c r="K407" s="7" t="b">
        <v>1</v>
      </c>
      <c r="L407" s="8" t="s">
        <v>8</v>
      </c>
      <c r="M407" s="7">
        <v>101</v>
      </c>
      <c r="N407" s="8" t="s">
        <v>692</v>
      </c>
      <c r="O407" s="7">
        <v>27</v>
      </c>
      <c r="P407" s="9"/>
      <c r="Q407" s="8" t="s">
        <v>61</v>
      </c>
      <c r="R407" s="7">
        <v>1</v>
      </c>
      <c r="S407" s="10">
        <v>45475</v>
      </c>
      <c r="T407" s="8" t="s">
        <v>57</v>
      </c>
      <c r="U407" s="8" t="s">
        <v>224</v>
      </c>
      <c r="V407" s="8" t="s">
        <v>224</v>
      </c>
      <c r="W407" s="8" t="s">
        <v>61</v>
      </c>
      <c r="X407" s="8" t="s">
        <v>61</v>
      </c>
      <c r="Y407" s="8" t="s">
        <v>61</v>
      </c>
      <c r="Z407" s="8" t="s">
        <v>61</v>
      </c>
      <c r="AA407" s="8" t="s">
        <v>187</v>
      </c>
      <c r="AB407" s="8" t="s">
        <v>224</v>
      </c>
      <c r="AC407" s="8" t="s">
        <v>57</v>
      </c>
      <c r="AD407" s="8" t="s">
        <v>61</v>
      </c>
      <c r="AE407" s="8" t="s">
        <v>61</v>
      </c>
      <c r="AF407" s="8" t="s">
        <v>74</v>
      </c>
      <c r="AG407" s="7">
        <v>12.5</v>
      </c>
    </row>
    <row r="408" spans="1:33" x14ac:dyDescent="0.25">
      <c r="A408" s="7">
        <v>2024</v>
      </c>
      <c r="B408" s="8" t="s">
        <v>54</v>
      </c>
      <c r="C408" s="8" t="s">
        <v>55</v>
      </c>
      <c r="D408" s="8" t="s">
        <v>175</v>
      </c>
      <c r="E408" s="8" t="s">
        <v>176</v>
      </c>
      <c r="F408" s="8" t="s">
        <v>182</v>
      </c>
      <c r="G408" s="8" t="s">
        <v>676</v>
      </c>
      <c r="H408" s="8" t="s">
        <v>89</v>
      </c>
      <c r="I408" s="8" t="s">
        <v>221</v>
      </c>
      <c r="J408" s="8" t="s">
        <v>61</v>
      </c>
      <c r="K408" s="7" t="b">
        <v>1</v>
      </c>
      <c r="L408" s="8" t="s">
        <v>8</v>
      </c>
      <c r="M408" s="7">
        <v>101</v>
      </c>
      <c r="N408" s="8" t="s">
        <v>693</v>
      </c>
      <c r="O408" s="7">
        <v>27</v>
      </c>
      <c r="P408" s="9"/>
      <c r="Q408" s="8" t="s">
        <v>61</v>
      </c>
      <c r="R408" s="7">
        <v>1</v>
      </c>
      <c r="S408" s="10">
        <v>45475</v>
      </c>
      <c r="T408" s="8" t="s">
        <v>57</v>
      </c>
      <c r="U408" s="8" t="s">
        <v>224</v>
      </c>
      <c r="V408" s="8" t="s">
        <v>224</v>
      </c>
      <c r="W408" s="8" t="s">
        <v>61</v>
      </c>
      <c r="X408" s="8" t="s">
        <v>61</v>
      </c>
      <c r="Y408" s="8" t="s">
        <v>61</v>
      </c>
      <c r="Z408" s="8" t="s">
        <v>61</v>
      </c>
      <c r="AA408" s="8" t="s">
        <v>66</v>
      </c>
      <c r="AB408" s="8" t="s">
        <v>224</v>
      </c>
      <c r="AC408" s="8" t="s">
        <v>57</v>
      </c>
      <c r="AD408" s="8" t="s">
        <v>61</v>
      </c>
      <c r="AE408" s="8" t="s">
        <v>61</v>
      </c>
      <c r="AF408" s="8" t="s">
        <v>74</v>
      </c>
      <c r="AG408" s="7">
        <v>11</v>
      </c>
    </row>
    <row r="409" spans="1:33" ht="30" x14ac:dyDescent="0.25">
      <c r="A409" s="7">
        <v>2024</v>
      </c>
      <c r="B409" s="8" t="s">
        <v>54</v>
      </c>
      <c r="C409" s="8" t="s">
        <v>55</v>
      </c>
      <c r="D409" s="8" t="s">
        <v>175</v>
      </c>
      <c r="E409" s="8" t="s">
        <v>176</v>
      </c>
      <c r="F409" s="8" t="s">
        <v>182</v>
      </c>
      <c r="G409" s="8" t="s">
        <v>676</v>
      </c>
      <c r="H409" s="8" t="s">
        <v>90</v>
      </c>
      <c r="I409" s="8" t="s">
        <v>221</v>
      </c>
      <c r="J409" s="8" t="s">
        <v>61</v>
      </c>
      <c r="K409" s="7" t="b">
        <v>1</v>
      </c>
      <c r="L409" s="8" t="s">
        <v>8</v>
      </c>
      <c r="M409" s="7">
        <v>101</v>
      </c>
      <c r="N409" s="8" t="s">
        <v>694</v>
      </c>
      <c r="O409" s="7">
        <v>27</v>
      </c>
      <c r="P409" s="9"/>
      <c r="Q409" s="8" t="s">
        <v>61</v>
      </c>
      <c r="R409" s="7">
        <v>1</v>
      </c>
      <c r="S409" s="10">
        <v>45475</v>
      </c>
      <c r="T409" s="8" t="s">
        <v>57</v>
      </c>
      <c r="U409" s="8" t="s">
        <v>80</v>
      </c>
      <c r="V409" s="8" t="s">
        <v>19</v>
      </c>
      <c r="W409" s="8" t="s">
        <v>12</v>
      </c>
      <c r="X409" s="8" t="s">
        <v>65</v>
      </c>
      <c r="Y409" s="8" t="s">
        <v>20</v>
      </c>
      <c r="Z409" s="8" t="s">
        <v>9</v>
      </c>
      <c r="AA409" s="8" t="s">
        <v>72</v>
      </c>
      <c r="AB409" s="8" t="s">
        <v>80</v>
      </c>
      <c r="AC409" s="8" t="s">
        <v>57</v>
      </c>
      <c r="AD409" s="8" t="s">
        <v>61</v>
      </c>
      <c r="AE409" s="8" t="s">
        <v>61</v>
      </c>
      <c r="AF409" s="8" t="s">
        <v>74</v>
      </c>
      <c r="AG409" s="7">
        <v>6.4</v>
      </c>
    </row>
    <row r="410" spans="1:33" x14ac:dyDescent="0.25">
      <c r="A410" s="7">
        <v>2024</v>
      </c>
      <c r="B410" s="8" t="s">
        <v>54</v>
      </c>
      <c r="C410" s="8" t="s">
        <v>55</v>
      </c>
      <c r="D410" s="8" t="s">
        <v>175</v>
      </c>
      <c r="E410" s="8" t="s">
        <v>176</v>
      </c>
      <c r="F410" s="8" t="s">
        <v>182</v>
      </c>
      <c r="G410" s="8" t="s">
        <v>676</v>
      </c>
      <c r="H410" s="8" t="s">
        <v>91</v>
      </c>
      <c r="I410" s="8" t="s">
        <v>221</v>
      </c>
      <c r="J410" s="8" t="s">
        <v>61</v>
      </c>
      <c r="K410" s="7" t="b">
        <v>1</v>
      </c>
      <c r="L410" s="8" t="s">
        <v>8</v>
      </c>
      <c r="M410" s="7">
        <v>101</v>
      </c>
      <c r="N410" s="8" t="s">
        <v>695</v>
      </c>
      <c r="O410" s="7">
        <v>27</v>
      </c>
      <c r="P410" s="9"/>
      <c r="Q410" s="8" t="s">
        <v>61</v>
      </c>
      <c r="R410" s="7">
        <v>1</v>
      </c>
      <c r="S410" s="10">
        <v>45475</v>
      </c>
      <c r="T410" s="8" t="s">
        <v>57</v>
      </c>
      <c r="U410" s="8" t="s">
        <v>224</v>
      </c>
      <c r="V410" s="8" t="s">
        <v>224</v>
      </c>
      <c r="W410" s="8" t="s">
        <v>61</v>
      </c>
      <c r="X410" s="8" t="s">
        <v>61</v>
      </c>
      <c r="Y410" s="8" t="s">
        <v>61</v>
      </c>
      <c r="Z410" s="8" t="s">
        <v>61</v>
      </c>
      <c r="AA410" s="8" t="s">
        <v>66</v>
      </c>
      <c r="AB410" s="8" t="s">
        <v>224</v>
      </c>
      <c r="AC410" s="8" t="s">
        <v>57</v>
      </c>
      <c r="AD410" s="8" t="s">
        <v>61</v>
      </c>
      <c r="AE410" s="8" t="s">
        <v>61</v>
      </c>
      <c r="AF410" s="8" t="s">
        <v>74</v>
      </c>
      <c r="AG410" s="7">
        <v>9.6999999999999993</v>
      </c>
    </row>
    <row r="411" spans="1:33" ht="30" x14ac:dyDescent="0.25">
      <c r="A411" s="7">
        <v>2024</v>
      </c>
      <c r="B411" s="8" t="s">
        <v>54</v>
      </c>
      <c r="C411" s="8" t="s">
        <v>55</v>
      </c>
      <c r="D411" s="8" t="s">
        <v>175</v>
      </c>
      <c r="E411" s="8" t="s">
        <v>176</v>
      </c>
      <c r="F411" s="8" t="s">
        <v>182</v>
      </c>
      <c r="G411" s="8" t="s">
        <v>676</v>
      </c>
      <c r="H411" s="8" t="s">
        <v>92</v>
      </c>
      <c r="I411" s="8" t="s">
        <v>221</v>
      </c>
      <c r="J411" s="8" t="s">
        <v>61</v>
      </c>
      <c r="K411" s="7" t="b">
        <v>1</v>
      </c>
      <c r="L411" s="8" t="s">
        <v>8</v>
      </c>
      <c r="M411" s="7">
        <v>101</v>
      </c>
      <c r="N411" s="8" t="s">
        <v>696</v>
      </c>
      <c r="O411" s="7">
        <v>27</v>
      </c>
      <c r="P411" s="9"/>
      <c r="Q411" s="8" t="s">
        <v>61</v>
      </c>
      <c r="R411" s="7">
        <v>1</v>
      </c>
      <c r="S411" s="10">
        <v>45475</v>
      </c>
      <c r="T411" s="8" t="s">
        <v>57</v>
      </c>
      <c r="U411" s="8" t="s">
        <v>69</v>
      </c>
      <c r="V411" s="8" t="s">
        <v>15</v>
      </c>
      <c r="W411" s="8" t="s">
        <v>12</v>
      </c>
      <c r="X411" s="8" t="s">
        <v>65</v>
      </c>
      <c r="Y411" s="8" t="s">
        <v>16</v>
      </c>
      <c r="Z411" s="8" t="s">
        <v>9</v>
      </c>
      <c r="AA411" s="8" t="s">
        <v>66</v>
      </c>
      <c r="AB411" s="8" t="s">
        <v>69</v>
      </c>
      <c r="AC411" s="8" t="s">
        <v>57</v>
      </c>
      <c r="AD411" s="8" t="s">
        <v>61</v>
      </c>
      <c r="AE411" s="8" t="s">
        <v>61</v>
      </c>
      <c r="AF411" s="8" t="s">
        <v>74</v>
      </c>
      <c r="AG411" s="7">
        <v>9.6999999999999993</v>
      </c>
    </row>
    <row r="412" spans="1:33" x14ac:dyDescent="0.25">
      <c r="A412" s="7">
        <v>2024</v>
      </c>
      <c r="B412" s="8" t="s">
        <v>54</v>
      </c>
      <c r="C412" s="8" t="s">
        <v>55</v>
      </c>
      <c r="D412" s="8" t="s">
        <v>175</v>
      </c>
      <c r="E412" s="8" t="s">
        <v>176</v>
      </c>
      <c r="F412" s="8" t="s">
        <v>182</v>
      </c>
      <c r="G412" s="8" t="s">
        <v>676</v>
      </c>
      <c r="H412" s="8" t="s">
        <v>93</v>
      </c>
      <c r="I412" s="8" t="s">
        <v>221</v>
      </c>
      <c r="J412" s="8" t="s">
        <v>61</v>
      </c>
      <c r="K412" s="7" t="b">
        <v>1</v>
      </c>
      <c r="L412" s="8" t="s">
        <v>8</v>
      </c>
      <c r="M412" s="7">
        <v>101</v>
      </c>
      <c r="N412" s="8" t="s">
        <v>697</v>
      </c>
      <c r="O412" s="7">
        <v>27</v>
      </c>
      <c r="P412" s="9"/>
      <c r="Q412" s="8" t="s">
        <v>61</v>
      </c>
      <c r="R412" s="7">
        <v>1</v>
      </c>
      <c r="S412" s="10">
        <v>45475</v>
      </c>
      <c r="T412" s="8" t="s">
        <v>57</v>
      </c>
      <c r="U412" s="8" t="s">
        <v>224</v>
      </c>
      <c r="V412" s="8" t="s">
        <v>224</v>
      </c>
      <c r="W412" s="8" t="s">
        <v>61</v>
      </c>
      <c r="X412" s="8" t="s">
        <v>61</v>
      </c>
      <c r="Y412" s="8" t="s">
        <v>61</v>
      </c>
      <c r="Z412" s="8" t="s">
        <v>61</v>
      </c>
      <c r="AA412" s="8" t="s">
        <v>66</v>
      </c>
      <c r="AB412" s="8" t="s">
        <v>224</v>
      </c>
      <c r="AC412" s="8" t="s">
        <v>57</v>
      </c>
      <c r="AD412" s="8" t="s">
        <v>61</v>
      </c>
      <c r="AE412" s="8" t="s">
        <v>61</v>
      </c>
      <c r="AF412" s="8" t="s">
        <v>74</v>
      </c>
      <c r="AG412" s="7">
        <v>12.1</v>
      </c>
    </row>
    <row r="413" spans="1:33" ht="30" x14ac:dyDescent="0.25">
      <c r="A413" s="7">
        <v>2024</v>
      </c>
      <c r="B413" s="8" t="s">
        <v>54</v>
      </c>
      <c r="C413" s="8" t="s">
        <v>55</v>
      </c>
      <c r="D413" s="8" t="s">
        <v>175</v>
      </c>
      <c r="E413" s="8" t="s">
        <v>176</v>
      </c>
      <c r="F413" s="8" t="s">
        <v>182</v>
      </c>
      <c r="G413" s="8" t="s">
        <v>676</v>
      </c>
      <c r="H413" s="8" t="s">
        <v>94</v>
      </c>
      <c r="I413" s="8" t="s">
        <v>221</v>
      </c>
      <c r="J413" s="8" t="s">
        <v>61</v>
      </c>
      <c r="K413" s="7" t="b">
        <v>1</v>
      </c>
      <c r="L413" s="8" t="s">
        <v>8</v>
      </c>
      <c r="M413" s="7">
        <v>101</v>
      </c>
      <c r="N413" s="8" t="s">
        <v>698</v>
      </c>
      <c r="O413" s="7">
        <v>27</v>
      </c>
      <c r="P413" s="9"/>
      <c r="Q413" s="8" t="s">
        <v>61</v>
      </c>
      <c r="R413" s="7">
        <v>1</v>
      </c>
      <c r="S413" s="10">
        <v>45475</v>
      </c>
      <c r="T413" s="8" t="s">
        <v>57</v>
      </c>
      <c r="U413" s="8" t="s">
        <v>64</v>
      </c>
      <c r="V413" s="8" t="s">
        <v>18</v>
      </c>
      <c r="W413" s="8" t="s">
        <v>12</v>
      </c>
      <c r="X413" s="8" t="s">
        <v>65</v>
      </c>
      <c r="Y413" s="8" t="s">
        <v>16</v>
      </c>
      <c r="Z413" s="8" t="s">
        <v>9</v>
      </c>
      <c r="AA413" s="8" t="s">
        <v>66</v>
      </c>
      <c r="AB413" s="8" t="s">
        <v>64</v>
      </c>
      <c r="AC413" s="8" t="s">
        <v>57</v>
      </c>
      <c r="AD413" s="8" t="s">
        <v>61</v>
      </c>
      <c r="AE413" s="8" t="s">
        <v>61</v>
      </c>
      <c r="AF413" s="8" t="s">
        <v>74</v>
      </c>
      <c r="AG413" s="7">
        <v>6.6</v>
      </c>
    </row>
    <row r="414" spans="1:33" ht="30" x14ac:dyDescent="0.25">
      <c r="A414" s="7">
        <v>2024</v>
      </c>
      <c r="B414" s="8" t="s">
        <v>54</v>
      </c>
      <c r="C414" s="8" t="s">
        <v>55</v>
      </c>
      <c r="D414" s="8" t="s">
        <v>175</v>
      </c>
      <c r="E414" s="8" t="s">
        <v>176</v>
      </c>
      <c r="F414" s="8" t="s">
        <v>182</v>
      </c>
      <c r="G414" s="8" t="s">
        <v>676</v>
      </c>
      <c r="H414" s="8" t="s">
        <v>95</v>
      </c>
      <c r="I414" s="8" t="s">
        <v>221</v>
      </c>
      <c r="J414" s="8" t="s">
        <v>61</v>
      </c>
      <c r="K414" s="7" t="b">
        <v>1</v>
      </c>
      <c r="L414" s="8" t="s">
        <v>8</v>
      </c>
      <c r="M414" s="7">
        <v>101</v>
      </c>
      <c r="N414" s="8" t="s">
        <v>699</v>
      </c>
      <c r="O414" s="7">
        <v>27</v>
      </c>
      <c r="P414" s="9"/>
      <c r="Q414" s="8" t="s">
        <v>61</v>
      </c>
      <c r="R414" s="7">
        <v>1</v>
      </c>
      <c r="S414" s="10">
        <v>45475</v>
      </c>
      <c r="T414" s="8" t="s">
        <v>57</v>
      </c>
      <c r="U414" s="8" t="s">
        <v>64</v>
      </c>
      <c r="V414" s="8" t="s">
        <v>18</v>
      </c>
      <c r="W414" s="8" t="s">
        <v>12</v>
      </c>
      <c r="X414" s="8" t="s">
        <v>65</v>
      </c>
      <c r="Y414" s="8" t="s">
        <v>16</v>
      </c>
      <c r="Z414" s="8" t="s">
        <v>9</v>
      </c>
      <c r="AA414" s="8" t="s">
        <v>187</v>
      </c>
      <c r="AB414" s="8" t="s">
        <v>64</v>
      </c>
      <c r="AC414" s="8" t="s">
        <v>57</v>
      </c>
      <c r="AD414" s="8" t="s">
        <v>61</v>
      </c>
      <c r="AE414" s="8" t="s">
        <v>61</v>
      </c>
      <c r="AF414" s="8" t="s">
        <v>74</v>
      </c>
      <c r="AG414" s="7">
        <v>11.5</v>
      </c>
    </row>
    <row r="415" spans="1:33" x14ac:dyDescent="0.25">
      <c r="A415" s="7">
        <v>2024</v>
      </c>
      <c r="B415" s="8" t="s">
        <v>54</v>
      </c>
      <c r="C415" s="8" t="s">
        <v>55</v>
      </c>
      <c r="D415" s="8" t="s">
        <v>175</v>
      </c>
      <c r="E415" s="8" t="s">
        <v>176</v>
      </c>
      <c r="F415" s="8" t="s">
        <v>182</v>
      </c>
      <c r="G415" s="8" t="s">
        <v>676</v>
      </c>
      <c r="H415" s="8" t="s">
        <v>96</v>
      </c>
      <c r="I415" s="8" t="s">
        <v>221</v>
      </c>
      <c r="J415" s="8" t="s">
        <v>61</v>
      </c>
      <c r="K415" s="7" t="b">
        <v>1</v>
      </c>
      <c r="L415" s="8" t="s">
        <v>8</v>
      </c>
      <c r="M415" s="7">
        <v>101</v>
      </c>
      <c r="N415" s="8" t="s">
        <v>700</v>
      </c>
      <c r="O415" s="7">
        <v>27</v>
      </c>
      <c r="P415" s="9"/>
      <c r="Q415" s="8" t="s">
        <v>61</v>
      </c>
      <c r="R415" s="7">
        <v>1</v>
      </c>
      <c r="S415" s="10">
        <v>45475</v>
      </c>
      <c r="T415" s="8" t="s">
        <v>57</v>
      </c>
      <c r="U415" s="8" t="s">
        <v>224</v>
      </c>
      <c r="V415" s="8" t="s">
        <v>224</v>
      </c>
      <c r="W415" s="8" t="s">
        <v>61</v>
      </c>
      <c r="X415" s="8" t="s">
        <v>61</v>
      </c>
      <c r="Y415" s="8" t="s">
        <v>61</v>
      </c>
      <c r="Z415" s="8" t="s">
        <v>61</v>
      </c>
      <c r="AA415" s="8" t="s">
        <v>66</v>
      </c>
      <c r="AB415" s="8" t="s">
        <v>224</v>
      </c>
      <c r="AC415" s="8" t="s">
        <v>57</v>
      </c>
      <c r="AD415" s="8" t="s">
        <v>61</v>
      </c>
      <c r="AE415" s="8" t="s">
        <v>61</v>
      </c>
      <c r="AF415" s="8" t="s">
        <v>74</v>
      </c>
      <c r="AG415" s="7">
        <v>6.6</v>
      </c>
    </row>
    <row r="416" spans="1:33" x14ac:dyDescent="0.25">
      <c r="A416" s="7">
        <v>2024</v>
      </c>
      <c r="B416" s="8" t="s">
        <v>54</v>
      </c>
      <c r="C416" s="8" t="s">
        <v>55</v>
      </c>
      <c r="D416" s="8" t="s">
        <v>175</v>
      </c>
      <c r="E416" s="8" t="s">
        <v>176</v>
      </c>
      <c r="F416" s="8" t="s">
        <v>182</v>
      </c>
      <c r="G416" s="8" t="s">
        <v>676</v>
      </c>
      <c r="H416" s="8" t="s">
        <v>97</v>
      </c>
      <c r="I416" s="8" t="s">
        <v>221</v>
      </c>
      <c r="J416" s="8" t="s">
        <v>61</v>
      </c>
      <c r="K416" s="7" t="b">
        <v>1</v>
      </c>
      <c r="L416" s="8" t="s">
        <v>8</v>
      </c>
      <c r="M416" s="7">
        <v>101</v>
      </c>
      <c r="N416" s="8" t="s">
        <v>701</v>
      </c>
      <c r="O416" s="7">
        <v>27</v>
      </c>
      <c r="P416" s="9"/>
      <c r="Q416" s="8" t="s">
        <v>61</v>
      </c>
      <c r="R416" s="7">
        <v>1</v>
      </c>
      <c r="S416" s="10">
        <v>45475</v>
      </c>
      <c r="T416" s="8" t="s">
        <v>57</v>
      </c>
      <c r="U416" s="8" t="s">
        <v>224</v>
      </c>
      <c r="V416" s="8" t="s">
        <v>224</v>
      </c>
      <c r="W416" s="8" t="s">
        <v>61</v>
      </c>
      <c r="X416" s="8" t="s">
        <v>61</v>
      </c>
      <c r="Y416" s="8" t="s">
        <v>61</v>
      </c>
      <c r="Z416" s="8" t="s">
        <v>61</v>
      </c>
      <c r="AA416" s="8" t="s">
        <v>66</v>
      </c>
      <c r="AB416" s="8" t="s">
        <v>224</v>
      </c>
      <c r="AC416" s="8" t="s">
        <v>57</v>
      </c>
      <c r="AD416" s="8" t="s">
        <v>61</v>
      </c>
      <c r="AE416" s="8" t="s">
        <v>61</v>
      </c>
      <c r="AF416" s="8" t="s">
        <v>74</v>
      </c>
      <c r="AG416" s="7">
        <v>12.3</v>
      </c>
    </row>
    <row r="417" spans="1:33" ht="30" x14ac:dyDescent="0.25">
      <c r="A417" s="7">
        <v>2024</v>
      </c>
      <c r="B417" s="8" t="s">
        <v>54</v>
      </c>
      <c r="C417" s="8" t="s">
        <v>55</v>
      </c>
      <c r="D417" s="8" t="s">
        <v>175</v>
      </c>
      <c r="E417" s="8" t="s">
        <v>176</v>
      </c>
      <c r="F417" s="8" t="s">
        <v>182</v>
      </c>
      <c r="G417" s="8" t="s">
        <v>676</v>
      </c>
      <c r="H417" s="8" t="s">
        <v>98</v>
      </c>
      <c r="I417" s="8" t="s">
        <v>221</v>
      </c>
      <c r="J417" s="8" t="s">
        <v>61</v>
      </c>
      <c r="K417" s="7" t="b">
        <v>1</v>
      </c>
      <c r="L417" s="8" t="s">
        <v>8</v>
      </c>
      <c r="M417" s="7">
        <v>101</v>
      </c>
      <c r="N417" s="8" t="s">
        <v>702</v>
      </c>
      <c r="O417" s="7">
        <v>27</v>
      </c>
      <c r="P417" s="9"/>
      <c r="Q417" s="8" t="s">
        <v>61</v>
      </c>
      <c r="R417" s="7">
        <v>1</v>
      </c>
      <c r="S417" s="10">
        <v>45475</v>
      </c>
      <c r="T417" s="8" t="s">
        <v>57</v>
      </c>
      <c r="U417" s="8" t="s">
        <v>64</v>
      </c>
      <c r="V417" s="8" t="s">
        <v>18</v>
      </c>
      <c r="W417" s="8" t="s">
        <v>12</v>
      </c>
      <c r="X417" s="8" t="s">
        <v>65</v>
      </c>
      <c r="Y417" s="8" t="s">
        <v>16</v>
      </c>
      <c r="Z417" s="8" t="s">
        <v>9</v>
      </c>
      <c r="AA417" s="8" t="s">
        <v>66</v>
      </c>
      <c r="AB417" s="8" t="s">
        <v>64</v>
      </c>
      <c r="AC417" s="8" t="s">
        <v>57</v>
      </c>
      <c r="AD417" s="8" t="s">
        <v>61</v>
      </c>
      <c r="AE417" s="8" t="s">
        <v>61</v>
      </c>
      <c r="AF417" s="8" t="s">
        <v>74</v>
      </c>
      <c r="AG417" s="7">
        <v>14.3</v>
      </c>
    </row>
    <row r="418" spans="1:33" x14ac:dyDescent="0.25">
      <c r="A418" s="7">
        <v>2024</v>
      </c>
      <c r="B418" s="8" t="s">
        <v>54</v>
      </c>
      <c r="C418" s="8" t="s">
        <v>55</v>
      </c>
      <c r="D418" s="8" t="s">
        <v>175</v>
      </c>
      <c r="E418" s="8" t="s">
        <v>176</v>
      </c>
      <c r="F418" s="8" t="s">
        <v>182</v>
      </c>
      <c r="G418" s="8" t="s">
        <v>676</v>
      </c>
      <c r="H418" s="8" t="s">
        <v>99</v>
      </c>
      <c r="I418" s="8" t="s">
        <v>221</v>
      </c>
      <c r="J418" s="8" t="s">
        <v>61</v>
      </c>
      <c r="K418" s="7" t="b">
        <v>1</v>
      </c>
      <c r="L418" s="8" t="s">
        <v>8</v>
      </c>
      <c r="M418" s="7">
        <v>101</v>
      </c>
      <c r="N418" s="8" t="s">
        <v>703</v>
      </c>
      <c r="O418" s="7">
        <v>27</v>
      </c>
      <c r="P418" s="9"/>
      <c r="Q418" s="8" t="s">
        <v>61</v>
      </c>
      <c r="R418" s="7">
        <v>1</v>
      </c>
      <c r="S418" s="10">
        <v>45475</v>
      </c>
      <c r="T418" s="8" t="s">
        <v>57</v>
      </c>
      <c r="U418" s="8" t="s">
        <v>224</v>
      </c>
      <c r="V418" s="8" t="s">
        <v>224</v>
      </c>
      <c r="W418" s="8" t="s">
        <v>61</v>
      </c>
      <c r="X418" s="8" t="s">
        <v>61</v>
      </c>
      <c r="Y418" s="8" t="s">
        <v>61</v>
      </c>
      <c r="Z418" s="8" t="s">
        <v>61</v>
      </c>
      <c r="AA418" s="8" t="s">
        <v>66</v>
      </c>
      <c r="AB418" s="8" t="s">
        <v>224</v>
      </c>
      <c r="AC418" s="8" t="s">
        <v>57</v>
      </c>
      <c r="AD418" s="8" t="s">
        <v>61</v>
      </c>
      <c r="AE418" s="8" t="s">
        <v>61</v>
      </c>
      <c r="AF418" s="8" t="s">
        <v>74</v>
      </c>
      <c r="AG418" s="7">
        <v>8.9</v>
      </c>
    </row>
    <row r="419" spans="1:33" ht="30" x14ac:dyDescent="0.25">
      <c r="A419" s="7">
        <v>2024</v>
      </c>
      <c r="B419" s="8" t="s">
        <v>54</v>
      </c>
      <c r="C419" s="8" t="s">
        <v>55</v>
      </c>
      <c r="D419" s="8" t="s">
        <v>175</v>
      </c>
      <c r="E419" s="8" t="s">
        <v>176</v>
      </c>
      <c r="F419" s="8" t="s">
        <v>182</v>
      </c>
      <c r="G419" s="8" t="s">
        <v>676</v>
      </c>
      <c r="H419" s="8" t="s">
        <v>100</v>
      </c>
      <c r="I419" s="8" t="s">
        <v>221</v>
      </c>
      <c r="J419" s="8" t="s">
        <v>61</v>
      </c>
      <c r="K419" s="7" t="b">
        <v>1</v>
      </c>
      <c r="L419" s="8" t="s">
        <v>8</v>
      </c>
      <c r="M419" s="7">
        <v>101</v>
      </c>
      <c r="N419" s="8" t="s">
        <v>704</v>
      </c>
      <c r="O419" s="7">
        <v>27</v>
      </c>
      <c r="P419" s="9"/>
      <c r="Q419" s="8" t="s">
        <v>61</v>
      </c>
      <c r="R419" s="7">
        <v>1</v>
      </c>
      <c r="S419" s="10">
        <v>45475</v>
      </c>
      <c r="T419" s="8" t="s">
        <v>57</v>
      </c>
      <c r="U419" s="8" t="s">
        <v>254</v>
      </c>
      <c r="V419" s="8" t="s">
        <v>255</v>
      </c>
      <c r="W419" s="8" t="s">
        <v>234</v>
      </c>
      <c r="X419" s="8" t="s">
        <v>65</v>
      </c>
      <c r="Y419" s="8" t="s">
        <v>20</v>
      </c>
      <c r="Z419" s="8" t="s">
        <v>9</v>
      </c>
      <c r="AA419" s="8" t="s">
        <v>72</v>
      </c>
      <c r="AB419" s="8" t="s">
        <v>254</v>
      </c>
      <c r="AC419" s="8" t="s">
        <v>57</v>
      </c>
      <c r="AD419" s="8" t="s">
        <v>61</v>
      </c>
      <c r="AE419" s="8" t="s">
        <v>61</v>
      </c>
      <c r="AF419" s="8" t="s">
        <v>74</v>
      </c>
      <c r="AG419" s="7">
        <v>12.3</v>
      </c>
    </row>
    <row r="420" spans="1:33" ht="30" x14ac:dyDescent="0.25">
      <c r="A420" s="7">
        <v>2024</v>
      </c>
      <c r="B420" s="8" t="s">
        <v>54</v>
      </c>
      <c r="C420" s="8" t="s">
        <v>55</v>
      </c>
      <c r="D420" s="8" t="s">
        <v>175</v>
      </c>
      <c r="E420" s="8" t="s">
        <v>176</v>
      </c>
      <c r="F420" s="8" t="s">
        <v>182</v>
      </c>
      <c r="G420" s="8" t="s">
        <v>676</v>
      </c>
      <c r="H420" s="8" t="s">
        <v>101</v>
      </c>
      <c r="I420" s="8" t="s">
        <v>221</v>
      </c>
      <c r="J420" s="8" t="s">
        <v>61</v>
      </c>
      <c r="K420" s="7" t="b">
        <v>1</v>
      </c>
      <c r="L420" s="8" t="s">
        <v>8</v>
      </c>
      <c r="M420" s="7">
        <v>101</v>
      </c>
      <c r="N420" s="8" t="s">
        <v>705</v>
      </c>
      <c r="O420" s="7">
        <v>27</v>
      </c>
      <c r="P420" s="9"/>
      <c r="Q420" s="8" t="s">
        <v>61</v>
      </c>
      <c r="R420" s="7">
        <v>1</v>
      </c>
      <c r="S420" s="10">
        <v>45475</v>
      </c>
      <c r="T420" s="8" t="s">
        <v>57</v>
      </c>
      <c r="U420" s="8" t="s">
        <v>232</v>
      </c>
      <c r="V420" s="8" t="s">
        <v>233</v>
      </c>
      <c r="W420" s="8" t="s">
        <v>234</v>
      </c>
      <c r="X420" s="8" t="s">
        <v>65</v>
      </c>
      <c r="Y420" s="8" t="s">
        <v>16</v>
      </c>
      <c r="Z420" s="8" t="s">
        <v>9</v>
      </c>
      <c r="AA420" s="8" t="s">
        <v>66</v>
      </c>
      <c r="AB420" s="8" t="s">
        <v>232</v>
      </c>
      <c r="AC420" s="8" t="s">
        <v>57</v>
      </c>
      <c r="AD420" s="8" t="s">
        <v>61</v>
      </c>
      <c r="AE420" s="8" t="s">
        <v>61</v>
      </c>
      <c r="AF420" s="8" t="s">
        <v>74</v>
      </c>
      <c r="AG420" s="7">
        <v>7.3</v>
      </c>
    </row>
    <row r="421" spans="1:33" ht="30" x14ac:dyDescent="0.25">
      <c r="A421" s="7">
        <v>2024</v>
      </c>
      <c r="B421" s="8" t="s">
        <v>54</v>
      </c>
      <c r="C421" s="8" t="s">
        <v>55</v>
      </c>
      <c r="D421" s="8" t="s">
        <v>175</v>
      </c>
      <c r="E421" s="8" t="s">
        <v>176</v>
      </c>
      <c r="F421" s="8" t="s">
        <v>182</v>
      </c>
      <c r="G421" s="8" t="s">
        <v>676</v>
      </c>
      <c r="H421" s="8" t="s">
        <v>102</v>
      </c>
      <c r="I421" s="8" t="s">
        <v>221</v>
      </c>
      <c r="J421" s="8" t="s">
        <v>61</v>
      </c>
      <c r="K421" s="7" t="b">
        <v>1</v>
      </c>
      <c r="L421" s="8" t="s">
        <v>8</v>
      </c>
      <c r="M421" s="7">
        <v>101</v>
      </c>
      <c r="N421" s="8" t="s">
        <v>706</v>
      </c>
      <c r="O421" s="7">
        <v>27</v>
      </c>
      <c r="P421" s="9"/>
      <c r="Q421" s="8" t="s">
        <v>61</v>
      </c>
      <c r="R421" s="7">
        <v>1</v>
      </c>
      <c r="S421" s="10">
        <v>45475</v>
      </c>
      <c r="T421" s="8" t="s">
        <v>57</v>
      </c>
      <c r="U421" s="8" t="s">
        <v>64</v>
      </c>
      <c r="V421" s="8" t="s">
        <v>18</v>
      </c>
      <c r="W421" s="8" t="s">
        <v>12</v>
      </c>
      <c r="X421" s="8" t="s">
        <v>65</v>
      </c>
      <c r="Y421" s="8" t="s">
        <v>16</v>
      </c>
      <c r="Z421" s="8" t="s">
        <v>9</v>
      </c>
      <c r="AA421" s="8" t="s">
        <v>66</v>
      </c>
      <c r="AB421" s="8" t="s">
        <v>64</v>
      </c>
      <c r="AC421" s="8" t="s">
        <v>57</v>
      </c>
      <c r="AD421" s="8" t="s">
        <v>61</v>
      </c>
      <c r="AE421" s="8" t="s">
        <v>61</v>
      </c>
      <c r="AF421" s="8" t="s">
        <v>74</v>
      </c>
      <c r="AG421" s="7">
        <v>9.9</v>
      </c>
    </row>
    <row r="422" spans="1:33" ht="30" x14ac:dyDescent="0.25">
      <c r="A422" s="7">
        <v>2024</v>
      </c>
      <c r="B422" s="8" t="s">
        <v>54</v>
      </c>
      <c r="C422" s="8" t="s">
        <v>55</v>
      </c>
      <c r="D422" s="8" t="s">
        <v>175</v>
      </c>
      <c r="E422" s="8" t="s">
        <v>176</v>
      </c>
      <c r="F422" s="8" t="s">
        <v>182</v>
      </c>
      <c r="G422" s="8" t="s">
        <v>676</v>
      </c>
      <c r="H422" s="8" t="s">
        <v>103</v>
      </c>
      <c r="I422" s="8" t="s">
        <v>221</v>
      </c>
      <c r="J422" s="8" t="s">
        <v>61</v>
      </c>
      <c r="K422" s="7" t="b">
        <v>1</v>
      </c>
      <c r="L422" s="8" t="s">
        <v>8</v>
      </c>
      <c r="M422" s="7">
        <v>101</v>
      </c>
      <c r="N422" s="8" t="s">
        <v>707</v>
      </c>
      <c r="O422" s="7">
        <v>27</v>
      </c>
      <c r="P422" s="9"/>
      <c r="Q422" s="8" t="s">
        <v>61</v>
      </c>
      <c r="R422" s="7">
        <v>1</v>
      </c>
      <c r="S422" s="10">
        <v>45475</v>
      </c>
      <c r="T422" s="8" t="s">
        <v>57</v>
      </c>
      <c r="U422" s="8" t="s">
        <v>171</v>
      </c>
      <c r="V422" s="8" t="s">
        <v>172</v>
      </c>
      <c r="W422" s="8" t="s">
        <v>173</v>
      </c>
      <c r="X422" s="8" t="s">
        <v>65</v>
      </c>
      <c r="Y422" s="8" t="s">
        <v>16</v>
      </c>
      <c r="Z422" s="8" t="s">
        <v>9</v>
      </c>
      <c r="AA422" s="8" t="s">
        <v>66</v>
      </c>
      <c r="AB422" s="8" t="s">
        <v>171</v>
      </c>
      <c r="AC422" s="8" t="s">
        <v>57</v>
      </c>
      <c r="AD422" s="8" t="s">
        <v>61</v>
      </c>
      <c r="AE422" s="8" t="s">
        <v>61</v>
      </c>
      <c r="AF422" s="8" t="s">
        <v>74</v>
      </c>
      <c r="AG422" s="7">
        <v>8.1999999999999993</v>
      </c>
    </row>
    <row r="423" spans="1:33" ht="30" x14ac:dyDescent="0.25">
      <c r="A423" s="7">
        <v>2024</v>
      </c>
      <c r="B423" s="8" t="s">
        <v>54</v>
      </c>
      <c r="C423" s="8" t="s">
        <v>55</v>
      </c>
      <c r="D423" s="8" t="s">
        <v>175</v>
      </c>
      <c r="E423" s="8" t="s">
        <v>176</v>
      </c>
      <c r="F423" s="8" t="s">
        <v>182</v>
      </c>
      <c r="G423" s="8" t="s">
        <v>676</v>
      </c>
      <c r="H423" s="8" t="s">
        <v>104</v>
      </c>
      <c r="I423" s="8" t="s">
        <v>221</v>
      </c>
      <c r="J423" s="8" t="s">
        <v>61</v>
      </c>
      <c r="K423" s="7" t="b">
        <v>1</v>
      </c>
      <c r="L423" s="8" t="s">
        <v>8</v>
      </c>
      <c r="M423" s="7">
        <v>101</v>
      </c>
      <c r="N423" s="8" t="s">
        <v>708</v>
      </c>
      <c r="O423" s="7">
        <v>27</v>
      </c>
      <c r="P423" s="9"/>
      <c r="Q423" s="8" t="s">
        <v>61</v>
      </c>
      <c r="R423" s="7">
        <v>1</v>
      </c>
      <c r="S423" s="10">
        <v>45475</v>
      </c>
      <c r="T423" s="8" t="s">
        <v>57</v>
      </c>
      <c r="U423" s="8" t="s">
        <v>64</v>
      </c>
      <c r="V423" s="8" t="s">
        <v>18</v>
      </c>
      <c r="W423" s="8" t="s">
        <v>12</v>
      </c>
      <c r="X423" s="8" t="s">
        <v>65</v>
      </c>
      <c r="Y423" s="8" t="s">
        <v>16</v>
      </c>
      <c r="Z423" s="8" t="s">
        <v>9</v>
      </c>
      <c r="AA423" s="8" t="s">
        <v>66</v>
      </c>
      <c r="AB423" s="8" t="s">
        <v>64</v>
      </c>
      <c r="AC423" s="8" t="s">
        <v>57</v>
      </c>
      <c r="AD423" s="8" t="s">
        <v>61</v>
      </c>
      <c r="AE423" s="8" t="s">
        <v>61</v>
      </c>
      <c r="AF423" s="8" t="s">
        <v>74</v>
      </c>
      <c r="AG423" s="7">
        <v>11.4</v>
      </c>
    </row>
    <row r="424" spans="1:33" ht="30" x14ac:dyDescent="0.25">
      <c r="A424" s="7">
        <v>2024</v>
      </c>
      <c r="B424" s="8" t="s">
        <v>54</v>
      </c>
      <c r="C424" s="8" t="s">
        <v>55</v>
      </c>
      <c r="D424" s="8" t="s">
        <v>175</v>
      </c>
      <c r="E424" s="8" t="s">
        <v>176</v>
      </c>
      <c r="F424" s="8" t="s">
        <v>182</v>
      </c>
      <c r="G424" s="8" t="s">
        <v>676</v>
      </c>
      <c r="H424" s="8" t="s">
        <v>105</v>
      </c>
      <c r="I424" s="8" t="s">
        <v>221</v>
      </c>
      <c r="J424" s="8" t="s">
        <v>61</v>
      </c>
      <c r="K424" s="7" t="b">
        <v>1</v>
      </c>
      <c r="L424" s="8" t="s">
        <v>8</v>
      </c>
      <c r="M424" s="7">
        <v>101</v>
      </c>
      <c r="N424" s="8" t="s">
        <v>709</v>
      </c>
      <c r="O424" s="7">
        <v>27</v>
      </c>
      <c r="P424" s="9"/>
      <c r="Q424" s="8" t="s">
        <v>61</v>
      </c>
      <c r="R424" s="7">
        <v>1</v>
      </c>
      <c r="S424" s="10">
        <v>45475</v>
      </c>
      <c r="T424" s="8" t="s">
        <v>57</v>
      </c>
      <c r="U424" s="8" t="s">
        <v>341</v>
      </c>
      <c r="V424" s="8" t="s">
        <v>342</v>
      </c>
      <c r="W424" s="8" t="s">
        <v>132</v>
      </c>
      <c r="X424" s="8" t="s">
        <v>65</v>
      </c>
      <c r="Y424" s="8" t="s">
        <v>11</v>
      </c>
      <c r="Z424" s="8" t="s">
        <v>9</v>
      </c>
      <c r="AA424" s="8" t="s">
        <v>122</v>
      </c>
      <c r="AB424" s="8" t="s">
        <v>341</v>
      </c>
      <c r="AC424" s="8" t="s">
        <v>57</v>
      </c>
      <c r="AD424" s="8" t="s">
        <v>61</v>
      </c>
      <c r="AE424" s="8" t="s">
        <v>61</v>
      </c>
      <c r="AF424" s="8" t="s">
        <v>74</v>
      </c>
      <c r="AG424" s="7">
        <v>7.4</v>
      </c>
    </row>
    <row r="425" spans="1:33" ht="30" x14ac:dyDescent="0.25">
      <c r="A425" s="7">
        <v>2024</v>
      </c>
      <c r="B425" s="8" t="s">
        <v>54</v>
      </c>
      <c r="C425" s="8" t="s">
        <v>55</v>
      </c>
      <c r="D425" s="8" t="s">
        <v>175</v>
      </c>
      <c r="E425" s="8" t="s">
        <v>176</v>
      </c>
      <c r="F425" s="8" t="s">
        <v>182</v>
      </c>
      <c r="G425" s="8" t="s">
        <v>676</v>
      </c>
      <c r="H425" s="8" t="s">
        <v>106</v>
      </c>
      <c r="I425" s="8" t="s">
        <v>221</v>
      </c>
      <c r="J425" s="8" t="s">
        <v>61</v>
      </c>
      <c r="K425" s="7" t="b">
        <v>1</v>
      </c>
      <c r="L425" s="8" t="s">
        <v>8</v>
      </c>
      <c r="M425" s="7">
        <v>101</v>
      </c>
      <c r="N425" s="8" t="s">
        <v>710</v>
      </c>
      <c r="O425" s="7">
        <v>27</v>
      </c>
      <c r="P425" s="9"/>
      <c r="Q425" s="8" t="s">
        <v>61</v>
      </c>
      <c r="R425" s="7">
        <v>1</v>
      </c>
      <c r="S425" s="10">
        <v>45475</v>
      </c>
      <c r="T425" s="8" t="s">
        <v>57</v>
      </c>
      <c r="U425" s="8" t="s">
        <v>297</v>
      </c>
      <c r="V425" s="8" t="s">
        <v>298</v>
      </c>
      <c r="W425" s="8" t="s">
        <v>173</v>
      </c>
      <c r="X425" s="8" t="s">
        <v>65</v>
      </c>
      <c r="Y425" s="8" t="s">
        <v>16</v>
      </c>
      <c r="Z425" s="8" t="s">
        <v>9</v>
      </c>
      <c r="AA425" s="8" t="s">
        <v>66</v>
      </c>
      <c r="AB425" s="8" t="s">
        <v>297</v>
      </c>
      <c r="AC425" s="8" t="s">
        <v>57</v>
      </c>
      <c r="AD425" s="8" t="s">
        <v>61</v>
      </c>
      <c r="AE425" s="8" t="s">
        <v>61</v>
      </c>
      <c r="AF425" s="8" t="s">
        <v>74</v>
      </c>
      <c r="AG425" s="7">
        <v>12.6</v>
      </c>
    </row>
    <row r="426" spans="1:33" ht="30" x14ac:dyDescent="0.25">
      <c r="A426" s="7">
        <v>2024</v>
      </c>
      <c r="B426" s="8" t="s">
        <v>54</v>
      </c>
      <c r="C426" s="8" t="s">
        <v>55</v>
      </c>
      <c r="D426" s="8" t="s">
        <v>175</v>
      </c>
      <c r="E426" s="8" t="s">
        <v>176</v>
      </c>
      <c r="F426" s="8" t="s">
        <v>182</v>
      </c>
      <c r="G426" s="8" t="s">
        <v>676</v>
      </c>
      <c r="H426" s="8" t="s">
        <v>107</v>
      </c>
      <c r="I426" s="8" t="s">
        <v>221</v>
      </c>
      <c r="J426" s="8" t="s">
        <v>61</v>
      </c>
      <c r="K426" s="7" t="b">
        <v>1</v>
      </c>
      <c r="L426" s="8" t="s">
        <v>8</v>
      </c>
      <c r="M426" s="7">
        <v>101</v>
      </c>
      <c r="N426" s="8" t="s">
        <v>711</v>
      </c>
      <c r="O426" s="7">
        <v>27</v>
      </c>
      <c r="P426" s="9"/>
      <c r="Q426" s="8" t="s">
        <v>61</v>
      </c>
      <c r="R426" s="7">
        <v>1</v>
      </c>
      <c r="S426" s="10">
        <v>45475</v>
      </c>
      <c r="T426" s="8" t="s">
        <v>57</v>
      </c>
      <c r="U426" s="8" t="s">
        <v>171</v>
      </c>
      <c r="V426" s="8" t="s">
        <v>172</v>
      </c>
      <c r="W426" s="8" t="s">
        <v>173</v>
      </c>
      <c r="X426" s="8" t="s">
        <v>65</v>
      </c>
      <c r="Y426" s="8" t="s">
        <v>16</v>
      </c>
      <c r="Z426" s="8" t="s">
        <v>9</v>
      </c>
      <c r="AA426" s="8" t="s">
        <v>66</v>
      </c>
      <c r="AB426" s="8" t="s">
        <v>171</v>
      </c>
      <c r="AC426" s="8" t="s">
        <v>57</v>
      </c>
      <c r="AD426" s="8" t="s">
        <v>61</v>
      </c>
      <c r="AE426" s="8" t="s">
        <v>61</v>
      </c>
      <c r="AF426" s="8" t="s">
        <v>74</v>
      </c>
      <c r="AG426" s="7">
        <v>10.3</v>
      </c>
    </row>
    <row r="427" spans="1:33" ht="30" x14ac:dyDescent="0.25">
      <c r="A427" s="7">
        <v>2024</v>
      </c>
      <c r="B427" s="8" t="s">
        <v>54</v>
      </c>
      <c r="C427" s="8" t="s">
        <v>55</v>
      </c>
      <c r="D427" s="8" t="s">
        <v>175</v>
      </c>
      <c r="E427" s="8" t="s">
        <v>176</v>
      </c>
      <c r="F427" s="8" t="s">
        <v>182</v>
      </c>
      <c r="G427" s="8" t="s">
        <v>676</v>
      </c>
      <c r="H427" s="8" t="s">
        <v>108</v>
      </c>
      <c r="I427" s="8" t="s">
        <v>221</v>
      </c>
      <c r="J427" s="8" t="s">
        <v>61</v>
      </c>
      <c r="K427" s="7" t="b">
        <v>1</v>
      </c>
      <c r="L427" s="8" t="s">
        <v>8</v>
      </c>
      <c r="M427" s="7">
        <v>101</v>
      </c>
      <c r="N427" s="8" t="s">
        <v>712</v>
      </c>
      <c r="O427" s="7">
        <v>27</v>
      </c>
      <c r="P427" s="9"/>
      <c r="Q427" s="8" t="s">
        <v>61</v>
      </c>
      <c r="R427" s="7">
        <v>1</v>
      </c>
      <c r="S427" s="10">
        <v>45475</v>
      </c>
      <c r="T427" s="8" t="s">
        <v>57</v>
      </c>
      <c r="U427" s="8" t="s">
        <v>64</v>
      </c>
      <c r="V427" s="8" t="s">
        <v>18</v>
      </c>
      <c r="W427" s="8" t="s">
        <v>12</v>
      </c>
      <c r="X427" s="8" t="s">
        <v>65</v>
      </c>
      <c r="Y427" s="8" t="s">
        <v>16</v>
      </c>
      <c r="Z427" s="8" t="s">
        <v>9</v>
      </c>
      <c r="AA427" s="8" t="s">
        <v>66</v>
      </c>
      <c r="AB427" s="8" t="s">
        <v>64</v>
      </c>
      <c r="AC427" s="8" t="s">
        <v>57</v>
      </c>
      <c r="AD427" s="8" t="s">
        <v>61</v>
      </c>
      <c r="AE427" s="8" t="s">
        <v>61</v>
      </c>
      <c r="AF427" s="8" t="s">
        <v>74</v>
      </c>
      <c r="AG427" s="7">
        <v>6.1</v>
      </c>
    </row>
    <row r="428" spans="1:33" x14ac:dyDescent="0.25">
      <c r="A428" s="7">
        <v>2024</v>
      </c>
      <c r="B428" s="8" t="s">
        <v>54</v>
      </c>
      <c r="C428" s="8" t="s">
        <v>55</v>
      </c>
      <c r="D428" s="8" t="s">
        <v>56</v>
      </c>
      <c r="E428" s="8" t="s">
        <v>219</v>
      </c>
      <c r="F428" s="8" t="s">
        <v>182</v>
      </c>
      <c r="G428" s="8" t="s">
        <v>713</v>
      </c>
      <c r="H428" s="8" t="s">
        <v>59</v>
      </c>
      <c r="I428" s="8" t="s">
        <v>221</v>
      </c>
      <c r="J428" s="8" t="s">
        <v>61</v>
      </c>
      <c r="K428" s="7" t="b">
        <v>1</v>
      </c>
      <c r="L428" s="8" t="s">
        <v>8</v>
      </c>
      <c r="M428" s="7">
        <v>101</v>
      </c>
      <c r="N428" s="8" t="s">
        <v>714</v>
      </c>
      <c r="O428" s="7">
        <v>27</v>
      </c>
      <c r="P428" s="9"/>
      <c r="Q428" s="8" t="s">
        <v>61</v>
      </c>
      <c r="R428" s="7">
        <v>1</v>
      </c>
      <c r="S428" s="10">
        <v>45476</v>
      </c>
      <c r="T428" s="8" t="s">
        <v>57</v>
      </c>
      <c r="U428" s="8" t="s">
        <v>224</v>
      </c>
      <c r="V428" s="8" t="s">
        <v>224</v>
      </c>
      <c r="W428" s="8" t="s">
        <v>61</v>
      </c>
      <c r="X428" s="8" t="s">
        <v>61</v>
      </c>
      <c r="Y428" s="8" t="s">
        <v>61</v>
      </c>
      <c r="Z428" s="8" t="s">
        <v>61</v>
      </c>
      <c r="AA428" s="8" t="s">
        <v>66</v>
      </c>
      <c r="AB428" s="8" t="s">
        <v>224</v>
      </c>
      <c r="AC428" s="8" t="s">
        <v>57</v>
      </c>
      <c r="AD428" s="8" t="s">
        <v>61</v>
      </c>
      <c r="AE428" s="8" t="s">
        <v>61</v>
      </c>
      <c r="AF428" s="8" t="s">
        <v>74</v>
      </c>
      <c r="AG428" s="7">
        <v>9.8000000000000007</v>
      </c>
    </row>
    <row r="429" spans="1:33" ht="30" x14ac:dyDescent="0.25">
      <c r="A429" s="7">
        <v>2024</v>
      </c>
      <c r="B429" s="8" t="s">
        <v>54</v>
      </c>
      <c r="C429" s="8" t="s">
        <v>55</v>
      </c>
      <c r="D429" s="8" t="s">
        <v>56</v>
      </c>
      <c r="E429" s="8" t="s">
        <v>219</v>
      </c>
      <c r="F429" s="8" t="s">
        <v>182</v>
      </c>
      <c r="G429" s="8" t="s">
        <v>713</v>
      </c>
      <c r="H429" s="8" t="s">
        <v>67</v>
      </c>
      <c r="I429" s="8" t="s">
        <v>221</v>
      </c>
      <c r="J429" s="8" t="s">
        <v>61</v>
      </c>
      <c r="K429" s="7" t="b">
        <v>1</v>
      </c>
      <c r="L429" s="8" t="s">
        <v>8</v>
      </c>
      <c r="M429" s="7">
        <v>101</v>
      </c>
      <c r="N429" s="8" t="s">
        <v>715</v>
      </c>
      <c r="O429" s="7">
        <v>27</v>
      </c>
      <c r="P429" s="9"/>
      <c r="Q429" s="8" t="s">
        <v>61</v>
      </c>
      <c r="R429" s="7">
        <v>1</v>
      </c>
      <c r="S429" s="10">
        <v>45476</v>
      </c>
      <c r="T429" s="8" t="s">
        <v>57</v>
      </c>
      <c r="U429" s="8" t="s">
        <v>64</v>
      </c>
      <c r="V429" s="8" t="s">
        <v>18</v>
      </c>
      <c r="W429" s="8" t="s">
        <v>12</v>
      </c>
      <c r="X429" s="8" t="s">
        <v>65</v>
      </c>
      <c r="Y429" s="8" t="s">
        <v>16</v>
      </c>
      <c r="Z429" s="8" t="s">
        <v>9</v>
      </c>
      <c r="AA429" s="8" t="s">
        <v>66</v>
      </c>
      <c r="AB429" s="8" t="s">
        <v>64</v>
      </c>
      <c r="AC429" s="8" t="s">
        <v>57</v>
      </c>
      <c r="AD429" s="8" t="s">
        <v>61</v>
      </c>
      <c r="AE429" s="8" t="s">
        <v>61</v>
      </c>
      <c r="AF429" s="8" t="s">
        <v>74</v>
      </c>
      <c r="AG429" s="7">
        <v>8.6</v>
      </c>
    </row>
    <row r="430" spans="1:33" ht="30" x14ac:dyDescent="0.25">
      <c r="A430" s="7">
        <v>2024</v>
      </c>
      <c r="B430" s="8" t="s">
        <v>54</v>
      </c>
      <c r="C430" s="8" t="s">
        <v>55</v>
      </c>
      <c r="D430" s="8" t="s">
        <v>56</v>
      </c>
      <c r="E430" s="8" t="s">
        <v>219</v>
      </c>
      <c r="F430" s="8" t="s">
        <v>182</v>
      </c>
      <c r="G430" s="8" t="s">
        <v>713</v>
      </c>
      <c r="H430" s="8" t="s">
        <v>68</v>
      </c>
      <c r="I430" s="8" t="s">
        <v>221</v>
      </c>
      <c r="J430" s="8" t="s">
        <v>61</v>
      </c>
      <c r="K430" s="7" t="b">
        <v>1</v>
      </c>
      <c r="L430" s="8" t="s">
        <v>8</v>
      </c>
      <c r="M430" s="7">
        <v>101</v>
      </c>
      <c r="N430" s="8" t="s">
        <v>716</v>
      </c>
      <c r="O430" s="7">
        <v>27</v>
      </c>
      <c r="P430" s="9"/>
      <c r="Q430" s="8" t="s">
        <v>61</v>
      </c>
      <c r="R430" s="7">
        <v>1</v>
      </c>
      <c r="S430" s="10">
        <v>45476</v>
      </c>
      <c r="T430" s="8" t="s">
        <v>57</v>
      </c>
      <c r="U430" s="8" t="s">
        <v>243</v>
      </c>
      <c r="V430" s="8" t="s">
        <v>244</v>
      </c>
      <c r="W430" s="8" t="s">
        <v>234</v>
      </c>
      <c r="X430" s="8" t="s">
        <v>65</v>
      </c>
      <c r="Y430" s="8" t="s">
        <v>11</v>
      </c>
      <c r="Z430" s="8" t="s">
        <v>9</v>
      </c>
      <c r="AA430" s="8" t="s">
        <v>122</v>
      </c>
      <c r="AB430" s="8" t="s">
        <v>243</v>
      </c>
      <c r="AC430" s="8" t="s">
        <v>57</v>
      </c>
      <c r="AD430" s="8" t="s">
        <v>61</v>
      </c>
      <c r="AE430" s="8" t="s">
        <v>61</v>
      </c>
      <c r="AF430" s="8" t="s">
        <v>74</v>
      </c>
      <c r="AG430" s="7">
        <v>6.4</v>
      </c>
    </row>
    <row r="431" spans="1:33" ht="30" x14ac:dyDescent="0.25">
      <c r="A431" s="7">
        <v>2024</v>
      </c>
      <c r="B431" s="8" t="s">
        <v>54</v>
      </c>
      <c r="C431" s="8" t="s">
        <v>55</v>
      </c>
      <c r="D431" s="8" t="s">
        <v>56</v>
      </c>
      <c r="E431" s="8" t="s">
        <v>219</v>
      </c>
      <c r="F431" s="8" t="s">
        <v>182</v>
      </c>
      <c r="G431" s="8" t="s">
        <v>713</v>
      </c>
      <c r="H431" s="8" t="s">
        <v>70</v>
      </c>
      <c r="I431" s="8" t="s">
        <v>221</v>
      </c>
      <c r="J431" s="8" t="s">
        <v>61</v>
      </c>
      <c r="K431" s="7" t="b">
        <v>1</v>
      </c>
      <c r="L431" s="8" t="s">
        <v>8</v>
      </c>
      <c r="M431" s="7">
        <v>101</v>
      </c>
      <c r="N431" s="8" t="s">
        <v>717</v>
      </c>
      <c r="O431" s="7">
        <v>27</v>
      </c>
      <c r="P431" s="9"/>
      <c r="Q431" s="8" t="s">
        <v>61</v>
      </c>
      <c r="R431" s="7">
        <v>1</v>
      </c>
      <c r="S431" s="10">
        <v>45476</v>
      </c>
      <c r="T431" s="8" t="s">
        <v>57</v>
      </c>
      <c r="U431" s="8" t="s">
        <v>64</v>
      </c>
      <c r="V431" s="8" t="s">
        <v>18</v>
      </c>
      <c r="W431" s="8" t="s">
        <v>12</v>
      </c>
      <c r="X431" s="8" t="s">
        <v>65</v>
      </c>
      <c r="Y431" s="8" t="s">
        <v>16</v>
      </c>
      <c r="Z431" s="8" t="s">
        <v>9</v>
      </c>
      <c r="AA431" s="8" t="s">
        <v>66</v>
      </c>
      <c r="AB431" s="8" t="s">
        <v>64</v>
      </c>
      <c r="AC431" s="8" t="s">
        <v>57</v>
      </c>
      <c r="AD431" s="8" t="s">
        <v>61</v>
      </c>
      <c r="AE431" s="8" t="s">
        <v>61</v>
      </c>
      <c r="AF431" s="8" t="s">
        <v>74</v>
      </c>
      <c r="AG431" s="7">
        <v>6.4</v>
      </c>
    </row>
    <row r="432" spans="1:33" ht="30" x14ac:dyDescent="0.25">
      <c r="A432" s="7">
        <v>2024</v>
      </c>
      <c r="B432" s="8" t="s">
        <v>54</v>
      </c>
      <c r="C432" s="8" t="s">
        <v>55</v>
      </c>
      <c r="D432" s="8" t="s">
        <v>56</v>
      </c>
      <c r="E432" s="8" t="s">
        <v>219</v>
      </c>
      <c r="F432" s="8" t="s">
        <v>182</v>
      </c>
      <c r="G432" s="8" t="s">
        <v>713</v>
      </c>
      <c r="H432" s="8" t="s">
        <v>73</v>
      </c>
      <c r="I432" s="8" t="s">
        <v>221</v>
      </c>
      <c r="J432" s="8" t="s">
        <v>61</v>
      </c>
      <c r="K432" s="7" t="b">
        <v>1</v>
      </c>
      <c r="L432" s="8" t="s">
        <v>8</v>
      </c>
      <c r="M432" s="7">
        <v>101</v>
      </c>
      <c r="N432" s="8" t="s">
        <v>718</v>
      </c>
      <c r="O432" s="7">
        <v>27</v>
      </c>
      <c r="P432" s="9"/>
      <c r="Q432" s="8" t="s">
        <v>61</v>
      </c>
      <c r="R432" s="7">
        <v>1</v>
      </c>
      <c r="S432" s="10">
        <v>45476</v>
      </c>
      <c r="T432" s="8" t="s">
        <v>57</v>
      </c>
      <c r="U432" s="8" t="s">
        <v>171</v>
      </c>
      <c r="V432" s="8" t="s">
        <v>172</v>
      </c>
      <c r="W432" s="8" t="s">
        <v>173</v>
      </c>
      <c r="X432" s="8" t="s">
        <v>65</v>
      </c>
      <c r="Y432" s="8" t="s">
        <v>16</v>
      </c>
      <c r="Z432" s="8" t="s">
        <v>9</v>
      </c>
      <c r="AA432" s="8" t="s">
        <v>66</v>
      </c>
      <c r="AB432" s="8" t="s">
        <v>171</v>
      </c>
      <c r="AC432" s="8" t="s">
        <v>57</v>
      </c>
      <c r="AD432" s="8" t="s">
        <v>61</v>
      </c>
      <c r="AE432" s="8" t="s">
        <v>61</v>
      </c>
      <c r="AF432" s="8" t="s">
        <v>74</v>
      </c>
      <c r="AG432" s="7">
        <v>8</v>
      </c>
    </row>
    <row r="433" spans="1:33" ht="30" x14ac:dyDescent="0.25">
      <c r="A433" s="7">
        <v>2024</v>
      </c>
      <c r="B433" s="8" t="s">
        <v>54</v>
      </c>
      <c r="C433" s="8" t="s">
        <v>55</v>
      </c>
      <c r="D433" s="8" t="s">
        <v>56</v>
      </c>
      <c r="E433" s="8" t="s">
        <v>219</v>
      </c>
      <c r="F433" s="8" t="s">
        <v>182</v>
      </c>
      <c r="G433" s="8" t="s">
        <v>713</v>
      </c>
      <c r="H433" s="8" t="s">
        <v>75</v>
      </c>
      <c r="I433" s="8" t="s">
        <v>221</v>
      </c>
      <c r="J433" s="8" t="s">
        <v>61</v>
      </c>
      <c r="K433" s="7" t="b">
        <v>1</v>
      </c>
      <c r="L433" s="8" t="s">
        <v>8</v>
      </c>
      <c r="M433" s="7">
        <v>101</v>
      </c>
      <c r="N433" s="8" t="s">
        <v>719</v>
      </c>
      <c r="O433" s="7">
        <v>27</v>
      </c>
      <c r="P433" s="9"/>
      <c r="Q433" s="8" t="s">
        <v>61</v>
      </c>
      <c r="R433" s="7">
        <v>1</v>
      </c>
      <c r="S433" s="10">
        <v>45476</v>
      </c>
      <c r="T433" s="8" t="s">
        <v>57</v>
      </c>
      <c r="U433" s="8" t="s">
        <v>76</v>
      </c>
      <c r="V433" s="8" t="s">
        <v>17</v>
      </c>
      <c r="W433" s="8" t="s">
        <v>12</v>
      </c>
      <c r="X433" s="8" t="s">
        <v>65</v>
      </c>
      <c r="Y433" s="8" t="s">
        <v>16</v>
      </c>
      <c r="Z433" s="8" t="s">
        <v>9</v>
      </c>
      <c r="AA433" s="8" t="s">
        <v>66</v>
      </c>
      <c r="AB433" s="8" t="s">
        <v>76</v>
      </c>
      <c r="AC433" s="8" t="s">
        <v>57</v>
      </c>
      <c r="AD433" s="8" t="s">
        <v>61</v>
      </c>
      <c r="AE433" s="8" t="s">
        <v>61</v>
      </c>
      <c r="AF433" s="8" t="s">
        <v>74</v>
      </c>
      <c r="AG433" s="7">
        <v>7</v>
      </c>
    </row>
    <row r="434" spans="1:33" ht="30" x14ac:dyDescent="0.25">
      <c r="A434" s="7">
        <v>2024</v>
      </c>
      <c r="B434" s="8" t="s">
        <v>54</v>
      </c>
      <c r="C434" s="8" t="s">
        <v>55</v>
      </c>
      <c r="D434" s="8" t="s">
        <v>56</v>
      </c>
      <c r="E434" s="8" t="s">
        <v>219</v>
      </c>
      <c r="F434" s="8" t="s">
        <v>182</v>
      </c>
      <c r="G434" s="8" t="s">
        <v>713</v>
      </c>
      <c r="H434" s="8" t="s">
        <v>77</v>
      </c>
      <c r="I434" s="8" t="s">
        <v>221</v>
      </c>
      <c r="J434" s="8" t="s">
        <v>61</v>
      </c>
      <c r="K434" s="7" t="b">
        <v>1</v>
      </c>
      <c r="L434" s="8" t="s">
        <v>8</v>
      </c>
      <c r="M434" s="7">
        <v>101</v>
      </c>
      <c r="N434" s="8" t="s">
        <v>720</v>
      </c>
      <c r="O434" s="7">
        <v>27</v>
      </c>
      <c r="P434" s="9"/>
      <c r="Q434" s="8" t="s">
        <v>61</v>
      </c>
      <c r="R434" s="7">
        <v>1</v>
      </c>
      <c r="S434" s="10">
        <v>45476</v>
      </c>
      <c r="T434" s="8" t="s">
        <v>57</v>
      </c>
      <c r="U434" s="8" t="s">
        <v>171</v>
      </c>
      <c r="V434" s="8" t="s">
        <v>172</v>
      </c>
      <c r="W434" s="8" t="s">
        <v>173</v>
      </c>
      <c r="X434" s="8" t="s">
        <v>65</v>
      </c>
      <c r="Y434" s="8" t="s">
        <v>16</v>
      </c>
      <c r="Z434" s="8" t="s">
        <v>9</v>
      </c>
      <c r="AA434" s="8" t="s">
        <v>66</v>
      </c>
      <c r="AB434" s="8" t="s">
        <v>171</v>
      </c>
      <c r="AC434" s="8" t="s">
        <v>57</v>
      </c>
      <c r="AD434" s="8" t="s">
        <v>61</v>
      </c>
      <c r="AE434" s="8" t="s">
        <v>61</v>
      </c>
      <c r="AF434" s="8" t="s">
        <v>74</v>
      </c>
      <c r="AG434" s="7">
        <v>5.5</v>
      </c>
    </row>
    <row r="435" spans="1:33" x14ac:dyDescent="0.25">
      <c r="A435" s="7">
        <v>2024</v>
      </c>
      <c r="B435" s="8" t="s">
        <v>54</v>
      </c>
      <c r="C435" s="8" t="s">
        <v>55</v>
      </c>
      <c r="D435" s="8" t="s">
        <v>56</v>
      </c>
      <c r="E435" s="8" t="s">
        <v>219</v>
      </c>
      <c r="F435" s="8" t="s">
        <v>182</v>
      </c>
      <c r="G435" s="8" t="s">
        <v>713</v>
      </c>
      <c r="H435" s="8" t="s">
        <v>78</v>
      </c>
      <c r="I435" s="8" t="s">
        <v>221</v>
      </c>
      <c r="J435" s="8" t="s">
        <v>61</v>
      </c>
      <c r="K435" s="7" t="b">
        <v>1</v>
      </c>
      <c r="L435" s="8" t="s">
        <v>8</v>
      </c>
      <c r="M435" s="7">
        <v>101</v>
      </c>
      <c r="N435" s="8" t="s">
        <v>721</v>
      </c>
      <c r="O435" s="7">
        <v>27</v>
      </c>
      <c r="P435" s="9"/>
      <c r="Q435" s="8" t="s">
        <v>61</v>
      </c>
      <c r="R435" s="7">
        <v>1</v>
      </c>
      <c r="S435" s="10">
        <v>45476</v>
      </c>
      <c r="T435" s="8" t="s">
        <v>57</v>
      </c>
      <c r="U435" s="8" t="s">
        <v>224</v>
      </c>
      <c r="V435" s="8" t="s">
        <v>224</v>
      </c>
      <c r="W435" s="8" t="s">
        <v>61</v>
      </c>
      <c r="X435" s="8" t="s">
        <v>61</v>
      </c>
      <c r="Y435" s="8" t="s">
        <v>61</v>
      </c>
      <c r="Z435" s="8" t="s">
        <v>61</v>
      </c>
      <c r="AA435" s="8" t="s">
        <v>66</v>
      </c>
      <c r="AB435" s="8" t="s">
        <v>224</v>
      </c>
      <c r="AC435" s="8" t="s">
        <v>57</v>
      </c>
      <c r="AD435" s="8" t="s">
        <v>61</v>
      </c>
      <c r="AE435" s="8" t="s">
        <v>61</v>
      </c>
      <c r="AF435" s="8" t="s">
        <v>74</v>
      </c>
      <c r="AG435" s="7">
        <v>6.4</v>
      </c>
    </row>
    <row r="436" spans="1:33" ht="30" x14ac:dyDescent="0.25">
      <c r="A436" s="7">
        <v>2024</v>
      </c>
      <c r="B436" s="8" t="s">
        <v>54</v>
      </c>
      <c r="C436" s="8" t="s">
        <v>55</v>
      </c>
      <c r="D436" s="8" t="s">
        <v>56</v>
      </c>
      <c r="E436" s="8" t="s">
        <v>219</v>
      </c>
      <c r="F436" s="8" t="s">
        <v>182</v>
      </c>
      <c r="G436" s="8" t="s">
        <v>713</v>
      </c>
      <c r="H436" s="8" t="s">
        <v>79</v>
      </c>
      <c r="I436" s="8" t="s">
        <v>221</v>
      </c>
      <c r="J436" s="8" t="s">
        <v>61</v>
      </c>
      <c r="K436" s="7" t="b">
        <v>1</v>
      </c>
      <c r="L436" s="8" t="s">
        <v>8</v>
      </c>
      <c r="M436" s="7">
        <v>101</v>
      </c>
      <c r="N436" s="8" t="s">
        <v>722</v>
      </c>
      <c r="O436" s="7">
        <v>27</v>
      </c>
      <c r="P436" s="9"/>
      <c r="Q436" s="8" t="s">
        <v>61</v>
      </c>
      <c r="R436" s="7">
        <v>1</v>
      </c>
      <c r="S436" s="10">
        <v>45476</v>
      </c>
      <c r="T436" s="8" t="s">
        <v>57</v>
      </c>
      <c r="U436" s="8" t="s">
        <v>64</v>
      </c>
      <c r="V436" s="8" t="s">
        <v>18</v>
      </c>
      <c r="W436" s="8" t="s">
        <v>12</v>
      </c>
      <c r="X436" s="8" t="s">
        <v>65</v>
      </c>
      <c r="Y436" s="8" t="s">
        <v>16</v>
      </c>
      <c r="Z436" s="8" t="s">
        <v>9</v>
      </c>
      <c r="AA436" s="8" t="s">
        <v>66</v>
      </c>
      <c r="AB436" s="8" t="s">
        <v>64</v>
      </c>
      <c r="AC436" s="8" t="s">
        <v>57</v>
      </c>
      <c r="AD436" s="8" t="s">
        <v>61</v>
      </c>
      <c r="AE436" s="8" t="s">
        <v>61</v>
      </c>
      <c r="AF436" s="8" t="s">
        <v>74</v>
      </c>
      <c r="AG436" s="7">
        <v>13.8</v>
      </c>
    </row>
    <row r="437" spans="1:33" ht="30" x14ac:dyDescent="0.25">
      <c r="A437" s="7">
        <v>2024</v>
      </c>
      <c r="B437" s="8" t="s">
        <v>54</v>
      </c>
      <c r="C437" s="8" t="s">
        <v>55</v>
      </c>
      <c r="D437" s="8" t="s">
        <v>56</v>
      </c>
      <c r="E437" s="8" t="s">
        <v>219</v>
      </c>
      <c r="F437" s="8" t="s">
        <v>182</v>
      </c>
      <c r="G437" s="8" t="s">
        <v>713</v>
      </c>
      <c r="H437" s="8" t="s">
        <v>81</v>
      </c>
      <c r="I437" s="8" t="s">
        <v>221</v>
      </c>
      <c r="J437" s="8" t="s">
        <v>61</v>
      </c>
      <c r="K437" s="7" t="b">
        <v>1</v>
      </c>
      <c r="L437" s="8" t="s">
        <v>8</v>
      </c>
      <c r="M437" s="7">
        <v>101</v>
      </c>
      <c r="N437" s="8" t="s">
        <v>723</v>
      </c>
      <c r="O437" s="7">
        <v>27</v>
      </c>
      <c r="P437" s="9"/>
      <c r="Q437" s="8" t="s">
        <v>61</v>
      </c>
      <c r="R437" s="7">
        <v>1</v>
      </c>
      <c r="S437" s="10">
        <v>45476</v>
      </c>
      <c r="T437" s="8" t="s">
        <v>57</v>
      </c>
      <c r="U437" s="8" t="s">
        <v>80</v>
      </c>
      <c r="V437" s="8" t="s">
        <v>19</v>
      </c>
      <c r="W437" s="8" t="s">
        <v>12</v>
      </c>
      <c r="X437" s="8" t="s">
        <v>65</v>
      </c>
      <c r="Y437" s="8" t="s">
        <v>20</v>
      </c>
      <c r="Z437" s="8" t="s">
        <v>9</v>
      </c>
      <c r="AA437" s="8" t="s">
        <v>72</v>
      </c>
      <c r="AB437" s="8" t="s">
        <v>80</v>
      </c>
      <c r="AC437" s="8" t="s">
        <v>57</v>
      </c>
      <c r="AD437" s="8" t="s">
        <v>61</v>
      </c>
      <c r="AE437" s="8" t="s">
        <v>61</v>
      </c>
      <c r="AF437" s="8" t="s">
        <v>74</v>
      </c>
      <c r="AG437" s="7">
        <v>6.1</v>
      </c>
    </row>
    <row r="438" spans="1:33" x14ac:dyDescent="0.25">
      <c r="A438" s="7">
        <v>2024</v>
      </c>
      <c r="B438" s="8" t="s">
        <v>54</v>
      </c>
      <c r="C438" s="8" t="s">
        <v>55</v>
      </c>
      <c r="D438" s="8" t="s">
        <v>56</v>
      </c>
      <c r="E438" s="8" t="s">
        <v>219</v>
      </c>
      <c r="F438" s="8" t="s">
        <v>182</v>
      </c>
      <c r="G438" s="8" t="s">
        <v>713</v>
      </c>
      <c r="H438" s="8" t="s">
        <v>82</v>
      </c>
      <c r="I438" s="8" t="s">
        <v>221</v>
      </c>
      <c r="J438" s="8" t="s">
        <v>61</v>
      </c>
      <c r="K438" s="7" t="b">
        <v>1</v>
      </c>
      <c r="L438" s="8" t="s">
        <v>8</v>
      </c>
      <c r="M438" s="7">
        <v>101</v>
      </c>
      <c r="N438" s="8" t="s">
        <v>724</v>
      </c>
      <c r="O438" s="7">
        <v>27</v>
      </c>
      <c r="P438" s="9"/>
      <c r="Q438" s="8" t="s">
        <v>61</v>
      </c>
      <c r="R438" s="7">
        <v>1</v>
      </c>
      <c r="S438" s="10">
        <v>45476</v>
      </c>
      <c r="T438" s="8" t="s">
        <v>57</v>
      </c>
      <c r="U438" s="8" t="s">
        <v>224</v>
      </c>
      <c r="V438" s="8" t="s">
        <v>224</v>
      </c>
      <c r="W438" s="8" t="s">
        <v>61</v>
      </c>
      <c r="X438" s="8" t="s">
        <v>61</v>
      </c>
      <c r="Y438" s="8" t="s">
        <v>61</v>
      </c>
      <c r="Z438" s="8" t="s">
        <v>61</v>
      </c>
      <c r="AA438" s="8" t="s">
        <v>66</v>
      </c>
      <c r="AB438" s="8" t="s">
        <v>224</v>
      </c>
      <c r="AC438" s="8" t="s">
        <v>57</v>
      </c>
      <c r="AD438" s="8" t="s">
        <v>61</v>
      </c>
      <c r="AE438" s="8" t="s">
        <v>61</v>
      </c>
      <c r="AF438" s="8" t="s">
        <v>74</v>
      </c>
      <c r="AG438" s="7">
        <v>5.9</v>
      </c>
    </row>
    <row r="439" spans="1:33" x14ac:dyDescent="0.25">
      <c r="A439" s="7">
        <v>2024</v>
      </c>
      <c r="B439" s="8" t="s">
        <v>54</v>
      </c>
      <c r="C439" s="8" t="s">
        <v>55</v>
      </c>
      <c r="D439" s="8" t="s">
        <v>56</v>
      </c>
      <c r="E439" s="8" t="s">
        <v>219</v>
      </c>
      <c r="F439" s="8" t="s">
        <v>182</v>
      </c>
      <c r="G439" s="8" t="s">
        <v>713</v>
      </c>
      <c r="H439" s="8" t="s">
        <v>83</v>
      </c>
      <c r="I439" s="8" t="s">
        <v>221</v>
      </c>
      <c r="J439" s="8" t="s">
        <v>61</v>
      </c>
      <c r="K439" s="7" t="b">
        <v>1</v>
      </c>
      <c r="L439" s="8" t="s">
        <v>8</v>
      </c>
      <c r="M439" s="7">
        <v>101</v>
      </c>
      <c r="N439" s="8" t="s">
        <v>725</v>
      </c>
      <c r="O439" s="7">
        <v>27</v>
      </c>
      <c r="P439" s="9"/>
      <c r="Q439" s="8" t="s">
        <v>61</v>
      </c>
      <c r="R439" s="7">
        <v>1</v>
      </c>
      <c r="S439" s="10">
        <v>45476</v>
      </c>
      <c r="T439" s="8" t="s">
        <v>57</v>
      </c>
      <c r="U439" s="8" t="s">
        <v>224</v>
      </c>
      <c r="V439" s="8" t="s">
        <v>224</v>
      </c>
      <c r="W439" s="8" t="s">
        <v>61</v>
      </c>
      <c r="X439" s="8" t="s">
        <v>61</v>
      </c>
      <c r="Y439" s="8" t="s">
        <v>61</v>
      </c>
      <c r="Z439" s="8" t="s">
        <v>61</v>
      </c>
      <c r="AA439" s="8" t="s">
        <v>66</v>
      </c>
      <c r="AB439" s="8" t="s">
        <v>224</v>
      </c>
      <c r="AC439" s="8" t="s">
        <v>57</v>
      </c>
      <c r="AD439" s="8" t="s">
        <v>61</v>
      </c>
      <c r="AE439" s="8" t="s">
        <v>61</v>
      </c>
      <c r="AF439" s="8" t="s">
        <v>74</v>
      </c>
      <c r="AG439" s="7">
        <v>5.5</v>
      </c>
    </row>
    <row r="440" spans="1:33" x14ac:dyDescent="0.25">
      <c r="A440" s="7">
        <v>2024</v>
      </c>
      <c r="B440" s="8" t="s">
        <v>54</v>
      </c>
      <c r="C440" s="8" t="s">
        <v>55</v>
      </c>
      <c r="D440" s="8" t="s">
        <v>56</v>
      </c>
      <c r="E440" s="8" t="s">
        <v>219</v>
      </c>
      <c r="F440" s="8" t="s">
        <v>182</v>
      </c>
      <c r="G440" s="8" t="s">
        <v>713</v>
      </c>
      <c r="H440" s="8" t="s">
        <v>85</v>
      </c>
      <c r="I440" s="8" t="s">
        <v>221</v>
      </c>
      <c r="J440" s="8" t="s">
        <v>61</v>
      </c>
      <c r="K440" s="7" t="b">
        <v>1</v>
      </c>
      <c r="L440" s="8" t="s">
        <v>8</v>
      </c>
      <c r="M440" s="7">
        <v>101</v>
      </c>
      <c r="N440" s="8" t="s">
        <v>726</v>
      </c>
      <c r="O440" s="7">
        <v>27</v>
      </c>
      <c r="P440" s="9"/>
      <c r="Q440" s="8" t="s">
        <v>61</v>
      </c>
      <c r="R440" s="7">
        <v>1</v>
      </c>
      <c r="S440" s="10">
        <v>45476</v>
      </c>
      <c r="T440" s="8" t="s">
        <v>57</v>
      </c>
      <c r="U440" s="8" t="s">
        <v>224</v>
      </c>
      <c r="V440" s="8" t="s">
        <v>224</v>
      </c>
      <c r="W440" s="8" t="s">
        <v>61</v>
      </c>
      <c r="X440" s="8" t="s">
        <v>61</v>
      </c>
      <c r="Y440" s="8" t="s">
        <v>61</v>
      </c>
      <c r="Z440" s="8" t="s">
        <v>61</v>
      </c>
      <c r="AA440" s="8" t="s">
        <v>122</v>
      </c>
      <c r="AB440" s="8" t="s">
        <v>224</v>
      </c>
      <c r="AC440" s="8" t="s">
        <v>57</v>
      </c>
      <c r="AD440" s="8" t="s">
        <v>61</v>
      </c>
      <c r="AE440" s="8" t="s">
        <v>61</v>
      </c>
      <c r="AF440" s="8" t="s">
        <v>74</v>
      </c>
      <c r="AG440" s="7">
        <v>5.6</v>
      </c>
    </row>
    <row r="441" spans="1:33" x14ac:dyDescent="0.25">
      <c r="A441" s="7">
        <v>2024</v>
      </c>
      <c r="B441" s="8" t="s">
        <v>54</v>
      </c>
      <c r="C441" s="8" t="s">
        <v>55</v>
      </c>
      <c r="D441" s="8" t="s">
        <v>56</v>
      </c>
      <c r="E441" s="8" t="s">
        <v>219</v>
      </c>
      <c r="F441" s="8" t="s">
        <v>182</v>
      </c>
      <c r="G441" s="8" t="s">
        <v>713</v>
      </c>
      <c r="H441" s="8" t="s">
        <v>86</v>
      </c>
      <c r="I441" s="8" t="s">
        <v>221</v>
      </c>
      <c r="J441" s="8" t="s">
        <v>61</v>
      </c>
      <c r="K441" s="7" t="b">
        <v>1</v>
      </c>
      <c r="L441" s="8" t="s">
        <v>8</v>
      </c>
      <c r="M441" s="7">
        <v>101</v>
      </c>
      <c r="N441" s="8" t="s">
        <v>727</v>
      </c>
      <c r="O441" s="7">
        <v>27</v>
      </c>
      <c r="P441" s="9"/>
      <c r="Q441" s="8" t="s">
        <v>61</v>
      </c>
      <c r="R441" s="7">
        <v>1</v>
      </c>
      <c r="S441" s="10">
        <v>45476</v>
      </c>
      <c r="T441" s="8" t="s">
        <v>57</v>
      </c>
      <c r="U441" s="8" t="s">
        <v>224</v>
      </c>
      <c r="V441" s="8" t="s">
        <v>224</v>
      </c>
      <c r="W441" s="8" t="s">
        <v>61</v>
      </c>
      <c r="X441" s="8" t="s">
        <v>61</v>
      </c>
      <c r="Y441" s="8" t="s">
        <v>61</v>
      </c>
      <c r="Z441" s="8" t="s">
        <v>61</v>
      </c>
      <c r="AA441" s="8" t="s">
        <v>66</v>
      </c>
      <c r="AB441" s="8" t="s">
        <v>224</v>
      </c>
      <c r="AC441" s="8" t="s">
        <v>57</v>
      </c>
      <c r="AD441" s="8" t="s">
        <v>61</v>
      </c>
      <c r="AE441" s="8" t="s">
        <v>61</v>
      </c>
      <c r="AF441" s="8" t="s">
        <v>74</v>
      </c>
      <c r="AG441" s="7">
        <v>13.2</v>
      </c>
    </row>
    <row r="442" spans="1:33" ht="30" x14ac:dyDescent="0.25">
      <c r="A442" s="7">
        <v>2024</v>
      </c>
      <c r="B442" s="8" t="s">
        <v>54</v>
      </c>
      <c r="C442" s="8" t="s">
        <v>55</v>
      </c>
      <c r="D442" s="8" t="s">
        <v>56</v>
      </c>
      <c r="E442" s="8" t="s">
        <v>219</v>
      </c>
      <c r="F442" s="8" t="s">
        <v>182</v>
      </c>
      <c r="G442" s="8" t="s">
        <v>713</v>
      </c>
      <c r="H442" s="8" t="s">
        <v>87</v>
      </c>
      <c r="I442" s="8" t="s">
        <v>221</v>
      </c>
      <c r="J442" s="8" t="s">
        <v>61</v>
      </c>
      <c r="K442" s="7" t="b">
        <v>1</v>
      </c>
      <c r="L442" s="8" t="s">
        <v>8</v>
      </c>
      <c r="M442" s="7">
        <v>101</v>
      </c>
      <c r="N442" s="8" t="s">
        <v>728</v>
      </c>
      <c r="O442" s="7">
        <v>27</v>
      </c>
      <c r="P442" s="9"/>
      <c r="Q442" s="8" t="s">
        <v>61</v>
      </c>
      <c r="R442" s="7">
        <v>1</v>
      </c>
      <c r="S442" s="10">
        <v>45476</v>
      </c>
      <c r="T442" s="8" t="s">
        <v>57</v>
      </c>
      <c r="U442" s="8" t="s">
        <v>243</v>
      </c>
      <c r="V442" s="8" t="s">
        <v>244</v>
      </c>
      <c r="W442" s="8" t="s">
        <v>234</v>
      </c>
      <c r="X442" s="8" t="s">
        <v>65</v>
      </c>
      <c r="Y442" s="8" t="s">
        <v>11</v>
      </c>
      <c r="Z442" s="8" t="s">
        <v>9</v>
      </c>
      <c r="AA442" s="8" t="s">
        <v>187</v>
      </c>
      <c r="AB442" s="8" t="s">
        <v>243</v>
      </c>
      <c r="AC442" s="8" t="s">
        <v>57</v>
      </c>
      <c r="AD442" s="8" t="s">
        <v>61</v>
      </c>
      <c r="AE442" s="8" t="s">
        <v>61</v>
      </c>
      <c r="AF442" s="8" t="s">
        <v>74</v>
      </c>
      <c r="AG442" s="7">
        <v>5.3</v>
      </c>
    </row>
    <row r="443" spans="1:33" x14ac:dyDescent="0.25">
      <c r="A443" s="7">
        <v>2024</v>
      </c>
      <c r="B443" s="8" t="s">
        <v>54</v>
      </c>
      <c r="C443" s="8" t="s">
        <v>55</v>
      </c>
      <c r="D443" s="8" t="s">
        <v>56</v>
      </c>
      <c r="E443" s="8" t="s">
        <v>219</v>
      </c>
      <c r="F443" s="8" t="s">
        <v>182</v>
      </c>
      <c r="G443" s="8" t="s">
        <v>713</v>
      </c>
      <c r="H443" s="8" t="s">
        <v>88</v>
      </c>
      <c r="I443" s="8" t="s">
        <v>221</v>
      </c>
      <c r="J443" s="8" t="s">
        <v>61</v>
      </c>
      <c r="K443" s="7" t="b">
        <v>1</v>
      </c>
      <c r="L443" s="8" t="s">
        <v>8</v>
      </c>
      <c r="M443" s="7">
        <v>101</v>
      </c>
      <c r="N443" s="8" t="s">
        <v>729</v>
      </c>
      <c r="O443" s="7">
        <v>27</v>
      </c>
      <c r="P443" s="9"/>
      <c r="Q443" s="8" t="s">
        <v>61</v>
      </c>
      <c r="R443" s="7">
        <v>1</v>
      </c>
      <c r="S443" s="10">
        <v>45476</v>
      </c>
      <c r="T443" s="8" t="s">
        <v>57</v>
      </c>
      <c r="U443" s="8" t="s">
        <v>224</v>
      </c>
      <c r="V443" s="8" t="s">
        <v>224</v>
      </c>
      <c r="W443" s="8" t="s">
        <v>61</v>
      </c>
      <c r="X443" s="8" t="s">
        <v>61</v>
      </c>
      <c r="Y443" s="8" t="s">
        <v>61</v>
      </c>
      <c r="Z443" s="8" t="s">
        <v>61</v>
      </c>
      <c r="AA443" s="8" t="s">
        <v>66</v>
      </c>
      <c r="AB443" s="8" t="s">
        <v>224</v>
      </c>
      <c r="AC443" s="8" t="s">
        <v>57</v>
      </c>
      <c r="AD443" s="8" t="s">
        <v>61</v>
      </c>
      <c r="AE443" s="8" t="s">
        <v>61</v>
      </c>
      <c r="AF443" s="8" t="s">
        <v>74</v>
      </c>
      <c r="AG443" s="7">
        <v>11.8</v>
      </c>
    </row>
    <row r="444" spans="1:33" ht="45" x14ac:dyDescent="0.25">
      <c r="A444" s="7">
        <v>2024</v>
      </c>
      <c r="B444" s="8" t="s">
        <v>54</v>
      </c>
      <c r="C444" s="8" t="s">
        <v>55</v>
      </c>
      <c r="D444" s="8" t="s">
        <v>56</v>
      </c>
      <c r="E444" s="8" t="s">
        <v>219</v>
      </c>
      <c r="F444" s="8" t="s">
        <v>182</v>
      </c>
      <c r="G444" s="8" t="s">
        <v>713</v>
      </c>
      <c r="H444" s="8" t="s">
        <v>89</v>
      </c>
      <c r="I444" s="8" t="s">
        <v>221</v>
      </c>
      <c r="J444" s="8" t="s">
        <v>61</v>
      </c>
      <c r="K444" s="7" t="b">
        <v>1</v>
      </c>
      <c r="L444" s="8" t="s">
        <v>8</v>
      </c>
      <c r="M444" s="7">
        <v>101</v>
      </c>
      <c r="N444" s="8" t="s">
        <v>730</v>
      </c>
      <c r="O444" s="7">
        <v>27</v>
      </c>
      <c r="P444" s="9"/>
      <c r="Q444" s="8" t="s">
        <v>61</v>
      </c>
      <c r="R444" s="7">
        <v>1</v>
      </c>
      <c r="S444" s="10">
        <v>45476</v>
      </c>
      <c r="T444" s="8" t="s">
        <v>57</v>
      </c>
      <c r="U444" s="8" t="s">
        <v>290</v>
      </c>
      <c r="V444" s="8" t="s">
        <v>291</v>
      </c>
      <c r="W444" s="8" t="s">
        <v>292</v>
      </c>
      <c r="X444" s="8" t="s">
        <v>65</v>
      </c>
      <c r="Y444" s="8" t="s">
        <v>16</v>
      </c>
      <c r="Z444" s="8" t="s">
        <v>9</v>
      </c>
      <c r="AA444" s="8" t="s">
        <v>515</v>
      </c>
      <c r="AB444" s="8" t="s">
        <v>290</v>
      </c>
      <c r="AC444" s="8" t="s">
        <v>57</v>
      </c>
      <c r="AD444" s="8" t="s">
        <v>61</v>
      </c>
      <c r="AE444" s="8" t="s">
        <v>61</v>
      </c>
      <c r="AF444" s="8" t="s">
        <v>74</v>
      </c>
      <c r="AG444" s="7">
        <v>6.9</v>
      </c>
    </row>
    <row r="445" spans="1:33" x14ac:dyDescent="0.25">
      <c r="A445" s="7">
        <v>2024</v>
      </c>
      <c r="B445" s="8" t="s">
        <v>54</v>
      </c>
      <c r="C445" s="8" t="s">
        <v>55</v>
      </c>
      <c r="D445" s="8" t="s">
        <v>56</v>
      </c>
      <c r="E445" s="8" t="s">
        <v>219</v>
      </c>
      <c r="F445" s="8" t="s">
        <v>182</v>
      </c>
      <c r="G445" s="8" t="s">
        <v>713</v>
      </c>
      <c r="H445" s="8" t="s">
        <v>90</v>
      </c>
      <c r="I445" s="8" t="s">
        <v>221</v>
      </c>
      <c r="J445" s="8" t="s">
        <v>61</v>
      </c>
      <c r="K445" s="7" t="b">
        <v>1</v>
      </c>
      <c r="L445" s="8" t="s">
        <v>8</v>
      </c>
      <c r="M445" s="7">
        <v>101</v>
      </c>
      <c r="N445" s="8" t="s">
        <v>731</v>
      </c>
      <c r="O445" s="7">
        <v>27</v>
      </c>
      <c r="P445" s="9"/>
      <c r="Q445" s="8" t="s">
        <v>61</v>
      </c>
      <c r="R445" s="7">
        <v>1</v>
      </c>
      <c r="S445" s="10">
        <v>45476</v>
      </c>
      <c r="T445" s="8" t="s">
        <v>57</v>
      </c>
      <c r="U445" s="8" t="s">
        <v>224</v>
      </c>
      <c r="V445" s="8" t="s">
        <v>224</v>
      </c>
      <c r="W445" s="8" t="s">
        <v>61</v>
      </c>
      <c r="X445" s="8" t="s">
        <v>61</v>
      </c>
      <c r="Y445" s="8" t="s">
        <v>61</v>
      </c>
      <c r="Z445" s="8" t="s">
        <v>61</v>
      </c>
      <c r="AA445" s="8" t="s">
        <v>66</v>
      </c>
      <c r="AB445" s="8" t="s">
        <v>224</v>
      </c>
      <c r="AC445" s="8" t="s">
        <v>57</v>
      </c>
      <c r="AD445" s="8" t="s">
        <v>61</v>
      </c>
      <c r="AE445" s="8" t="s">
        <v>61</v>
      </c>
      <c r="AF445" s="8" t="s">
        <v>74</v>
      </c>
      <c r="AG445" s="7">
        <v>6.8</v>
      </c>
    </row>
    <row r="446" spans="1:33" x14ac:dyDescent="0.25">
      <c r="A446" s="7">
        <v>2024</v>
      </c>
      <c r="B446" s="8" t="s">
        <v>54</v>
      </c>
      <c r="C446" s="8" t="s">
        <v>55</v>
      </c>
      <c r="D446" s="8" t="s">
        <v>56</v>
      </c>
      <c r="E446" s="8" t="s">
        <v>219</v>
      </c>
      <c r="F446" s="8" t="s">
        <v>182</v>
      </c>
      <c r="G446" s="8" t="s">
        <v>713</v>
      </c>
      <c r="H446" s="8" t="s">
        <v>91</v>
      </c>
      <c r="I446" s="8" t="s">
        <v>221</v>
      </c>
      <c r="J446" s="8" t="s">
        <v>61</v>
      </c>
      <c r="K446" s="7" t="b">
        <v>1</v>
      </c>
      <c r="L446" s="8" t="s">
        <v>8</v>
      </c>
      <c r="M446" s="7">
        <v>101</v>
      </c>
      <c r="N446" s="8" t="s">
        <v>732</v>
      </c>
      <c r="O446" s="7">
        <v>27</v>
      </c>
      <c r="P446" s="9"/>
      <c r="Q446" s="8" t="s">
        <v>61</v>
      </c>
      <c r="R446" s="7">
        <v>1</v>
      </c>
      <c r="S446" s="10">
        <v>45476</v>
      </c>
      <c r="T446" s="8" t="s">
        <v>57</v>
      </c>
      <c r="U446" s="8" t="s">
        <v>224</v>
      </c>
      <c r="V446" s="8" t="s">
        <v>224</v>
      </c>
      <c r="W446" s="8" t="s">
        <v>61</v>
      </c>
      <c r="X446" s="8" t="s">
        <v>61</v>
      </c>
      <c r="Y446" s="8" t="s">
        <v>61</v>
      </c>
      <c r="Z446" s="8" t="s">
        <v>61</v>
      </c>
      <c r="AA446" s="8" t="s">
        <v>66</v>
      </c>
      <c r="AB446" s="8" t="s">
        <v>224</v>
      </c>
      <c r="AC446" s="8" t="s">
        <v>57</v>
      </c>
      <c r="AD446" s="8" t="s">
        <v>61</v>
      </c>
      <c r="AE446" s="8" t="s">
        <v>61</v>
      </c>
      <c r="AF446" s="8" t="s">
        <v>74</v>
      </c>
      <c r="AG446" s="7">
        <v>7.9</v>
      </c>
    </row>
    <row r="447" spans="1:33" ht="30" x14ac:dyDescent="0.25">
      <c r="A447" s="7">
        <v>2024</v>
      </c>
      <c r="B447" s="8" t="s">
        <v>54</v>
      </c>
      <c r="C447" s="8" t="s">
        <v>55</v>
      </c>
      <c r="D447" s="8" t="s">
        <v>56</v>
      </c>
      <c r="E447" s="8" t="s">
        <v>219</v>
      </c>
      <c r="F447" s="8" t="s">
        <v>182</v>
      </c>
      <c r="G447" s="8" t="s">
        <v>713</v>
      </c>
      <c r="H447" s="8" t="s">
        <v>92</v>
      </c>
      <c r="I447" s="8" t="s">
        <v>221</v>
      </c>
      <c r="J447" s="8" t="s">
        <v>61</v>
      </c>
      <c r="K447" s="7" t="b">
        <v>1</v>
      </c>
      <c r="L447" s="8" t="s">
        <v>8</v>
      </c>
      <c r="M447" s="7">
        <v>101</v>
      </c>
      <c r="N447" s="8" t="s">
        <v>733</v>
      </c>
      <c r="O447" s="7">
        <v>27</v>
      </c>
      <c r="P447" s="9"/>
      <c r="Q447" s="8" t="s">
        <v>61</v>
      </c>
      <c r="R447" s="7">
        <v>1</v>
      </c>
      <c r="S447" s="10">
        <v>45476</v>
      </c>
      <c r="T447" s="8" t="s">
        <v>57</v>
      </c>
      <c r="U447" s="8" t="s">
        <v>64</v>
      </c>
      <c r="V447" s="8" t="s">
        <v>18</v>
      </c>
      <c r="W447" s="8" t="s">
        <v>12</v>
      </c>
      <c r="X447" s="8" t="s">
        <v>65</v>
      </c>
      <c r="Y447" s="8" t="s">
        <v>16</v>
      </c>
      <c r="Z447" s="8" t="s">
        <v>9</v>
      </c>
      <c r="AA447" s="8" t="s">
        <v>66</v>
      </c>
      <c r="AB447" s="8" t="s">
        <v>64</v>
      </c>
      <c r="AC447" s="8" t="s">
        <v>57</v>
      </c>
      <c r="AD447" s="8" t="s">
        <v>61</v>
      </c>
      <c r="AE447" s="8" t="s">
        <v>61</v>
      </c>
      <c r="AF447" s="8" t="s">
        <v>74</v>
      </c>
      <c r="AG447" s="7">
        <v>17.2</v>
      </c>
    </row>
    <row r="448" spans="1:33" ht="45" x14ac:dyDescent="0.25">
      <c r="A448" s="7">
        <v>2024</v>
      </c>
      <c r="B448" s="8" t="s">
        <v>54</v>
      </c>
      <c r="C448" s="8" t="s">
        <v>55</v>
      </c>
      <c r="D448" s="8" t="s">
        <v>56</v>
      </c>
      <c r="E448" s="8" t="s">
        <v>219</v>
      </c>
      <c r="F448" s="8" t="s">
        <v>182</v>
      </c>
      <c r="G448" s="8" t="s">
        <v>713</v>
      </c>
      <c r="H448" s="8" t="s">
        <v>93</v>
      </c>
      <c r="I448" s="8" t="s">
        <v>221</v>
      </c>
      <c r="J448" s="8" t="s">
        <v>61</v>
      </c>
      <c r="K448" s="7" t="b">
        <v>1</v>
      </c>
      <c r="L448" s="8" t="s">
        <v>8</v>
      </c>
      <c r="M448" s="7">
        <v>101</v>
      </c>
      <c r="N448" s="8" t="s">
        <v>734</v>
      </c>
      <c r="O448" s="7">
        <v>27</v>
      </c>
      <c r="P448" s="9"/>
      <c r="Q448" s="8" t="s">
        <v>61</v>
      </c>
      <c r="R448" s="7">
        <v>1</v>
      </c>
      <c r="S448" s="10">
        <v>45476</v>
      </c>
      <c r="T448" s="8" t="s">
        <v>57</v>
      </c>
      <c r="U448" s="8" t="s">
        <v>290</v>
      </c>
      <c r="V448" s="8" t="s">
        <v>291</v>
      </c>
      <c r="W448" s="8" t="s">
        <v>292</v>
      </c>
      <c r="X448" s="8" t="s">
        <v>65</v>
      </c>
      <c r="Y448" s="8" t="s">
        <v>16</v>
      </c>
      <c r="Z448" s="8" t="s">
        <v>9</v>
      </c>
      <c r="AA448" s="8" t="s">
        <v>293</v>
      </c>
      <c r="AB448" s="8" t="s">
        <v>290</v>
      </c>
      <c r="AC448" s="8" t="s">
        <v>57</v>
      </c>
      <c r="AD448" s="8" t="s">
        <v>61</v>
      </c>
      <c r="AE448" s="8" t="s">
        <v>61</v>
      </c>
      <c r="AF448" s="8" t="s">
        <v>74</v>
      </c>
      <c r="AG448" s="7">
        <v>7.5</v>
      </c>
    </row>
    <row r="449" spans="1:33" x14ac:dyDescent="0.25">
      <c r="A449" s="7">
        <v>2024</v>
      </c>
      <c r="B449" s="8" t="s">
        <v>54</v>
      </c>
      <c r="C449" s="8" t="s">
        <v>55</v>
      </c>
      <c r="D449" s="8" t="s">
        <v>56</v>
      </c>
      <c r="E449" s="8" t="s">
        <v>219</v>
      </c>
      <c r="F449" s="8" t="s">
        <v>182</v>
      </c>
      <c r="G449" s="8" t="s">
        <v>713</v>
      </c>
      <c r="H449" s="8" t="s">
        <v>94</v>
      </c>
      <c r="I449" s="8" t="s">
        <v>221</v>
      </c>
      <c r="J449" s="8" t="s">
        <v>61</v>
      </c>
      <c r="K449" s="7" t="b">
        <v>1</v>
      </c>
      <c r="L449" s="8" t="s">
        <v>8</v>
      </c>
      <c r="M449" s="7">
        <v>101</v>
      </c>
      <c r="N449" s="8" t="s">
        <v>735</v>
      </c>
      <c r="O449" s="7">
        <v>27</v>
      </c>
      <c r="P449" s="9"/>
      <c r="Q449" s="8" t="s">
        <v>61</v>
      </c>
      <c r="R449" s="7">
        <v>1</v>
      </c>
      <c r="S449" s="10">
        <v>45476</v>
      </c>
      <c r="T449" s="8" t="s">
        <v>57</v>
      </c>
      <c r="U449" s="8" t="s">
        <v>224</v>
      </c>
      <c r="V449" s="8" t="s">
        <v>224</v>
      </c>
      <c r="W449" s="8" t="s">
        <v>61</v>
      </c>
      <c r="X449" s="8" t="s">
        <v>61</v>
      </c>
      <c r="Y449" s="8" t="s">
        <v>61</v>
      </c>
      <c r="Z449" s="8" t="s">
        <v>61</v>
      </c>
      <c r="AA449" s="8" t="s">
        <v>66</v>
      </c>
      <c r="AB449" s="8" t="s">
        <v>224</v>
      </c>
      <c r="AC449" s="8" t="s">
        <v>57</v>
      </c>
      <c r="AD449" s="8" t="s">
        <v>61</v>
      </c>
      <c r="AE449" s="8" t="s">
        <v>61</v>
      </c>
      <c r="AF449" s="8" t="s">
        <v>74</v>
      </c>
      <c r="AG449" s="7">
        <v>6.6</v>
      </c>
    </row>
    <row r="450" spans="1:33" ht="30" x14ac:dyDescent="0.25">
      <c r="A450" s="7">
        <v>2024</v>
      </c>
      <c r="B450" s="8" t="s">
        <v>54</v>
      </c>
      <c r="C450" s="8" t="s">
        <v>55</v>
      </c>
      <c r="D450" s="8" t="s">
        <v>56</v>
      </c>
      <c r="E450" s="8" t="s">
        <v>219</v>
      </c>
      <c r="F450" s="8" t="s">
        <v>182</v>
      </c>
      <c r="G450" s="8" t="s">
        <v>713</v>
      </c>
      <c r="H450" s="8" t="s">
        <v>95</v>
      </c>
      <c r="I450" s="8" t="s">
        <v>221</v>
      </c>
      <c r="J450" s="8" t="s">
        <v>61</v>
      </c>
      <c r="K450" s="7" t="b">
        <v>1</v>
      </c>
      <c r="L450" s="8" t="s">
        <v>8</v>
      </c>
      <c r="M450" s="7">
        <v>101</v>
      </c>
      <c r="N450" s="8" t="s">
        <v>736</v>
      </c>
      <c r="O450" s="7">
        <v>27</v>
      </c>
      <c r="P450" s="9"/>
      <c r="Q450" s="8" t="s">
        <v>61</v>
      </c>
      <c r="R450" s="7">
        <v>1</v>
      </c>
      <c r="S450" s="10">
        <v>45476</v>
      </c>
      <c r="T450" s="8" t="s">
        <v>57</v>
      </c>
      <c r="U450" s="8" t="s">
        <v>64</v>
      </c>
      <c r="V450" s="8" t="s">
        <v>18</v>
      </c>
      <c r="W450" s="8" t="s">
        <v>12</v>
      </c>
      <c r="X450" s="8" t="s">
        <v>65</v>
      </c>
      <c r="Y450" s="8" t="s">
        <v>16</v>
      </c>
      <c r="Z450" s="8" t="s">
        <v>9</v>
      </c>
      <c r="AA450" s="8" t="s">
        <v>66</v>
      </c>
      <c r="AB450" s="8" t="s">
        <v>64</v>
      </c>
      <c r="AC450" s="8" t="s">
        <v>57</v>
      </c>
      <c r="AD450" s="8" t="s">
        <v>61</v>
      </c>
      <c r="AE450" s="8" t="s">
        <v>61</v>
      </c>
      <c r="AF450" s="8" t="s">
        <v>74</v>
      </c>
      <c r="AG450" s="7">
        <v>5.6</v>
      </c>
    </row>
    <row r="451" spans="1:33" ht="30" x14ac:dyDescent="0.25">
      <c r="A451" s="7">
        <v>2024</v>
      </c>
      <c r="B451" s="8" t="s">
        <v>54</v>
      </c>
      <c r="C451" s="8" t="s">
        <v>55</v>
      </c>
      <c r="D451" s="8" t="s">
        <v>56</v>
      </c>
      <c r="E451" s="8" t="s">
        <v>219</v>
      </c>
      <c r="F451" s="8" t="s">
        <v>182</v>
      </c>
      <c r="G451" s="8" t="s">
        <v>713</v>
      </c>
      <c r="H451" s="8" t="s">
        <v>96</v>
      </c>
      <c r="I451" s="8" t="s">
        <v>221</v>
      </c>
      <c r="J451" s="8" t="s">
        <v>61</v>
      </c>
      <c r="K451" s="7" t="b">
        <v>1</v>
      </c>
      <c r="L451" s="8" t="s">
        <v>8</v>
      </c>
      <c r="M451" s="7">
        <v>101</v>
      </c>
      <c r="N451" s="8" t="s">
        <v>737</v>
      </c>
      <c r="O451" s="7">
        <v>27</v>
      </c>
      <c r="P451" s="9"/>
      <c r="Q451" s="8" t="s">
        <v>61</v>
      </c>
      <c r="R451" s="7">
        <v>1</v>
      </c>
      <c r="S451" s="10">
        <v>45476</v>
      </c>
      <c r="T451" s="8" t="s">
        <v>57</v>
      </c>
      <c r="U451" s="8" t="s">
        <v>224</v>
      </c>
      <c r="V451" s="8" t="s">
        <v>224</v>
      </c>
      <c r="W451" s="8" t="s">
        <v>61</v>
      </c>
      <c r="X451" s="8" t="s">
        <v>61</v>
      </c>
      <c r="Y451" s="8" t="s">
        <v>61</v>
      </c>
      <c r="Z451" s="8" t="s">
        <v>61</v>
      </c>
      <c r="AA451" s="8" t="s">
        <v>187</v>
      </c>
      <c r="AB451" s="8" t="s">
        <v>224</v>
      </c>
      <c r="AC451" s="8" t="s">
        <v>57</v>
      </c>
      <c r="AD451" s="8" t="s">
        <v>61</v>
      </c>
      <c r="AE451" s="8" t="s">
        <v>61</v>
      </c>
      <c r="AF451" s="8" t="s">
        <v>74</v>
      </c>
      <c r="AG451" s="7">
        <v>6.2</v>
      </c>
    </row>
    <row r="452" spans="1:33" x14ac:dyDescent="0.25">
      <c r="A452" s="7">
        <v>2024</v>
      </c>
      <c r="B452" s="8" t="s">
        <v>54</v>
      </c>
      <c r="C452" s="8" t="s">
        <v>55</v>
      </c>
      <c r="D452" s="8" t="s">
        <v>56</v>
      </c>
      <c r="E452" s="8" t="s">
        <v>219</v>
      </c>
      <c r="F452" s="8" t="s">
        <v>182</v>
      </c>
      <c r="G452" s="8" t="s">
        <v>713</v>
      </c>
      <c r="H452" s="8" t="s">
        <v>97</v>
      </c>
      <c r="I452" s="8" t="s">
        <v>221</v>
      </c>
      <c r="J452" s="8" t="s">
        <v>61</v>
      </c>
      <c r="K452" s="7" t="b">
        <v>1</v>
      </c>
      <c r="L452" s="8" t="s">
        <v>8</v>
      </c>
      <c r="M452" s="7">
        <v>101</v>
      </c>
      <c r="N452" s="8" t="s">
        <v>738</v>
      </c>
      <c r="O452" s="7">
        <v>27</v>
      </c>
      <c r="P452" s="9"/>
      <c r="Q452" s="8" t="s">
        <v>61</v>
      </c>
      <c r="R452" s="7">
        <v>1</v>
      </c>
      <c r="S452" s="10">
        <v>45476</v>
      </c>
      <c r="T452" s="8" t="s">
        <v>57</v>
      </c>
      <c r="U452" s="8" t="s">
        <v>224</v>
      </c>
      <c r="V452" s="8" t="s">
        <v>224</v>
      </c>
      <c r="W452" s="8" t="s">
        <v>61</v>
      </c>
      <c r="X452" s="8" t="s">
        <v>61</v>
      </c>
      <c r="Y452" s="8" t="s">
        <v>61</v>
      </c>
      <c r="Z452" s="8" t="s">
        <v>61</v>
      </c>
      <c r="AA452" s="8" t="s">
        <v>66</v>
      </c>
      <c r="AB452" s="8" t="s">
        <v>224</v>
      </c>
      <c r="AC452" s="8" t="s">
        <v>57</v>
      </c>
      <c r="AD452" s="8" t="s">
        <v>61</v>
      </c>
      <c r="AE452" s="8" t="s">
        <v>61</v>
      </c>
      <c r="AF452" s="8" t="s">
        <v>74</v>
      </c>
      <c r="AG452" s="7">
        <v>9.8000000000000007</v>
      </c>
    </row>
    <row r="453" spans="1:33" ht="30" x14ac:dyDescent="0.25">
      <c r="A453" s="7">
        <v>2024</v>
      </c>
      <c r="B453" s="8" t="s">
        <v>54</v>
      </c>
      <c r="C453" s="8" t="s">
        <v>55</v>
      </c>
      <c r="D453" s="8" t="s">
        <v>56</v>
      </c>
      <c r="E453" s="8" t="s">
        <v>219</v>
      </c>
      <c r="F453" s="8" t="s">
        <v>182</v>
      </c>
      <c r="G453" s="8" t="s">
        <v>713</v>
      </c>
      <c r="H453" s="8" t="s">
        <v>98</v>
      </c>
      <c r="I453" s="8" t="s">
        <v>221</v>
      </c>
      <c r="J453" s="8" t="s">
        <v>61</v>
      </c>
      <c r="K453" s="7" t="b">
        <v>1</v>
      </c>
      <c r="L453" s="8" t="s">
        <v>8</v>
      </c>
      <c r="M453" s="7">
        <v>101</v>
      </c>
      <c r="N453" s="8" t="s">
        <v>739</v>
      </c>
      <c r="O453" s="7">
        <v>27</v>
      </c>
      <c r="P453" s="9"/>
      <c r="Q453" s="8" t="s">
        <v>61</v>
      </c>
      <c r="R453" s="7">
        <v>1</v>
      </c>
      <c r="S453" s="10">
        <v>45476</v>
      </c>
      <c r="T453" s="8" t="s">
        <v>57</v>
      </c>
      <c r="U453" s="8" t="s">
        <v>64</v>
      </c>
      <c r="V453" s="8" t="s">
        <v>18</v>
      </c>
      <c r="W453" s="8" t="s">
        <v>12</v>
      </c>
      <c r="X453" s="8" t="s">
        <v>65</v>
      </c>
      <c r="Y453" s="8" t="s">
        <v>16</v>
      </c>
      <c r="Z453" s="8" t="s">
        <v>9</v>
      </c>
      <c r="AA453" s="8" t="s">
        <v>66</v>
      </c>
      <c r="AB453" s="8" t="s">
        <v>64</v>
      </c>
      <c r="AC453" s="8" t="s">
        <v>57</v>
      </c>
      <c r="AD453" s="8" t="s">
        <v>61</v>
      </c>
      <c r="AE453" s="8" t="s">
        <v>61</v>
      </c>
      <c r="AF453" s="8" t="s">
        <v>74</v>
      </c>
      <c r="AG453" s="7">
        <v>8.4</v>
      </c>
    </row>
    <row r="454" spans="1:33" ht="30" x14ac:dyDescent="0.25">
      <c r="A454" s="7">
        <v>2024</v>
      </c>
      <c r="B454" s="8" t="s">
        <v>54</v>
      </c>
      <c r="C454" s="8" t="s">
        <v>55</v>
      </c>
      <c r="D454" s="8" t="s">
        <v>56</v>
      </c>
      <c r="E454" s="8" t="s">
        <v>219</v>
      </c>
      <c r="F454" s="8" t="s">
        <v>182</v>
      </c>
      <c r="G454" s="8" t="s">
        <v>713</v>
      </c>
      <c r="H454" s="8" t="s">
        <v>99</v>
      </c>
      <c r="I454" s="8" t="s">
        <v>221</v>
      </c>
      <c r="J454" s="8" t="s">
        <v>61</v>
      </c>
      <c r="K454" s="7" t="b">
        <v>1</v>
      </c>
      <c r="L454" s="8" t="s">
        <v>8</v>
      </c>
      <c r="M454" s="7">
        <v>101</v>
      </c>
      <c r="N454" s="8" t="s">
        <v>740</v>
      </c>
      <c r="O454" s="7">
        <v>27</v>
      </c>
      <c r="P454" s="9"/>
      <c r="Q454" s="8" t="s">
        <v>61</v>
      </c>
      <c r="R454" s="7">
        <v>1</v>
      </c>
      <c r="S454" s="10">
        <v>45476</v>
      </c>
      <c r="T454" s="8" t="s">
        <v>57</v>
      </c>
      <c r="U454" s="8" t="s">
        <v>171</v>
      </c>
      <c r="V454" s="8" t="s">
        <v>172</v>
      </c>
      <c r="W454" s="8" t="s">
        <v>173</v>
      </c>
      <c r="X454" s="8" t="s">
        <v>65</v>
      </c>
      <c r="Y454" s="8" t="s">
        <v>16</v>
      </c>
      <c r="Z454" s="8" t="s">
        <v>9</v>
      </c>
      <c r="AA454" s="8" t="s">
        <v>66</v>
      </c>
      <c r="AB454" s="8" t="s">
        <v>171</v>
      </c>
      <c r="AC454" s="8" t="s">
        <v>57</v>
      </c>
      <c r="AD454" s="8" t="s">
        <v>61</v>
      </c>
      <c r="AE454" s="8" t="s">
        <v>61</v>
      </c>
      <c r="AF454" s="8" t="s">
        <v>74</v>
      </c>
      <c r="AG454" s="7">
        <v>10.6</v>
      </c>
    </row>
    <row r="455" spans="1:33" ht="30" x14ac:dyDescent="0.25">
      <c r="A455" s="7">
        <v>2024</v>
      </c>
      <c r="B455" s="8" t="s">
        <v>54</v>
      </c>
      <c r="C455" s="8" t="s">
        <v>55</v>
      </c>
      <c r="D455" s="8" t="s">
        <v>56</v>
      </c>
      <c r="E455" s="8" t="s">
        <v>219</v>
      </c>
      <c r="F455" s="8" t="s">
        <v>182</v>
      </c>
      <c r="G455" s="8" t="s">
        <v>713</v>
      </c>
      <c r="H455" s="8" t="s">
        <v>100</v>
      </c>
      <c r="I455" s="8" t="s">
        <v>221</v>
      </c>
      <c r="J455" s="8" t="s">
        <v>61</v>
      </c>
      <c r="K455" s="7" t="b">
        <v>1</v>
      </c>
      <c r="L455" s="8" t="s">
        <v>8</v>
      </c>
      <c r="M455" s="7">
        <v>101</v>
      </c>
      <c r="N455" s="8" t="s">
        <v>741</v>
      </c>
      <c r="O455" s="7">
        <v>27</v>
      </c>
      <c r="P455" s="9"/>
      <c r="Q455" s="8" t="s">
        <v>61</v>
      </c>
      <c r="R455" s="7">
        <v>1</v>
      </c>
      <c r="S455" s="10">
        <v>45476</v>
      </c>
      <c r="T455" s="8" t="s">
        <v>57</v>
      </c>
      <c r="U455" s="8" t="s">
        <v>232</v>
      </c>
      <c r="V455" s="8" t="s">
        <v>233</v>
      </c>
      <c r="W455" s="8" t="s">
        <v>234</v>
      </c>
      <c r="X455" s="8" t="s">
        <v>65</v>
      </c>
      <c r="Y455" s="8" t="s">
        <v>16</v>
      </c>
      <c r="Z455" s="8" t="s">
        <v>9</v>
      </c>
      <c r="AA455" s="8" t="s">
        <v>187</v>
      </c>
      <c r="AB455" s="8" t="s">
        <v>232</v>
      </c>
      <c r="AC455" s="8" t="s">
        <v>57</v>
      </c>
      <c r="AD455" s="8" t="s">
        <v>61</v>
      </c>
      <c r="AE455" s="8" t="s">
        <v>61</v>
      </c>
      <c r="AF455" s="8" t="s">
        <v>74</v>
      </c>
      <c r="AG455" s="7">
        <v>6.5</v>
      </c>
    </row>
    <row r="456" spans="1:33" ht="30" x14ac:dyDescent="0.25">
      <c r="A456" s="7">
        <v>2024</v>
      </c>
      <c r="B456" s="8" t="s">
        <v>54</v>
      </c>
      <c r="C456" s="8" t="s">
        <v>55</v>
      </c>
      <c r="D456" s="8" t="s">
        <v>56</v>
      </c>
      <c r="E456" s="8" t="s">
        <v>219</v>
      </c>
      <c r="F456" s="8" t="s">
        <v>182</v>
      </c>
      <c r="G456" s="8" t="s">
        <v>713</v>
      </c>
      <c r="H456" s="8" t="s">
        <v>101</v>
      </c>
      <c r="I456" s="8" t="s">
        <v>221</v>
      </c>
      <c r="J456" s="8" t="s">
        <v>61</v>
      </c>
      <c r="K456" s="7" t="b">
        <v>1</v>
      </c>
      <c r="L456" s="8" t="s">
        <v>8</v>
      </c>
      <c r="M456" s="7">
        <v>101</v>
      </c>
      <c r="N456" s="8" t="s">
        <v>742</v>
      </c>
      <c r="O456" s="7">
        <v>27</v>
      </c>
      <c r="P456" s="9"/>
      <c r="Q456" s="8" t="s">
        <v>61</v>
      </c>
      <c r="R456" s="7">
        <v>1</v>
      </c>
      <c r="S456" s="10">
        <v>45476</v>
      </c>
      <c r="T456" s="8" t="s">
        <v>57</v>
      </c>
      <c r="U456" s="8" t="s">
        <v>171</v>
      </c>
      <c r="V456" s="8" t="s">
        <v>172</v>
      </c>
      <c r="W456" s="8" t="s">
        <v>173</v>
      </c>
      <c r="X456" s="8" t="s">
        <v>65</v>
      </c>
      <c r="Y456" s="8" t="s">
        <v>16</v>
      </c>
      <c r="Z456" s="8" t="s">
        <v>9</v>
      </c>
      <c r="AA456" s="8" t="s">
        <v>66</v>
      </c>
      <c r="AB456" s="8" t="s">
        <v>171</v>
      </c>
      <c r="AC456" s="8" t="s">
        <v>57</v>
      </c>
      <c r="AD456" s="8" t="s">
        <v>61</v>
      </c>
      <c r="AE456" s="8" t="s">
        <v>61</v>
      </c>
      <c r="AF456" s="8" t="s">
        <v>74</v>
      </c>
      <c r="AG456" s="7">
        <v>8.1</v>
      </c>
    </row>
    <row r="457" spans="1:33" x14ac:dyDescent="0.25">
      <c r="A457" s="7">
        <v>2024</v>
      </c>
      <c r="B457" s="8" t="s">
        <v>54</v>
      </c>
      <c r="C457" s="8" t="s">
        <v>55</v>
      </c>
      <c r="D457" s="8" t="s">
        <v>56</v>
      </c>
      <c r="E457" s="8" t="s">
        <v>219</v>
      </c>
      <c r="F457" s="8" t="s">
        <v>182</v>
      </c>
      <c r="G457" s="8" t="s">
        <v>713</v>
      </c>
      <c r="H457" s="8" t="s">
        <v>102</v>
      </c>
      <c r="I457" s="8" t="s">
        <v>221</v>
      </c>
      <c r="J457" s="8" t="s">
        <v>61</v>
      </c>
      <c r="K457" s="7" t="b">
        <v>1</v>
      </c>
      <c r="L457" s="8" t="s">
        <v>8</v>
      </c>
      <c r="M457" s="7">
        <v>101</v>
      </c>
      <c r="N457" s="8" t="s">
        <v>743</v>
      </c>
      <c r="O457" s="7">
        <v>27</v>
      </c>
      <c r="P457" s="9"/>
      <c r="Q457" s="8" t="s">
        <v>61</v>
      </c>
      <c r="R457" s="7">
        <v>1</v>
      </c>
      <c r="S457" s="10">
        <v>45476</v>
      </c>
      <c r="T457" s="8" t="s">
        <v>57</v>
      </c>
      <c r="U457" s="8" t="s">
        <v>224</v>
      </c>
      <c r="V457" s="8" t="s">
        <v>224</v>
      </c>
      <c r="W457" s="8" t="s">
        <v>61</v>
      </c>
      <c r="X457" s="8" t="s">
        <v>61</v>
      </c>
      <c r="Y457" s="8" t="s">
        <v>61</v>
      </c>
      <c r="Z457" s="8" t="s">
        <v>61</v>
      </c>
      <c r="AA457" s="8" t="s">
        <v>66</v>
      </c>
      <c r="AB457" s="8" t="s">
        <v>224</v>
      </c>
      <c r="AC457" s="8" t="s">
        <v>57</v>
      </c>
      <c r="AD457" s="8" t="s">
        <v>61</v>
      </c>
      <c r="AE457" s="8" t="s">
        <v>61</v>
      </c>
      <c r="AF457" s="8" t="s">
        <v>74</v>
      </c>
      <c r="AG457" s="7">
        <v>14.1</v>
      </c>
    </row>
    <row r="458" spans="1:33" x14ac:dyDescent="0.25">
      <c r="A458" s="7">
        <v>2024</v>
      </c>
      <c r="B458" s="8" t="s">
        <v>54</v>
      </c>
      <c r="C458" s="8" t="s">
        <v>55</v>
      </c>
      <c r="D458" s="8" t="s">
        <v>56</v>
      </c>
      <c r="E458" s="8" t="s">
        <v>219</v>
      </c>
      <c r="F458" s="8" t="s">
        <v>182</v>
      </c>
      <c r="G458" s="8" t="s">
        <v>713</v>
      </c>
      <c r="H458" s="8" t="s">
        <v>103</v>
      </c>
      <c r="I458" s="8" t="s">
        <v>221</v>
      </c>
      <c r="J458" s="8" t="s">
        <v>61</v>
      </c>
      <c r="K458" s="7" t="b">
        <v>1</v>
      </c>
      <c r="L458" s="8" t="s">
        <v>8</v>
      </c>
      <c r="M458" s="7">
        <v>101</v>
      </c>
      <c r="N458" s="8" t="s">
        <v>744</v>
      </c>
      <c r="O458" s="7">
        <v>27</v>
      </c>
      <c r="P458" s="9"/>
      <c r="Q458" s="8" t="s">
        <v>61</v>
      </c>
      <c r="R458" s="7">
        <v>1</v>
      </c>
      <c r="S458" s="10">
        <v>45476</v>
      </c>
      <c r="T458" s="8" t="s">
        <v>57</v>
      </c>
      <c r="U458" s="8" t="s">
        <v>224</v>
      </c>
      <c r="V458" s="8" t="s">
        <v>224</v>
      </c>
      <c r="W458" s="8" t="s">
        <v>61</v>
      </c>
      <c r="X458" s="8" t="s">
        <v>61</v>
      </c>
      <c r="Y458" s="8" t="s">
        <v>61</v>
      </c>
      <c r="Z458" s="8" t="s">
        <v>61</v>
      </c>
      <c r="AA458" s="8" t="s">
        <v>66</v>
      </c>
      <c r="AB458" s="8" t="s">
        <v>224</v>
      </c>
      <c r="AC458" s="8" t="s">
        <v>57</v>
      </c>
      <c r="AD458" s="8" t="s">
        <v>61</v>
      </c>
      <c r="AE458" s="8" t="s">
        <v>61</v>
      </c>
      <c r="AF458" s="8" t="s">
        <v>74</v>
      </c>
      <c r="AG458" s="7">
        <v>11</v>
      </c>
    </row>
    <row r="459" spans="1:33" ht="30" x14ac:dyDescent="0.25">
      <c r="A459" s="7">
        <v>2024</v>
      </c>
      <c r="B459" s="8" t="s">
        <v>54</v>
      </c>
      <c r="C459" s="8" t="s">
        <v>55</v>
      </c>
      <c r="D459" s="8" t="s">
        <v>56</v>
      </c>
      <c r="E459" s="8" t="s">
        <v>219</v>
      </c>
      <c r="F459" s="8" t="s">
        <v>182</v>
      </c>
      <c r="G459" s="8" t="s">
        <v>713</v>
      </c>
      <c r="H459" s="8" t="s">
        <v>104</v>
      </c>
      <c r="I459" s="8" t="s">
        <v>221</v>
      </c>
      <c r="J459" s="8" t="s">
        <v>61</v>
      </c>
      <c r="K459" s="7" t="b">
        <v>1</v>
      </c>
      <c r="L459" s="8" t="s">
        <v>8</v>
      </c>
      <c r="M459" s="7">
        <v>101</v>
      </c>
      <c r="N459" s="8" t="s">
        <v>745</v>
      </c>
      <c r="O459" s="7">
        <v>27</v>
      </c>
      <c r="P459" s="9"/>
      <c r="Q459" s="8" t="s">
        <v>61</v>
      </c>
      <c r="R459" s="7">
        <v>1</v>
      </c>
      <c r="S459" s="10">
        <v>45476</v>
      </c>
      <c r="T459" s="8" t="s">
        <v>57</v>
      </c>
      <c r="U459" s="8" t="s">
        <v>69</v>
      </c>
      <c r="V459" s="8" t="s">
        <v>15</v>
      </c>
      <c r="W459" s="8" t="s">
        <v>12</v>
      </c>
      <c r="X459" s="8" t="s">
        <v>65</v>
      </c>
      <c r="Y459" s="8" t="s">
        <v>16</v>
      </c>
      <c r="Z459" s="8" t="s">
        <v>9</v>
      </c>
      <c r="AA459" s="8" t="s">
        <v>66</v>
      </c>
      <c r="AB459" s="8" t="s">
        <v>69</v>
      </c>
      <c r="AC459" s="8" t="s">
        <v>57</v>
      </c>
      <c r="AD459" s="8" t="s">
        <v>61</v>
      </c>
      <c r="AE459" s="8" t="s">
        <v>61</v>
      </c>
      <c r="AF459" s="8" t="s">
        <v>74</v>
      </c>
      <c r="AG459" s="7">
        <v>7.3</v>
      </c>
    </row>
    <row r="460" spans="1:33" ht="30" x14ac:dyDescent="0.25">
      <c r="A460" s="7">
        <v>2024</v>
      </c>
      <c r="B460" s="8" t="s">
        <v>54</v>
      </c>
      <c r="C460" s="8" t="s">
        <v>55</v>
      </c>
      <c r="D460" s="8" t="s">
        <v>56</v>
      </c>
      <c r="E460" s="8" t="s">
        <v>219</v>
      </c>
      <c r="F460" s="8" t="s">
        <v>182</v>
      </c>
      <c r="G460" s="8" t="s">
        <v>713</v>
      </c>
      <c r="H460" s="8" t="s">
        <v>105</v>
      </c>
      <c r="I460" s="8" t="s">
        <v>221</v>
      </c>
      <c r="J460" s="8" t="s">
        <v>61</v>
      </c>
      <c r="K460" s="7" t="b">
        <v>1</v>
      </c>
      <c r="L460" s="8" t="s">
        <v>8</v>
      </c>
      <c r="M460" s="7">
        <v>101</v>
      </c>
      <c r="N460" s="8" t="s">
        <v>746</v>
      </c>
      <c r="O460" s="7">
        <v>27</v>
      </c>
      <c r="P460" s="9"/>
      <c r="Q460" s="8" t="s">
        <v>61</v>
      </c>
      <c r="R460" s="7">
        <v>1</v>
      </c>
      <c r="S460" s="10">
        <v>45476</v>
      </c>
      <c r="T460" s="8" t="s">
        <v>57</v>
      </c>
      <c r="U460" s="8" t="s">
        <v>232</v>
      </c>
      <c r="V460" s="8" t="s">
        <v>233</v>
      </c>
      <c r="W460" s="8" t="s">
        <v>234</v>
      </c>
      <c r="X460" s="8" t="s">
        <v>65</v>
      </c>
      <c r="Y460" s="8" t="s">
        <v>16</v>
      </c>
      <c r="Z460" s="8" t="s">
        <v>9</v>
      </c>
      <c r="AA460" s="8" t="s">
        <v>66</v>
      </c>
      <c r="AB460" s="8" t="s">
        <v>232</v>
      </c>
      <c r="AC460" s="8" t="s">
        <v>57</v>
      </c>
      <c r="AD460" s="8" t="s">
        <v>61</v>
      </c>
      <c r="AE460" s="8" t="s">
        <v>61</v>
      </c>
      <c r="AF460" s="8" t="s">
        <v>74</v>
      </c>
      <c r="AG460" s="7">
        <v>7.9</v>
      </c>
    </row>
    <row r="461" spans="1:33" ht="30" x14ac:dyDescent="0.25">
      <c r="A461" s="7">
        <v>2024</v>
      </c>
      <c r="B461" s="8" t="s">
        <v>54</v>
      </c>
      <c r="C461" s="8" t="s">
        <v>55</v>
      </c>
      <c r="D461" s="8" t="s">
        <v>56</v>
      </c>
      <c r="E461" s="8" t="s">
        <v>219</v>
      </c>
      <c r="F461" s="8" t="s">
        <v>182</v>
      </c>
      <c r="G461" s="8" t="s">
        <v>713</v>
      </c>
      <c r="H461" s="8" t="s">
        <v>106</v>
      </c>
      <c r="I461" s="8" t="s">
        <v>221</v>
      </c>
      <c r="J461" s="8" t="s">
        <v>61</v>
      </c>
      <c r="K461" s="7" t="b">
        <v>1</v>
      </c>
      <c r="L461" s="8" t="s">
        <v>8</v>
      </c>
      <c r="M461" s="7">
        <v>101</v>
      </c>
      <c r="N461" s="8" t="s">
        <v>747</v>
      </c>
      <c r="O461" s="7">
        <v>27</v>
      </c>
      <c r="P461" s="9"/>
      <c r="Q461" s="8" t="s">
        <v>61</v>
      </c>
      <c r="R461" s="7">
        <v>1</v>
      </c>
      <c r="S461" s="10">
        <v>45476</v>
      </c>
      <c r="T461" s="8" t="s">
        <v>57</v>
      </c>
      <c r="U461" s="8" t="s">
        <v>130</v>
      </c>
      <c r="V461" s="8" t="s">
        <v>131</v>
      </c>
      <c r="W461" s="8" t="s">
        <v>132</v>
      </c>
      <c r="X461" s="8" t="s">
        <v>65</v>
      </c>
      <c r="Y461" s="8" t="s">
        <v>16</v>
      </c>
      <c r="Z461" s="8" t="s">
        <v>9</v>
      </c>
      <c r="AA461" s="8" t="s">
        <v>66</v>
      </c>
      <c r="AB461" s="8" t="s">
        <v>130</v>
      </c>
      <c r="AC461" s="8" t="s">
        <v>57</v>
      </c>
      <c r="AD461" s="8" t="s">
        <v>61</v>
      </c>
      <c r="AE461" s="8" t="s">
        <v>61</v>
      </c>
      <c r="AF461" s="8" t="s">
        <v>74</v>
      </c>
      <c r="AG461" s="7">
        <v>6.6</v>
      </c>
    </row>
    <row r="462" spans="1:33" x14ac:dyDescent="0.25">
      <c r="A462" s="7">
        <v>2024</v>
      </c>
      <c r="B462" s="8" t="s">
        <v>54</v>
      </c>
      <c r="C462" s="8" t="s">
        <v>55</v>
      </c>
      <c r="D462" s="8" t="s">
        <v>56</v>
      </c>
      <c r="E462" s="8" t="s">
        <v>219</v>
      </c>
      <c r="F462" s="8" t="s">
        <v>182</v>
      </c>
      <c r="G462" s="8" t="s">
        <v>713</v>
      </c>
      <c r="H462" s="8" t="s">
        <v>107</v>
      </c>
      <c r="I462" s="8" t="s">
        <v>221</v>
      </c>
      <c r="J462" s="8" t="s">
        <v>61</v>
      </c>
      <c r="K462" s="7" t="b">
        <v>1</v>
      </c>
      <c r="L462" s="8" t="s">
        <v>8</v>
      </c>
      <c r="M462" s="7">
        <v>101</v>
      </c>
      <c r="N462" s="8" t="s">
        <v>748</v>
      </c>
      <c r="O462" s="7">
        <v>27</v>
      </c>
      <c r="P462" s="9"/>
      <c r="Q462" s="8" t="s">
        <v>61</v>
      </c>
      <c r="R462" s="7">
        <v>1</v>
      </c>
      <c r="S462" s="10">
        <v>45476</v>
      </c>
      <c r="T462" s="8" t="s">
        <v>57</v>
      </c>
      <c r="U462" s="8" t="s">
        <v>224</v>
      </c>
      <c r="V462" s="8" t="s">
        <v>224</v>
      </c>
      <c r="W462" s="8" t="s">
        <v>61</v>
      </c>
      <c r="X462" s="8" t="s">
        <v>61</v>
      </c>
      <c r="Y462" s="8" t="s">
        <v>61</v>
      </c>
      <c r="Z462" s="8" t="s">
        <v>61</v>
      </c>
      <c r="AA462" s="8" t="s">
        <v>122</v>
      </c>
      <c r="AB462" s="8" t="s">
        <v>224</v>
      </c>
      <c r="AC462" s="8" t="s">
        <v>57</v>
      </c>
      <c r="AD462" s="8" t="s">
        <v>61</v>
      </c>
      <c r="AE462" s="8" t="s">
        <v>61</v>
      </c>
      <c r="AF462" s="8" t="s">
        <v>74</v>
      </c>
      <c r="AG462" s="7">
        <v>9.9</v>
      </c>
    </row>
    <row r="463" spans="1:33" ht="30" x14ac:dyDescent="0.25">
      <c r="A463" s="7">
        <v>2024</v>
      </c>
      <c r="B463" s="8" t="s">
        <v>54</v>
      </c>
      <c r="C463" s="8" t="s">
        <v>55</v>
      </c>
      <c r="D463" s="8" t="s">
        <v>56</v>
      </c>
      <c r="E463" s="8" t="s">
        <v>219</v>
      </c>
      <c r="F463" s="8" t="s">
        <v>182</v>
      </c>
      <c r="G463" s="8" t="s">
        <v>713</v>
      </c>
      <c r="H463" s="8" t="s">
        <v>108</v>
      </c>
      <c r="I463" s="8" t="s">
        <v>221</v>
      </c>
      <c r="J463" s="8" t="s">
        <v>61</v>
      </c>
      <c r="K463" s="7" t="b">
        <v>1</v>
      </c>
      <c r="L463" s="8" t="s">
        <v>8</v>
      </c>
      <c r="M463" s="7">
        <v>101</v>
      </c>
      <c r="N463" s="8" t="s">
        <v>749</v>
      </c>
      <c r="O463" s="7">
        <v>27</v>
      </c>
      <c r="P463" s="9"/>
      <c r="Q463" s="8" t="s">
        <v>61</v>
      </c>
      <c r="R463" s="7">
        <v>1</v>
      </c>
      <c r="S463" s="10">
        <v>45476</v>
      </c>
      <c r="T463" s="8" t="s">
        <v>57</v>
      </c>
      <c r="U463" s="8" t="s">
        <v>69</v>
      </c>
      <c r="V463" s="8" t="s">
        <v>15</v>
      </c>
      <c r="W463" s="8" t="s">
        <v>12</v>
      </c>
      <c r="X463" s="8" t="s">
        <v>65</v>
      </c>
      <c r="Y463" s="8" t="s">
        <v>16</v>
      </c>
      <c r="Z463" s="8" t="s">
        <v>9</v>
      </c>
      <c r="AA463" s="8" t="s">
        <v>66</v>
      </c>
      <c r="AB463" s="8" t="s">
        <v>69</v>
      </c>
      <c r="AC463" s="8" t="s">
        <v>57</v>
      </c>
      <c r="AD463" s="8" t="s">
        <v>61</v>
      </c>
      <c r="AE463" s="8" t="s">
        <v>61</v>
      </c>
      <c r="AF463" s="8" t="s">
        <v>74</v>
      </c>
      <c r="AG463" s="7">
        <v>8.1</v>
      </c>
    </row>
    <row r="464" spans="1:33" x14ac:dyDescent="0.25">
      <c r="A464" s="7">
        <v>2024</v>
      </c>
      <c r="B464" s="8" t="s">
        <v>54</v>
      </c>
      <c r="C464" s="8" t="s">
        <v>55</v>
      </c>
      <c r="D464" s="8" t="s">
        <v>56</v>
      </c>
      <c r="E464" s="8" t="s">
        <v>219</v>
      </c>
      <c r="F464" s="8" t="s">
        <v>182</v>
      </c>
      <c r="G464" s="8" t="s">
        <v>750</v>
      </c>
      <c r="H464" s="8" t="s">
        <v>59</v>
      </c>
      <c r="I464" s="8" t="s">
        <v>221</v>
      </c>
      <c r="J464" s="8" t="s">
        <v>61</v>
      </c>
      <c r="K464" s="7" t="b">
        <v>1</v>
      </c>
      <c r="L464" s="8" t="s">
        <v>23</v>
      </c>
      <c r="M464" s="7">
        <v>101</v>
      </c>
      <c r="N464" s="8" t="s">
        <v>751</v>
      </c>
      <c r="O464" s="7">
        <v>28</v>
      </c>
      <c r="P464" s="9"/>
      <c r="Q464" s="8" t="s">
        <v>61</v>
      </c>
      <c r="R464" s="7">
        <v>1</v>
      </c>
      <c r="S464" s="10">
        <v>45488</v>
      </c>
      <c r="T464" s="8" t="s">
        <v>63</v>
      </c>
      <c r="U464" s="8" t="s">
        <v>224</v>
      </c>
      <c r="V464" s="8" t="s">
        <v>224</v>
      </c>
      <c r="W464" s="8" t="s">
        <v>61</v>
      </c>
      <c r="X464" s="8" t="s">
        <v>61</v>
      </c>
      <c r="Y464" s="8" t="s">
        <v>61</v>
      </c>
      <c r="Z464" s="8" t="s">
        <v>61</v>
      </c>
      <c r="AA464" s="8" t="s">
        <v>122</v>
      </c>
      <c r="AB464" s="8" t="s">
        <v>224</v>
      </c>
      <c r="AC464" s="8" t="s">
        <v>63</v>
      </c>
      <c r="AD464" s="8" t="s">
        <v>61</v>
      </c>
      <c r="AE464" s="8" t="s">
        <v>61</v>
      </c>
      <c r="AF464" s="8" t="s">
        <v>74</v>
      </c>
      <c r="AG464" s="7">
        <v>11</v>
      </c>
    </row>
    <row r="465" spans="1:33" ht="30" x14ac:dyDescent="0.25">
      <c r="A465" s="7">
        <v>2024</v>
      </c>
      <c r="B465" s="8" t="s">
        <v>54</v>
      </c>
      <c r="C465" s="8" t="s">
        <v>55</v>
      </c>
      <c r="D465" s="8" t="s">
        <v>56</v>
      </c>
      <c r="E465" s="8" t="s">
        <v>219</v>
      </c>
      <c r="F465" s="8" t="s">
        <v>182</v>
      </c>
      <c r="G465" s="8" t="s">
        <v>750</v>
      </c>
      <c r="H465" s="8" t="s">
        <v>67</v>
      </c>
      <c r="I465" s="8" t="s">
        <v>221</v>
      </c>
      <c r="J465" s="8" t="s">
        <v>61</v>
      </c>
      <c r="K465" s="7" t="b">
        <v>1</v>
      </c>
      <c r="L465" s="8" t="s">
        <v>23</v>
      </c>
      <c r="M465" s="7">
        <v>101</v>
      </c>
      <c r="N465" s="8" t="s">
        <v>752</v>
      </c>
      <c r="O465" s="7">
        <v>28</v>
      </c>
      <c r="P465" s="9"/>
      <c r="Q465" s="8" t="s">
        <v>61</v>
      </c>
      <c r="R465" s="7">
        <v>1</v>
      </c>
      <c r="S465" s="10">
        <v>45488</v>
      </c>
      <c r="T465" s="8" t="s">
        <v>63</v>
      </c>
      <c r="U465" s="8" t="s">
        <v>163</v>
      </c>
      <c r="V465" s="8" t="s">
        <v>10</v>
      </c>
      <c r="W465" s="8" t="s">
        <v>12</v>
      </c>
      <c r="X465" s="8" t="s">
        <v>65</v>
      </c>
      <c r="Y465" s="8" t="s">
        <v>11</v>
      </c>
      <c r="Z465" s="8" t="s">
        <v>9</v>
      </c>
      <c r="AA465" s="8" t="s">
        <v>122</v>
      </c>
      <c r="AB465" s="8" t="s">
        <v>163</v>
      </c>
      <c r="AC465" s="8" t="s">
        <v>63</v>
      </c>
      <c r="AD465" s="8" t="s">
        <v>61</v>
      </c>
      <c r="AE465" s="8" t="s">
        <v>61</v>
      </c>
      <c r="AF465" s="8" t="s">
        <v>74</v>
      </c>
      <c r="AG465" s="7">
        <v>8</v>
      </c>
    </row>
    <row r="466" spans="1:33" ht="30" x14ac:dyDescent="0.25">
      <c r="A466" s="7">
        <v>2024</v>
      </c>
      <c r="B466" s="8" t="s">
        <v>54</v>
      </c>
      <c r="C466" s="8" t="s">
        <v>55</v>
      </c>
      <c r="D466" s="8" t="s">
        <v>56</v>
      </c>
      <c r="E466" s="8" t="s">
        <v>219</v>
      </c>
      <c r="F466" s="8" t="s">
        <v>182</v>
      </c>
      <c r="G466" s="8" t="s">
        <v>750</v>
      </c>
      <c r="H466" s="8" t="s">
        <v>68</v>
      </c>
      <c r="I466" s="8" t="s">
        <v>221</v>
      </c>
      <c r="J466" s="8" t="s">
        <v>61</v>
      </c>
      <c r="K466" s="7" t="b">
        <v>1</v>
      </c>
      <c r="L466" s="8" t="s">
        <v>23</v>
      </c>
      <c r="M466" s="7">
        <v>101</v>
      </c>
      <c r="N466" s="8" t="s">
        <v>753</v>
      </c>
      <c r="O466" s="7">
        <v>28</v>
      </c>
      <c r="P466" s="9"/>
      <c r="Q466" s="8" t="s">
        <v>61</v>
      </c>
      <c r="R466" s="7">
        <v>1</v>
      </c>
      <c r="S466" s="10">
        <v>45488</v>
      </c>
      <c r="T466" s="8" t="s">
        <v>63</v>
      </c>
      <c r="U466" s="8" t="s">
        <v>64</v>
      </c>
      <c r="V466" s="8" t="s">
        <v>18</v>
      </c>
      <c r="W466" s="8" t="s">
        <v>12</v>
      </c>
      <c r="X466" s="8" t="s">
        <v>65</v>
      </c>
      <c r="Y466" s="8" t="s">
        <v>16</v>
      </c>
      <c r="Z466" s="8" t="s">
        <v>9</v>
      </c>
      <c r="AA466" s="8" t="s">
        <v>66</v>
      </c>
      <c r="AB466" s="8" t="s">
        <v>64</v>
      </c>
      <c r="AC466" s="8" t="s">
        <v>63</v>
      </c>
      <c r="AD466" s="8" t="s">
        <v>61</v>
      </c>
      <c r="AE466" s="8" t="s">
        <v>61</v>
      </c>
      <c r="AF466" s="8" t="s">
        <v>74</v>
      </c>
      <c r="AG466" s="7">
        <v>10.5</v>
      </c>
    </row>
    <row r="467" spans="1:33" ht="30" x14ac:dyDescent="0.25">
      <c r="A467" s="7">
        <v>2024</v>
      </c>
      <c r="B467" s="8" t="s">
        <v>54</v>
      </c>
      <c r="C467" s="8" t="s">
        <v>55</v>
      </c>
      <c r="D467" s="8" t="s">
        <v>56</v>
      </c>
      <c r="E467" s="8" t="s">
        <v>219</v>
      </c>
      <c r="F467" s="8" t="s">
        <v>182</v>
      </c>
      <c r="G467" s="8" t="s">
        <v>750</v>
      </c>
      <c r="H467" s="8" t="s">
        <v>70</v>
      </c>
      <c r="I467" s="8" t="s">
        <v>221</v>
      </c>
      <c r="J467" s="8" t="s">
        <v>61</v>
      </c>
      <c r="K467" s="7" t="b">
        <v>1</v>
      </c>
      <c r="L467" s="8" t="s">
        <v>23</v>
      </c>
      <c r="M467" s="7">
        <v>101</v>
      </c>
      <c r="N467" s="8" t="s">
        <v>754</v>
      </c>
      <c r="O467" s="7">
        <v>28</v>
      </c>
      <c r="P467" s="9"/>
      <c r="Q467" s="8" t="s">
        <v>61</v>
      </c>
      <c r="R467" s="7">
        <v>1</v>
      </c>
      <c r="S467" s="10">
        <v>45488</v>
      </c>
      <c r="T467" s="8" t="s">
        <v>63</v>
      </c>
      <c r="U467" s="8" t="s">
        <v>130</v>
      </c>
      <c r="V467" s="8" t="s">
        <v>131</v>
      </c>
      <c r="W467" s="8" t="s">
        <v>132</v>
      </c>
      <c r="X467" s="8" t="s">
        <v>65</v>
      </c>
      <c r="Y467" s="8" t="s">
        <v>16</v>
      </c>
      <c r="Z467" s="8" t="s">
        <v>9</v>
      </c>
      <c r="AA467" s="8" t="s">
        <v>66</v>
      </c>
      <c r="AB467" s="8" t="s">
        <v>130</v>
      </c>
      <c r="AC467" s="8" t="s">
        <v>63</v>
      </c>
      <c r="AD467" s="8" t="s">
        <v>61</v>
      </c>
      <c r="AE467" s="8" t="s">
        <v>61</v>
      </c>
      <c r="AF467" s="8" t="s">
        <v>74</v>
      </c>
      <c r="AG467" s="7">
        <v>6.9</v>
      </c>
    </row>
    <row r="468" spans="1:33" x14ac:dyDescent="0.25">
      <c r="A468" s="7">
        <v>2024</v>
      </c>
      <c r="B468" s="8" t="s">
        <v>54</v>
      </c>
      <c r="C468" s="8" t="s">
        <v>55</v>
      </c>
      <c r="D468" s="8" t="s">
        <v>56</v>
      </c>
      <c r="E468" s="8" t="s">
        <v>219</v>
      </c>
      <c r="F468" s="8" t="s">
        <v>182</v>
      </c>
      <c r="G468" s="8" t="s">
        <v>750</v>
      </c>
      <c r="H468" s="8" t="s">
        <v>73</v>
      </c>
      <c r="I468" s="8" t="s">
        <v>221</v>
      </c>
      <c r="J468" s="8" t="s">
        <v>61</v>
      </c>
      <c r="K468" s="7" t="b">
        <v>1</v>
      </c>
      <c r="L468" s="8" t="s">
        <v>23</v>
      </c>
      <c r="M468" s="7">
        <v>101</v>
      </c>
      <c r="N468" s="8" t="s">
        <v>755</v>
      </c>
      <c r="O468" s="7">
        <v>28</v>
      </c>
      <c r="P468" s="9"/>
      <c r="Q468" s="8" t="s">
        <v>61</v>
      </c>
      <c r="R468" s="7">
        <v>1</v>
      </c>
      <c r="S468" s="10">
        <v>45488</v>
      </c>
      <c r="T468" s="8" t="s">
        <v>63</v>
      </c>
      <c r="U468" s="8" t="s">
        <v>224</v>
      </c>
      <c r="V468" s="8" t="s">
        <v>224</v>
      </c>
      <c r="W468" s="8" t="s">
        <v>61</v>
      </c>
      <c r="X468" s="8" t="s">
        <v>61</v>
      </c>
      <c r="Y468" s="8" t="s">
        <v>61</v>
      </c>
      <c r="Z468" s="8" t="s">
        <v>61</v>
      </c>
      <c r="AA468" s="8" t="s">
        <v>122</v>
      </c>
      <c r="AB468" s="8" t="s">
        <v>224</v>
      </c>
      <c r="AC468" s="8" t="s">
        <v>63</v>
      </c>
      <c r="AD468" s="8" t="s">
        <v>61</v>
      </c>
      <c r="AE468" s="8" t="s">
        <v>61</v>
      </c>
      <c r="AF468" s="8" t="s">
        <v>74</v>
      </c>
      <c r="AG468" s="7">
        <v>5.6</v>
      </c>
    </row>
    <row r="469" spans="1:33" x14ac:dyDescent="0.25">
      <c r="A469" s="7">
        <v>2024</v>
      </c>
      <c r="B469" s="8" t="s">
        <v>54</v>
      </c>
      <c r="C469" s="8" t="s">
        <v>55</v>
      </c>
      <c r="D469" s="8" t="s">
        <v>56</v>
      </c>
      <c r="E469" s="8" t="s">
        <v>219</v>
      </c>
      <c r="F469" s="8" t="s">
        <v>182</v>
      </c>
      <c r="G469" s="8" t="s">
        <v>750</v>
      </c>
      <c r="H469" s="8" t="s">
        <v>75</v>
      </c>
      <c r="I469" s="8" t="s">
        <v>221</v>
      </c>
      <c r="J469" s="8" t="s">
        <v>61</v>
      </c>
      <c r="K469" s="7" t="b">
        <v>1</v>
      </c>
      <c r="L469" s="8" t="s">
        <v>23</v>
      </c>
      <c r="M469" s="7">
        <v>101</v>
      </c>
      <c r="N469" s="8" t="s">
        <v>756</v>
      </c>
      <c r="O469" s="7">
        <v>28</v>
      </c>
      <c r="P469" s="9"/>
      <c r="Q469" s="8" t="s">
        <v>61</v>
      </c>
      <c r="R469" s="7">
        <v>1</v>
      </c>
      <c r="S469" s="10">
        <v>45488</v>
      </c>
      <c r="T469" s="8" t="s">
        <v>63</v>
      </c>
      <c r="U469" s="8" t="s">
        <v>224</v>
      </c>
      <c r="V469" s="8" t="s">
        <v>224</v>
      </c>
      <c r="W469" s="8" t="s">
        <v>61</v>
      </c>
      <c r="X469" s="8" t="s">
        <v>61</v>
      </c>
      <c r="Y469" s="8" t="s">
        <v>61</v>
      </c>
      <c r="Z469" s="8" t="s">
        <v>61</v>
      </c>
      <c r="AA469" s="8" t="s">
        <v>66</v>
      </c>
      <c r="AB469" s="8" t="s">
        <v>224</v>
      </c>
      <c r="AC469" s="8" t="s">
        <v>63</v>
      </c>
      <c r="AD469" s="8" t="s">
        <v>61</v>
      </c>
      <c r="AE469" s="8" t="s">
        <v>61</v>
      </c>
      <c r="AF469" s="8" t="s">
        <v>74</v>
      </c>
      <c r="AG469" s="7">
        <v>10</v>
      </c>
    </row>
    <row r="470" spans="1:33" x14ac:dyDescent="0.25">
      <c r="A470" s="7">
        <v>2024</v>
      </c>
      <c r="B470" s="8" t="s">
        <v>54</v>
      </c>
      <c r="C470" s="8" t="s">
        <v>55</v>
      </c>
      <c r="D470" s="8" t="s">
        <v>56</v>
      </c>
      <c r="E470" s="8" t="s">
        <v>219</v>
      </c>
      <c r="F470" s="8" t="s">
        <v>182</v>
      </c>
      <c r="G470" s="8" t="s">
        <v>750</v>
      </c>
      <c r="H470" s="8" t="s">
        <v>77</v>
      </c>
      <c r="I470" s="8" t="s">
        <v>221</v>
      </c>
      <c r="J470" s="8" t="s">
        <v>61</v>
      </c>
      <c r="K470" s="7" t="b">
        <v>1</v>
      </c>
      <c r="L470" s="8" t="s">
        <v>23</v>
      </c>
      <c r="M470" s="7">
        <v>101</v>
      </c>
      <c r="N470" s="8" t="s">
        <v>757</v>
      </c>
      <c r="O470" s="7">
        <v>28</v>
      </c>
      <c r="P470" s="9"/>
      <c r="Q470" s="8" t="s">
        <v>61</v>
      </c>
      <c r="R470" s="7">
        <v>1</v>
      </c>
      <c r="S470" s="10">
        <v>45488</v>
      </c>
      <c r="T470" s="8" t="s">
        <v>63</v>
      </c>
      <c r="U470" s="8" t="s">
        <v>224</v>
      </c>
      <c r="V470" s="8" t="s">
        <v>224</v>
      </c>
      <c r="W470" s="8" t="s">
        <v>61</v>
      </c>
      <c r="X470" s="8" t="s">
        <v>61</v>
      </c>
      <c r="Y470" s="8" t="s">
        <v>61</v>
      </c>
      <c r="Z470" s="8" t="s">
        <v>61</v>
      </c>
      <c r="AA470" s="8" t="s">
        <v>66</v>
      </c>
      <c r="AB470" s="8" t="s">
        <v>224</v>
      </c>
      <c r="AC470" s="8" t="s">
        <v>63</v>
      </c>
      <c r="AD470" s="8" t="s">
        <v>61</v>
      </c>
      <c r="AE470" s="8" t="s">
        <v>61</v>
      </c>
      <c r="AF470" s="8" t="s">
        <v>74</v>
      </c>
      <c r="AG470" s="7">
        <v>9.1</v>
      </c>
    </row>
    <row r="471" spans="1:33" x14ac:dyDescent="0.25">
      <c r="A471" s="7">
        <v>2024</v>
      </c>
      <c r="B471" s="8" t="s">
        <v>54</v>
      </c>
      <c r="C471" s="8" t="s">
        <v>55</v>
      </c>
      <c r="D471" s="8" t="s">
        <v>56</v>
      </c>
      <c r="E471" s="8" t="s">
        <v>219</v>
      </c>
      <c r="F471" s="8" t="s">
        <v>182</v>
      </c>
      <c r="G471" s="8" t="s">
        <v>750</v>
      </c>
      <c r="H471" s="8" t="s">
        <v>78</v>
      </c>
      <c r="I471" s="8" t="s">
        <v>221</v>
      </c>
      <c r="J471" s="8" t="s">
        <v>61</v>
      </c>
      <c r="K471" s="7" t="b">
        <v>1</v>
      </c>
      <c r="L471" s="8" t="s">
        <v>23</v>
      </c>
      <c r="M471" s="7">
        <v>101</v>
      </c>
      <c r="N471" s="8" t="s">
        <v>758</v>
      </c>
      <c r="O471" s="7">
        <v>28</v>
      </c>
      <c r="P471" s="9"/>
      <c r="Q471" s="8" t="s">
        <v>61</v>
      </c>
      <c r="R471" s="7">
        <v>1</v>
      </c>
      <c r="S471" s="10">
        <v>45488</v>
      </c>
      <c r="T471" s="8" t="s">
        <v>63</v>
      </c>
      <c r="U471" s="8" t="s">
        <v>224</v>
      </c>
      <c r="V471" s="8" t="s">
        <v>224</v>
      </c>
      <c r="W471" s="8" t="s">
        <v>61</v>
      </c>
      <c r="X471" s="8" t="s">
        <v>61</v>
      </c>
      <c r="Y471" s="8" t="s">
        <v>61</v>
      </c>
      <c r="Z471" s="8" t="s">
        <v>61</v>
      </c>
      <c r="AA471" s="8" t="s">
        <v>66</v>
      </c>
      <c r="AB471" s="8" t="s">
        <v>224</v>
      </c>
      <c r="AC471" s="8" t="s">
        <v>63</v>
      </c>
      <c r="AD471" s="8" t="s">
        <v>61</v>
      </c>
      <c r="AE471" s="8" t="s">
        <v>61</v>
      </c>
      <c r="AF471" s="8" t="s">
        <v>74</v>
      </c>
      <c r="AG471" s="7">
        <v>7.4</v>
      </c>
    </row>
    <row r="472" spans="1:33" ht="30" x14ac:dyDescent="0.25">
      <c r="A472" s="7">
        <v>2024</v>
      </c>
      <c r="B472" s="8" t="s">
        <v>54</v>
      </c>
      <c r="C472" s="8" t="s">
        <v>55</v>
      </c>
      <c r="D472" s="8" t="s">
        <v>56</v>
      </c>
      <c r="E472" s="8" t="s">
        <v>219</v>
      </c>
      <c r="F472" s="8" t="s">
        <v>182</v>
      </c>
      <c r="G472" s="8" t="s">
        <v>750</v>
      </c>
      <c r="H472" s="8" t="s">
        <v>79</v>
      </c>
      <c r="I472" s="8" t="s">
        <v>221</v>
      </c>
      <c r="J472" s="8" t="s">
        <v>61</v>
      </c>
      <c r="K472" s="7" t="b">
        <v>1</v>
      </c>
      <c r="L472" s="8" t="s">
        <v>23</v>
      </c>
      <c r="M472" s="7">
        <v>101</v>
      </c>
      <c r="N472" s="8" t="s">
        <v>759</v>
      </c>
      <c r="O472" s="7">
        <v>28</v>
      </c>
      <c r="P472" s="9"/>
      <c r="Q472" s="8" t="s">
        <v>61</v>
      </c>
      <c r="R472" s="7">
        <v>1</v>
      </c>
      <c r="S472" s="10">
        <v>45488</v>
      </c>
      <c r="T472" s="8" t="s">
        <v>63</v>
      </c>
      <c r="U472" s="8" t="s">
        <v>64</v>
      </c>
      <c r="V472" s="8" t="s">
        <v>18</v>
      </c>
      <c r="W472" s="8" t="s">
        <v>12</v>
      </c>
      <c r="X472" s="8" t="s">
        <v>65</v>
      </c>
      <c r="Y472" s="8" t="s">
        <v>16</v>
      </c>
      <c r="Z472" s="8" t="s">
        <v>9</v>
      </c>
      <c r="AA472" s="8" t="s">
        <v>66</v>
      </c>
      <c r="AB472" s="8" t="s">
        <v>64</v>
      </c>
      <c r="AC472" s="8" t="s">
        <v>63</v>
      </c>
      <c r="AD472" s="8" t="s">
        <v>61</v>
      </c>
      <c r="AE472" s="8" t="s">
        <v>61</v>
      </c>
      <c r="AF472" s="8" t="s">
        <v>74</v>
      </c>
      <c r="AG472" s="7">
        <v>9.1</v>
      </c>
    </row>
    <row r="473" spans="1:33" ht="30" x14ac:dyDescent="0.25">
      <c r="A473" s="7">
        <v>2024</v>
      </c>
      <c r="B473" s="8" t="s">
        <v>54</v>
      </c>
      <c r="C473" s="8" t="s">
        <v>55</v>
      </c>
      <c r="D473" s="8" t="s">
        <v>56</v>
      </c>
      <c r="E473" s="8" t="s">
        <v>219</v>
      </c>
      <c r="F473" s="8" t="s">
        <v>182</v>
      </c>
      <c r="G473" s="8" t="s">
        <v>750</v>
      </c>
      <c r="H473" s="8" t="s">
        <v>81</v>
      </c>
      <c r="I473" s="8" t="s">
        <v>221</v>
      </c>
      <c r="J473" s="8" t="s">
        <v>61</v>
      </c>
      <c r="K473" s="7" t="b">
        <v>1</v>
      </c>
      <c r="L473" s="8" t="s">
        <v>23</v>
      </c>
      <c r="M473" s="7">
        <v>101</v>
      </c>
      <c r="N473" s="8" t="s">
        <v>760</v>
      </c>
      <c r="O473" s="7">
        <v>28</v>
      </c>
      <c r="P473" s="9"/>
      <c r="Q473" s="8" t="s">
        <v>61</v>
      </c>
      <c r="R473" s="7">
        <v>1</v>
      </c>
      <c r="S473" s="10">
        <v>45488</v>
      </c>
      <c r="T473" s="8" t="s">
        <v>63</v>
      </c>
      <c r="U473" s="8" t="s">
        <v>76</v>
      </c>
      <c r="V473" s="8" t="s">
        <v>17</v>
      </c>
      <c r="W473" s="8" t="s">
        <v>12</v>
      </c>
      <c r="X473" s="8" t="s">
        <v>65</v>
      </c>
      <c r="Y473" s="8" t="s">
        <v>16</v>
      </c>
      <c r="Z473" s="8" t="s">
        <v>9</v>
      </c>
      <c r="AA473" s="8" t="s">
        <v>66</v>
      </c>
      <c r="AB473" s="8" t="s">
        <v>76</v>
      </c>
      <c r="AC473" s="8" t="s">
        <v>63</v>
      </c>
      <c r="AD473" s="8" t="s">
        <v>61</v>
      </c>
      <c r="AE473" s="8" t="s">
        <v>61</v>
      </c>
      <c r="AF473" s="8" t="s">
        <v>74</v>
      </c>
      <c r="AG473" s="7">
        <v>8.6</v>
      </c>
    </row>
    <row r="474" spans="1:33" x14ac:dyDescent="0.25">
      <c r="A474" s="7">
        <v>2024</v>
      </c>
      <c r="B474" s="8" t="s">
        <v>54</v>
      </c>
      <c r="C474" s="8" t="s">
        <v>55</v>
      </c>
      <c r="D474" s="8" t="s">
        <v>56</v>
      </c>
      <c r="E474" s="8" t="s">
        <v>219</v>
      </c>
      <c r="F474" s="8" t="s">
        <v>182</v>
      </c>
      <c r="G474" s="8" t="s">
        <v>750</v>
      </c>
      <c r="H474" s="8" t="s">
        <v>82</v>
      </c>
      <c r="I474" s="8" t="s">
        <v>221</v>
      </c>
      <c r="J474" s="8" t="s">
        <v>61</v>
      </c>
      <c r="K474" s="7" t="b">
        <v>1</v>
      </c>
      <c r="L474" s="8" t="s">
        <v>23</v>
      </c>
      <c r="M474" s="7">
        <v>101</v>
      </c>
      <c r="N474" s="8" t="s">
        <v>761</v>
      </c>
      <c r="O474" s="7">
        <v>28</v>
      </c>
      <c r="P474" s="9"/>
      <c r="Q474" s="8" t="s">
        <v>61</v>
      </c>
      <c r="R474" s="7">
        <v>1</v>
      </c>
      <c r="S474" s="10">
        <v>45488</v>
      </c>
      <c r="T474" s="8" t="s">
        <v>63</v>
      </c>
      <c r="U474" s="8" t="s">
        <v>224</v>
      </c>
      <c r="V474" s="8" t="s">
        <v>224</v>
      </c>
      <c r="W474" s="8" t="s">
        <v>61</v>
      </c>
      <c r="X474" s="8" t="s">
        <v>61</v>
      </c>
      <c r="Y474" s="8" t="s">
        <v>61</v>
      </c>
      <c r="Z474" s="8" t="s">
        <v>61</v>
      </c>
      <c r="AA474" s="8" t="s">
        <v>66</v>
      </c>
      <c r="AB474" s="8" t="s">
        <v>224</v>
      </c>
      <c r="AC474" s="8" t="s">
        <v>63</v>
      </c>
      <c r="AD474" s="8" t="s">
        <v>61</v>
      </c>
      <c r="AE474" s="8" t="s">
        <v>61</v>
      </c>
      <c r="AF474" s="8" t="s">
        <v>74</v>
      </c>
      <c r="AG474" s="7">
        <v>7.7</v>
      </c>
    </row>
    <row r="475" spans="1:33" x14ac:dyDescent="0.25">
      <c r="A475" s="7">
        <v>2024</v>
      </c>
      <c r="B475" s="8" t="s">
        <v>54</v>
      </c>
      <c r="C475" s="8" t="s">
        <v>55</v>
      </c>
      <c r="D475" s="8" t="s">
        <v>56</v>
      </c>
      <c r="E475" s="8" t="s">
        <v>219</v>
      </c>
      <c r="F475" s="8" t="s">
        <v>182</v>
      </c>
      <c r="G475" s="8" t="s">
        <v>750</v>
      </c>
      <c r="H475" s="8" t="s">
        <v>83</v>
      </c>
      <c r="I475" s="8" t="s">
        <v>221</v>
      </c>
      <c r="J475" s="8" t="s">
        <v>61</v>
      </c>
      <c r="K475" s="7" t="b">
        <v>1</v>
      </c>
      <c r="L475" s="8" t="s">
        <v>23</v>
      </c>
      <c r="M475" s="7">
        <v>101</v>
      </c>
      <c r="N475" s="8" t="s">
        <v>762</v>
      </c>
      <c r="O475" s="7">
        <v>28</v>
      </c>
      <c r="P475" s="9"/>
      <c r="Q475" s="8" t="s">
        <v>61</v>
      </c>
      <c r="R475" s="7">
        <v>1</v>
      </c>
      <c r="S475" s="10">
        <v>45488</v>
      </c>
      <c r="T475" s="8" t="s">
        <v>63</v>
      </c>
      <c r="U475" s="8" t="s">
        <v>224</v>
      </c>
      <c r="V475" s="8" t="s">
        <v>224</v>
      </c>
      <c r="W475" s="8" t="s">
        <v>61</v>
      </c>
      <c r="X475" s="8" t="s">
        <v>61</v>
      </c>
      <c r="Y475" s="8" t="s">
        <v>61</v>
      </c>
      <c r="Z475" s="8" t="s">
        <v>61</v>
      </c>
      <c r="AA475" s="8" t="s">
        <v>66</v>
      </c>
      <c r="AB475" s="8" t="s">
        <v>224</v>
      </c>
      <c r="AC475" s="8" t="s">
        <v>63</v>
      </c>
      <c r="AD475" s="8" t="s">
        <v>61</v>
      </c>
      <c r="AE475" s="8" t="s">
        <v>61</v>
      </c>
      <c r="AF475" s="8" t="s">
        <v>74</v>
      </c>
      <c r="AG475" s="7">
        <v>8.5</v>
      </c>
    </row>
    <row r="476" spans="1:33" ht="30" x14ac:dyDescent="0.25">
      <c r="A476" s="7">
        <v>2024</v>
      </c>
      <c r="B476" s="8" t="s">
        <v>54</v>
      </c>
      <c r="C476" s="8" t="s">
        <v>55</v>
      </c>
      <c r="D476" s="8" t="s">
        <v>56</v>
      </c>
      <c r="E476" s="8" t="s">
        <v>219</v>
      </c>
      <c r="F476" s="8" t="s">
        <v>182</v>
      </c>
      <c r="G476" s="8" t="s">
        <v>750</v>
      </c>
      <c r="H476" s="8" t="s">
        <v>85</v>
      </c>
      <c r="I476" s="8" t="s">
        <v>221</v>
      </c>
      <c r="J476" s="8" t="s">
        <v>61</v>
      </c>
      <c r="K476" s="7" t="b">
        <v>1</v>
      </c>
      <c r="L476" s="8" t="s">
        <v>23</v>
      </c>
      <c r="M476" s="7">
        <v>101</v>
      </c>
      <c r="N476" s="8" t="s">
        <v>763</v>
      </c>
      <c r="O476" s="7">
        <v>28</v>
      </c>
      <c r="P476" s="9"/>
      <c r="Q476" s="8" t="s">
        <v>61</v>
      </c>
      <c r="R476" s="7">
        <v>1</v>
      </c>
      <c r="S476" s="10">
        <v>45488</v>
      </c>
      <c r="T476" s="8" t="s">
        <v>63</v>
      </c>
      <c r="U476" s="8" t="s">
        <v>290</v>
      </c>
      <c r="V476" s="8" t="s">
        <v>291</v>
      </c>
      <c r="W476" s="8" t="s">
        <v>292</v>
      </c>
      <c r="X476" s="8" t="s">
        <v>65</v>
      </c>
      <c r="Y476" s="8" t="s">
        <v>16</v>
      </c>
      <c r="Z476" s="8" t="s">
        <v>9</v>
      </c>
      <c r="AA476" s="8" t="s">
        <v>66</v>
      </c>
      <c r="AB476" s="8" t="s">
        <v>290</v>
      </c>
      <c r="AC476" s="8" t="s">
        <v>63</v>
      </c>
      <c r="AD476" s="8" t="s">
        <v>61</v>
      </c>
      <c r="AE476" s="8" t="s">
        <v>61</v>
      </c>
      <c r="AF476" s="8" t="s">
        <v>74</v>
      </c>
      <c r="AG476" s="7">
        <v>13</v>
      </c>
    </row>
    <row r="477" spans="1:33" ht="30" x14ac:dyDescent="0.25">
      <c r="A477" s="7">
        <v>2024</v>
      </c>
      <c r="B477" s="8" t="s">
        <v>54</v>
      </c>
      <c r="C477" s="8" t="s">
        <v>55</v>
      </c>
      <c r="D477" s="8" t="s">
        <v>56</v>
      </c>
      <c r="E477" s="8" t="s">
        <v>219</v>
      </c>
      <c r="F477" s="8" t="s">
        <v>182</v>
      </c>
      <c r="G477" s="8" t="s">
        <v>750</v>
      </c>
      <c r="H477" s="8" t="s">
        <v>86</v>
      </c>
      <c r="I477" s="8" t="s">
        <v>221</v>
      </c>
      <c r="J477" s="8" t="s">
        <v>61</v>
      </c>
      <c r="K477" s="7" t="b">
        <v>1</v>
      </c>
      <c r="L477" s="8" t="s">
        <v>23</v>
      </c>
      <c r="M477" s="7">
        <v>101</v>
      </c>
      <c r="N477" s="8" t="s">
        <v>764</v>
      </c>
      <c r="O477" s="7">
        <v>28</v>
      </c>
      <c r="P477" s="9"/>
      <c r="Q477" s="8" t="s">
        <v>61</v>
      </c>
      <c r="R477" s="7">
        <v>1</v>
      </c>
      <c r="S477" s="10">
        <v>45488</v>
      </c>
      <c r="T477" s="8" t="s">
        <v>63</v>
      </c>
      <c r="U477" s="8" t="s">
        <v>76</v>
      </c>
      <c r="V477" s="8" t="s">
        <v>17</v>
      </c>
      <c r="W477" s="8" t="s">
        <v>12</v>
      </c>
      <c r="X477" s="8" t="s">
        <v>65</v>
      </c>
      <c r="Y477" s="8" t="s">
        <v>16</v>
      </c>
      <c r="Z477" s="8" t="s">
        <v>9</v>
      </c>
      <c r="AA477" s="8" t="s">
        <v>66</v>
      </c>
      <c r="AB477" s="8" t="s">
        <v>76</v>
      </c>
      <c r="AC477" s="8" t="s">
        <v>63</v>
      </c>
      <c r="AD477" s="8" t="s">
        <v>61</v>
      </c>
      <c r="AE477" s="8" t="s">
        <v>61</v>
      </c>
      <c r="AF477" s="8" t="s">
        <v>74</v>
      </c>
      <c r="AG477" s="7">
        <v>7.2</v>
      </c>
    </row>
    <row r="478" spans="1:33" ht="45" x14ac:dyDescent="0.25">
      <c r="A478" s="7">
        <v>2024</v>
      </c>
      <c r="B478" s="8" t="s">
        <v>54</v>
      </c>
      <c r="C478" s="8" t="s">
        <v>55</v>
      </c>
      <c r="D478" s="8" t="s">
        <v>56</v>
      </c>
      <c r="E478" s="8" t="s">
        <v>219</v>
      </c>
      <c r="F478" s="8" t="s">
        <v>182</v>
      </c>
      <c r="G478" s="8" t="s">
        <v>750</v>
      </c>
      <c r="H478" s="8" t="s">
        <v>87</v>
      </c>
      <c r="I478" s="8" t="s">
        <v>221</v>
      </c>
      <c r="J478" s="8" t="s">
        <v>61</v>
      </c>
      <c r="K478" s="7" t="b">
        <v>1</v>
      </c>
      <c r="L478" s="8" t="s">
        <v>23</v>
      </c>
      <c r="M478" s="7">
        <v>101</v>
      </c>
      <c r="N478" s="8" t="s">
        <v>765</v>
      </c>
      <c r="O478" s="7">
        <v>28</v>
      </c>
      <c r="P478" s="9"/>
      <c r="Q478" s="8" t="s">
        <v>61</v>
      </c>
      <c r="R478" s="7">
        <v>1</v>
      </c>
      <c r="S478" s="10">
        <v>45488</v>
      </c>
      <c r="T478" s="8" t="s">
        <v>63</v>
      </c>
      <c r="U478" s="8" t="s">
        <v>224</v>
      </c>
      <c r="V478" s="8" t="s">
        <v>224</v>
      </c>
      <c r="W478" s="8" t="s">
        <v>61</v>
      </c>
      <c r="X478" s="8" t="s">
        <v>61</v>
      </c>
      <c r="Y478" s="8" t="s">
        <v>61</v>
      </c>
      <c r="Z478" s="8" t="s">
        <v>61</v>
      </c>
      <c r="AA478" s="8" t="s">
        <v>84</v>
      </c>
      <c r="AB478" s="8" t="s">
        <v>224</v>
      </c>
      <c r="AC478" s="8" t="s">
        <v>63</v>
      </c>
      <c r="AD478" s="8" t="s">
        <v>61</v>
      </c>
      <c r="AE478" s="8" t="s">
        <v>61</v>
      </c>
      <c r="AF478" s="8" t="s">
        <v>74</v>
      </c>
      <c r="AG478" s="7">
        <v>9.5</v>
      </c>
    </row>
    <row r="479" spans="1:33" x14ac:dyDescent="0.25">
      <c r="A479" s="7">
        <v>2024</v>
      </c>
      <c r="B479" s="8" t="s">
        <v>54</v>
      </c>
      <c r="C479" s="8" t="s">
        <v>55</v>
      </c>
      <c r="D479" s="8" t="s">
        <v>56</v>
      </c>
      <c r="E479" s="8" t="s">
        <v>219</v>
      </c>
      <c r="F479" s="8" t="s">
        <v>182</v>
      </c>
      <c r="G479" s="8" t="s">
        <v>750</v>
      </c>
      <c r="H479" s="8" t="s">
        <v>88</v>
      </c>
      <c r="I479" s="8" t="s">
        <v>221</v>
      </c>
      <c r="J479" s="8" t="s">
        <v>61</v>
      </c>
      <c r="K479" s="7" t="b">
        <v>1</v>
      </c>
      <c r="L479" s="8" t="s">
        <v>23</v>
      </c>
      <c r="M479" s="7">
        <v>101</v>
      </c>
      <c r="N479" s="8" t="s">
        <v>766</v>
      </c>
      <c r="O479" s="7">
        <v>28</v>
      </c>
      <c r="P479" s="9"/>
      <c r="Q479" s="8" t="s">
        <v>61</v>
      </c>
      <c r="R479" s="7">
        <v>1</v>
      </c>
      <c r="S479" s="10">
        <v>45488</v>
      </c>
      <c r="T479" s="8" t="s">
        <v>63</v>
      </c>
      <c r="U479" s="8" t="s">
        <v>224</v>
      </c>
      <c r="V479" s="8" t="s">
        <v>224</v>
      </c>
      <c r="W479" s="8" t="s">
        <v>61</v>
      </c>
      <c r="X479" s="8" t="s">
        <v>61</v>
      </c>
      <c r="Y479" s="8" t="s">
        <v>61</v>
      </c>
      <c r="Z479" s="8" t="s">
        <v>61</v>
      </c>
      <c r="AA479" s="8" t="s">
        <v>66</v>
      </c>
      <c r="AB479" s="8" t="s">
        <v>224</v>
      </c>
      <c r="AC479" s="8" t="s">
        <v>63</v>
      </c>
      <c r="AD479" s="8" t="s">
        <v>61</v>
      </c>
      <c r="AE479" s="8" t="s">
        <v>61</v>
      </c>
      <c r="AF479" s="8" t="s">
        <v>74</v>
      </c>
      <c r="AG479" s="7">
        <v>9.3000000000000007</v>
      </c>
    </row>
    <row r="480" spans="1:33" ht="30" x14ac:dyDescent="0.25">
      <c r="A480" s="7">
        <v>2024</v>
      </c>
      <c r="B480" s="8" t="s">
        <v>54</v>
      </c>
      <c r="C480" s="8" t="s">
        <v>55</v>
      </c>
      <c r="D480" s="8" t="s">
        <v>56</v>
      </c>
      <c r="E480" s="8" t="s">
        <v>219</v>
      </c>
      <c r="F480" s="8" t="s">
        <v>182</v>
      </c>
      <c r="G480" s="8" t="s">
        <v>750</v>
      </c>
      <c r="H480" s="8" t="s">
        <v>89</v>
      </c>
      <c r="I480" s="8" t="s">
        <v>221</v>
      </c>
      <c r="J480" s="8" t="s">
        <v>61</v>
      </c>
      <c r="K480" s="7" t="b">
        <v>1</v>
      </c>
      <c r="L480" s="8" t="s">
        <v>23</v>
      </c>
      <c r="M480" s="7">
        <v>101</v>
      </c>
      <c r="N480" s="8" t="s">
        <v>767</v>
      </c>
      <c r="O480" s="7">
        <v>28</v>
      </c>
      <c r="P480" s="9"/>
      <c r="Q480" s="8" t="s">
        <v>61</v>
      </c>
      <c r="R480" s="7">
        <v>1</v>
      </c>
      <c r="S480" s="10">
        <v>45488</v>
      </c>
      <c r="T480" s="8" t="s">
        <v>63</v>
      </c>
      <c r="U480" s="8" t="s">
        <v>69</v>
      </c>
      <c r="V480" s="8" t="s">
        <v>15</v>
      </c>
      <c r="W480" s="8" t="s">
        <v>12</v>
      </c>
      <c r="X480" s="8" t="s">
        <v>65</v>
      </c>
      <c r="Y480" s="8" t="s">
        <v>16</v>
      </c>
      <c r="Z480" s="8" t="s">
        <v>9</v>
      </c>
      <c r="AA480" s="8" t="s">
        <v>66</v>
      </c>
      <c r="AB480" s="8" t="s">
        <v>69</v>
      </c>
      <c r="AC480" s="8" t="s">
        <v>63</v>
      </c>
      <c r="AD480" s="8" t="s">
        <v>61</v>
      </c>
      <c r="AE480" s="8" t="s">
        <v>61</v>
      </c>
      <c r="AF480" s="8" t="s">
        <v>74</v>
      </c>
      <c r="AG480" s="7">
        <v>10</v>
      </c>
    </row>
    <row r="481" spans="1:33" x14ac:dyDescent="0.25">
      <c r="A481" s="7">
        <v>2024</v>
      </c>
      <c r="B481" s="8" t="s">
        <v>54</v>
      </c>
      <c r="C481" s="8" t="s">
        <v>55</v>
      </c>
      <c r="D481" s="8" t="s">
        <v>56</v>
      </c>
      <c r="E481" s="8" t="s">
        <v>219</v>
      </c>
      <c r="F481" s="8" t="s">
        <v>182</v>
      </c>
      <c r="G481" s="8" t="s">
        <v>750</v>
      </c>
      <c r="H481" s="8" t="s">
        <v>90</v>
      </c>
      <c r="I481" s="8" t="s">
        <v>221</v>
      </c>
      <c r="J481" s="8" t="s">
        <v>61</v>
      </c>
      <c r="K481" s="7" t="b">
        <v>1</v>
      </c>
      <c r="L481" s="8" t="s">
        <v>23</v>
      </c>
      <c r="M481" s="7">
        <v>101</v>
      </c>
      <c r="N481" s="8" t="s">
        <v>768</v>
      </c>
      <c r="O481" s="7">
        <v>28</v>
      </c>
      <c r="P481" s="9"/>
      <c r="Q481" s="8" t="s">
        <v>61</v>
      </c>
      <c r="R481" s="7">
        <v>1</v>
      </c>
      <c r="S481" s="10">
        <v>45488</v>
      </c>
      <c r="T481" s="8" t="s">
        <v>63</v>
      </c>
      <c r="U481" s="8" t="s">
        <v>224</v>
      </c>
      <c r="V481" s="8" t="s">
        <v>224</v>
      </c>
      <c r="W481" s="8" t="s">
        <v>61</v>
      </c>
      <c r="X481" s="8" t="s">
        <v>61</v>
      </c>
      <c r="Y481" s="8" t="s">
        <v>61</v>
      </c>
      <c r="Z481" s="8" t="s">
        <v>61</v>
      </c>
      <c r="AA481" s="8" t="s">
        <v>66</v>
      </c>
      <c r="AB481" s="8" t="s">
        <v>224</v>
      </c>
      <c r="AC481" s="8" t="s">
        <v>63</v>
      </c>
      <c r="AD481" s="8" t="s">
        <v>61</v>
      </c>
      <c r="AE481" s="8" t="s">
        <v>61</v>
      </c>
      <c r="AF481" s="8" t="s">
        <v>74</v>
      </c>
      <c r="AG481" s="7">
        <v>6.1</v>
      </c>
    </row>
    <row r="482" spans="1:33" ht="30" x14ac:dyDescent="0.25">
      <c r="A482" s="7">
        <v>2024</v>
      </c>
      <c r="B482" s="8" t="s">
        <v>54</v>
      </c>
      <c r="C482" s="8" t="s">
        <v>55</v>
      </c>
      <c r="D482" s="8" t="s">
        <v>56</v>
      </c>
      <c r="E482" s="8" t="s">
        <v>219</v>
      </c>
      <c r="F482" s="8" t="s">
        <v>182</v>
      </c>
      <c r="G482" s="8" t="s">
        <v>750</v>
      </c>
      <c r="H482" s="8" t="s">
        <v>91</v>
      </c>
      <c r="I482" s="8" t="s">
        <v>221</v>
      </c>
      <c r="J482" s="8" t="s">
        <v>61</v>
      </c>
      <c r="K482" s="7" t="b">
        <v>1</v>
      </c>
      <c r="L482" s="8" t="s">
        <v>23</v>
      </c>
      <c r="M482" s="7">
        <v>101</v>
      </c>
      <c r="N482" s="8" t="s">
        <v>769</v>
      </c>
      <c r="O482" s="7">
        <v>28</v>
      </c>
      <c r="P482" s="9"/>
      <c r="Q482" s="8" t="s">
        <v>61</v>
      </c>
      <c r="R482" s="7">
        <v>1</v>
      </c>
      <c r="S482" s="10">
        <v>45488</v>
      </c>
      <c r="T482" s="8" t="s">
        <v>63</v>
      </c>
      <c r="U482" s="8" t="s">
        <v>64</v>
      </c>
      <c r="V482" s="8" t="s">
        <v>18</v>
      </c>
      <c r="W482" s="8" t="s">
        <v>12</v>
      </c>
      <c r="X482" s="8" t="s">
        <v>65</v>
      </c>
      <c r="Y482" s="8" t="s">
        <v>16</v>
      </c>
      <c r="Z482" s="8" t="s">
        <v>9</v>
      </c>
      <c r="AA482" s="8" t="s">
        <v>66</v>
      </c>
      <c r="AB482" s="8" t="s">
        <v>64</v>
      </c>
      <c r="AC482" s="8" t="s">
        <v>63</v>
      </c>
      <c r="AD482" s="8" t="s">
        <v>61</v>
      </c>
      <c r="AE482" s="8" t="s">
        <v>61</v>
      </c>
      <c r="AF482" s="8" t="s">
        <v>74</v>
      </c>
      <c r="AG482" s="7">
        <v>5.4</v>
      </c>
    </row>
    <row r="483" spans="1:33" x14ac:dyDescent="0.25">
      <c r="A483" s="7">
        <v>2024</v>
      </c>
      <c r="B483" s="8" t="s">
        <v>54</v>
      </c>
      <c r="C483" s="8" t="s">
        <v>55</v>
      </c>
      <c r="D483" s="8" t="s">
        <v>56</v>
      </c>
      <c r="E483" s="8" t="s">
        <v>219</v>
      </c>
      <c r="F483" s="8" t="s">
        <v>182</v>
      </c>
      <c r="G483" s="8" t="s">
        <v>750</v>
      </c>
      <c r="H483" s="8" t="s">
        <v>92</v>
      </c>
      <c r="I483" s="8" t="s">
        <v>221</v>
      </c>
      <c r="J483" s="8" t="s">
        <v>61</v>
      </c>
      <c r="K483" s="7" t="b">
        <v>1</v>
      </c>
      <c r="L483" s="8" t="s">
        <v>23</v>
      </c>
      <c r="M483" s="7">
        <v>101</v>
      </c>
      <c r="N483" s="8" t="s">
        <v>770</v>
      </c>
      <c r="O483" s="7">
        <v>28</v>
      </c>
      <c r="P483" s="9"/>
      <c r="Q483" s="8" t="s">
        <v>61</v>
      </c>
      <c r="R483" s="7">
        <v>1</v>
      </c>
      <c r="S483" s="10">
        <v>45488</v>
      </c>
      <c r="T483" s="8" t="s">
        <v>63</v>
      </c>
      <c r="U483" s="8" t="s">
        <v>224</v>
      </c>
      <c r="V483" s="8" t="s">
        <v>224</v>
      </c>
      <c r="W483" s="8" t="s">
        <v>61</v>
      </c>
      <c r="X483" s="8" t="s">
        <v>61</v>
      </c>
      <c r="Y483" s="8" t="s">
        <v>61</v>
      </c>
      <c r="Z483" s="8" t="s">
        <v>61</v>
      </c>
      <c r="AA483" s="8" t="s">
        <v>66</v>
      </c>
      <c r="AB483" s="8" t="s">
        <v>224</v>
      </c>
      <c r="AC483" s="8" t="s">
        <v>63</v>
      </c>
      <c r="AD483" s="8" t="s">
        <v>61</v>
      </c>
      <c r="AE483" s="8" t="s">
        <v>61</v>
      </c>
      <c r="AF483" s="8" t="s">
        <v>74</v>
      </c>
      <c r="AG483" s="7">
        <v>6.7</v>
      </c>
    </row>
    <row r="484" spans="1:33" ht="30" x14ac:dyDescent="0.25">
      <c r="A484" s="7">
        <v>2024</v>
      </c>
      <c r="B484" s="8" t="s">
        <v>54</v>
      </c>
      <c r="C484" s="8" t="s">
        <v>55</v>
      </c>
      <c r="D484" s="8" t="s">
        <v>56</v>
      </c>
      <c r="E484" s="8" t="s">
        <v>219</v>
      </c>
      <c r="F484" s="8" t="s">
        <v>182</v>
      </c>
      <c r="G484" s="8" t="s">
        <v>750</v>
      </c>
      <c r="H484" s="8" t="s">
        <v>93</v>
      </c>
      <c r="I484" s="8" t="s">
        <v>221</v>
      </c>
      <c r="J484" s="8" t="s">
        <v>61</v>
      </c>
      <c r="K484" s="7" t="b">
        <v>1</v>
      </c>
      <c r="L484" s="8" t="s">
        <v>23</v>
      </c>
      <c r="M484" s="7">
        <v>101</v>
      </c>
      <c r="N484" s="8" t="s">
        <v>771</v>
      </c>
      <c r="O484" s="7">
        <v>28</v>
      </c>
      <c r="P484" s="9"/>
      <c r="Q484" s="8" t="s">
        <v>61</v>
      </c>
      <c r="R484" s="7">
        <v>1</v>
      </c>
      <c r="S484" s="10">
        <v>45488</v>
      </c>
      <c r="T484" s="8" t="s">
        <v>63</v>
      </c>
      <c r="U484" s="8" t="s">
        <v>290</v>
      </c>
      <c r="V484" s="8" t="s">
        <v>291</v>
      </c>
      <c r="W484" s="8" t="s">
        <v>292</v>
      </c>
      <c r="X484" s="8" t="s">
        <v>65</v>
      </c>
      <c r="Y484" s="8" t="s">
        <v>16</v>
      </c>
      <c r="Z484" s="8" t="s">
        <v>9</v>
      </c>
      <c r="AA484" s="8" t="s">
        <v>772</v>
      </c>
      <c r="AB484" s="8" t="s">
        <v>290</v>
      </c>
      <c r="AC484" s="8" t="s">
        <v>63</v>
      </c>
      <c r="AD484" s="8" t="s">
        <v>61</v>
      </c>
      <c r="AE484" s="8" t="s">
        <v>61</v>
      </c>
      <c r="AF484" s="8" t="s">
        <v>74</v>
      </c>
      <c r="AG484" s="7">
        <v>6.6</v>
      </c>
    </row>
    <row r="485" spans="1:33" ht="45" x14ac:dyDescent="0.25">
      <c r="A485" s="7">
        <v>2024</v>
      </c>
      <c r="B485" s="8" t="s">
        <v>54</v>
      </c>
      <c r="C485" s="8" t="s">
        <v>55</v>
      </c>
      <c r="D485" s="8" t="s">
        <v>56</v>
      </c>
      <c r="E485" s="8" t="s">
        <v>219</v>
      </c>
      <c r="F485" s="8" t="s">
        <v>182</v>
      </c>
      <c r="G485" s="8" t="s">
        <v>750</v>
      </c>
      <c r="H485" s="8" t="s">
        <v>94</v>
      </c>
      <c r="I485" s="8" t="s">
        <v>221</v>
      </c>
      <c r="J485" s="8" t="s">
        <v>61</v>
      </c>
      <c r="K485" s="7" t="b">
        <v>1</v>
      </c>
      <c r="L485" s="8" t="s">
        <v>23</v>
      </c>
      <c r="M485" s="7">
        <v>101</v>
      </c>
      <c r="N485" s="8" t="s">
        <v>773</v>
      </c>
      <c r="O485" s="7">
        <v>28</v>
      </c>
      <c r="P485" s="9"/>
      <c r="Q485" s="8" t="s">
        <v>61</v>
      </c>
      <c r="R485" s="7">
        <v>1</v>
      </c>
      <c r="S485" s="10">
        <v>45488</v>
      </c>
      <c r="T485" s="8" t="s">
        <v>63</v>
      </c>
      <c r="U485" s="8" t="s">
        <v>224</v>
      </c>
      <c r="V485" s="8" t="s">
        <v>224</v>
      </c>
      <c r="W485" s="8" t="s">
        <v>61</v>
      </c>
      <c r="X485" s="8" t="s">
        <v>61</v>
      </c>
      <c r="Y485" s="8" t="s">
        <v>61</v>
      </c>
      <c r="Z485" s="8" t="s">
        <v>61</v>
      </c>
      <c r="AA485" s="8" t="s">
        <v>84</v>
      </c>
      <c r="AB485" s="8" t="s">
        <v>224</v>
      </c>
      <c r="AC485" s="8" t="s">
        <v>63</v>
      </c>
      <c r="AD485" s="8" t="s">
        <v>61</v>
      </c>
      <c r="AE485" s="8" t="s">
        <v>61</v>
      </c>
      <c r="AF485" s="8" t="s">
        <v>74</v>
      </c>
      <c r="AG485" s="7">
        <v>8.9</v>
      </c>
    </row>
    <row r="486" spans="1:33" x14ac:dyDescent="0.25">
      <c r="A486" s="7">
        <v>2024</v>
      </c>
      <c r="B486" s="8" t="s">
        <v>54</v>
      </c>
      <c r="C486" s="8" t="s">
        <v>55</v>
      </c>
      <c r="D486" s="8" t="s">
        <v>56</v>
      </c>
      <c r="E486" s="8" t="s">
        <v>219</v>
      </c>
      <c r="F486" s="8" t="s">
        <v>182</v>
      </c>
      <c r="G486" s="8" t="s">
        <v>750</v>
      </c>
      <c r="H486" s="8" t="s">
        <v>95</v>
      </c>
      <c r="I486" s="8" t="s">
        <v>221</v>
      </c>
      <c r="J486" s="8" t="s">
        <v>61</v>
      </c>
      <c r="K486" s="7" t="b">
        <v>1</v>
      </c>
      <c r="L486" s="8" t="s">
        <v>23</v>
      </c>
      <c r="M486" s="7">
        <v>101</v>
      </c>
      <c r="N486" s="8" t="s">
        <v>774</v>
      </c>
      <c r="O486" s="7">
        <v>28</v>
      </c>
      <c r="P486" s="9"/>
      <c r="Q486" s="8" t="s">
        <v>61</v>
      </c>
      <c r="R486" s="7">
        <v>1</v>
      </c>
      <c r="S486" s="10">
        <v>45488</v>
      </c>
      <c r="T486" s="8" t="s">
        <v>63</v>
      </c>
      <c r="U486" s="8" t="s">
        <v>224</v>
      </c>
      <c r="V486" s="8" t="s">
        <v>224</v>
      </c>
      <c r="W486" s="8" t="s">
        <v>61</v>
      </c>
      <c r="X486" s="8" t="s">
        <v>61</v>
      </c>
      <c r="Y486" s="8" t="s">
        <v>61</v>
      </c>
      <c r="Z486" s="8" t="s">
        <v>61</v>
      </c>
      <c r="AA486" s="8" t="s">
        <v>66</v>
      </c>
      <c r="AB486" s="8" t="s">
        <v>224</v>
      </c>
      <c r="AC486" s="8" t="s">
        <v>63</v>
      </c>
      <c r="AD486" s="8" t="s">
        <v>61</v>
      </c>
      <c r="AE486" s="8" t="s">
        <v>61</v>
      </c>
      <c r="AF486" s="8" t="s">
        <v>74</v>
      </c>
      <c r="AG486" s="7">
        <v>10.7</v>
      </c>
    </row>
    <row r="487" spans="1:33" ht="30" x14ac:dyDescent="0.25">
      <c r="A487" s="7">
        <v>2024</v>
      </c>
      <c r="B487" s="8" t="s">
        <v>54</v>
      </c>
      <c r="C487" s="8" t="s">
        <v>55</v>
      </c>
      <c r="D487" s="8" t="s">
        <v>56</v>
      </c>
      <c r="E487" s="8" t="s">
        <v>219</v>
      </c>
      <c r="F487" s="8" t="s">
        <v>182</v>
      </c>
      <c r="G487" s="8" t="s">
        <v>750</v>
      </c>
      <c r="H487" s="8" t="s">
        <v>96</v>
      </c>
      <c r="I487" s="8" t="s">
        <v>221</v>
      </c>
      <c r="J487" s="8" t="s">
        <v>61</v>
      </c>
      <c r="K487" s="7" t="b">
        <v>1</v>
      </c>
      <c r="L487" s="8" t="s">
        <v>23</v>
      </c>
      <c r="M487" s="7">
        <v>101</v>
      </c>
      <c r="N487" s="8" t="s">
        <v>775</v>
      </c>
      <c r="O487" s="7">
        <v>28</v>
      </c>
      <c r="P487" s="9"/>
      <c r="Q487" s="8" t="s">
        <v>61</v>
      </c>
      <c r="R487" s="7">
        <v>1</v>
      </c>
      <c r="S487" s="10">
        <v>45488</v>
      </c>
      <c r="T487" s="8" t="s">
        <v>63</v>
      </c>
      <c r="U487" s="8" t="s">
        <v>64</v>
      </c>
      <c r="V487" s="8" t="s">
        <v>18</v>
      </c>
      <c r="W487" s="8" t="s">
        <v>12</v>
      </c>
      <c r="X487" s="8" t="s">
        <v>65</v>
      </c>
      <c r="Y487" s="8" t="s">
        <v>16</v>
      </c>
      <c r="Z487" s="8" t="s">
        <v>9</v>
      </c>
      <c r="AA487" s="8" t="s">
        <v>66</v>
      </c>
      <c r="AB487" s="8" t="s">
        <v>64</v>
      </c>
      <c r="AC487" s="8" t="s">
        <v>63</v>
      </c>
      <c r="AD487" s="8" t="s">
        <v>61</v>
      </c>
      <c r="AE487" s="8" t="s">
        <v>61</v>
      </c>
      <c r="AF487" s="8" t="s">
        <v>74</v>
      </c>
      <c r="AG487" s="7">
        <v>7.7</v>
      </c>
    </row>
    <row r="488" spans="1:33" x14ac:dyDescent="0.25">
      <c r="A488" s="7">
        <v>2024</v>
      </c>
      <c r="B488" s="8" t="s">
        <v>54</v>
      </c>
      <c r="C488" s="8" t="s">
        <v>55</v>
      </c>
      <c r="D488" s="8" t="s">
        <v>175</v>
      </c>
      <c r="E488" s="8" t="s">
        <v>176</v>
      </c>
      <c r="F488" s="8" t="s">
        <v>182</v>
      </c>
      <c r="G488" s="8" t="s">
        <v>776</v>
      </c>
      <c r="H488" s="8" t="s">
        <v>59</v>
      </c>
      <c r="I488" s="8" t="s">
        <v>221</v>
      </c>
      <c r="J488" s="8" t="s">
        <v>61</v>
      </c>
      <c r="K488" s="7" t="b">
        <v>1</v>
      </c>
      <c r="L488" s="8" t="s">
        <v>8</v>
      </c>
      <c r="M488" s="7">
        <v>101</v>
      </c>
      <c r="N488" s="8" t="s">
        <v>777</v>
      </c>
      <c r="O488" s="7">
        <v>28</v>
      </c>
      <c r="P488" s="9"/>
      <c r="Q488" s="8" t="s">
        <v>61</v>
      </c>
      <c r="R488" s="7">
        <v>1</v>
      </c>
      <c r="S488" s="10">
        <v>45485</v>
      </c>
      <c r="T488" s="8" t="s">
        <v>63</v>
      </c>
      <c r="U488" s="8" t="s">
        <v>224</v>
      </c>
      <c r="V488" s="8" t="s">
        <v>224</v>
      </c>
      <c r="W488" s="8" t="s">
        <v>61</v>
      </c>
      <c r="X488" s="8" t="s">
        <v>61</v>
      </c>
      <c r="Y488" s="8" t="s">
        <v>61</v>
      </c>
      <c r="Z488" s="8" t="s">
        <v>61</v>
      </c>
      <c r="AA488" s="8" t="s">
        <v>66</v>
      </c>
      <c r="AB488" s="8" t="s">
        <v>224</v>
      </c>
      <c r="AC488" s="8" t="s">
        <v>63</v>
      </c>
      <c r="AD488" s="8" t="s">
        <v>61</v>
      </c>
      <c r="AE488" s="8" t="s">
        <v>61</v>
      </c>
      <c r="AF488" s="8" t="s">
        <v>74</v>
      </c>
      <c r="AG488" s="7">
        <v>7.5</v>
      </c>
    </row>
    <row r="489" spans="1:33" ht="30" x14ac:dyDescent="0.25">
      <c r="A489" s="7">
        <v>2024</v>
      </c>
      <c r="B489" s="8" t="s">
        <v>54</v>
      </c>
      <c r="C489" s="8" t="s">
        <v>55</v>
      </c>
      <c r="D489" s="8" t="s">
        <v>175</v>
      </c>
      <c r="E489" s="8" t="s">
        <v>176</v>
      </c>
      <c r="F489" s="8" t="s">
        <v>182</v>
      </c>
      <c r="G489" s="8" t="s">
        <v>776</v>
      </c>
      <c r="H489" s="8" t="s">
        <v>67</v>
      </c>
      <c r="I489" s="8" t="s">
        <v>221</v>
      </c>
      <c r="J489" s="8" t="s">
        <v>61</v>
      </c>
      <c r="K489" s="7" t="b">
        <v>1</v>
      </c>
      <c r="L489" s="8" t="s">
        <v>8</v>
      </c>
      <c r="M489" s="7">
        <v>101</v>
      </c>
      <c r="N489" s="8" t="s">
        <v>778</v>
      </c>
      <c r="O489" s="7">
        <v>28</v>
      </c>
      <c r="P489" s="9"/>
      <c r="Q489" s="8" t="s">
        <v>61</v>
      </c>
      <c r="R489" s="7">
        <v>1</v>
      </c>
      <c r="S489" s="10">
        <v>45485</v>
      </c>
      <c r="T489" s="8" t="s">
        <v>63</v>
      </c>
      <c r="U489" s="8" t="s">
        <v>464</v>
      </c>
      <c r="V489" s="8" t="s">
        <v>465</v>
      </c>
      <c r="W489" s="8" t="s">
        <v>173</v>
      </c>
      <c r="X489" s="8" t="s">
        <v>65</v>
      </c>
      <c r="Y489" s="8" t="s">
        <v>11</v>
      </c>
      <c r="Z489" s="8" t="s">
        <v>9</v>
      </c>
      <c r="AA489" s="8" t="s">
        <v>122</v>
      </c>
      <c r="AB489" s="8" t="s">
        <v>464</v>
      </c>
      <c r="AC489" s="8" t="s">
        <v>63</v>
      </c>
      <c r="AD489" s="8" t="s">
        <v>61</v>
      </c>
      <c r="AE489" s="8" t="s">
        <v>61</v>
      </c>
      <c r="AF489" s="8" t="s">
        <v>74</v>
      </c>
      <c r="AG489" s="7">
        <v>6.1</v>
      </c>
    </row>
    <row r="490" spans="1:33" ht="30" x14ac:dyDescent="0.25">
      <c r="A490" s="7">
        <v>2024</v>
      </c>
      <c r="B490" s="8" t="s">
        <v>54</v>
      </c>
      <c r="C490" s="8" t="s">
        <v>55</v>
      </c>
      <c r="D490" s="8" t="s">
        <v>175</v>
      </c>
      <c r="E490" s="8" t="s">
        <v>176</v>
      </c>
      <c r="F490" s="8" t="s">
        <v>182</v>
      </c>
      <c r="G490" s="8" t="s">
        <v>776</v>
      </c>
      <c r="H490" s="8" t="s">
        <v>68</v>
      </c>
      <c r="I490" s="8" t="s">
        <v>221</v>
      </c>
      <c r="J490" s="8" t="s">
        <v>61</v>
      </c>
      <c r="K490" s="7" t="b">
        <v>1</v>
      </c>
      <c r="L490" s="8" t="s">
        <v>8</v>
      </c>
      <c r="M490" s="7">
        <v>101</v>
      </c>
      <c r="N490" s="8" t="s">
        <v>779</v>
      </c>
      <c r="O490" s="7">
        <v>28</v>
      </c>
      <c r="P490" s="9"/>
      <c r="Q490" s="8" t="s">
        <v>61</v>
      </c>
      <c r="R490" s="7">
        <v>1</v>
      </c>
      <c r="S490" s="10">
        <v>45485</v>
      </c>
      <c r="T490" s="8" t="s">
        <v>63</v>
      </c>
      <c r="U490" s="8" t="s">
        <v>442</v>
      </c>
      <c r="V490" s="8" t="s">
        <v>443</v>
      </c>
      <c r="W490" s="8" t="s">
        <v>292</v>
      </c>
      <c r="X490" s="8" t="s">
        <v>65</v>
      </c>
      <c r="Y490" s="8" t="s">
        <v>11</v>
      </c>
      <c r="Z490" s="8" t="s">
        <v>9</v>
      </c>
      <c r="AA490" s="8" t="s">
        <v>122</v>
      </c>
      <c r="AB490" s="8" t="s">
        <v>442</v>
      </c>
      <c r="AC490" s="8" t="s">
        <v>63</v>
      </c>
      <c r="AD490" s="8" t="s">
        <v>61</v>
      </c>
      <c r="AE490" s="8" t="s">
        <v>61</v>
      </c>
      <c r="AF490" s="8" t="s">
        <v>74</v>
      </c>
      <c r="AG490" s="7">
        <v>5.9</v>
      </c>
    </row>
    <row r="491" spans="1:33" ht="30" x14ac:dyDescent="0.25">
      <c r="A491" s="7">
        <v>2024</v>
      </c>
      <c r="B491" s="8" t="s">
        <v>54</v>
      </c>
      <c r="C491" s="8" t="s">
        <v>55</v>
      </c>
      <c r="D491" s="8" t="s">
        <v>175</v>
      </c>
      <c r="E491" s="8" t="s">
        <v>176</v>
      </c>
      <c r="F491" s="8" t="s">
        <v>182</v>
      </c>
      <c r="G491" s="8" t="s">
        <v>776</v>
      </c>
      <c r="H491" s="8" t="s">
        <v>70</v>
      </c>
      <c r="I491" s="8" t="s">
        <v>221</v>
      </c>
      <c r="J491" s="8" t="s">
        <v>61</v>
      </c>
      <c r="K491" s="7" t="b">
        <v>1</v>
      </c>
      <c r="L491" s="8" t="s">
        <v>8</v>
      </c>
      <c r="M491" s="7">
        <v>101</v>
      </c>
      <c r="N491" s="8" t="s">
        <v>780</v>
      </c>
      <c r="O491" s="7">
        <v>28</v>
      </c>
      <c r="P491" s="9"/>
      <c r="Q491" s="8" t="s">
        <v>61</v>
      </c>
      <c r="R491" s="7">
        <v>1</v>
      </c>
      <c r="S491" s="10">
        <v>45485</v>
      </c>
      <c r="T491" s="8" t="s">
        <v>63</v>
      </c>
      <c r="U491" s="8" t="s">
        <v>171</v>
      </c>
      <c r="V491" s="8" t="s">
        <v>172</v>
      </c>
      <c r="W491" s="8" t="s">
        <v>173</v>
      </c>
      <c r="X491" s="8" t="s">
        <v>65</v>
      </c>
      <c r="Y491" s="8" t="s">
        <v>16</v>
      </c>
      <c r="Z491" s="8" t="s">
        <v>9</v>
      </c>
      <c r="AA491" s="8" t="s">
        <v>66</v>
      </c>
      <c r="AB491" s="8" t="s">
        <v>171</v>
      </c>
      <c r="AC491" s="8" t="s">
        <v>63</v>
      </c>
      <c r="AD491" s="8" t="s">
        <v>61</v>
      </c>
      <c r="AE491" s="8" t="s">
        <v>61</v>
      </c>
      <c r="AF491" s="8" t="s">
        <v>74</v>
      </c>
      <c r="AG491" s="7">
        <v>6.8</v>
      </c>
    </row>
    <row r="492" spans="1:33" ht="30" x14ac:dyDescent="0.25">
      <c r="A492" s="7">
        <v>2024</v>
      </c>
      <c r="B492" s="8" t="s">
        <v>54</v>
      </c>
      <c r="C492" s="8" t="s">
        <v>55</v>
      </c>
      <c r="D492" s="8" t="s">
        <v>175</v>
      </c>
      <c r="E492" s="8" t="s">
        <v>176</v>
      </c>
      <c r="F492" s="8" t="s">
        <v>182</v>
      </c>
      <c r="G492" s="8" t="s">
        <v>776</v>
      </c>
      <c r="H492" s="8" t="s">
        <v>73</v>
      </c>
      <c r="I492" s="8" t="s">
        <v>221</v>
      </c>
      <c r="J492" s="8" t="s">
        <v>61</v>
      </c>
      <c r="K492" s="7" t="b">
        <v>1</v>
      </c>
      <c r="L492" s="8" t="s">
        <v>8</v>
      </c>
      <c r="M492" s="7">
        <v>101</v>
      </c>
      <c r="N492" s="8" t="s">
        <v>781</v>
      </c>
      <c r="O492" s="7">
        <v>28</v>
      </c>
      <c r="P492" s="9"/>
      <c r="Q492" s="8" t="s">
        <v>61</v>
      </c>
      <c r="R492" s="7">
        <v>1</v>
      </c>
      <c r="S492" s="10">
        <v>45485</v>
      </c>
      <c r="T492" s="8" t="s">
        <v>63</v>
      </c>
      <c r="U492" s="8" t="s">
        <v>171</v>
      </c>
      <c r="V492" s="8" t="s">
        <v>172</v>
      </c>
      <c r="W492" s="8" t="s">
        <v>173</v>
      </c>
      <c r="X492" s="8" t="s">
        <v>65</v>
      </c>
      <c r="Y492" s="8" t="s">
        <v>16</v>
      </c>
      <c r="Z492" s="8" t="s">
        <v>9</v>
      </c>
      <c r="AA492" s="8" t="s">
        <v>66</v>
      </c>
      <c r="AB492" s="8" t="s">
        <v>171</v>
      </c>
      <c r="AC492" s="8" t="s">
        <v>63</v>
      </c>
      <c r="AD492" s="8" t="s">
        <v>61</v>
      </c>
      <c r="AE492" s="8" t="s">
        <v>61</v>
      </c>
      <c r="AF492" s="8" t="s">
        <v>74</v>
      </c>
      <c r="AG492" s="7">
        <v>9.1999999999999993</v>
      </c>
    </row>
    <row r="493" spans="1:33" ht="30" x14ac:dyDescent="0.25">
      <c r="A493" s="7">
        <v>2024</v>
      </c>
      <c r="B493" s="8" t="s">
        <v>54</v>
      </c>
      <c r="C493" s="8" t="s">
        <v>55</v>
      </c>
      <c r="D493" s="8" t="s">
        <v>175</v>
      </c>
      <c r="E493" s="8" t="s">
        <v>176</v>
      </c>
      <c r="F493" s="8" t="s">
        <v>182</v>
      </c>
      <c r="G493" s="8" t="s">
        <v>776</v>
      </c>
      <c r="H493" s="8" t="s">
        <v>75</v>
      </c>
      <c r="I493" s="8" t="s">
        <v>221</v>
      </c>
      <c r="J493" s="8" t="s">
        <v>61</v>
      </c>
      <c r="K493" s="7" t="b">
        <v>1</v>
      </c>
      <c r="L493" s="8" t="s">
        <v>8</v>
      </c>
      <c r="M493" s="7">
        <v>101</v>
      </c>
      <c r="N493" s="8" t="s">
        <v>782</v>
      </c>
      <c r="O493" s="7">
        <v>28</v>
      </c>
      <c r="P493" s="9"/>
      <c r="Q493" s="8" t="s">
        <v>61</v>
      </c>
      <c r="R493" s="7">
        <v>1</v>
      </c>
      <c r="S493" s="10">
        <v>45485</v>
      </c>
      <c r="T493" s="8" t="s">
        <v>63</v>
      </c>
      <c r="U493" s="8" t="s">
        <v>64</v>
      </c>
      <c r="V493" s="8" t="s">
        <v>18</v>
      </c>
      <c r="W493" s="8" t="s">
        <v>12</v>
      </c>
      <c r="X493" s="8" t="s">
        <v>65</v>
      </c>
      <c r="Y493" s="8" t="s">
        <v>16</v>
      </c>
      <c r="Z493" s="8" t="s">
        <v>9</v>
      </c>
      <c r="AA493" s="8" t="s">
        <v>66</v>
      </c>
      <c r="AB493" s="8" t="s">
        <v>64</v>
      </c>
      <c r="AC493" s="8" t="s">
        <v>63</v>
      </c>
      <c r="AD493" s="8" t="s">
        <v>61</v>
      </c>
      <c r="AE493" s="8" t="s">
        <v>61</v>
      </c>
      <c r="AF493" s="8" t="s">
        <v>74</v>
      </c>
      <c r="AG493" s="7">
        <v>13.6</v>
      </c>
    </row>
    <row r="494" spans="1:33" ht="30" x14ac:dyDescent="0.25">
      <c r="A494" s="7">
        <v>2024</v>
      </c>
      <c r="B494" s="8" t="s">
        <v>54</v>
      </c>
      <c r="C494" s="8" t="s">
        <v>55</v>
      </c>
      <c r="D494" s="8" t="s">
        <v>175</v>
      </c>
      <c r="E494" s="8" t="s">
        <v>176</v>
      </c>
      <c r="F494" s="8" t="s">
        <v>182</v>
      </c>
      <c r="G494" s="8" t="s">
        <v>776</v>
      </c>
      <c r="H494" s="8" t="s">
        <v>77</v>
      </c>
      <c r="I494" s="8" t="s">
        <v>221</v>
      </c>
      <c r="J494" s="8" t="s">
        <v>61</v>
      </c>
      <c r="K494" s="7" t="b">
        <v>1</v>
      </c>
      <c r="L494" s="8" t="s">
        <v>8</v>
      </c>
      <c r="M494" s="7">
        <v>101</v>
      </c>
      <c r="N494" s="8" t="s">
        <v>783</v>
      </c>
      <c r="O494" s="7">
        <v>28</v>
      </c>
      <c r="P494" s="9"/>
      <c r="Q494" s="8" t="s">
        <v>61</v>
      </c>
      <c r="R494" s="7">
        <v>1</v>
      </c>
      <c r="S494" s="10">
        <v>45485</v>
      </c>
      <c r="T494" s="8" t="s">
        <v>63</v>
      </c>
      <c r="U494" s="8" t="s">
        <v>341</v>
      </c>
      <c r="V494" s="8" t="s">
        <v>342</v>
      </c>
      <c r="W494" s="8" t="s">
        <v>132</v>
      </c>
      <c r="X494" s="8" t="s">
        <v>65</v>
      </c>
      <c r="Y494" s="8" t="s">
        <v>11</v>
      </c>
      <c r="Z494" s="8" t="s">
        <v>9</v>
      </c>
      <c r="AA494" s="8" t="s">
        <v>122</v>
      </c>
      <c r="AB494" s="8" t="s">
        <v>341</v>
      </c>
      <c r="AC494" s="8" t="s">
        <v>63</v>
      </c>
      <c r="AD494" s="8" t="s">
        <v>61</v>
      </c>
      <c r="AE494" s="8" t="s">
        <v>61</v>
      </c>
      <c r="AF494" s="8" t="s">
        <v>74</v>
      </c>
      <c r="AG494" s="7">
        <v>9.4</v>
      </c>
    </row>
    <row r="495" spans="1:33" ht="30" x14ac:dyDescent="0.25">
      <c r="A495" s="7">
        <v>2024</v>
      </c>
      <c r="B495" s="8" t="s">
        <v>54</v>
      </c>
      <c r="C495" s="8" t="s">
        <v>55</v>
      </c>
      <c r="D495" s="8" t="s">
        <v>175</v>
      </c>
      <c r="E495" s="8" t="s">
        <v>176</v>
      </c>
      <c r="F495" s="8" t="s">
        <v>182</v>
      </c>
      <c r="G495" s="8" t="s">
        <v>776</v>
      </c>
      <c r="H495" s="8" t="s">
        <v>78</v>
      </c>
      <c r="I495" s="8" t="s">
        <v>221</v>
      </c>
      <c r="J495" s="8" t="s">
        <v>61</v>
      </c>
      <c r="K495" s="7" t="b">
        <v>1</v>
      </c>
      <c r="L495" s="8" t="s">
        <v>8</v>
      </c>
      <c r="M495" s="7">
        <v>101</v>
      </c>
      <c r="N495" s="8" t="s">
        <v>784</v>
      </c>
      <c r="O495" s="7">
        <v>28</v>
      </c>
      <c r="P495" s="9"/>
      <c r="Q495" s="8" t="s">
        <v>61</v>
      </c>
      <c r="R495" s="7">
        <v>1</v>
      </c>
      <c r="S495" s="10">
        <v>45485</v>
      </c>
      <c r="T495" s="8" t="s">
        <v>63</v>
      </c>
      <c r="U495" s="8" t="s">
        <v>64</v>
      </c>
      <c r="V495" s="8" t="s">
        <v>18</v>
      </c>
      <c r="W495" s="8" t="s">
        <v>12</v>
      </c>
      <c r="X495" s="8" t="s">
        <v>65</v>
      </c>
      <c r="Y495" s="8" t="s">
        <v>16</v>
      </c>
      <c r="Z495" s="8" t="s">
        <v>9</v>
      </c>
      <c r="AA495" s="8" t="s">
        <v>66</v>
      </c>
      <c r="AB495" s="8" t="s">
        <v>64</v>
      </c>
      <c r="AC495" s="8" t="s">
        <v>63</v>
      </c>
      <c r="AD495" s="8" t="s">
        <v>61</v>
      </c>
      <c r="AE495" s="8" t="s">
        <v>61</v>
      </c>
      <c r="AF495" s="8" t="s">
        <v>74</v>
      </c>
      <c r="AG495" s="7">
        <v>4.5</v>
      </c>
    </row>
    <row r="496" spans="1:33" ht="30" x14ac:dyDescent="0.25">
      <c r="A496" s="7">
        <v>2024</v>
      </c>
      <c r="B496" s="8" t="s">
        <v>54</v>
      </c>
      <c r="C496" s="8" t="s">
        <v>55</v>
      </c>
      <c r="D496" s="8" t="s">
        <v>175</v>
      </c>
      <c r="E496" s="8" t="s">
        <v>176</v>
      </c>
      <c r="F496" s="8" t="s">
        <v>182</v>
      </c>
      <c r="G496" s="8" t="s">
        <v>776</v>
      </c>
      <c r="H496" s="8" t="s">
        <v>79</v>
      </c>
      <c r="I496" s="8" t="s">
        <v>221</v>
      </c>
      <c r="J496" s="8" t="s">
        <v>61</v>
      </c>
      <c r="K496" s="7" t="b">
        <v>1</v>
      </c>
      <c r="L496" s="8" t="s">
        <v>8</v>
      </c>
      <c r="M496" s="7">
        <v>101</v>
      </c>
      <c r="N496" s="8" t="s">
        <v>785</v>
      </c>
      <c r="O496" s="7">
        <v>28</v>
      </c>
      <c r="P496" s="9"/>
      <c r="Q496" s="8" t="s">
        <v>61</v>
      </c>
      <c r="R496" s="7">
        <v>1</v>
      </c>
      <c r="S496" s="10">
        <v>45485</v>
      </c>
      <c r="T496" s="8" t="s">
        <v>63</v>
      </c>
      <c r="U496" s="8" t="s">
        <v>224</v>
      </c>
      <c r="V496" s="8" t="s">
        <v>224</v>
      </c>
      <c r="W496" s="8" t="s">
        <v>61</v>
      </c>
      <c r="X496" s="8" t="s">
        <v>61</v>
      </c>
      <c r="Y496" s="8" t="s">
        <v>61</v>
      </c>
      <c r="Z496" s="8" t="s">
        <v>61</v>
      </c>
      <c r="AA496" s="8" t="s">
        <v>187</v>
      </c>
      <c r="AB496" s="8" t="s">
        <v>224</v>
      </c>
      <c r="AC496" s="8" t="s">
        <v>63</v>
      </c>
      <c r="AD496" s="8" t="s">
        <v>61</v>
      </c>
      <c r="AE496" s="8" t="s">
        <v>61</v>
      </c>
      <c r="AF496" s="8" t="s">
        <v>74</v>
      </c>
      <c r="AG496" s="7">
        <v>7.9</v>
      </c>
    </row>
    <row r="497" spans="1:33" ht="45" x14ac:dyDescent="0.25">
      <c r="A497" s="7">
        <v>2024</v>
      </c>
      <c r="B497" s="8" t="s">
        <v>54</v>
      </c>
      <c r="C497" s="8" t="s">
        <v>55</v>
      </c>
      <c r="D497" s="8" t="s">
        <v>175</v>
      </c>
      <c r="E497" s="8" t="s">
        <v>176</v>
      </c>
      <c r="F497" s="8" t="s">
        <v>182</v>
      </c>
      <c r="G497" s="8" t="s">
        <v>776</v>
      </c>
      <c r="H497" s="8" t="s">
        <v>81</v>
      </c>
      <c r="I497" s="8" t="s">
        <v>221</v>
      </c>
      <c r="J497" s="8" t="s">
        <v>61</v>
      </c>
      <c r="K497" s="7" t="b">
        <v>1</v>
      </c>
      <c r="L497" s="8" t="s">
        <v>8</v>
      </c>
      <c r="M497" s="7">
        <v>101</v>
      </c>
      <c r="N497" s="8" t="s">
        <v>786</v>
      </c>
      <c r="O497" s="7">
        <v>28</v>
      </c>
      <c r="P497" s="9"/>
      <c r="Q497" s="8" t="s">
        <v>61</v>
      </c>
      <c r="R497" s="7">
        <v>1</v>
      </c>
      <c r="S497" s="10">
        <v>45485</v>
      </c>
      <c r="T497" s="8" t="s">
        <v>63</v>
      </c>
      <c r="U497" s="8" t="s">
        <v>224</v>
      </c>
      <c r="V497" s="8" t="s">
        <v>224</v>
      </c>
      <c r="W497" s="8" t="s">
        <v>61</v>
      </c>
      <c r="X497" s="8" t="s">
        <v>61</v>
      </c>
      <c r="Y497" s="8" t="s">
        <v>61</v>
      </c>
      <c r="Z497" s="8" t="s">
        <v>61</v>
      </c>
      <c r="AA497" s="8" t="s">
        <v>84</v>
      </c>
      <c r="AB497" s="8" t="s">
        <v>224</v>
      </c>
      <c r="AC497" s="8" t="s">
        <v>63</v>
      </c>
      <c r="AD497" s="8" t="s">
        <v>61</v>
      </c>
      <c r="AE497" s="8" t="s">
        <v>61</v>
      </c>
      <c r="AF497" s="8" t="s">
        <v>74</v>
      </c>
      <c r="AG497" s="7">
        <v>8.3000000000000007</v>
      </c>
    </row>
    <row r="498" spans="1:33" ht="30" x14ac:dyDescent="0.25">
      <c r="A498" s="7">
        <v>2024</v>
      </c>
      <c r="B498" s="8" t="s">
        <v>54</v>
      </c>
      <c r="C498" s="8" t="s">
        <v>55</v>
      </c>
      <c r="D498" s="8" t="s">
        <v>175</v>
      </c>
      <c r="E498" s="8" t="s">
        <v>176</v>
      </c>
      <c r="F498" s="8" t="s">
        <v>182</v>
      </c>
      <c r="G498" s="8" t="s">
        <v>776</v>
      </c>
      <c r="H498" s="8" t="s">
        <v>82</v>
      </c>
      <c r="I498" s="8" t="s">
        <v>221</v>
      </c>
      <c r="J498" s="8" t="s">
        <v>61</v>
      </c>
      <c r="K498" s="7" t="b">
        <v>1</v>
      </c>
      <c r="L498" s="8" t="s">
        <v>8</v>
      </c>
      <c r="M498" s="7">
        <v>101</v>
      </c>
      <c r="N498" s="8" t="s">
        <v>787</v>
      </c>
      <c r="O498" s="7">
        <v>28</v>
      </c>
      <c r="P498" s="9"/>
      <c r="Q498" s="8" t="s">
        <v>61</v>
      </c>
      <c r="R498" s="7">
        <v>1</v>
      </c>
      <c r="S498" s="10">
        <v>45485</v>
      </c>
      <c r="T498" s="8" t="s">
        <v>63</v>
      </c>
      <c r="U498" s="8" t="s">
        <v>297</v>
      </c>
      <c r="V498" s="8" t="s">
        <v>298</v>
      </c>
      <c r="W498" s="8" t="s">
        <v>173</v>
      </c>
      <c r="X498" s="8" t="s">
        <v>65</v>
      </c>
      <c r="Y498" s="8" t="s">
        <v>16</v>
      </c>
      <c r="Z498" s="8" t="s">
        <v>9</v>
      </c>
      <c r="AA498" s="8" t="s">
        <v>66</v>
      </c>
      <c r="AB498" s="8" t="s">
        <v>297</v>
      </c>
      <c r="AC498" s="8" t="s">
        <v>63</v>
      </c>
      <c r="AD498" s="8" t="s">
        <v>61</v>
      </c>
      <c r="AE498" s="8" t="s">
        <v>61</v>
      </c>
      <c r="AF498" s="8" t="s">
        <v>74</v>
      </c>
      <c r="AG498" s="7">
        <v>5.0999999999999996</v>
      </c>
    </row>
    <row r="499" spans="1:33" ht="30" x14ac:dyDescent="0.25">
      <c r="A499" s="7">
        <v>2024</v>
      </c>
      <c r="B499" s="8" t="s">
        <v>54</v>
      </c>
      <c r="C499" s="8" t="s">
        <v>55</v>
      </c>
      <c r="D499" s="8" t="s">
        <v>175</v>
      </c>
      <c r="E499" s="8" t="s">
        <v>176</v>
      </c>
      <c r="F499" s="8" t="s">
        <v>182</v>
      </c>
      <c r="G499" s="8" t="s">
        <v>776</v>
      </c>
      <c r="H499" s="8" t="s">
        <v>83</v>
      </c>
      <c r="I499" s="8" t="s">
        <v>221</v>
      </c>
      <c r="J499" s="8" t="s">
        <v>61</v>
      </c>
      <c r="K499" s="7" t="b">
        <v>1</v>
      </c>
      <c r="L499" s="8" t="s">
        <v>8</v>
      </c>
      <c r="M499" s="7">
        <v>101</v>
      </c>
      <c r="N499" s="8" t="s">
        <v>788</v>
      </c>
      <c r="O499" s="7">
        <v>28</v>
      </c>
      <c r="P499" s="9"/>
      <c r="Q499" s="8" t="s">
        <v>61</v>
      </c>
      <c r="R499" s="7">
        <v>1</v>
      </c>
      <c r="S499" s="10">
        <v>45485</v>
      </c>
      <c r="T499" s="8" t="s">
        <v>63</v>
      </c>
      <c r="U499" s="8" t="s">
        <v>563</v>
      </c>
      <c r="V499" s="8" t="s">
        <v>564</v>
      </c>
      <c r="W499" s="8" t="s">
        <v>173</v>
      </c>
      <c r="X499" s="8" t="s">
        <v>65</v>
      </c>
      <c r="Y499" s="8" t="s">
        <v>11</v>
      </c>
      <c r="Z499" s="8" t="s">
        <v>9</v>
      </c>
      <c r="AA499" s="8" t="s">
        <v>122</v>
      </c>
      <c r="AB499" s="8" t="s">
        <v>563</v>
      </c>
      <c r="AC499" s="8" t="s">
        <v>63</v>
      </c>
      <c r="AD499" s="8" t="s">
        <v>61</v>
      </c>
      <c r="AE499" s="8" t="s">
        <v>61</v>
      </c>
      <c r="AF499" s="8" t="s">
        <v>74</v>
      </c>
      <c r="AG499" s="7">
        <v>8.4</v>
      </c>
    </row>
    <row r="500" spans="1:33" x14ac:dyDescent="0.25">
      <c r="A500" s="7">
        <v>2024</v>
      </c>
      <c r="B500" s="8" t="s">
        <v>54</v>
      </c>
      <c r="C500" s="8" t="s">
        <v>55</v>
      </c>
      <c r="D500" s="8" t="s">
        <v>175</v>
      </c>
      <c r="E500" s="8" t="s">
        <v>176</v>
      </c>
      <c r="F500" s="8" t="s">
        <v>182</v>
      </c>
      <c r="G500" s="8" t="s">
        <v>776</v>
      </c>
      <c r="H500" s="8" t="s">
        <v>85</v>
      </c>
      <c r="I500" s="8" t="s">
        <v>221</v>
      </c>
      <c r="J500" s="8" t="s">
        <v>61</v>
      </c>
      <c r="K500" s="7" t="b">
        <v>1</v>
      </c>
      <c r="L500" s="8" t="s">
        <v>8</v>
      </c>
      <c r="M500" s="7">
        <v>101</v>
      </c>
      <c r="N500" s="8" t="s">
        <v>789</v>
      </c>
      <c r="O500" s="7">
        <v>28</v>
      </c>
      <c r="P500" s="9"/>
      <c r="Q500" s="8" t="s">
        <v>61</v>
      </c>
      <c r="R500" s="7">
        <v>1</v>
      </c>
      <c r="S500" s="10">
        <v>45485</v>
      </c>
      <c r="T500" s="8" t="s">
        <v>63</v>
      </c>
      <c r="U500" s="8" t="s">
        <v>224</v>
      </c>
      <c r="V500" s="8" t="s">
        <v>224</v>
      </c>
      <c r="W500" s="8" t="s">
        <v>61</v>
      </c>
      <c r="X500" s="8" t="s">
        <v>61</v>
      </c>
      <c r="Y500" s="8" t="s">
        <v>61</v>
      </c>
      <c r="Z500" s="8" t="s">
        <v>61</v>
      </c>
      <c r="AA500" s="8" t="s">
        <v>122</v>
      </c>
      <c r="AB500" s="8" t="s">
        <v>224</v>
      </c>
      <c r="AC500" s="8" t="s">
        <v>63</v>
      </c>
      <c r="AD500" s="8" t="s">
        <v>61</v>
      </c>
      <c r="AE500" s="8" t="s">
        <v>61</v>
      </c>
      <c r="AF500" s="8" t="s">
        <v>74</v>
      </c>
      <c r="AG500" s="7">
        <v>7.7</v>
      </c>
    </row>
    <row r="501" spans="1:33" x14ac:dyDescent="0.25">
      <c r="A501" s="7">
        <v>2024</v>
      </c>
      <c r="B501" s="8" t="s">
        <v>54</v>
      </c>
      <c r="C501" s="8" t="s">
        <v>55</v>
      </c>
      <c r="D501" s="8" t="s">
        <v>175</v>
      </c>
      <c r="E501" s="8" t="s">
        <v>176</v>
      </c>
      <c r="F501" s="8" t="s">
        <v>182</v>
      </c>
      <c r="G501" s="8" t="s">
        <v>776</v>
      </c>
      <c r="H501" s="8" t="s">
        <v>86</v>
      </c>
      <c r="I501" s="8" t="s">
        <v>221</v>
      </c>
      <c r="J501" s="8" t="s">
        <v>61</v>
      </c>
      <c r="K501" s="7" t="b">
        <v>1</v>
      </c>
      <c r="L501" s="8" t="s">
        <v>8</v>
      </c>
      <c r="M501" s="7">
        <v>101</v>
      </c>
      <c r="N501" s="8" t="s">
        <v>790</v>
      </c>
      <c r="O501" s="7">
        <v>28</v>
      </c>
      <c r="P501" s="9"/>
      <c r="Q501" s="8" t="s">
        <v>61</v>
      </c>
      <c r="R501" s="7">
        <v>1</v>
      </c>
      <c r="S501" s="10">
        <v>45485</v>
      </c>
      <c r="T501" s="8" t="s">
        <v>63</v>
      </c>
      <c r="U501" s="8" t="s">
        <v>224</v>
      </c>
      <c r="V501" s="8" t="s">
        <v>224</v>
      </c>
      <c r="W501" s="8" t="s">
        <v>61</v>
      </c>
      <c r="X501" s="8" t="s">
        <v>61</v>
      </c>
      <c r="Y501" s="8" t="s">
        <v>61</v>
      </c>
      <c r="Z501" s="8" t="s">
        <v>61</v>
      </c>
      <c r="AA501" s="8" t="s">
        <v>122</v>
      </c>
      <c r="AB501" s="8" t="s">
        <v>224</v>
      </c>
      <c r="AC501" s="8" t="s">
        <v>63</v>
      </c>
      <c r="AD501" s="8" t="s">
        <v>61</v>
      </c>
      <c r="AE501" s="8" t="s">
        <v>61</v>
      </c>
      <c r="AF501" s="8" t="s">
        <v>74</v>
      </c>
      <c r="AG501" s="7">
        <v>9.8000000000000007</v>
      </c>
    </row>
    <row r="502" spans="1:33" x14ac:dyDescent="0.25">
      <c r="A502" s="7">
        <v>2024</v>
      </c>
      <c r="B502" s="8" t="s">
        <v>54</v>
      </c>
      <c r="C502" s="8" t="s">
        <v>55</v>
      </c>
      <c r="D502" s="8" t="s">
        <v>175</v>
      </c>
      <c r="E502" s="8" t="s">
        <v>176</v>
      </c>
      <c r="F502" s="8" t="s">
        <v>182</v>
      </c>
      <c r="G502" s="8" t="s">
        <v>776</v>
      </c>
      <c r="H502" s="8" t="s">
        <v>87</v>
      </c>
      <c r="I502" s="8" t="s">
        <v>221</v>
      </c>
      <c r="J502" s="8" t="s">
        <v>61</v>
      </c>
      <c r="K502" s="7" t="b">
        <v>1</v>
      </c>
      <c r="L502" s="8" t="s">
        <v>8</v>
      </c>
      <c r="M502" s="7">
        <v>101</v>
      </c>
      <c r="N502" s="8" t="s">
        <v>791</v>
      </c>
      <c r="O502" s="7">
        <v>28</v>
      </c>
      <c r="P502" s="9"/>
      <c r="Q502" s="8" t="s">
        <v>61</v>
      </c>
      <c r="R502" s="7">
        <v>1</v>
      </c>
      <c r="S502" s="10">
        <v>45485</v>
      </c>
      <c r="T502" s="8" t="s">
        <v>63</v>
      </c>
      <c r="U502" s="8" t="s">
        <v>224</v>
      </c>
      <c r="V502" s="8" t="s">
        <v>224</v>
      </c>
      <c r="W502" s="8" t="s">
        <v>61</v>
      </c>
      <c r="X502" s="8" t="s">
        <v>61</v>
      </c>
      <c r="Y502" s="8" t="s">
        <v>61</v>
      </c>
      <c r="Z502" s="8" t="s">
        <v>61</v>
      </c>
      <c r="AA502" s="8" t="s">
        <v>66</v>
      </c>
      <c r="AB502" s="8" t="s">
        <v>224</v>
      </c>
      <c r="AC502" s="8" t="s">
        <v>63</v>
      </c>
      <c r="AD502" s="8" t="s">
        <v>61</v>
      </c>
      <c r="AE502" s="8" t="s">
        <v>61</v>
      </c>
      <c r="AF502" s="8" t="s">
        <v>74</v>
      </c>
      <c r="AG502" s="7">
        <v>8.8000000000000007</v>
      </c>
    </row>
    <row r="503" spans="1:33" x14ac:dyDescent="0.25">
      <c r="A503" s="7">
        <v>2024</v>
      </c>
      <c r="B503" s="8" t="s">
        <v>54</v>
      </c>
      <c r="C503" s="8" t="s">
        <v>55</v>
      </c>
      <c r="D503" s="8" t="s">
        <v>175</v>
      </c>
      <c r="E503" s="8" t="s">
        <v>176</v>
      </c>
      <c r="F503" s="8" t="s">
        <v>182</v>
      </c>
      <c r="G503" s="8" t="s">
        <v>776</v>
      </c>
      <c r="H503" s="8" t="s">
        <v>88</v>
      </c>
      <c r="I503" s="8" t="s">
        <v>221</v>
      </c>
      <c r="J503" s="8" t="s">
        <v>61</v>
      </c>
      <c r="K503" s="7" t="b">
        <v>1</v>
      </c>
      <c r="L503" s="8" t="s">
        <v>8</v>
      </c>
      <c r="M503" s="7">
        <v>101</v>
      </c>
      <c r="N503" s="8" t="s">
        <v>792</v>
      </c>
      <c r="O503" s="7">
        <v>28</v>
      </c>
      <c r="P503" s="9"/>
      <c r="Q503" s="8" t="s">
        <v>61</v>
      </c>
      <c r="R503" s="7">
        <v>1</v>
      </c>
      <c r="S503" s="10">
        <v>45485</v>
      </c>
      <c r="T503" s="8" t="s">
        <v>63</v>
      </c>
      <c r="U503" s="8" t="s">
        <v>224</v>
      </c>
      <c r="V503" s="8" t="s">
        <v>224</v>
      </c>
      <c r="W503" s="8" t="s">
        <v>61</v>
      </c>
      <c r="X503" s="8" t="s">
        <v>61</v>
      </c>
      <c r="Y503" s="8" t="s">
        <v>61</v>
      </c>
      <c r="Z503" s="8" t="s">
        <v>61</v>
      </c>
      <c r="AA503" s="8" t="s">
        <v>66</v>
      </c>
      <c r="AB503" s="8" t="s">
        <v>224</v>
      </c>
      <c r="AC503" s="8" t="s">
        <v>63</v>
      </c>
      <c r="AD503" s="8" t="s">
        <v>61</v>
      </c>
      <c r="AE503" s="8" t="s">
        <v>61</v>
      </c>
      <c r="AF503" s="8" t="s">
        <v>74</v>
      </c>
      <c r="AG503" s="7">
        <v>9.9</v>
      </c>
    </row>
    <row r="504" spans="1:33" ht="30" x14ac:dyDescent="0.25">
      <c r="A504" s="7">
        <v>2024</v>
      </c>
      <c r="B504" s="8" t="s">
        <v>54</v>
      </c>
      <c r="C504" s="8" t="s">
        <v>55</v>
      </c>
      <c r="D504" s="8" t="s">
        <v>175</v>
      </c>
      <c r="E504" s="8" t="s">
        <v>176</v>
      </c>
      <c r="F504" s="8" t="s">
        <v>182</v>
      </c>
      <c r="G504" s="8" t="s">
        <v>776</v>
      </c>
      <c r="H504" s="8" t="s">
        <v>89</v>
      </c>
      <c r="I504" s="8" t="s">
        <v>221</v>
      </c>
      <c r="J504" s="8" t="s">
        <v>61</v>
      </c>
      <c r="K504" s="7" t="b">
        <v>1</v>
      </c>
      <c r="L504" s="8" t="s">
        <v>8</v>
      </c>
      <c r="M504" s="7">
        <v>101</v>
      </c>
      <c r="N504" s="8" t="s">
        <v>793</v>
      </c>
      <c r="O504" s="7">
        <v>28</v>
      </c>
      <c r="P504" s="9"/>
      <c r="Q504" s="8" t="s">
        <v>61</v>
      </c>
      <c r="R504" s="7">
        <v>1</v>
      </c>
      <c r="S504" s="10">
        <v>45485</v>
      </c>
      <c r="T504" s="8" t="s">
        <v>63</v>
      </c>
      <c r="U504" s="8" t="s">
        <v>64</v>
      </c>
      <c r="V504" s="8" t="s">
        <v>18</v>
      </c>
      <c r="W504" s="8" t="s">
        <v>12</v>
      </c>
      <c r="X504" s="8" t="s">
        <v>65</v>
      </c>
      <c r="Y504" s="8" t="s">
        <v>16</v>
      </c>
      <c r="Z504" s="8" t="s">
        <v>9</v>
      </c>
      <c r="AA504" s="8" t="s">
        <v>66</v>
      </c>
      <c r="AB504" s="8" t="s">
        <v>64</v>
      </c>
      <c r="AC504" s="8" t="s">
        <v>63</v>
      </c>
      <c r="AD504" s="8" t="s">
        <v>61</v>
      </c>
      <c r="AE504" s="8" t="s">
        <v>61</v>
      </c>
      <c r="AF504" s="8" t="s">
        <v>74</v>
      </c>
      <c r="AG504" s="7">
        <v>7</v>
      </c>
    </row>
    <row r="505" spans="1:33" ht="30" x14ac:dyDescent="0.25">
      <c r="A505" s="7">
        <v>2024</v>
      </c>
      <c r="B505" s="8" t="s">
        <v>54</v>
      </c>
      <c r="C505" s="8" t="s">
        <v>55</v>
      </c>
      <c r="D505" s="8" t="s">
        <v>175</v>
      </c>
      <c r="E505" s="8" t="s">
        <v>176</v>
      </c>
      <c r="F505" s="8" t="s">
        <v>182</v>
      </c>
      <c r="G505" s="8" t="s">
        <v>776</v>
      </c>
      <c r="H505" s="8" t="s">
        <v>90</v>
      </c>
      <c r="I505" s="8" t="s">
        <v>221</v>
      </c>
      <c r="J505" s="8" t="s">
        <v>61</v>
      </c>
      <c r="K505" s="7" t="b">
        <v>1</v>
      </c>
      <c r="L505" s="8" t="s">
        <v>8</v>
      </c>
      <c r="M505" s="7">
        <v>101</v>
      </c>
      <c r="N505" s="8" t="s">
        <v>794</v>
      </c>
      <c r="O505" s="7">
        <v>28</v>
      </c>
      <c r="P505" s="9"/>
      <c r="Q505" s="8" t="s">
        <v>61</v>
      </c>
      <c r="R505" s="7">
        <v>1</v>
      </c>
      <c r="S505" s="10">
        <v>45485</v>
      </c>
      <c r="T505" s="8" t="s">
        <v>63</v>
      </c>
      <c r="U505" s="8" t="s">
        <v>64</v>
      </c>
      <c r="V505" s="8" t="s">
        <v>18</v>
      </c>
      <c r="W505" s="8" t="s">
        <v>12</v>
      </c>
      <c r="X505" s="8" t="s">
        <v>65</v>
      </c>
      <c r="Y505" s="8" t="s">
        <v>16</v>
      </c>
      <c r="Z505" s="8" t="s">
        <v>9</v>
      </c>
      <c r="AA505" s="8" t="s">
        <v>66</v>
      </c>
      <c r="AB505" s="8" t="s">
        <v>64</v>
      </c>
      <c r="AC505" s="8" t="s">
        <v>63</v>
      </c>
      <c r="AD505" s="8" t="s">
        <v>61</v>
      </c>
      <c r="AE505" s="8" t="s">
        <v>61</v>
      </c>
      <c r="AF505" s="8" t="s">
        <v>74</v>
      </c>
      <c r="AG505" s="7">
        <v>9</v>
      </c>
    </row>
    <row r="506" spans="1:33" ht="60" x14ac:dyDescent="0.25">
      <c r="A506" s="7">
        <v>2024</v>
      </c>
      <c r="B506" s="8" t="s">
        <v>54</v>
      </c>
      <c r="C506" s="8" t="s">
        <v>55</v>
      </c>
      <c r="D506" s="8" t="s">
        <v>175</v>
      </c>
      <c r="E506" s="8" t="s">
        <v>176</v>
      </c>
      <c r="F506" s="8" t="s">
        <v>182</v>
      </c>
      <c r="G506" s="8" t="s">
        <v>776</v>
      </c>
      <c r="H506" s="8" t="s">
        <v>91</v>
      </c>
      <c r="I506" s="8" t="s">
        <v>221</v>
      </c>
      <c r="J506" s="8" t="s">
        <v>61</v>
      </c>
      <c r="K506" s="7" t="b">
        <v>1</v>
      </c>
      <c r="L506" s="8" t="s">
        <v>8</v>
      </c>
      <c r="M506" s="7">
        <v>101</v>
      </c>
      <c r="N506" s="8" t="s">
        <v>795</v>
      </c>
      <c r="O506" s="7">
        <v>28</v>
      </c>
      <c r="P506" s="9"/>
      <c r="Q506" s="8" t="s">
        <v>61</v>
      </c>
      <c r="R506" s="7">
        <v>1</v>
      </c>
      <c r="S506" s="10">
        <v>45485</v>
      </c>
      <c r="T506" s="8" t="s">
        <v>63</v>
      </c>
      <c r="U506" s="8" t="s">
        <v>290</v>
      </c>
      <c r="V506" s="8" t="s">
        <v>291</v>
      </c>
      <c r="W506" s="8" t="s">
        <v>292</v>
      </c>
      <c r="X506" s="8" t="s">
        <v>65</v>
      </c>
      <c r="Y506" s="8" t="s">
        <v>16</v>
      </c>
      <c r="Z506" s="8" t="s">
        <v>9</v>
      </c>
      <c r="AA506" s="8" t="s">
        <v>305</v>
      </c>
      <c r="AB506" s="8" t="s">
        <v>290</v>
      </c>
      <c r="AC506" s="8" t="s">
        <v>63</v>
      </c>
      <c r="AD506" s="8" t="s">
        <v>61</v>
      </c>
      <c r="AE506" s="8" t="s">
        <v>61</v>
      </c>
      <c r="AF506" s="8" t="s">
        <v>74</v>
      </c>
      <c r="AG506" s="7">
        <v>6.8</v>
      </c>
    </row>
    <row r="507" spans="1:33" ht="45" x14ac:dyDescent="0.25">
      <c r="A507" s="7">
        <v>2024</v>
      </c>
      <c r="B507" s="8" t="s">
        <v>54</v>
      </c>
      <c r="C507" s="8" t="s">
        <v>55</v>
      </c>
      <c r="D507" s="8" t="s">
        <v>175</v>
      </c>
      <c r="E507" s="8" t="s">
        <v>176</v>
      </c>
      <c r="F507" s="8" t="s">
        <v>182</v>
      </c>
      <c r="G507" s="8" t="s">
        <v>776</v>
      </c>
      <c r="H507" s="8" t="s">
        <v>92</v>
      </c>
      <c r="I507" s="8" t="s">
        <v>221</v>
      </c>
      <c r="J507" s="8" t="s">
        <v>61</v>
      </c>
      <c r="K507" s="7" t="b">
        <v>1</v>
      </c>
      <c r="L507" s="8" t="s">
        <v>8</v>
      </c>
      <c r="M507" s="7">
        <v>101</v>
      </c>
      <c r="N507" s="8" t="s">
        <v>796</v>
      </c>
      <c r="O507" s="7">
        <v>28</v>
      </c>
      <c r="P507" s="9"/>
      <c r="Q507" s="8" t="s">
        <v>61</v>
      </c>
      <c r="R507" s="7">
        <v>1</v>
      </c>
      <c r="S507" s="10">
        <v>45485</v>
      </c>
      <c r="T507" s="8" t="s">
        <v>63</v>
      </c>
      <c r="U507" s="8" t="s">
        <v>224</v>
      </c>
      <c r="V507" s="8" t="s">
        <v>224</v>
      </c>
      <c r="W507" s="8" t="s">
        <v>61</v>
      </c>
      <c r="X507" s="8" t="s">
        <v>61</v>
      </c>
      <c r="Y507" s="8" t="s">
        <v>61</v>
      </c>
      <c r="Z507" s="8" t="s">
        <v>61</v>
      </c>
      <c r="AA507" s="8" t="s">
        <v>84</v>
      </c>
      <c r="AB507" s="8" t="s">
        <v>224</v>
      </c>
      <c r="AC507" s="8" t="s">
        <v>63</v>
      </c>
      <c r="AD507" s="8" t="s">
        <v>61</v>
      </c>
      <c r="AE507" s="8" t="s">
        <v>61</v>
      </c>
      <c r="AF507" s="8" t="s">
        <v>74</v>
      </c>
      <c r="AG507" s="7">
        <v>8.4</v>
      </c>
    </row>
    <row r="508" spans="1:33" x14ac:dyDescent="0.25">
      <c r="A508" s="7">
        <v>2024</v>
      </c>
      <c r="B508" s="8" t="s">
        <v>54</v>
      </c>
      <c r="C508" s="8" t="s">
        <v>55</v>
      </c>
      <c r="D508" s="8" t="s">
        <v>175</v>
      </c>
      <c r="E508" s="8" t="s">
        <v>176</v>
      </c>
      <c r="F508" s="8" t="s">
        <v>182</v>
      </c>
      <c r="G508" s="8" t="s">
        <v>776</v>
      </c>
      <c r="H508" s="8" t="s">
        <v>93</v>
      </c>
      <c r="I508" s="8" t="s">
        <v>221</v>
      </c>
      <c r="J508" s="8" t="s">
        <v>61</v>
      </c>
      <c r="K508" s="7" t="b">
        <v>1</v>
      </c>
      <c r="L508" s="8" t="s">
        <v>8</v>
      </c>
      <c r="M508" s="7">
        <v>101</v>
      </c>
      <c r="N508" s="8" t="s">
        <v>797</v>
      </c>
      <c r="O508" s="7">
        <v>28</v>
      </c>
      <c r="P508" s="9"/>
      <c r="Q508" s="8" t="s">
        <v>61</v>
      </c>
      <c r="R508" s="7">
        <v>1</v>
      </c>
      <c r="S508" s="10">
        <v>45485</v>
      </c>
      <c r="T508" s="8" t="s">
        <v>63</v>
      </c>
      <c r="U508" s="8" t="s">
        <v>224</v>
      </c>
      <c r="V508" s="8" t="s">
        <v>224</v>
      </c>
      <c r="W508" s="8" t="s">
        <v>61</v>
      </c>
      <c r="X508" s="8" t="s">
        <v>61</v>
      </c>
      <c r="Y508" s="8" t="s">
        <v>61</v>
      </c>
      <c r="Z508" s="8" t="s">
        <v>61</v>
      </c>
      <c r="AA508" s="8" t="s">
        <v>66</v>
      </c>
      <c r="AB508" s="8" t="s">
        <v>224</v>
      </c>
      <c r="AC508" s="8" t="s">
        <v>63</v>
      </c>
      <c r="AD508" s="8" t="s">
        <v>61</v>
      </c>
      <c r="AE508" s="8" t="s">
        <v>61</v>
      </c>
      <c r="AF508" s="8" t="s">
        <v>74</v>
      </c>
      <c r="AG508" s="7">
        <v>11.5</v>
      </c>
    </row>
    <row r="509" spans="1:33" x14ac:dyDescent="0.25">
      <c r="A509" s="7">
        <v>2024</v>
      </c>
      <c r="B509" s="8" t="s">
        <v>54</v>
      </c>
      <c r="C509" s="8" t="s">
        <v>55</v>
      </c>
      <c r="D509" s="8" t="s">
        <v>175</v>
      </c>
      <c r="E509" s="8" t="s">
        <v>176</v>
      </c>
      <c r="F509" s="8" t="s">
        <v>182</v>
      </c>
      <c r="G509" s="8" t="s">
        <v>776</v>
      </c>
      <c r="H509" s="8" t="s">
        <v>94</v>
      </c>
      <c r="I509" s="8" t="s">
        <v>221</v>
      </c>
      <c r="J509" s="8" t="s">
        <v>61</v>
      </c>
      <c r="K509" s="7" t="b">
        <v>1</v>
      </c>
      <c r="L509" s="8" t="s">
        <v>8</v>
      </c>
      <c r="M509" s="7">
        <v>101</v>
      </c>
      <c r="N509" s="8" t="s">
        <v>798</v>
      </c>
      <c r="O509" s="7">
        <v>28</v>
      </c>
      <c r="P509" s="9"/>
      <c r="Q509" s="8" t="s">
        <v>61</v>
      </c>
      <c r="R509" s="7">
        <v>1</v>
      </c>
      <c r="S509" s="10">
        <v>45485</v>
      </c>
      <c r="T509" s="8" t="s">
        <v>63</v>
      </c>
      <c r="U509" s="8" t="s">
        <v>224</v>
      </c>
      <c r="V509" s="8" t="s">
        <v>224</v>
      </c>
      <c r="W509" s="8" t="s">
        <v>61</v>
      </c>
      <c r="X509" s="8" t="s">
        <v>61</v>
      </c>
      <c r="Y509" s="8" t="s">
        <v>61</v>
      </c>
      <c r="Z509" s="8" t="s">
        <v>61</v>
      </c>
      <c r="AA509" s="8" t="s">
        <v>66</v>
      </c>
      <c r="AB509" s="8" t="s">
        <v>224</v>
      </c>
      <c r="AC509" s="8" t="s">
        <v>63</v>
      </c>
      <c r="AD509" s="8" t="s">
        <v>61</v>
      </c>
      <c r="AE509" s="8" t="s">
        <v>61</v>
      </c>
      <c r="AF509" s="8" t="s">
        <v>74</v>
      </c>
      <c r="AG509" s="7">
        <v>9.3000000000000007</v>
      </c>
    </row>
    <row r="510" spans="1:33" x14ac:dyDescent="0.25">
      <c r="A510" s="7">
        <v>2024</v>
      </c>
      <c r="B510" s="8" t="s">
        <v>54</v>
      </c>
      <c r="C510" s="8" t="s">
        <v>55</v>
      </c>
      <c r="D510" s="8" t="s">
        <v>175</v>
      </c>
      <c r="E510" s="8" t="s">
        <v>176</v>
      </c>
      <c r="F510" s="8" t="s">
        <v>182</v>
      </c>
      <c r="G510" s="8" t="s">
        <v>776</v>
      </c>
      <c r="H510" s="8" t="s">
        <v>95</v>
      </c>
      <c r="I510" s="8" t="s">
        <v>221</v>
      </c>
      <c r="J510" s="8" t="s">
        <v>61</v>
      </c>
      <c r="K510" s="7" t="b">
        <v>1</v>
      </c>
      <c r="L510" s="8" t="s">
        <v>8</v>
      </c>
      <c r="M510" s="7">
        <v>101</v>
      </c>
      <c r="N510" s="8" t="s">
        <v>799</v>
      </c>
      <c r="O510" s="7">
        <v>28</v>
      </c>
      <c r="P510" s="9"/>
      <c r="Q510" s="8" t="s">
        <v>61</v>
      </c>
      <c r="R510" s="7">
        <v>1</v>
      </c>
      <c r="S510" s="10">
        <v>45485</v>
      </c>
      <c r="T510" s="8" t="s">
        <v>63</v>
      </c>
      <c r="U510" s="8" t="s">
        <v>224</v>
      </c>
      <c r="V510" s="8" t="s">
        <v>224</v>
      </c>
      <c r="W510" s="8" t="s">
        <v>61</v>
      </c>
      <c r="X510" s="8" t="s">
        <v>61</v>
      </c>
      <c r="Y510" s="8" t="s">
        <v>61</v>
      </c>
      <c r="Z510" s="8" t="s">
        <v>61</v>
      </c>
      <c r="AA510" s="8" t="s">
        <v>66</v>
      </c>
      <c r="AB510" s="8" t="s">
        <v>224</v>
      </c>
      <c r="AC510" s="8" t="s">
        <v>63</v>
      </c>
      <c r="AD510" s="8" t="s">
        <v>61</v>
      </c>
      <c r="AE510" s="8" t="s">
        <v>61</v>
      </c>
      <c r="AF510" s="8" t="s">
        <v>74</v>
      </c>
      <c r="AG510" s="7">
        <v>9.6</v>
      </c>
    </row>
    <row r="511" spans="1:33" ht="30" x14ac:dyDescent="0.25">
      <c r="A511" s="7">
        <v>2024</v>
      </c>
      <c r="B511" s="8" t="s">
        <v>54</v>
      </c>
      <c r="C511" s="8" t="s">
        <v>55</v>
      </c>
      <c r="D511" s="8" t="s">
        <v>175</v>
      </c>
      <c r="E511" s="8" t="s">
        <v>176</v>
      </c>
      <c r="F511" s="8" t="s">
        <v>182</v>
      </c>
      <c r="G511" s="8" t="s">
        <v>776</v>
      </c>
      <c r="H511" s="8" t="s">
        <v>96</v>
      </c>
      <c r="I511" s="8" t="s">
        <v>221</v>
      </c>
      <c r="J511" s="8" t="s">
        <v>61</v>
      </c>
      <c r="K511" s="7" t="b">
        <v>1</v>
      </c>
      <c r="L511" s="8" t="s">
        <v>8</v>
      </c>
      <c r="M511" s="7">
        <v>101</v>
      </c>
      <c r="N511" s="8" t="s">
        <v>800</v>
      </c>
      <c r="O511" s="7">
        <v>28</v>
      </c>
      <c r="P511" s="9"/>
      <c r="Q511" s="8" t="s">
        <v>61</v>
      </c>
      <c r="R511" s="7">
        <v>1</v>
      </c>
      <c r="S511" s="10">
        <v>45485</v>
      </c>
      <c r="T511" s="8" t="s">
        <v>63</v>
      </c>
      <c r="U511" s="8" t="s">
        <v>64</v>
      </c>
      <c r="V511" s="8" t="s">
        <v>18</v>
      </c>
      <c r="W511" s="8" t="s">
        <v>12</v>
      </c>
      <c r="X511" s="8" t="s">
        <v>65</v>
      </c>
      <c r="Y511" s="8" t="s">
        <v>16</v>
      </c>
      <c r="Z511" s="8" t="s">
        <v>9</v>
      </c>
      <c r="AA511" s="8" t="s">
        <v>66</v>
      </c>
      <c r="AB511" s="8" t="s">
        <v>64</v>
      </c>
      <c r="AC511" s="8" t="s">
        <v>63</v>
      </c>
      <c r="AD511" s="8" t="s">
        <v>61</v>
      </c>
      <c r="AE511" s="8" t="s">
        <v>61</v>
      </c>
      <c r="AF511" s="8" t="s">
        <v>74</v>
      </c>
      <c r="AG511" s="7">
        <v>10.4</v>
      </c>
    </row>
    <row r="512" spans="1:33" x14ac:dyDescent="0.25">
      <c r="A512" s="7">
        <v>2024</v>
      </c>
      <c r="B512" s="8" t="s">
        <v>54</v>
      </c>
      <c r="C512" s="8" t="s">
        <v>55</v>
      </c>
      <c r="D512" s="8" t="s">
        <v>175</v>
      </c>
      <c r="E512" s="8" t="s">
        <v>176</v>
      </c>
      <c r="F512" s="8" t="s">
        <v>182</v>
      </c>
      <c r="G512" s="8" t="s">
        <v>776</v>
      </c>
      <c r="H512" s="8" t="s">
        <v>97</v>
      </c>
      <c r="I512" s="8" t="s">
        <v>221</v>
      </c>
      <c r="J512" s="8" t="s">
        <v>61</v>
      </c>
      <c r="K512" s="7" t="b">
        <v>1</v>
      </c>
      <c r="L512" s="8" t="s">
        <v>8</v>
      </c>
      <c r="M512" s="7">
        <v>101</v>
      </c>
      <c r="N512" s="8" t="s">
        <v>801</v>
      </c>
      <c r="O512" s="7">
        <v>28</v>
      </c>
      <c r="P512" s="9"/>
      <c r="Q512" s="8" t="s">
        <v>61</v>
      </c>
      <c r="R512" s="7">
        <v>1</v>
      </c>
      <c r="S512" s="10">
        <v>45485</v>
      </c>
      <c r="T512" s="8" t="s">
        <v>63</v>
      </c>
      <c r="U512" s="8" t="s">
        <v>224</v>
      </c>
      <c r="V512" s="8" t="s">
        <v>224</v>
      </c>
      <c r="W512" s="8" t="s">
        <v>61</v>
      </c>
      <c r="X512" s="8" t="s">
        <v>61</v>
      </c>
      <c r="Y512" s="8" t="s">
        <v>61</v>
      </c>
      <c r="Z512" s="8" t="s">
        <v>61</v>
      </c>
      <c r="AA512" s="8" t="s">
        <v>72</v>
      </c>
      <c r="AB512" s="8" t="s">
        <v>224</v>
      </c>
      <c r="AC512" s="8" t="s">
        <v>63</v>
      </c>
      <c r="AD512" s="8" t="s">
        <v>61</v>
      </c>
      <c r="AE512" s="8" t="s">
        <v>61</v>
      </c>
      <c r="AF512" s="8" t="s">
        <v>74</v>
      </c>
      <c r="AG512" s="7">
        <v>10.6</v>
      </c>
    </row>
    <row r="513" spans="1:33" ht="30" x14ac:dyDescent="0.25">
      <c r="A513" s="7">
        <v>2024</v>
      </c>
      <c r="B513" s="8" t="s">
        <v>54</v>
      </c>
      <c r="C513" s="8" t="s">
        <v>55</v>
      </c>
      <c r="D513" s="8" t="s">
        <v>175</v>
      </c>
      <c r="E513" s="8" t="s">
        <v>176</v>
      </c>
      <c r="F513" s="8" t="s">
        <v>182</v>
      </c>
      <c r="G513" s="8" t="s">
        <v>776</v>
      </c>
      <c r="H513" s="8" t="s">
        <v>98</v>
      </c>
      <c r="I513" s="8" t="s">
        <v>221</v>
      </c>
      <c r="J513" s="8" t="s">
        <v>61</v>
      </c>
      <c r="K513" s="7" t="b">
        <v>1</v>
      </c>
      <c r="L513" s="8" t="s">
        <v>8</v>
      </c>
      <c r="M513" s="7">
        <v>101</v>
      </c>
      <c r="N513" s="8" t="s">
        <v>802</v>
      </c>
      <c r="O513" s="7">
        <v>28</v>
      </c>
      <c r="P513" s="9"/>
      <c r="Q513" s="8" t="s">
        <v>61</v>
      </c>
      <c r="R513" s="7">
        <v>1</v>
      </c>
      <c r="S513" s="10">
        <v>45485</v>
      </c>
      <c r="T513" s="8" t="s">
        <v>63</v>
      </c>
      <c r="U513" s="8" t="s">
        <v>69</v>
      </c>
      <c r="V513" s="8" t="s">
        <v>15</v>
      </c>
      <c r="W513" s="8" t="s">
        <v>12</v>
      </c>
      <c r="X513" s="8" t="s">
        <v>65</v>
      </c>
      <c r="Y513" s="8" t="s">
        <v>16</v>
      </c>
      <c r="Z513" s="8" t="s">
        <v>9</v>
      </c>
      <c r="AA513" s="8" t="s">
        <v>66</v>
      </c>
      <c r="AB513" s="8" t="s">
        <v>69</v>
      </c>
      <c r="AC513" s="8" t="s">
        <v>63</v>
      </c>
      <c r="AD513" s="8" t="s">
        <v>61</v>
      </c>
      <c r="AE513" s="8" t="s">
        <v>61</v>
      </c>
      <c r="AF513" s="8" t="s">
        <v>74</v>
      </c>
      <c r="AG513" s="7">
        <v>9.4</v>
      </c>
    </row>
    <row r="514" spans="1:33" x14ac:dyDescent="0.25">
      <c r="A514" s="7">
        <v>2024</v>
      </c>
      <c r="B514" s="8" t="s">
        <v>54</v>
      </c>
      <c r="C514" s="8" t="s">
        <v>55</v>
      </c>
      <c r="D514" s="8" t="s">
        <v>175</v>
      </c>
      <c r="E514" s="8" t="s">
        <v>176</v>
      </c>
      <c r="F514" s="8" t="s">
        <v>182</v>
      </c>
      <c r="G514" s="8" t="s">
        <v>776</v>
      </c>
      <c r="H514" s="8" t="s">
        <v>99</v>
      </c>
      <c r="I514" s="8" t="s">
        <v>221</v>
      </c>
      <c r="J514" s="8" t="s">
        <v>61</v>
      </c>
      <c r="K514" s="7" t="b">
        <v>1</v>
      </c>
      <c r="L514" s="8" t="s">
        <v>8</v>
      </c>
      <c r="M514" s="7">
        <v>101</v>
      </c>
      <c r="N514" s="8" t="s">
        <v>803</v>
      </c>
      <c r="O514" s="7">
        <v>28</v>
      </c>
      <c r="P514" s="9"/>
      <c r="Q514" s="8" t="s">
        <v>61</v>
      </c>
      <c r="R514" s="7">
        <v>1</v>
      </c>
      <c r="S514" s="10">
        <v>45485</v>
      </c>
      <c r="T514" s="8" t="s">
        <v>63</v>
      </c>
      <c r="U514" s="8" t="s">
        <v>224</v>
      </c>
      <c r="V514" s="8" t="s">
        <v>224</v>
      </c>
      <c r="W514" s="8" t="s">
        <v>61</v>
      </c>
      <c r="X514" s="8" t="s">
        <v>61</v>
      </c>
      <c r="Y514" s="8" t="s">
        <v>61</v>
      </c>
      <c r="Z514" s="8" t="s">
        <v>61</v>
      </c>
      <c r="AA514" s="8" t="s">
        <v>66</v>
      </c>
      <c r="AB514" s="8" t="s">
        <v>224</v>
      </c>
      <c r="AC514" s="8" t="s">
        <v>63</v>
      </c>
      <c r="AD514" s="8" t="s">
        <v>61</v>
      </c>
      <c r="AE514" s="8" t="s">
        <v>61</v>
      </c>
      <c r="AF514" s="8" t="s">
        <v>74</v>
      </c>
      <c r="AG514" s="7">
        <v>9.4</v>
      </c>
    </row>
    <row r="515" spans="1:33" x14ac:dyDescent="0.25">
      <c r="A515" s="7">
        <v>2024</v>
      </c>
      <c r="B515" s="8" t="s">
        <v>54</v>
      </c>
      <c r="C515" s="8" t="s">
        <v>55</v>
      </c>
      <c r="D515" s="8" t="s">
        <v>175</v>
      </c>
      <c r="E515" s="8" t="s">
        <v>176</v>
      </c>
      <c r="F515" s="8" t="s">
        <v>182</v>
      </c>
      <c r="G515" s="8" t="s">
        <v>776</v>
      </c>
      <c r="H515" s="8" t="s">
        <v>100</v>
      </c>
      <c r="I515" s="8" t="s">
        <v>221</v>
      </c>
      <c r="J515" s="8" t="s">
        <v>61</v>
      </c>
      <c r="K515" s="7" t="b">
        <v>1</v>
      </c>
      <c r="L515" s="8" t="s">
        <v>8</v>
      </c>
      <c r="M515" s="7">
        <v>101</v>
      </c>
      <c r="N515" s="8" t="s">
        <v>804</v>
      </c>
      <c r="O515" s="7">
        <v>28</v>
      </c>
      <c r="P515" s="9"/>
      <c r="Q515" s="8" t="s">
        <v>61</v>
      </c>
      <c r="R515" s="7">
        <v>1</v>
      </c>
      <c r="S515" s="10">
        <v>45485</v>
      </c>
      <c r="T515" s="8" t="s">
        <v>63</v>
      </c>
      <c r="U515" s="8" t="s">
        <v>224</v>
      </c>
      <c r="V515" s="8" t="s">
        <v>224</v>
      </c>
      <c r="W515" s="8" t="s">
        <v>61</v>
      </c>
      <c r="X515" s="8" t="s">
        <v>61</v>
      </c>
      <c r="Y515" s="8" t="s">
        <v>61</v>
      </c>
      <c r="Z515" s="8" t="s">
        <v>61</v>
      </c>
      <c r="AA515" s="8" t="s">
        <v>66</v>
      </c>
      <c r="AB515" s="8" t="s">
        <v>224</v>
      </c>
      <c r="AC515" s="8" t="s">
        <v>63</v>
      </c>
      <c r="AD515" s="8" t="s">
        <v>61</v>
      </c>
      <c r="AE515" s="8" t="s">
        <v>61</v>
      </c>
      <c r="AF515" s="8" t="s">
        <v>74</v>
      </c>
      <c r="AG515" s="7">
        <v>7.1</v>
      </c>
    </row>
    <row r="516" spans="1:33" x14ac:dyDescent="0.25">
      <c r="A516" s="7">
        <v>2024</v>
      </c>
      <c r="B516" s="8" t="s">
        <v>54</v>
      </c>
      <c r="C516" s="8" t="s">
        <v>55</v>
      </c>
      <c r="D516" s="8" t="s">
        <v>175</v>
      </c>
      <c r="E516" s="8" t="s">
        <v>176</v>
      </c>
      <c r="F516" s="8" t="s">
        <v>182</v>
      </c>
      <c r="G516" s="8" t="s">
        <v>776</v>
      </c>
      <c r="H516" s="8" t="s">
        <v>101</v>
      </c>
      <c r="I516" s="8" t="s">
        <v>221</v>
      </c>
      <c r="J516" s="8" t="s">
        <v>61</v>
      </c>
      <c r="K516" s="7" t="b">
        <v>1</v>
      </c>
      <c r="L516" s="8" t="s">
        <v>8</v>
      </c>
      <c r="M516" s="7">
        <v>101</v>
      </c>
      <c r="N516" s="8" t="s">
        <v>805</v>
      </c>
      <c r="O516" s="7">
        <v>28</v>
      </c>
      <c r="P516" s="9"/>
      <c r="Q516" s="8" t="s">
        <v>61</v>
      </c>
      <c r="R516" s="7">
        <v>1</v>
      </c>
      <c r="S516" s="10">
        <v>45485</v>
      </c>
      <c r="T516" s="8" t="s">
        <v>63</v>
      </c>
      <c r="U516" s="8" t="s">
        <v>224</v>
      </c>
      <c r="V516" s="8" t="s">
        <v>224</v>
      </c>
      <c r="W516" s="8" t="s">
        <v>61</v>
      </c>
      <c r="X516" s="8" t="s">
        <v>61</v>
      </c>
      <c r="Y516" s="8" t="s">
        <v>61</v>
      </c>
      <c r="Z516" s="8" t="s">
        <v>61</v>
      </c>
      <c r="AA516" s="8" t="s">
        <v>66</v>
      </c>
      <c r="AB516" s="8" t="s">
        <v>224</v>
      </c>
      <c r="AC516" s="8" t="s">
        <v>63</v>
      </c>
      <c r="AD516" s="8" t="s">
        <v>61</v>
      </c>
      <c r="AE516" s="8" t="s">
        <v>61</v>
      </c>
      <c r="AF516" s="8" t="s">
        <v>74</v>
      </c>
      <c r="AG516" s="7">
        <v>6.5</v>
      </c>
    </row>
    <row r="517" spans="1:33" ht="30" x14ac:dyDescent="0.25">
      <c r="A517" s="7">
        <v>2024</v>
      </c>
      <c r="B517" s="8" t="s">
        <v>54</v>
      </c>
      <c r="C517" s="8" t="s">
        <v>55</v>
      </c>
      <c r="D517" s="8" t="s">
        <v>175</v>
      </c>
      <c r="E517" s="8" t="s">
        <v>176</v>
      </c>
      <c r="F517" s="8" t="s">
        <v>182</v>
      </c>
      <c r="G517" s="8" t="s">
        <v>776</v>
      </c>
      <c r="H517" s="8" t="s">
        <v>102</v>
      </c>
      <c r="I517" s="8" t="s">
        <v>221</v>
      </c>
      <c r="J517" s="8" t="s">
        <v>61</v>
      </c>
      <c r="K517" s="7" t="b">
        <v>1</v>
      </c>
      <c r="L517" s="8" t="s">
        <v>8</v>
      </c>
      <c r="M517" s="7">
        <v>101</v>
      </c>
      <c r="N517" s="8" t="s">
        <v>806</v>
      </c>
      <c r="O517" s="7">
        <v>28</v>
      </c>
      <c r="P517" s="9"/>
      <c r="Q517" s="8" t="s">
        <v>61</v>
      </c>
      <c r="R517" s="7">
        <v>1</v>
      </c>
      <c r="S517" s="10">
        <v>45485</v>
      </c>
      <c r="T517" s="8" t="s">
        <v>63</v>
      </c>
      <c r="U517" s="8" t="s">
        <v>64</v>
      </c>
      <c r="V517" s="8" t="s">
        <v>18</v>
      </c>
      <c r="W517" s="8" t="s">
        <v>12</v>
      </c>
      <c r="X517" s="8" t="s">
        <v>65</v>
      </c>
      <c r="Y517" s="8" t="s">
        <v>16</v>
      </c>
      <c r="Z517" s="8" t="s">
        <v>9</v>
      </c>
      <c r="AA517" s="8" t="s">
        <v>66</v>
      </c>
      <c r="AB517" s="8" t="s">
        <v>64</v>
      </c>
      <c r="AC517" s="8" t="s">
        <v>63</v>
      </c>
      <c r="AD517" s="8" t="s">
        <v>61</v>
      </c>
      <c r="AE517" s="8" t="s">
        <v>61</v>
      </c>
      <c r="AF517" s="8" t="s">
        <v>74</v>
      </c>
      <c r="AG517" s="7">
        <v>8.1</v>
      </c>
    </row>
    <row r="518" spans="1:33" x14ac:dyDescent="0.25">
      <c r="A518" s="7">
        <v>2024</v>
      </c>
      <c r="B518" s="8" t="s">
        <v>54</v>
      </c>
      <c r="C518" s="8" t="s">
        <v>55</v>
      </c>
      <c r="D518" s="8" t="s">
        <v>175</v>
      </c>
      <c r="E518" s="8" t="s">
        <v>176</v>
      </c>
      <c r="F518" s="8" t="s">
        <v>182</v>
      </c>
      <c r="G518" s="8" t="s">
        <v>776</v>
      </c>
      <c r="H518" s="8" t="s">
        <v>103</v>
      </c>
      <c r="I518" s="8" t="s">
        <v>221</v>
      </c>
      <c r="J518" s="8" t="s">
        <v>61</v>
      </c>
      <c r="K518" s="7" t="b">
        <v>1</v>
      </c>
      <c r="L518" s="8" t="s">
        <v>8</v>
      </c>
      <c r="M518" s="7">
        <v>101</v>
      </c>
      <c r="N518" s="8" t="s">
        <v>807</v>
      </c>
      <c r="O518" s="7">
        <v>28</v>
      </c>
      <c r="P518" s="9"/>
      <c r="Q518" s="8" t="s">
        <v>61</v>
      </c>
      <c r="R518" s="7">
        <v>1</v>
      </c>
      <c r="S518" s="10">
        <v>45485</v>
      </c>
      <c r="T518" s="8" t="s">
        <v>63</v>
      </c>
      <c r="U518" s="8" t="s">
        <v>224</v>
      </c>
      <c r="V518" s="8" t="s">
        <v>224</v>
      </c>
      <c r="W518" s="8" t="s">
        <v>61</v>
      </c>
      <c r="X518" s="8" t="s">
        <v>61</v>
      </c>
      <c r="Y518" s="8" t="s">
        <v>61</v>
      </c>
      <c r="Z518" s="8" t="s">
        <v>61</v>
      </c>
      <c r="AA518" s="8" t="s">
        <v>122</v>
      </c>
      <c r="AB518" s="8" t="s">
        <v>224</v>
      </c>
      <c r="AC518" s="8" t="s">
        <v>63</v>
      </c>
      <c r="AD518" s="8" t="s">
        <v>61</v>
      </c>
      <c r="AE518" s="8" t="s">
        <v>61</v>
      </c>
      <c r="AF518" s="8" t="s">
        <v>74</v>
      </c>
      <c r="AG518" s="7">
        <v>7.4</v>
      </c>
    </row>
    <row r="519" spans="1:33" ht="30" x14ac:dyDescent="0.25">
      <c r="A519" s="7">
        <v>2024</v>
      </c>
      <c r="B519" s="8" t="s">
        <v>54</v>
      </c>
      <c r="C519" s="8" t="s">
        <v>55</v>
      </c>
      <c r="D519" s="8" t="s">
        <v>175</v>
      </c>
      <c r="E519" s="8" t="s">
        <v>176</v>
      </c>
      <c r="F519" s="8" t="s">
        <v>182</v>
      </c>
      <c r="G519" s="8" t="s">
        <v>776</v>
      </c>
      <c r="H519" s="8" t="s">
        <v>104</v>
      </c>
      <c r="I519" s="8" t="s">
        <v>221</v>
      </c>
      <c r="J519" s="8" t="s">
        <v>61</v>
      </c>
      <c r="K519" s="7" t="b">
        <v>1</v>
      </c>
      <c r="L519" s="8" t="s">
        <v>8</v>
      </c>
      <c r="M519" s="7">
        <v>101</v>
      </c>
      <c r="N519" s="8" t="s">
        <v>808</v>
      </c>
      <c r="O519" s="7">
        <v>28</v>
      </c>
      <c r="P519" s="9"/>
      <c r="Q519" s="8" t="s">
        <v>61</v>
      </c>
      <c r="R519" s="7">
        <v>1</v>
      </c>
      <c r="S519" s="10">
        <v>45485</v>
      </c>
      <c r="T519" s="8" t="s">
        <v>63</v>
      </c>
      <c r="U519" s="8" t="s">
        <v>64</v>
      </c>
      <c r="V519" s="8" t="s">
        <v>18</v>
      </c>
      <c r="W519" s="8" t="s">
        <v>12</v>
      </c>
      <c r="X519" s="8" t="s">
        <v>65</v>
      </c>
      <c r="Y519" s="8" t="s">
        <v>16</v>
      </c>
      <c r="Z519" s="8" t="s">
        <v>9</v>
      </c>
      <c r="AA519" s="8" t="s">
        <v>66</v>
      </c>
      <c r="AB519" s="8" t="s">
        <v>64</v>
      </c>
      <c r="AC519" s="8" t="s">
        <v>63</v>
      </c>
      <c r="AD519" s="8" t="s">
        <v>61</v>
      </c>
      <c r="AE519" s="8" t="s">
        <v>61</v>
      </c>
      <c r="AF519" s="8" t="s">
        <v>74</v>
      </c>
      <c r="AG519" s="7">
        <v>11.5</v>
      </c>
    </row>
    <row r="520" spans="1:33" x14ac:dyDescent="0.25">
      <c r="A520" s="7">
        <v>2024</v>
      </c>
      <c r="B520" s="8" t="s">
        <v>54</v>
      </c>
      <c r="C520" s="8" t="s">
        <v>55</v>
      </c>
      <c r="D520" s="8" t="s">
        <v>175</v>
      </c>
      <c r="E520" s="8" t="s">
        <v>176</v>
      </c>
      <c r="F520" s="8" t="s">
        <v>182</v>
      </c>
      <c r="G520" s="8" t="s">
        <v>776</v>
      </c>
      <c r="H520" s="8" t="s">
        <v>105</v>
      </c>
      <c r="I520" s="8" t="s">
        <v>221</v>
      </c>
      <c r="J520" s="8" t="s">
        <v>61</v>
      </c>
      <c r="K520" s="7" t="b">
        <v>1</v>
      </c>
      <c r="L520" s="8" t="s">
        <v>8</v>
      </c>
      <c r="M520" s="7">
        <v>101</v>
      </c>
      <c r="N520" s="8" t="s">
        <v>809</v>
      </c>
      <c r="O520" s="7">
        <v>28</v>
      </c>
      <c r="P520" s="9"/>
      <c r="Q520" s="8" t="s">
        <v>61</v>
      </c>
      <c r="R520" s="7">
        <v>1</v>
      </c>
      <c r="S520" s="10">
        <v>45485</v>
      </c>
      <c r="T520" s="8" t="s">
        <v>63</v>
      </c>
      <c r="U520" s="8" t="s">
        <v>224</v>
      </c>
      <c r="V520" s="8" t="s">
        <v>224</v>
      </c>
      <c r="W520" s="8" t="s">
        <v>61</v>
      </c>
      <c r="X520" s="8" t="s">
        <v>61</v>
      </c>
      <c r="Y520" s="8" t="s">
        <v>61</v>
      </c>
      <c r="Z520" s="8" t="s">
        <v>61</v>
      </c>
      <c r="AA520" s="8" t="s">
        <v>66</v>
      </c>
      <c r="AB520" s="8" t="s">
        <v>224</v>
      </c>
      <c r="AC520" s="8" t="s">
        <v>63</v>
      </c>
      <c r="AD520" s="8" t="s">
        <v>61</v>
      </c>
      <c r="AE520" s="8" t="s">
        <v>61</v>
      </c>
      <c r="AF520" s="8" t="s">
        <v>74</v>
      </c>
      <c r="AG520" s="7">
        <v>9.6</v>
      </c>
    </row>
    <row r="521" spans="1:33" x14ac:dyDescent="0.25">
      <c r="A521" s="7">
        <v>2024</v>
      </c>
      <c r="B521" s="8" t="s">
        <v>54</v>
      </c>
      <c r="C521" s="8" t="s">
        <v>55</v>
      </c>
      <c r="D521" s="8" t="s">
        <v>175</v>
      </c>
      <c r="E521" s="8" t="s">
        <v>176</v>
      </c>
      <c r="F521" s="8" t="s">
        <v>182</v>
      </c>
      <c r="G521" s="8" t="s">
        <v>776</v>
      </c>
      <c r="H521" s="8" t="s">
        <v>106</v>
      </c>
      <c r="I521" s="8" t="s">
        <v>221</v>
      </c>
      <c r="J521" s="8" t="s">
        <v>61</v>
      </c>
      <c r="K521" s="7" t="b">
        <v>1</v>
      </c>
      <c r="L521" s="8" t="s">
        <v>8</v>
      </c>
      <c r="M521" s="7">
        <v>101</v>
      </c>
      <c r="N521" s="8" t="s">
        <v>810</v>
      </c>
      <c r="O521" s="7">
        <v>28</v>
      </c>
      <c r="P521" s="9"/>
      <c r="Q521" s="8" t="s">
        <v>61</v>
      </c>
      <c r="R521" s="7">
        <v>1</v>
      </c>
      <c r="S521" s="10">
        <v>45485</v>
      </c>
      <c r="T521" s="8" t="s">
        <v>63</v>
      </c>
      <c r="U521" s="8" t="s">
        <v>224</v>
      </c>
      <c r="V521" s="8" t="s">
        <v>224</v>
      </c>
      <c r="W521" s="8" t="s">
        <v>61</v>
      </c>
      <c r="X521" s="8" t="s">
        <v>61</v>
      </c>
      <c r="Y521" s="8" t="s">
        <v>61</v>
      </c>
      <c r="Z521" s="8" t="s">
        <v>61</v>
      </c>
      <c r="AA521" s="8" t="s">
        <v>66</v>
      </c>
      <c r="AB521" s="8" t="s">
        <v>224</v>
      </c>
      <c r="AC521" s="8" t="s">
        <v>63</v>
      </c>
      <c r="AD521" s="8" t="s">
        <v>61</v>
      </c>
      <c r="AE521" s="8" t="s">
        <v>61</v>
      </c>
      <c r="AF521" s="8" t="s">
        <v>74</v>
      </c>
      <c r="AG521" s="7">
        <v>11.7</v>
      </c>
    </row>
    <row r="522" spans="1:33" x14ac:dyDescent="0.25">
      <c r="A522" s="7">
        <v>2024</v>
      </c>
      <c r="B522" s="8" t="s">
        <v>54</v>
      </c>
      <c r="C522" s="8" t="s">
        <v>55</v>
      </c>
      <c r="D522" s="8" t="s">
        <v>175</v>
      </c>
      <c r="E522" s="8" t="s">
        <v>176</v>
      </c>
      <c r="F522" s="8" t="s">
        <v>182</v>
      </c>
      <c r="G522" s="8" t="s">
        <v>776</v>
      </c>
      <c r="H522" s="8" t="s">
        <v>107</v>
      </c>
      <c r="I522" s="8" t="s">
        <v>221</v>
      </c>
      <c r="J522" s="8" t="s">
        <v>61</v>
      </c>
      <c r="K522" s="7" t="b">
        <v>1</v>
      </c>
      <c r="L522" s="8" t="s">
        <v>8</v>
      </c>
      <c r="M522" s="7">
        <v>101</v>
      </c>
      <c r="N522" s="8" t="s">
        <v>811</v>
      </c>
      <c r="O522" s="7">
        <v>28</v>
      </c>
      <c r="P522" s="9"/>
      <c r="Q522" s="8" t="s">
        <v>61</v>
      </c>
      <c r="R522" s="7">
        <v>1</v>
      </c>
      <c r="S522" s="10">
        <v>45485</v>
      </c>
      <c r="T522" s="8" t="s">
        <v>63</v>
      </c>
      <c r="U522" s="8" t="s">
        <v>224</v>
      </c>
      <c r="V522" s="8" t="s">
        <v>224</v>
      </c>
      <c r="W522" s="8" t="s">
        <v>61</v>
      </c>
      <c r="X522" s="8" t="s">
        <v>61</v>
      </c>
      <c r="Y522" s="8" t="s">
        <v>61</v>
      </c>
      <c r="Z522" s="8" t="s">
        <v>61</v>
      </c>
      <c r="AA522" s="8" t="s">
        <v>66</v>
      </c>
      <c r="AB522" s="8" t="s">
        <v>224</v>
      </c>
      <c r="AC522" s="8" t="s">
        <v>63</v>
      </c>
      <c r="AD522" s="8" t="s">
        <v>61</v>
      </c>
      <c r="AE522" s="8" t="s">
        <v>61</v>
      </c>
      <c r="AF522" s="8" t="s">
        <v>74</v>
      </c>
      <c r="AG522" s="7">
        <v>5.0999999999999996</v>
      </c>
    </row>
    <row r="523" spans="1:33" ht="30" x14ac:dyDescent="0.25">
      <c r="A523" s="7">
        <v>2024</v>
      </c>
      <c r="B523" s="8" t="s">
        <v>54</v>
      </c>
      <c r="C523" s="8" t="s">
        <v>55</v>
      </c>
      <c r="D523" s="8" t="s">
        <v>175</v>
      </c>
      <c r="E523" s="8" t="s">
        <v>176</v>
      </c>
      <c r="F523" s="8" t="s">
        <v>182</v>
      </c>
      <c r="G523" s="8" t="s">
        <v>776</v>
      </c>
      <c r="H523" s="8" t="s">
        <v>108</v>
      </c>
      <c r="I523" s="8" t="s">
        <v>221</v>
      </c>
      <c r="J523" s="8" t="s">
        <v>61</v>
      </c>
      <c r="K523" s="7" t="b">
        <v>1</v>
      </c>
      <c r="L523" s="8" t="s">
        <v>8</v>
      </c>
      <c r="M523" s="7">
        <v>101</v>
      </c>
      <c r="N523" s="8" t="s">
        <v>812</v>
      </c>
      <c r="O523" s="7">
        <v>28</v>
      </c>
      <c r="P523" s="9"/>
      <c r="Q523" s="8" t="s">
        <v>61</v>
      </c>
      <c r="R523" s="7">
        <v>1</v>
      </c>
      <c r="S523" s="10">
        <v>45485</v>
      </c>
      <c r="T523" s="8" t="s">
        <v>63</v>
      </c>
      <c r="U523" s="8" t="s">
        <v>297</v>
      </c>
      <c r="V523" s="8" t="s">
        <v>298</v>
      </c>
      <c r="W523" s="8" t="s">
        <v>173</v>
      </c>
      <c r="X523" s="8" t="s">
        <v>65</v>
      </c>
      <c r="Y523" s="8" t="s">
        <v>16</v>
      </c>
      <c r="Z523" s="8" t="s">
        <v>9</v>
      </c>
      <c r="AA523" s="8" t="s">
        <v>66</v>
      </c>
      <c r="AB523" s="8" t="s">
        <v>297</v>
      </c>
      <c r="AC523" s="8" t="s">
        <v>63</v>
      </c>
      <c r="AD523" s="8" t="s">
        <v>61</v>
      </c>
      <c r="AE523" s="8" t="s">
        <v>61</v>
      </c>
      <c r="AF523" s="8" t="s">
        <v>74</v>
      </c>
      <c r="AG523" s="7">
        <v>9.1999999999999993</v>
      </c>
    </row>
    <row r="524" spans="1:33" x14ac:dyDescent="0.25">
      <c r="A524" s="7">
        <v>2024</v>
      </c>
      <c r="B524" s="8" t="s">
        <v>54</v>
      </c>
      <c r="C524" s="8" t="s">
        <v>55</v>
      </c>
      <c r="D524" s="8" t="s">
        <v>175</v>
      </c>
      <c r="E524" s="8" t="s">
        <v>176</v>
      </c>
      <c r="F524" s="8" t="s">
        <v>182</v>
      </c>
      <c r="G524" s="8" t="s">
        <v>776</v>
      </c>
      <c r="H524" s="8" t="s">
        <v>109</v>
      </c>
      <c r="I524" s="8" t="s">
        <v>221</v>
      </c>
      <c r="J524" s="8" t="s">
        <v>61</v>
      </c>
      <c r="K524" s="7" t="b">
        <v>1</v>
      </c>
      <c r="L524" s="8" t="s">
        <v>8</v>
      </c>
      <c r="M524" s="7">
        <v>101</v>
      </c>
      <c r="N524" s="8" t="s">
        <v>813</v>
      </c>
      <c r="O524" s="7">
        <v>28</v>
      </c>
      <c r="P524" s="9"/>
      <c r="Q524" s="8" t="s">
        <v>61</v>
      </c>
      <c r="R524" s="7">
        <v>1</v>
      </c>
      <c r="S524" s="10">
        <v>45485</v>
      </c>
      <c r="T524" s="8" t="s">
        <v>63</v>
      </c>
      <c r="U524" s="8" t="s">
        <v>224</v>
      </c>
      <c r="V524" s="8" t="s">
        <v>224</v>
      </c>
      <c r="W524" s="8" t="s">
        <v>61</v>
      </c>
      <c r="X524" s="8" t="s">
        <v>61</v>
      </c>
      <c r="Y524" s="8" t="s">
        <v>61</v>
      </c>
      <c r="Z524" s="8" t="s">
        <v>61</v>
      </c>
      <c r="AA524" s="8" t="s">
        <v>66</v>
      </c>
      <c r="AB524" s="8" t="s">
        <v>224</v>
      </c>
      <c r="AC524" s="8" t="s">
        <v>63</v>
      </c>
      <c r="AD524" s="8" t="s">
        <v>61</v>
      </c>
      <c r="AE524" s="8" t="s">
        <v>61</v>
      </c>
      <c r="AF524" s="8" t="s">
        <v>74</v>
      </c>
      <c r="AG524" s="7">
        <v>11.6</v>
      </c>
    </row>
    <row r="525" spans="1:33" ht="45" x14ac:dyDescent="0.25">
      <c r="A525" s="7">
        <v>2024</v>
      </c>
      <c r="B525" s="8" t="s">
        <v>54</v>
      </c>
      <c r="C525" s="8" t="s">
        <v>55</v>
      </c>
      <c r="D525" s="8" t="s">
        <v>175</v>
      </c>
      <c r="E525" s="8" t="s">
        <v>176</v>
      </c>
      <c r="F525" s="8" t="s">
        <v>182</v>
      </c>
      <c r="G525" s="8" t="s">
        <v>776</v>
      </c>
      <c r="H525" s="8" t="s">
        <v>110</v>
      </c>
      <c r="I525" s="8" t="s">
        <v>221</v>
      </c>
      <c r="J525" s="8" t="s">
        <v>61</v>
      </c>
      <c r="K525" s="7" t="b">
        <v>1</v>
      </c>
      <c r="L525" s="8" t="s">
        <v>8</v>
      </c>
      <c r="M525" s="7">
        <v>101</v>
      </c>
      <c r="N525" s="8" t="s">
        <v>814</v>
      </c>
      <c r="O525" s="7">
        <v>28</v>
      </c>
      <c r="P525" s="9"/>
      <c r="Q525" s="8" t="s">
        <v>61</v>
      </c>
      <c r="R525" s="7">
        <v>1</v>
      </c>
      <c r="S525" s="10">
        <v>45485</v>
      </c>
      <c r="T525" s="8" t="s">
        <v>63</v>
      </c>
      <c r="U525" s="8" t="s">
        <v>442</v>
      </c>
      <c r="V525" s="8" t="s">
        <v>443</v>
      </c>
      <c r="W525" s="8" t="s">
        <v>292</v>
      </c>
      <c r="X525" s="8" t="s">
        <v>65</v>
      </c>
      <c r="Y525" s="8" t="s">
        <v>11</v>
      </c>
      <c r="Z525" s="8" t="s">
        <v>9</v>
      </c>
      <c r="AA525" s="8" t="s">
        <v>84</v>
      </c>
      <c r="AB525" s="8" t="s">
        <v>442</v>
      </c>
      <c r="AC525" s="8" t="s">
        <v>63</v>
      </c>
      <c r="AD525" s="8" t="s">
        <v>61</v>
      </c>
      <c r="AE525" s="8" t="s">
        <v>61</v>
      </c>
      <c r="AF525" s="8" t="s">
        <v>74</v>
      </c>
      <c r="AG525" s="7">
        <v>5.7</v>
      </c>
    </row>
    <row r="526" spans="1:33" x14ac:dyDescent="0.25">
      <c r="A526" s="7">
        <v>2024</v>
      </c>
      <c r="B526" s="8" t="s">
        <v>54</v>
      </c>
      <c r="C526" s="8" t="s">
        <v>55</v>
      </c>
      <c r="D526" s="8" t="s">
        <v>175</v>
      </c>
      <c r="E526" s="8" t="s">
        <v>176</v>
      </c>
      <c r="F526" s="8" t="s">
        <v>182</v>
      </c>
      <c r="G526" s="8" t="s">
        <v>776</v>
      </c>
      <c r="H526" s="8" t="s">
        <v>111</v>
      </c>
      <c r="I526" s="8" t="s">
        <v>221</v>
      </c>
      <c r="J526" s="8" t="s">
        <v>61</v>
      </c>
      <c r="K526" s="7" t="b">
        <v>1</v>
      </c>
      <c r="L526" s="8" t="s">
        <v>8</v>
      </c>
      <c r="M526" s="7">
        <v>101</v>
      </c>
      <c r="N526" s="8" t="s">
        <v>815</v>
      </c>
      <c r="O526" s="7">
        <v>28</v>
      </c>
      <c r="P526" s="9"/>
      <c r="Q526" s="8" t="s">
        <v>61</v>
      </c>
      <c r="R526" s="7">
        <v>1</v>
      </c>
      <c r="S526" s="10">
        <v>45485</v>
      </c>
      <c r="T526" s="8" t="s">
        <v>63</v>
      </c>
      <c r="U526" s="8" t="s">
        <v>224</v>
      </c>
      <c r="V526" s="8" t="s">
        <v>224</v>
      </c>
      <c r="W526" s="8" t="s">
        <v>61</v>
      </c>
      <c r="X526" s="8" t="s">
        <v>61</v>
      </c>
      <c r="Y526" s="8" t="s">
        <v>61</v>
      </c>
      <c r="Z526" s="8" t="s">
        <v>61</v>
      </c>
      <c r="AA526" s="8" t="s">
        <v>66</v>
      </c>
      <c r="AB526" s="8" t="s">
        <v>224</v>
      </c>
      <c r="AC526" s="8" t="s">
        <v>63</v>
      </c>
      <c r="AD526" s="8" t="s">
        <v>61</v>
      </c>
      <c r="AE526" s="8" t="s">
        <v>61</v>
      </c>
      <c r="AF526" s="8" t="s">
        <v>74</v>
      </c>
      <c r="AG526" s="7">
        <v>13.8</v>
      </c>
    </row>
    <row r="527" spans="1:33" ht="45" x14ac:dyDescent="0.25">
      <c r="A527" s="7">
        <v>2024</v>
      </c>
      <c r="B527" s="8" t="s">
        <v>54</v>
      </c>
      <c r="C527" s="8" t="s">
        <v>55</v>
      </c>
      <c r="D527" s="8" t="s">
        <v>175</v>
      </c>
      <c r="E527" s="8" t="s">
        <v>176</v>
      </c>
      <c r="F527" s="8" t="s">
        <v>182</v>
      </c>
      <c r="G527" s="8" t="s">
        <v>776</v>
      </c>
      <c r="H527" s="8" t="s">
        <v>112</v>
      </c>
      <c r="I527" s="8" t="s">
        <v>221</v>
      </c>
      <c r="J527" s="8" t="s">
        <v>61</v>
      </c>
      <c r="K527" s="7" t="b">
        <v>1</v>
      </c>
      <c r="L527" s="8" t="s">
        <v>8</v>
      </c>
      <c r="M527" s="7">
        <v>101</v>
      </c>
      <c r="N527" s="8" t="s">
        <v>816</v>
      </c>
      <c r="O527" s="7">
        <v>28</v>
      </c>
      <c r="P527" s="9"/>
      <c r="Q527" s="8" t="s">
        <v>61</v>
      </c>
      <c r="R527" s="7">
        <v>1</v>
      </c>
      <c r="S527" s="10">
        <v>45485</v>
      </c>
      <c r="T527" s="8" t="s">
        <v>63</v>
      </c>
      <c r="U527" s="8" t="s">
        <v>224</v>
      </c>
      <c r="V527" s="8" t="s">
        <v>224</v>
      </c>
      <c r="W527" s="8" t="s">
        <v>61</v>
      </c>
      <c r="X527" s="8" t="s">
        <v>61</v>
      </c>
      <c r="Y527" s="8" t="s">
        <v>61</v>
      </c>
      <c r="Z527" s="8" t="s">
        <v>61</v>
      </c>
      <c r="AA527" s="8" t="s">
        <v>84</v>
      </c>
      <c r="AB527" s="8" t="s">
        <v>224</v>
      </c>
      <c r="AC527" s="8" t="s">
        <v>63</v>
      </c>
      <c r="AD527" s="8" t="s">
        <v>61</v>
      </c>
      <c r="AE527" s="8" t="s">
        <v>61</v>
      </c>
      <c r="AF527" s="8" t="s">
        <v>74</v>
      </c>
      <c r="AG527" s="7">
        <v>8.6</v>
      </c>
    </row>
    <row r="528" spans="1:33" ht="30" x14ac:dyDescent="0.25">
      <c r="A528" s="7">
        <v>2024</v>
      </c>
      <c r="B528" s="8" t="s">
        <v>54</v>
      </c>
      <c r="C528" s="8" t="s">
        <v>55</v>
      </c>
      <c r="D528" s="8" t="s">
        <v>175</v>
      </c>
      <c r="E528" s="8" t="s">
        <v>176</v>
      </c>
      <c r="F528" s="8" t="s">
        <v>182</v>
      </c>
      <c r="G528" s="8" t="s">
        <v>776</v>
      </c>
      <c r="H528" s="8" t="s">
        <v>113</v>
      </c>
      <c r="I528" s="8" t="s">
        <v>221</v>
      </c>
      <c r="J528" s="8" t="s">
        <v>61</v>
      </c>
      <c r="K528" s="7" t="b">
        <v>1</v>
      </c>
      <c r="L528" s="8" t="s">
        <v>8</v>
      </c>
      <c r="M528" s="7">
        <v>101</v>
      </c>
      <c r="N528" s="8" t="s">
        <v>817</v>
      </c>
      <c r="O528" s="7">
        <v>28</v>
      </c>
      <c r="P528" s="9"/>
      <c r="Q528" s="8" t="s">
        <v>61</v>
      </c>
      <c r="R528" s="7">
        <v>1</v>
      </c>
      <c r="S528" s="10">
        <v>45485</v>
      </c>
      <c r="T528" s="8" t="s">
        <v>63</v>
      </c>
      <c r="U528" s="8" t="s">
        <v>64</v>
      </c>
      <c r="V528" s="8" t="s">
        <v>18</v>
      </c>
      <c r="W528" s="8" t="s">
        <v>12</v>
      </c>
      <c r="X528" s="8" t="s">
        <v>65</v>
      </c>
      <c r="Y528" s="8" t="s">
        <v>16</v>
      </c>
      <c r="Z528" s="8" t="s">
        <v>9</v>
      </c>
      <c r="AA528" s="8" t="s">
        <v>66</v>
      </c>
      <c r="AB528" s="8" t="s">
        <v>64</v>
      </c>
      <c r="AC528" s="8" t="s">
        <v>63</v>
      </c>
      <c r="AD528" s="8" t="s">
        <v>61</v>
      </c>
      <c r="AE528" s="8" t="s">
        <v>61</v>
      </c>
      <c r="AF528" s="8" t="s">
        <v>74</v>
      </c>
      <c r="AG528" s="7">
        <v>11.5</v>
      </c>
    </row>
    <row r="529" spans="1:33" ht="30" x14ac:dyDescent="0.25">
      <c r="A529" s="7">
        <v>2024</v>
      </c>
      <c r="B529" s="8" t="s">
        <v>54</v>
      </c>
      <c r="C529" s="8" t="s">
        <v>55</v>
      </c>
      <c r="D529" s="8" t="s">
        <v>175</v>
      </c>
      <c r="E529" s="8" t="s">
        <v>176</v>
      </c>
      <c r="F529" s="8" t="s">
        <v>182</v>
      </c>
      <c r="G529" s="8" t="s">
        <v>776</v>
      </c>
      <c r="H529" s="8" t="s">
        <v>114</v>
      </c>
      <c r="I529" s="8" t="s">
        <v>221</v>
      </c>
      <c r="J529" s="8" t="s">
        <v>61</v>
      </c>
      <c r="K529" s="7" t="b">
        <v>1</v>
      </c>
      <c r="L529" s="8" t="s">
        <v>8</v>
      </c>
      <c r="M529" s="7">
        <v>101</v>
      </c>
      <c r="N529" s="8" t="s">
        <v>818</v>
      </c>
      <c r="O529" s="7">
        <v>28</v>
      </c>
      <c r="P529" s="9"/>
      <c r="Q529" s="8" t="s">
        <v>61</v>
      </c>
      <c r="R529" s="7">
        <v>1</v>
      </c>
      <c r="S529" s="10">
        <v>45485</v>
      </c>
      <c r="T529" s="8" t="s">
        <v>63</v>
      </c>
      <c r="U529" s="8" t="s">
        <v>64</v>
      </c>
      <c r="V529" s="8" t="s">
        <v>18</v>
      </c>
      <c r="W529" s="8" t="s">
        <v>12</v>
      </c>
      <c r="X529" s="8" t="s">
        <v>65</v>
      </c>
      <c r="Y529" s="8" t="s">
        <v>16</v>
      </c>
      <c r="Z529" s="8" t="s">
        <v>9</v>
      </c>
      <c r="AA529" s="8" t="s">
        <v>66</v>
      </c>
      <c r="AB529" s="8" t="s">
        <v>64</v>
      </c>
      <c r="AC529" s="8" t="s">
        <v>63</v>
      </c>
      <c r="AD529" s="8" t="s">
        <v>61</v>
      </c>
      <c r="AE529" s="8" t="s">
        <v>61</v>
      </c>
      <c r="AF529" s="8" t="s">
        <v>74</v>
      </c>
      <c r="AG529" s="7">
        <v>5.6</v>
      </c>
    </row>
    <row r="530" spans="1:33" ht="30" x14ac:dyDescent="0.25">
      <c r="A530" s="7">
        <v>2024</v>
      </c>
      <c r="B530" s="8" t="s">
        <v>54</v>
      </c>
      <c r="C530" s="8" t="s">
        <v>55</v>
      </c>
      <c r="D530" s="8" t="s">
        <v>175</v>
      </c>
      <c r="E530" s="8" t="s">
        <v>176</v>
      </c>
      <c r="F530" s="8" t="s">
        <v>182</v>
      </c>
      <c r="G530" s="8" t="s">
        <v>776</v>
      </c>
      <c r="H530" s="8" t="s">
        <v>115</v>
      </c>
      <c r="I530" s="8" t="s">
        <v>221</v>
      </c>
      <c r="J530" s="8" t="s">
        <v>61</v>
      </c>
      <c r="K530" s="7" t="b">
        <v>1</v>
      </c>
      <c r="L530" s="8" t="s">
        <v>8</v>
      </c>
      <c r="M530" s="7">
        <v>101</v>
      </c>
      <c r="N530" s="8" t="s">
        <v>819</v>
      </c>
      <c r="O530" s="7">
        <v>28</v>
      </c>
      <c r="P530" s="9"/>
      <c r="Q530" s="8" t="s">
        <v>61</v>
      </c>
      <c r="R530" s="7">
        <v>1</v>
      </c>
      <c r="S530" s="10">
        <v>45485</v>
      </c>
      <c r="T530" s="8" t="s">
        <v>63</v>
      </c>
      <c r="U530" s="8" t="s">
        <v>297</v>
      </c>
      <c r="V530" s="8" t="s">
        <v>298</v>
      </c>
      <c r="W530" s="8" t="s">
        <v>173</v>
      </c>
      <c r="X530" s="8" t="s">
        <v>65</v>
      </c>
      <c r="Y530" s="8" t="s">
        <v>16</v>
      </c>
      <c r="Z530" s="8" t="s">
        <v>9</v>
      </c>
      <c r="AA530" s="8" t="s">
        <v>66</v>
      </c>
      <c r="AB530" s="8" t="s">
        <v>297</v>
      </c>
      <c r="AC530" s="8" t="s">
        <v>63</v>
      </c>
      <c r="AD530" s="8" t="s">
        <v>61</v>
      </c>
      <c r="AE530" s="8" t="s">
        <v>61</v>
      </c>
      <c r="AF530" s="8" t="s">
        <v>74</v>
      </c>
      <c r="AG530" s="7">
        <v>6.6</v>
      </c>
    </row>
    <row r="531" spans="1:33" ht="30" x14ac:dyDescent="0.25">
      <c r="A531" s="7">
        <v>2024</v>
      </c>
      <c r="B531" s="8" t="s">
        <v>54</v>
      </c>
      <c r="C531" s="8" t="s">
        <v>55</v>
      </c>
      <c r="D531" s="8" t="s">
        <v>175</v>
      </c>
      <c r="E531" s="8" t="s">
        <v>176</v>
      </c>
      <c r="F531" s="8" t="s">
        <v>182</v>
      </c>
      <c r="G531" s="8" t="s">
        <v>776</v>
      </c>
      <c r="H531" s="8" t="s">
        <v>116</v>
      </c>
      <c r="I531" s="8" t="s">
        <v>221</v>
      </c>
      <c r="J531" s="8" t="s">
        <v>61</v>
      </c>
      <c r="K531" s="7" t="b">
        <v>1</v>
      </c>
      <c r="L531" s="8" t="s">
        <v>8</v>
      </c>
      <c r="M531" s="7">
        <v>101</v>
      </c>
      <c r="N531" s="8" t="s">
        <v>820</v>
      </c>
      <c r="O531" s="7">
        <v>28</v>
      </c>
      <c r="P531" s="9"/>
      <c r="Q531" s="8" t="s">
        <v>61</v>
      </c>
      <c r="R531" s="7">
        <v>1</v>
      </c>
      <c r="S531" s="10">
        <v>45485</v>
      </c>
      <c r="T531" s="8" t="s">
        <v>63</v>
      </c>
      <c r="U531" s="8" t="s">
        <v>270</v>
      </c>
      <c r="V531" s="8" t="s">
        <v>271</v>
      </c>
      <c r="W531" s="8" t="s">
        <v>173</v>
      </c>
      <c r="X531" s="8" t="s">
        <v>65</v>
      </c>
      <c r="Y531" s="8" t="s">
        <v>20</v>
      </c>
      <c r="Z531" s="8" t="s">
        <v>9</v>
      </c>
      <c r="AA531" s="8" t="s">
        <v>72</v>
      </c>
      <c r="AB531" s="8" t="s">
        <v>270</v>
      </c>
      <c r="AC531" s="8" t="s">
        <v>63</v>
      </c>
      <c r="AD531" s="8" t="s">
        <v>61</v>
      </c>
      <c r="AE531" s="8" t="s">
        <v>61</v>
      </c>
      <c r="AF531" s="8" t="s">
        <v>74</v>
      </c>
      <c r="AG531" s="7">
        <v>8.9</v>
      </c>
    </row>
    <row r="532" spans="1:33" ht="30" x14ac:dyDescent="0.25">
      <c r="A532" s="7">
        <v>2024</v>
      </c>
      <c r="B532" s="8" t="s">
        <v>54</v>
      </c>
      <c r="C532" s="8" t="s">
        <v>55</v>
      </c>
      <c r="D532" s="8" t="s">
        <v>175</v>
      </c>
      <c r="E532" s="8" t="s">
        <v>176</v>
      </c>
      <c r="F532" s="8" t="s">
        <v>182</v>
      </c>
      <c r="G532" s="8" t="s">
        <v>776</v>
      </c>
      <c r="H532" s="8" t="s">
        <v>117</v>
      </c>
      <c r="I532" s="8" t="s">
        <v>221</v>
      </c>
      <c r="J532" s="8" t="s">
        <v>61</v>
      </c>
      <c r="K532" s="7" t="b">
        <v>1</v>
      </c>
      <c r="L532" s="8" t="s">
        <v>8</v>
      </c>
      <c r="M532" s="7">
        <v>101</v>
      </c>
      <c r="N532" s="8" t="s">
        <v>821</v>
      </c>
      <c r="O532" s="7">
        <v>28</v>
      </c>
      <c r="P532" s="9"/>
      <c r="Q532" s="8" t="s">
        <v>61</v>
      </c>
      <c r="R532" s="7">
        <v>1</v>
      </c>
      <c r="S532" s="10">
        <v>45485</v>
      </c>
      <c r="T532" s="8" t="s">
        <v>63</v>
      </c>
      <c r="U532" s="8" t="s">
        <v>69</v>
      </c>
      <c r="V532" s="8" t="s">
        <v>15</v>
      </c>
      <c r="W532" s="8" t="s">
        <v>12</v>
      </c>
      <c r="X532" s="8" t="s">
        <v>65</v>
      </c>
      <c r="Y532" s="8" t="s">
        <v>16</v>
      </c>
      <c r="Z532" s="8" t="s">
        <v>9</v>
      </c>
      <c r="AA532" s="8" t="s">
        <v>66</v>
      </c>
      <c r="AB532" s="8" t="s">
        <v>69</v>
      </c>
      <c r="AC532" s="8" t="s">
        <v>63</v>
      </c>
      <c r="AD532" s="8" t="s">
        <v>61</v>
      </c>
      <c r="AE532" s="8" t="s">
        <v>61</v>
      </c>
      <c r="AF532" s="8" t="s">
        <v>74</v>
      </c>
      <c r="AG532" s="7">
        <v>7.3</v>
      </c>
    </row>
    <row r="533" spans="1:33" ht="30" x14ac:dyDescent="0.25">
      <c r="A533" s="7">
        <v>2024</v>
      </c>
      <c r="B533" s="8" t="s">
        <v>54</v>
      </c>
      <c r="C533" s="8" t="s">
        <v>55</v>
      </c>
      <c r="D533" s="8" t="s">
        <v>175</v>
      </c>
      <c r="E533" s="8" t="s">
        <v>176</v>
      </c>
      <c r="F533" s="8" t="s">
        <v>182</v>
      </c>
      <c r="G533" s="8" t="s">
        <v>776</v>
      </c>
      <c r="H533" s="8" t="s">
        <v>118</v>
      </c>
      <c r="I533" s="8" t="s">
        <v>221</v>
      </c>
      <c r="J533" s="8" t="s">
        <v>61</v>
      </c>
      <c r="K533" s="7" t="b">
        <v>1</v>
      </c>
      <c r="L533" s="8" t="s">
        <v>8</v>
      </c>
      <c r="M533" s="7">
        <v>101</v>
      </c>
      <c r="N533" s="8" t="s">
        <v>822</v>
      </c>
      <c r="O533" s="7">
        <v>28</v>
      </c>
      <c r="P533" s="9"/>
      <c r="Q533" s="8" t="s">
        <v>61</v>
      </c>
      <c r="R533" s="7">
        <v>1</v>
      </c>
      <c r="S533" s="10">
        <v>45485</v>
      </c>
      <c r="T533" s="8" t="s">
        <v>63</v>
      </c>
      <c r="U533" s="8" t="s">
        <v>442</v>
      </c>
      <c r="V533" s="8" t="s">
        <v>443</v>
      </c>
      <c r="W533" s="8" t="s">
        <v>292</v>
      </c>
      <c r="X533" s="8" t="s">
        <v>65</v>
      </c>
      <c r="Y533" s="8" t="s">
        <v>11</v>
      </c>
      <c r="Z533" s="8" t="s">
        <v>9</v>
      </c>
      <c r="AA533" s="8" t="s">
        <v>122</v>
      </c>
      <c r="AB533" s="8" t="s">
        <v>442</v>
      </c>
      <c r="AC533" s="8" t="s">
        <v>63</v>
      </c>
      <c r="AD533" s="8" t="s">
        <v>61</v>
      </c>
      <c r="AE533" s="8" t="s">
        <v>61</v>
      </c>
      <c r="AF533" s="8" t="s">
        <v>74</v>
      </c>
      <c r="AG533" s="7">
        <v>7.9</v>
      </c>
    </row>
    <row r="534" spans="1:33" x14ac:dyDescent="0.25">
      <c r="A534" s="7">
        <v>2024</v>
      </c>
      <c r="B534" s="8" t="s">
        <v>54</v>
      </c>
      <c r="C534" s="8" t="s">
        <v>55</v>
      </c>
      <c r="D534" s="8" t="s">
        <v>175</v>
      </c>
      <c r="E534" s="8" t="s">
        <v>176</v>
      </c>
      <c r="F534" s="8" t="s">
        <v>182</v>
      </c>
      <c r="G534" s="8" t="s">
        <v>776</v>
      </c>
      <c r="H534" s="8" t="s">
        <v>119</v>
      </c>
      <c r="I534" s="8" t="s">
        <v>221</v>
      </c>
      <c r="J534" s="8" t="s">
        <v>61</v>
      </c>
      <c r="K534" s="7" t="b">
        <v>1</v>
      </c>
      <c r="L534" s="8" t="s">
        <v>8</v>
      </c>
      <c r="M534" s="7">
        <v>101</v>
      </c>
      <c r="N534" s="8" t="s">
        <v>823</v>
      </c>
      <c r="O534" s="7">
        <v>28</v>
      </c>
      <c r="P534" s="9"/>
      <c r="Q534" s="8" t="s">
        <v>61</v>
      </c>
      <c r="R534" s="7">
        <v>1</v>
      </c>
      <c r="S534" s="10">
        <v>45485</v>
      </c>
      <c r="T534" s="8" t="s">
        <v>63</v>
      </c>
      <c r="U534" s="8" t="s">
        <v>224</v>
      </c>
      <c r="V534" s="8" t="s">
        <v>224</v>
      </c>
      <c r="W534" s="8" t="s">
        <v>61</v>
      </c>
      <c r="X534" s="8" t="s">
        <v>61</v>
      </c>
      <c r="Y534" s="8" t="s">
        <v>61</v>
      </c>
      <c r="Z534" s="8" t="s">
        <v>61</v>
      </c>
      <c r="AA534" s="8" t="s">
        <v>122</v>
      </c>
      <c r="AB534" s="8" t="s">
        <v>224</v>
      </c>
      <c r="AC534" s="8" t="s">
        <v>63</v>
      </c>
      <c r="AD534" s="8" t="s">
        <v>61</v>
      </c>
      <c r="AE534" s="8" t="s">
        <v>61</v>
      </c>
      <c r="AF534" s="8" t="s">
        <v>74</v>
      </c>
      <c r="AG534" s="7">
        <v>11.5</v>
      </c>
    </row>
    <row r="535" spans="1:33" ht="30" x14ac:dyDescent="0.25">
      <c r="A535" s="7">
        <v>2024</v>
      </c>
      <c r="B535" s="8" t="s">
        <v>54</v>
      </c>
      <c r="C535" s="8" t="s">
        <v>55</v>
      </c>
      <c r="D535" s="8" t="s">
        <v>175</v>
      </c>
      <c r="E535" s="8" t="s">
        <v>176</v>
      </c>
      <c r="F535" s="8" t="s">
        <v>182</v>
      </c>
      <c r="G535" s="8" t="s">
        <v>776</v>
      </c>
      <c r="H535" s="8" t="s">
        <v>120</v>
      </c>
      <c r="I535" s="8" t="s">
        <v>221</v>
      </c>
      <c r="J535" s="8" t="s">
        <v>61</v>
      </c>
      <c r="K535" s="7" t="b">
        <v>1</v>
      </c>
      <c r="L535" s="8" t="s">
        <v>8</v>
      </c>
      <c r="M535" s="7">
        <v>101</v>
      </c>
      <c r="N535" s="8" t="s">
        <v>824</v>
      </c>
      <c r="O535" s="7">
        <v>28</v>
      </c>
      <c r="P535" s="9"/>
      <c r="Q535" s="8" t="s">
        <v>61</v>
      </c>
      <c r="R535" s="7">
        <v>1</v>
      </c>
      <c r="S535" s="10">
        <v>45485</v>
      </c>
      <c r="T535" s="8" t="s">
        <v>63</v>
      </c>
      <c r="U535" s="8" t="s">
        <v>563</v>
      </c>
      <c r="V535" s="8" t="s">
        <v>564</v>
      </c>
      <c r="W535" s="8" t="s">
        <v>173</v>
      </c>
      <c r="X535" s="8" t="s">
        <v>65</v>
      </c>
      <c r="Y535" s="8" t="s">
        <v>11</v>
      </c>
      <c r="Z535" s="8" t="s">
        <v>9</v>
      </c>
      <c r="AA535" s="8" t="s">
        <v>122</v>
      </c>
      <c r="AB535" s="8" t="s">
        <v>563</v>
      </c>
      <c r="AC535" s="8" t="s">
        <v>63</v>
      </c>
      <c r="AD535" s="8" t="s">
        <v>61</v>
      </c>
      <c r="AE535" s="8" t="s">
        <v>61</v>
      </c>
      <c r="AF535" s="8" t="s">
        <v>74</v>
      </c>
      <c r="AG535" s="7">
        <v>5.4</v>
      </c>
    </row>
    <row r="536" spans="1:33" x14ac:dyDescent="0.25">
      <c r="A536" s="7">
        <v>2024</v>
      </c>
      <c r="B536" s="8" t="s">
        <v>54</v>
      </c>
      <c r="C536" s="8" t="s">
        <v>55</v>
      </c>
      <c r="D536" s="8" t="s">
        <v>181</v>
      </c>
      <c r="E536" s="8" t="s">
        <v>57</v>
      </c>
      <c r="F536" s="8" t="s">
        <v>58</v>
      </c>
      <c r="G536" s="8" t="s">
        <v>825</v>
      </c>
      <c r="H536" s="8" t="s">
        <v>59</v>
      </c>
      <c r="I536" s="8" t="s">
        <v>221</v>
      </c>
      <c r="J536" s="8" t="s">
        <v>61</v>
      </c>
      <c r="K536" s="7" t="b">
        <v>1</v>
      </c>
      <c r="L536" s="8" t="s">
        <v>23</v>
      </c>
      <c r="M536" s="7">
        <v>101</v>
      </c>
      <c r="N536" s="8" t="s">
        <v>826</v>
      </c>
      <c r="O536" s="7">
        <v>28</v>
      </c>
      <c r="P536" s="9"/>
      <c r="Q536" s="8" t="s">
        <v>61</v>
      </c>
      <c r="R536" s="7">
        <v>1</v>
      </c>
      <c r="S536" s="10">
        <v>45488</v>
      </c>
      <c r="T536" s="8" t="s">
        <v>63</v>
      </c>
      <c r="U536" s="8" t="s">
        <v>224</v>
      </c>
      <c r="V536" s="8" t="s">
        <v>224</v>
      </c>
      <c r="W536" s="8" t="s">
        <v>61</v>
      </c>
      <c r="X536" s="8" t="s">
        <v>61</v>
      </c>
      <c r="Y536" s="8" t="s">
        <v>61</v>
      </c>
      <c r="Z536" s="8" t="s">
        <v>61</v>
      </c>
      <c r="AA536" s="8" t="s">
        <v>66</v>
      </c>
      <c r="AB536" s="8" t="s">
        <v>224</v>
      </c>
      <c r="AC536" s="8" t="s">
        <v>63</v>
      </c>
      <c r="AD536" s="8" t="s">
        <v>61</v>
      </c>
      <c r="AE536" s="8" t="s">
        <v>61</v>
      </c>
      <c r="AF536" s="8" t="s">
        <v>74</v>
      </c>
      <c r="AG536" s="7">
        <v>9.9</v>
      </c>
    </row>
    <row r="537" spans="1:33" ht="30" x14ac:dyDescent="0.25">
      <c r="A537" s="7">
        <v>2024</v>
      </c>
      <c r="B537" s="8" t="s">
        <v>54</v>
      </c>
      <c r="C537" s="8" t="s">
        <v>55</v>
      </c>
      <c r="D537" s="8" t="s">
        <v>181</v>
      </c>
      <c r="E537" s="8" t="s">
        <v>57</v>
      </c>
      <c r="F537" s="8" t="s">
        <v>58</v>
      </c>
      <c r="G537" s="8" t="s">
        <v>825</v>
      </c>
      <c r="H537" s="8" t="s">
        <v>67</v>
      </c>
      <c r="I537" s="8" t="s">
        <v>221</v>
      </c>
      <c r="J537" s="8" t="s">
        <v>61</v>
      </c>
      <c r="K537" s="7" t="b">
        <v>1</v>
      </c>
      <c r="L537" s="8" t="s">
        <v>23</v>
      </c>
      <c r="M537" s="7">
        <v>101</v>
      </c>
      <c r="N537" s="8" t="s">
        <v>827</v>
      </c>
      <c r="O537" s="7">
        <v>28</v>
      </c>
      <c r="P537" s="9"/>
      <c r="Q537" s="8" t="s">
        <v>61</v>
      </c>
      <c r="R537" s="7">
        <v>1</v>
      </c>
      <c r="S537" s="10">
        <v>45488</v>
      </c>
      <c r="T537" s="8" t="s">
        <v>63</v>
      </c>
      <c r="U537" s="8" t="s">
        <v>303</v>
      </c>
      <c r="V537" s="8" t="s">
        <v>304</v>
      </c>
      <c r="W537" s="8" t="s">
        <v>292</v>
      </c>
      <c r="X537" s="8" t="s">
        <v>65</v>
      </c>
      <c r="Y537" s="8" t="s">
        <v>20</v>
      </c>
      <c r="Z537" s="8" t="s">
        <v>9</v>
      </c>
      <c r="AA537" s="8" t="s">
        <v>549</v>
      </c>
      <c r="AB537" s="8" t="s">
        <v>303</v>
      </c>
      <c r="AC537" s="8" t="s">
        <v>63</v>
      </c>
      <c r="AD537" s="8" t="s">
        <v>61</v>
      </c>
      <c r="AE537" s="8" t="s">
        <v>61</v>
      </c>
      <c r="AF537" s="8" t="s">
        <v>74</v>
      </c>
      <c r="AG537" s="7">
        <v>7.7</v>
      </c>
    </row>
    <row r="538" spans="1:33" x14ac:dyDescent="0.25">
      <c r="A538" s="7">
        <v>2024</v>
      </c>
      <c r="B538" s="8" t="s">
        <v>54</v>
      </c>
      <c r="C538" s="8" t="s">
        <v>55</v>
      </c>
      <c r="D538" s="8" t="s">
        <v>181</v>
      </c>
      <c r="E538" s="8" t="s">
        <v>57</v>
      </c>
      <c r="F538" s="8" t="s">
        <v>58</v>
      </c>
      <c r="G538" s="8" t="s">
        <v>825</v>
      </c>
      <c r="H538" s="8" t="s">
        <v>68</v>
      </c>
      <c r="I538" s="8" t="s">
        <v>221</v>
      </c>
      <c r="J538" s="8" t="s">
        <v>61</v>
      </c>
      <c r="K538" s="7" t="b">
        <v>1</v>
      </c>
      <c r="L538" s="8" t="s">
        <v>23</v>
      </c>
      <c r="M538" s="7">
        <v>101</v>
      </c>
      <c r="N538" s="8" t="s">
        <v>828</v>
      </c>
      <c r="O538" s="7">
        <v>28</v>
      </c>
      <c r="P538" s="9"/>
      <c r="Q538" s="8" t="s">
        <v>61</v>
      </c>
      <c r="R538" s="7">
        <v>1</v>
      </c>
      <c r="S538" s="10">
        <v>45488</v>
      </c>
      <c r="T538" s="8" t="s">
        <v>63</v>
      </c>
      <c r="U538" s="8" t="s">
        <v>224</v>
      </c>
      <c r="V538" s="8" t="s">
        <v>224</v>
      </c>
      <c r="W538" s="8" t="s">
        <v>61</v>
      </c>
      <c r="X538" s="8" t="s">
        <v>61</v>
      </c>
      <c r="Y538" s="8" t="s">
        <v>61</v>
      </c>
      <c r="Z538" s="8" t="s">
        <v>61</v>
      </c>
      <c r="AA538" s="8" t="s">
        <v>66</v>
      </c>
      <c r="AB538" s="8" t="s">
        <v>224</v>
      </c>
      <c r="AC538" s="8" t="s">
        <v>63</v>
      </c>
      <c r="AD538" s="8" t="s">
        <v>61</v>
      </c>
      <c r="AE538" s="8" t="s">
        <v>61</v>
      </c>
      <c r="AF538" s="8" t="s">
        <v>74</v>
      </c>
      <c r="AG538" s="7">
        <v>7.9</v>
      </c>
    </row>
    <row r="539" spans="1:33" ht="30" x14ac:dyDescent="0.25">
      <c r="A539" s="7">
        <v>2024</v>
      </c>
      <c r="B539" s="8" t="s">
        <v>54</v>
      </c>
      <c r="C539" s="8" t="s">
        <v>55</v>
      </c>
      <c r="D539" s="8" t="s">
        <v>181</v>
      </c>
      <c r="E539" s="8" t="s">
        <v>57</v>
      </c>
      <c r="F539" s="8" t="s">
        <v>58</v>
      </c>
      <c r="G539" s="8" t="s">
        <v>825</v>
      </c>
      <c r="H539" s="8" t="s">
        <v>70</v>
      </c>
      <c r="I539" s="8" t="s">
        <v>221</v>
      </c>
      <c r="J539" s="8" t="s">
        <v>61</v>
      </c>
      <c r="K539" s="7" t="b">
        <v>1</v>
      </c>
      <c r="L539" s="8" t="s">
        <v>23</v>
      </c>
      <c r="M539" s="7">
        <v>101</v>
      </c>
      <c r="N539" s="8" t="s">
        <v>829</v>
      </c>
      <c r="O539" s="7">
        <v>28</v>
      </c>
      <c r="P539" s="9"/>
      <c r="Q539" s="8" t="s">
        <v>61</v>
      </c>
      <c r="R539" s="7">
        <v>1</v>
      </c>
      <c r="S539" s="10">
        <v>45488</v>
      </c>
      <c r="T539" s="8" t="s">
        <v>63</v>
      </c>
      <c r="U539" s="8" t="s">
        <v>341</v>
      </c>
      <c r="V539" s="8" t="s">
        <v>342</v>
      </c>
      <c r="W539" s="8" t="s">
        <v>132</v>
      </c>
      <c r="X539" s="8" t="s">
        <v>65</v>
      </c>
      <c r="Y539" s="8" t="s">
        <v>11</v>
      </c>
      <c r="Z539" s="8" t="s">
        <v>9</v>
      </c>
      <c r="AA539" s="8" t="s">
        <v>122</v>
      </c>
      <c r="AB539" s="8" t="s">
        <v>341</v>
      </c>
      <c r="AC539" s="8" t="s">
        <v>63</v>
      </c>
      <c r="AD539" s="8" t="s">
        <v>61</v>
      </c>
      <c r="AE539" s="8" t="s">
        <v>61</v>
      </c>
      <c r="AF539" s="8" t="s">
        <v>74</v>
      </c>
      <c r="AG539" s="7">
        <v>9.1999999999999993</v>
      </c>
    </row>
    <row r="540" spans="1:33" x14ac:dyDescent="0.25">
      <c r="A540" s="7">
        <v>2024</v>
      </c>
      <c r="B540" s="8" t="s">
        <v>54</v>
      </c>
      <c r="C540" s="8" t="s">
        <v>55</v>
      </c>
      <c r="D540" s="8" t="s">
        <v>181</v>
      </c>
      <c r="E540" s="8" t="s">
        <v>57</v>
      </c>
      <c r="F540" s="8" t="s">
        <v>58</v>
      </c>
      <c r="G540" s="8" t="s">
        <v>825</v>
      </c>
      <c r="H540" s="8" t="s">
        <v>73</v>
      </c>
      <c r="I540" s="8" t="s">
        <v>221</v>
      </c>
      <c r="J540" s="8" t="s">
        <v>61</v>
      </c>
      <c r="K540" s="7" t="b">
        <v>1</v>
      </c>
      <c r="L540" s="8" t="s">
        <v>23</v>
      </c>
      <c r="M540" s="7">
        <v>101</v>
      </c>
      <c r="N540" s="8" t="s">
        <v>830</v>
      </c>
      <c r="O540" s="7">
        <v>28</v>
      </c>
      <c r="P540" s="9"/>
      <c r="Q540" s="8" t="s">
        <v>61</v>
      </c>
      <c r="R540" s="7">
        <v>1</v>
      </c>
      <c r="S540" s="10">
        <v>45488</v>
      </c>
      <c r="T540" s="8" t="s">
        <v>63</v>
      </c>
      <c r="U540" s="8" t="s">
        <v>224</v>
      </c>
      <c r="V540" s="8" t="s">
        <v>224</v>
      </c>
      <c r="W540" s="8" t="s">
        <v>61</v>
      </c>
      <c r="X540" s="8" t="s">
        <v>61</v>
      </c>
      <c r="Y540" s="8" t="s">
        <v>61</v>
      </c>
      <c r="Z540" s="8" t="s">
        <v>61</v>
      </c>
      <c r="AA540" s="8" t="s">
        <v>66</v>
      </c>
      <c r="AB540" s="8" t="s">
        <v>224</v>
      </c>
      <c r="AC540" s="8" t="s">
        <v>63</v>
      </c>
      <c r="AD540" s="8" t="s">
        <v>61</v>
      </c>
      <c r="AE540" s="8" t="s">
        <v>61</v>
      </c>
      <c r="AF540" s="8" t="s">
        <v>74</v>
      </c>
      <c r="AG540" s="7">
        <v>5.5</v>
      </c>
    </row>
    <row r="541" spans="1:33" ht="30" x14ac:dyDescent="0.25">
      <c r="A541" s="7">
        <v>2024</v>
      </c>
      <c r="B541" s="8" t="s">
        <v>54</v>
      </c>
      <c r="C541" s="8" t="s">
        <v>55</v>
      </c>
      <c r="D541" s="8" t="s">
        <v>181</v>
      </c>
      <c r="E541" s="8" t="s">
        <v>57</v>
      </c>
      <c r="F541" s="8" t="s">
        <v>58</v>
      </c>
      <c r="G541" s="8" t="s">
        <v>825</v>
      </c>
      <c r="H541" s="8" t="s">
        <v>75</v>
      </c>
      <c r="I541" s="8" t="s">
        <v>221</v>
      </c>
      <c r="J541" s="8" t="s">
        <v>61</v>
      </c>
      <c r="K541" s="7" t="b">
        <v>1</v>
      </c>
      <c r="L541" s="8" t="s">
        <v>23</v>
      </c>
      <c r="M541" s="7">
        <v>101</v>
      </c>
      <c r="N541" s="8" t="s">
        <v>831</v>
      </c>
      <c r="O541" s="7">
        <v>28</v>
      </c>
      <c r="P541" s="9"/>
      <c r="Q541" s="8" t="s">
        <v>61</v>
      </c>
      <c r="R541" s="7">
        <v>1</v>
      </c>
      <c r="S541" s="10">
        <v>45488</v>
      </c>
      <c r="T541" s="8" t="s">
        <v>63</v>
      </c>
      <c r="U541" s="8" t="s">
        <v>297</v>
      </c>
      <c r="V541" s="8" t="s">
        <v>298</v>
      </c>
      <c r="W541" s="8" t="s">
        <v>173</v>
      </c>
      <c r="X541" s="8" t="s">
        <v>65</v>
      </c>
      <c r="Y541" s="8" t="s">
        <v>16</v>
      </c>
      <c r="Z541" s="8" t="s">
        <v>9</v>
      </c>
      <c r="AA541" s="8" t="s">
        <v>66</v>
      </c>
      <c r="AB541" s="8" t="s">
        <v>297</v>
      </c>
      <c r="AC541" s="8" t="s">
        <v>63</v>
      </c>
      <c r="AD541" s="8" t="s">
        <v>61</v>
      </c>
      <c r="AE541" s="8" t="s">
        <v>61</v>
      </c>
      <c r="AF541" s="8" t="s">
        <v>74</v>
      </c>
      <c r="AG541" s="7">
        <v>5.7</v>
      </c>
    </row>
    <row r="542" spans="1:33" ht="30" x14ac:dyDescent="0.25">
      <c r="A542" s="7">
        <v>2024</v>
      </c>
      <c r="B542" s="8" t="s">
        <v>54</v>
      </c>
      <c r="C542" s="8" t="s">
        <v>55</v>
      </c>
      <c r="D542" s="8" t="s">
        <v>181</v>
      </c>
      <c r="E542" s="8" t="s">
        <v>57</v>
      </c>
      <c r="F542" s="8" t="s">
        <v>58</v>
      </c>
      <c r="G542" s="8" t="s">
        <v>825</v>
      </c>
      <c r="H542" s="8" t="s">
        <v>77</v>
      </c>
      <c r="I542" s="8" t="s">
        <v>221</v>
      </c>
      <c r="J542" s="8" t="s">
        <v>61</v>
      </c>
      <c r="K542" s="7" t="b">
        <v>1</v>
      </c>
      <c r="L542" s="8" t="s">
        <v>23</v>
      </c>
      <c r="M542" s="7">
        <v>101</v>
      </c>
      <c r="N542" s="8" t="s">
        <v>832</v>
      </c>
      <c r="O542" s="7">
        <v>28</v>
      </c>
      <c r="P542" s="9"/>
      <c r="Q542" s="8" t="s">
        <v>61</v>
      </c>
      <c r="R542" s="7">
        <v>1</v>
      </c>
      <c r="S542" s="10">
        <v>45488</v>
      </c>
      <c r="T542" s="8" t="s">
        <v>63</v>
      </c>
      <c r="U542" s="8" t="s">
        <v>76</v>
      </c>
      <c r="V542" s="8" t="s">
        <v>17</v>
      </c>
      <c r="W542" s="8" t="s">
        <v>12</v>
      </c>
      <c r="X542" s="8" t="s">
        <v>65</v>
      </c>
      <c r="Y542" s="8" t="s">
        <v>16</v>
      </c>
      <c r="Z542" s="8" t="s">
        <v>9</v>
      </c>
      <c r="AA542" s="8" t="s">
        <v>66</v>
      </c>
      <c r="AB542" s="8" t="s">
        <v>76</v>
      </c>
      <c r="AC542" s="8" t="s">
        <v>63</v>
      </c>
      <c r="AD542" s="8" t="s">
        <v>61</v>
      </c>
      <c r="AE542" s="8" t="s">
        <v>61</v>
      </c>
      <c r="AF542" s="8" t="s">
        <v>74</v>
      </c>
      <c r="AG542" s="7">
        <v>7.5</v>
      </c>
    </row>
    <row r="543" spans="1:33" ht="30" x14ac:dyDescent="0.25">
      <c r="A543" s="7">
        <v>2024</v>
      </c>
      <c r="B543" s="8" t="s">
        <v>54</v>
      </c>
      <c r="C543" s="8" t="s">
        <v>55</v>
      </c>
      <c r="D543" s="8" t="s">
        <v>181</v>
      </c>
      <c r="E543" s="8" t="s">
        <v>57</v>
      </c>
      <c r="F543" s="8" t="s">
        <v>58</v>
      </c>
      <c r="G543" s="8" t="s">
        <v>825</v>
      </c>
      <c r="H543" s="8" t="s">
        <v>78</v>
      </c>
      <c r="I543" s="8" t="s">
        <v>221</v>
      </c>
      <c r="J543" s="8" t="s">
        <v>61</v>
      </c>
      <c r="K543" s="7" t="b">
        <v>1</v>
      </c>
      <c r="L543" s="8" t="s">
        <v>23</v>
      </c>
      <c r="M543" s="7">
        <v>101</v>
      </c>
      <c r="N543" s="8" t="s">
        <v>833</v>
      </c>
      <c r="O543" s="7">
        <v>28</v>
      </c>
      <c r="P543" s="9"/>
      <c r="Q543" s="8" t="s">
        <v>61</v>
      </c>
      <c r="R543" s="7">
        <v>1</v>
      </c>
      <c r="S543" s="10">
        <v>45488</v>
      </c>
      <c r="T543" s="8" t="s">
        <v>63</v>
      </c>
      <c r="U543" s="8" t="s">
        <v>232</v>
      </c>
      <c r="V543" s="8" t="s">
        <v>233</v>
      </c>
      <c r="W543" s="8" t="s">
        <v>234</v>
      </c>
      <c r="X543" s="8" t="s">
        <v>65</v>
      </c>
      <c r="Y543" s="8" t="s">
        <v>16</v>
      </c>
      <c r="Z543" s="8" t="s">
        <v>9</v>
      </c>
      <c r="AA543" s="8" t="s">
        <v>66</v>
      </c>
      <c r="AB543" s="8" t="s">
        <v>232</v>
      </c>
      <c r="AC543" s="8" t="s">
        <v>63</v>
      </c>
      <c r="AD543" s="8" t="s">
        <v>61</v>
      </c>
      <c r="AE543" s="8" t="s">
        <v>61</v>
      </c>
      <c r="AF543" s="8" t="s">
        <v>74</v>
      </c>
      <c r="AG543" s="7">
        <v>7.1</v>
      </c>
    </row>
    <row r="544" spans="1:33" x14ac:dyDescent="0.25">
      <c r="A544" s="7">
        <v>2024</v>
      </c>
      <c r="B544" s="8" t="s">
        <v>54</v>
      </c>
      <c r="C544" s="8" t="s">
        <v>55</v>
      </c>
      <c r="D544" s="8" t="s">
        <v>181</v>
      </c>
      <c r="E544" s="8" t="s">
        <v>57</v>
      </c>
      <c r="F544" s="8" t="s">
        <v>58</v>
      </c>
      <c r="G544" s="8" t="s">
        <v>825</v>
      </c>
      <c r="H544" s="8" t="s">
        <v>79</v>
      </c>
      <c r="I544" s="8" t="s">
        <v>221</v>
      </c>
      <c r="J544" s="8" t="s">
        <v>61</v>
      </c>
      <c r="K544" s="7" t="b">
        <v>1</v>
      </c>
      <c r="L544" s="8" t="s">
        <v>23</v>
      </c>
      <c r="M544" s="7">
        <v>101</v>
      </c>
      <c r="N544" s="8" t="s">
        <v>834</v>
      </c>
      <c r="O544" s="7">
        <v>28</v>
      </c>
      <c r="P544" s="9"/>
      <c r="Q544" s="8" t="s">
        <v>61</v>
      </c>
      <c r="R544" s="7">
        <v>1</v>
      </c>
      <c r="S544" s="10">
        <v>45488</v>
      </c>
      <c r="T544" s="8" t="s">
        <v>63</v>
      </c>
      <c r="U544" s="8" t="s">
        <v>224</v>
      </c>
      <c r="V544" s="8" t="s">
        <v>224</v>
      </c>
      <c r="W544" s="8" t="s">
        <v>61</v>
      </c>
      <c r="X544" s="8" t="s">
        <v>61</v>
      </c>
      <c r="Y544" s="8" t="s">
        <v>61</v>
      </c>
      <c r="Z544" s="8" t="s">
        <v>61</v>
      </c>
      <c r="AA544" s="8" t="s">
        <v>122</v>
      </c>
      <c r="AB544" s="8" t="s">
        <v>224</v>
      </c>
      <c r="AC544" s="8" t="s">
        <v>63</v>
      </c>
      <c r="AD544" s="8" t="s">
        <v>61</v>
      </c>
      <c r="AE544" s="8" t="s">
        <v>61</v>
      </c>
      <c r="AF544" s="8" t="s">
        <v>74</v>
      </c>
      <c r="AG544" s="7">
        <v>9</v>
      </c>
    </row>
    <row r="545" spans="1:33" ht="30" x14ac:dyDescent="0.25">
      <c r="A545" s="7">
        <v>2024</v>
      </c>
      <c r="B545" s="8" t="s">
        <v>54</v>
      </c>
      <c r="C545" s="8" t="s">
        <v>55</v>
      </c>
      <c r="D545" s="8" t="s">
        <v>181</v>
      </c>
      <c r="E545" s="8" t="s">
        <v>57</v>
      </c>
      <c r="F545" s="8" t="s">
        <v>58</v>
      </c>
      <c r="G545" s="8" t="s">
        <v>825</v>
      </c>
      <c r="H545" s="8" t="s">
        <v>81</v>
      </c>
      <c r="I545" s="8" t="s">
        <v>221</v>
      </c>
      <c r="J545" s="8" t="s">
        <v>61</v>
      </c>
      <c r="K545" s="7" t="b">
        <v>1</v>
      </c>
      <c r="L545" s="8" t="s">
        <v>23</v>
      </c>
      <c r="M545" s="7">
        <v>101</v>
      </c>
      <c r="N545" s="8" t="s">
        <v>835</v>
      </c>
      <c r="O545" s="7">
        <v>28</v>
      </c>
      <c r="P545" s="9"/>
      <c r="Q545" s="8" t="s">
        <v>61</v>
      </c>
      <c r="R545" s="7">
        <v>1</v>
      </c>
      <c r="S545" s="10">
        <v>45488</v>
      </c>
      <c r="T545" s="8" t="s">
        <v>63</v>
      </c>
      <c r="U545" s="8" t="s">
        <v>464</v>
      </c>
      <c r="V545" s="8" t="s">
        <v>465</v>
      </c>
      <c r="W545" s="8" t="s">
        <v>173</v>
      </c>
      <c r="X545" s="8" t="s">
        <v>65</v>
      </c>
      <c r="Y545" s="8" t="s">
        <v>11</v>
      </c>
      <c r="Z545" s="8" t="s">
        <v>9</v>
      </c>
      <c r="AA545" s="8" t="s">
        <v>122</v>
      </c>
      <c r="AB545" s="8" t="s">
        <v>464</v>
      </c>
      <c r="AC545" s="8" t="s">
        <v>63</v>
      </c>
      <c r="AD545" s="8" t="s">
        <v>61</v>
      </c>
      <c r="AE545" s="8" t="s">
        <v>61</v>
      </c>
      <c r="AF545" s="8" t="s">
        <v>74</v>
      </c>
      <c r="AG545" s="7">
        <v>7.2</v>
      </c>
    </row>
    <row r="546" spans="1:33" ht="45" x14ac:dyDescent="0.25">
      <c r="A546" s="7">
        <v>2024</v>
      </c>
      <c r="B546" s="8" t="s">
        <v>54</v>
      </c>
      <c r="C546" s="8" t="s">
        <v>55</v>
      </c>
      <c r="D546" s="8" t="s">
        <v>181</v>
      </c>
      <c r="E546" s="8" t="s">
        <v>57</v>
      </c>
      <c r="F546" s="8" t="s">
        <v>58</v>
      </c>
      <c r="G546" s="8" t="s">
        <v>825</v>
      </c>
      <c r="H546" s="8" t="s">
        <v>82</v>
      </c>
      <c r="I546" s="8" t="s">
        <v>221</v>
      </c>
      <c r="J546" s="8" t="s">
        <v>61</v>
      </c>
      <c r="K546" s="7" t="b">
        <v>1</v>
      </c>
      <c r="L546" s="8" t="s">
        <v>23</v>
      </c>
      <c r="M546" s="7">
        <v>101</v>
      </c>
      <c r="N546" s="8" t="s">
        <v>836</v>
      </c>
      <c r="O546" s="7">
        <v>28</v>
      </c>
      <c r="P546" s="9"/>
      <c r="Q546" s="8" t="s">
        <v>61</v>
      </c>
      <c r="R546" s="7">
        <v>1</v>
      </c>
      <c r="S546" s="10">
        <v>45488</v>
      </c>
      <c r="T546" s="8" t="s">
        <v>63</v>
      </c>
      <c r="U546" s="8" t="s">
        <v>224</v>
      </c>
      <c r="V546" s="8" t="s">
        <v>224</v>
      </c>
      <c r="W546" s="8" t="s">
        <v>61</v>
      </c>
      <c r="X546" s="8" t="s">
        <v>61</v>
      </c>
      <c r="Y546" s="8" t="s">
        <v>61</v>
      </c>
      <c r="Z546" s="8" t="s">
        <v>61</v>
      </c>
      <c r="AA546" s="8" t="s">
        <v>84</v>
      </c>
      <c r="AB546" s="8" t="s">
        <v>224</v>
      </c>
      <c r="AC546" s="8" t="s">
        <v>63</v>
      </c>
      <c r="AD546" s="8" t="s">
        <v>61</v>
      </c>
      <c r="AE546" s="8" t="s">
        <v>61</v>
      </c>
      <c r="AF546" s="8" t="s">
        <v>74</v>
      </c>
      <c r="AG546" s="7">
        <v>7.9</v>
      </c>
    </row>
    <row r="547" spans="1:33" x14ac:dyDescent="0.25">
      <c r="A547" s="7">
        <v>2024</v>
      </c>
      <c r="B547" s="8" t="s">
        <v>54</v>
      </c>
      <c r="C547" s="8" t="s">
        <v>55</v>
      </c>
      <c r="D547" s="8" t="s">
        <v>181</v>
      </c>
      <c r="E547" s="8" t="s">
        <v>57</v>
      </c>
      <c r="F547" s="8" t="s">
        <v>58</v>
      </c>
      <c r="G547" s="8" t="s">
        <v>825</v>
      </c>
      <c r="H547" s="8" t="s">
        <v>83</v>
      </c>
      <c r="I547" s="8" t="s">
        <v>221</v>
      </c>
      <c r="J547" s="8" t="s">
        <v>61</v>
      </c>
      <c r="K547" s="7" t="b">
        <v>1</v>
      </c>
      <c r="L547" s="8" t="s">
        <v>23</v>
      </c>
      <c r="M547" s="7">
        <v>101</v>
      </c>
      <c r="N547" s="8" t="s">
        <v>837</v>
      </c>
      <c r="O547" s="7">
        <v>28</v>
      </c>
      <c r="P547" s="9"/>
      <c r="Q547" s="8" t="s">
        <v>61</v>
      </c>
      <c r="R547" s="7">
        <v>1</v>
      </c>
      <c r="S547" s="10">
        <v>45488</v>
      </c>
      <c r="T547" s="8" t="s">
        <v>63</v>
      </c>
      <c r="U547" s="8" t="s">
        <v>224</v>
      </c>
      <c r="V547" s="8" t="s">
        <v>224</v>
      </c>
      <c r="W547" s="8" t="s">
        <v>61</v>
      </c>
      <c r="X547" s="8" t="s">
        <v>61</v>
      </c>
      <c r="Y547" s="8" t="s">
        <v>61</v>
      </c>
      <c r="Z547" s="8" t="s">
        <v>61</v>
      </c>
      <c r="AA547" s="8" t="s">
        <v>66</v>
      </c>
      <c r="AB547" s="8" t="s">
        <v>224</v>
      </c>
      <c r="AC547" s="8" t="s">
        <v>63</v>
      </c>
      <c r="AD547" s="8" t="s">
        <v>61</v>
      </c>
      <c r="AE547" s="8" t="s">
        <v>61</v>
      </c>
      <c r="AF547" s="8" t="s">
        <v>74</v>
      </c>
      <c r="AG547" s="7">
        <v>5.8</v>
      </c>
    </row>
    <row r="548" spans="1:33" ht="45" x14ac:dyDescent="0.25">
      <c r="A548" s="7">
        <v>2024</v>
      </c>
      <c r="B548" s="8" t="s">
        <v>54</v>
      </c>
      <c r="C548" s="8" t="s">
        <v>55</v>
      </c>
      <c r="D548" s="8" t="s">
        <v>181</v>
      </c>
      <c r="E548" s="8" t="s">
        <v>57</v>
      </c>
      <c r="F548" s="8" t="s">
        <v>58</v>
      </c>
      <c r="G548" s="8" t="s">
        <v>825</v>
      </c>
      <c r="H548" s="8" t="s">
        <v>85</v>
      </c>
      <c r="I548" s="8" t="s">
        <v>221</v>
      </c>
      <c r="J548" s="8" t="s">
        <v>61</v>
      </c>
      <c r="K548" s="7" t="b">
        <v>1</v>
      </c>
      <c r="L548" s="8" t="s">
        <v>23</v>
      </c>
      <c r="M548" s="7">
        <v>101</v>
      </c>
      <c r="N548" s="8" t="s">
        <v>838</v>
      </c>
      <c r="O548" s="7">
        <v>28</v>
      </c>
      <c r="P548" s="9"/>
      <c r="Q548" s="8" t="s">
        <v>61</v>
      </c>
      <c r="R548" s="7">
        <v>1</v>
      </c>
      <c r="S548" s="10">
        <v>45488</v>
      </c>
      <c r="T548" s="8" t="s">
        <v>63</v>
      </c>
      <c r="U548" s="8" t="s">
        <v>64</v>
      </c>
      <c r="V548" s="8" t="s">
        <v>18</v>
      </c>
      <c r="W548" s="8" t="s">
        <v>12</v>
      </c>
      <c r="X548" s="8" t="s">
        <v>65</v>
      </c>
      <c r="Y548" s="8" t="s">
        <v>16</v>
      </c>
      <c r="Z548" s="8" t="s">
        <v>9</v>
      </c>
      <c r="AA548" s="8" t="s">
        <v>84</v>
      </c>
      <c r="AB548" s="8" t="s">
        <v>64</v>
      </c>
      <c r="AC548" s="8" t="s">
        <v>63</v>
      </c>
      <c r="AD548" s="8" t="s">
        <v>61</v>
      </c>
      <c r="AE548" s="8" t="s">
        <v>61</v>
      </c>
      <c r="AF548" s="8" t="s">
        <v>74</v>
      </c>
      <c r="AG548" s="7">
        <v>9.4</v>
      </c>
    </row>
    <row r="549" spans="1:33" ht="30" x14ac:dyDescent="0.25">
      <c r="A549" s="7">
        <v>2024</v>
      </c>
      <c r="B549" s="8" t="s">
        <v>54</v>
      </c>
      <c r="C549" s="8" t="s">
        <v>55</v>
      </c>
      <c r="D549" s="8" t="s">
        <v>181</v>
      </c>
      <c r="E549" s="8" t="s">
        <v>57</v>
      </c>
      <c r="F549" s="8" t="s">
        <v>58</v>
      </c>
      <c r="G549" s="8" t="s">
        <v>825</v>
      </c>
      <c r="H549" s="8" t="s">
        <v>86</v>
      </c>
      <c r="I549" s="8" t="s">
        <v>221</v>
      </c>
      <c r="J549" s="8" t="s">
        <v>61</v>
      </c>
      <c r="K549" s="7" t="b">
        <v>1</v>
      </c>
      <c r="L549" s="8" t="s">
        <v>23</v>
      </c>
      <c r="M549" s="7">
        <v>101</v>
      </c>
      <c r="N549" s="8" t="s">
        <v>839</v>
      </c>
      <c r="O549" s="7">
        <v>28</v>
      </c>
      <c r="P549" s="9"/>
      <c r="Q549" s="8" t="s">
        <v>61</v>
      </c>
      <c r="R549" s="7">
        <v>1</v>
      </c>
      <c r="S549" s="10">
        <v>45488</v>
      </c>
      <c r="T549" s="8" t="s">
        <v>63</v>
      </c>
      <c r="U549" s="8" t="s">
        <v>297</v>
      </c>
      <c r="V549" s="8" t="s">
        <v>298</v>
      </c>
      <c r="W549" s="8" t="s">
        <v>173</v>
      </c>
      <c r="X549" s="8" t="s">
        <v>65</v>
      </c>
      <c r="Y549" s="8" t="s">
        <v>16</v>
      </c>
      <c r="Z549" s="8" t="s">
        <v>9</v>
      </c>
      <c r="AA549" s="8" t="s">
        <v>66</v>
      </c>
      <c r="AB549" s="8" t="s">
        <v>297</v>
      </c>
      <c r="AC549" s="8" t="s">
        <v>63</v>
      </c>
      <c r="AD549" s="8" t="s">
        <v>61</v>
      </c>
      <c r="AE549" s="8" t="s">
        <v>61</v>
      </c>
      <c r="AF549" s="8" t="s">
        <v>74</v>
      </c>
      <c r="AG549" s="7">
        <v>15.4</v>
      </c>
    </row>
    <row r="550" spans="1:33" x14ac:dyDescent="0.25">
      <c r="A550" s="7">
        <v>2024</v>
      </c>
      <c r="B550" s="8" t="s">
        <v>54</v>
      </c>
      <c r="C550" s="8" t="s">
        <v>55</v>
      </c>
      <c r="D550" s="8" t="s">
        <v>181</v>
      </c>
      <c r="E550" s="8" t="s">
        <v>57</v>
      </c>
      <c r="F550" s="8" t="s">
        <v>58</v>
      </c>
      <c r="G550" s="8" t="s">
        <v>825</v>
      </c>
      <c r="H550" s="8" t="s">
        <v>87</v>
      </c>
      <c r="I550" s="8" t="s">
        <v>221</v>
      </c>
      <c r="J550" s="8" t="s">
        <v>61</v>
      </c>
      <c r="K550" s="7" t="b">
        <v>1</v>
      </c>
      <c r="L550" s="8" t="s">
        <v>23</v>
      </c>
      <c r="M550" s="7">
        <v>101</v>
      </c>
      <c r="N550" s="8" t="s">
        <v>840</v>
      </c>
      <c r="O550" s="7">
        <v>28</v>
      </c>
      <c r="P550" s="9"/>
      <c r="Q550" s="8" t="s">
        <v>61</v>
      </c>
      <c r="R550" s="7">
        <v>1</v>
      </c>
      <c r="S550" s="10">
        <v>45488</v>
      </c>
      <c r="T550" s="8" t="s">
        <v>63</v>
      </c>
      <c r="U550" s="8" t="s">
        <v>224</v>
      </c>
      <c r="V550" s="8" t="s">
        <v>224</v>
      </c>
      <c r="W550" s="8" t="s">
        <v>61</v>
      </c>
      <c r="X550" s="8" t="s">
        <v>61</v>
      </c>
      <c r="Y550" s="8" t="s">
        <v>61</v>
      </c>
      <c r="Z550" s="8" t="s">
        <v>61</v>
      </c>
      <c r="AA550" s="8" t="s">
        <v>66</v>
      </c>
      <c r="AB550" s="8" t="s">
        <v>224</v>
      </c>
      <c r="AC550" s="8" t="s">
        <v>63</v>
      </c>
      <c r="AD550" s="8" t="s">
        <v>61</v>
      </c>
      <c r="AE550" s="8" t="s">
        <v>61</v>
      </c>
      <c r="AF550" s="8" t="s">
        <v>74</v>
      </c>
      <c r="AG550" s="7">
        <v>11.6</v>
      </c>
    </row>
    <row r="551" spans="1:33" ht="30" x14ac:dyDescent="0.25">
      <c r="A551" s="7">
        <v>2024</v>
      </c>
      <c r="B551" s="8" t="s">
        <v>54</v>
      </c>
      <c r="C551" s="8" t="s">
        <v>55</v>
      </c>
      <c r="D551" s="8" t="s">
        <v>181</v>
      </c>
      <c r="E551" s="8" t="s">
        <v>57</v>
      </c>
      <c r="F551" s="8" t="s">
        <v>58</v>
      </c>
      <c r="G551" s="8" t="s">
        <v>825</v>
      </c>
      <c r="H551" s="8" t="s">
        <v>88</v>
      </c>
      <c r="I551" s="8" t="s">
        <v>221</v>
      </c>
      <c r="J551" s="8" t="s">
        <v>61</v>
      </c>
      <c r="K551" s="7" t="b">
        <v>1</v>
      </c>
      <c r="L551" s="8" t="s">
        <v>23</v>
      </c>
      <c r="M551" s="7">
        <v>101</v>
      </c>
      <c r="N551" s="8" t="s">
        <v>841</v>
      </c>
      <c r="O551" s="7">
        <v>28</v>
      </c>
      <c r="P551" s="9"/>
      <c r="Q551" s="8" t="s">
        <v>61</v>
      </c>
      <c r="R551" s="7">
        <v>1</v>
      </c>
      <c r="S551" s="10">
        <v>45488</v>
      </c>
      <c r="T551" s="8" t="s">
        <v>63</v>
      </c>
      <c r="U551" s="8" t="s">
        <v>297</v>
      </c>
      <c r="V551" s="8" t="s">
        <v>298</v>
      </c>
      <c r="W551" s="8" t="s">
        <v>173</v>
      </c>
      <c r="X551" s="8" t="s">
        <v>65</v>
      </c>
      <c r="Y551" s="8" t="s">
        <v>16</v>
      </c>
      <c r="Z551" s="8" t="s">
        <v>9</v>
      </c>
      <c r="AA551" s="8" t="s">
        <v>66</v>
      </c>
      <c r="AB551" s="8" t="s">
        <v>297</v>
      </c>
      <c r="AC551" s="8" t="s">
        <v>63</v>
      </c>
      <c r="AD551" s="8" t="s">
        <v>61</v>
      </c>
      <c r="AE551" s="8" t="s">
        <v>61</v>
      </c>
      <c r="AF551" s="8" t="s">
        <v>74</v>
      </c>
      <c r="AG551" s="7">
        <v>13.9</v>
      </c>
    </row>
    <row r="552" spans="1:33" ht="30" x14ac:dyDescent="0.25">
      <c r="A552" s="7">
        <v>2024</v>
      </c>
      <c r="B552" s="8" t="s">
        <v>54</v>
      </c>
      <c r="C552" s="8" t="s">
        <v>55</v>
      </c>
      <c r="D552" s="8" t="s">
        <v>181</v>
      </c>
      <c r="E552" s="8" t="s">
        <v>57</v>
      </c>
      <c r="F552" s="8" t="s">
        <v>58</v>
      </c>
      <c r="G552" s="8" t="s">
        <v>825</v>
      </c>
      <c r="H552" s="8" t="s">
        <v>89</v>
      </c>
      <c r="I552" s="8" t="s">
        <v>221</v>
      </c>
      <c r="J552" s="8" t="s">
        <v>61</v>
      </c>
      <c r="K552" s="7" t="b">
        <v>1</v>
      </c>
      <c r="L552" s="8" t="s">
        <v>23</v>
      </c>
      <c r="M552" s="7">
        <v>101</v>
      </c>
      <c r="N552" s="8" t="s">
        <v>842</v>
      </c>
      <c r="O552" s="7">
        <v>28</v>
      </c>
      <c r="P552" s="9"/>
      <c r="Q552" s="8" t="s">
        <v>61</v>
      </c>
      <c r="R552" s="7">
        <v>1</v>
      </c>
      <c r="S552" s="10">
        <v>45488</v>
      </c>
      <c r="T552" s="8" t="s">
        <v>63</v>
      </c>
      <c r="U552" s="8" t="s">
        <v>80</v>
      </c>
      <c r="V552" s="8" t="s">
        <v>19</v>
      </c>
      <c r="W552" s="8" t="s">
        <v>12</v>
      </c>
      <c r="X552" s="8" t="s">
        <v>65</v>
      </c>
      <c r="Y552" s="8" t="s">
        <v>20</v>
      </c>
      <c r="Z552" s="8" t="s">
        <v>9</v>
      </c>
      <c r="AA552" s="8" t="s">
        <v>72</v>
      </c>
      <c r="AB552" s="8" t="s">
        <v>80</v>
      </c>
      <c r="AC552" s="8" t="s">
        <v>63</v>
      </c>
      <c r="AD552" s="8" t="s">
        <v>61</v>
      </c>
      <c r="AE552" s="8" t="s">
        <v>61</v>
      </c>
      <c r="AF552" s="8" t="s">
        <v>74</v>
      </c>
      <c r="AG552" s="7">
        <v>11.5</v>
      </c>
    </row>
    <row r="553" spans="1:33" ht="45" x14ac:dyDescent="0.25">
      <c r="A553" s="7">
        <v>2024</v>
      </c>
      <c r="B553" s="8" t="s">
        <v>54</v>
      </c>
      <c r="C553" s="8" t="s">
        <v>55</v>
      </c>
      <c r="D553" s="8" t="s">
        <v>181</v>
      </c>
      <c r="E553" s="8" t="s">
        <v>57</v>
      </c>
      <c r="F553" s="8" t="s">
        <v>58</v>
      </c>
      <c r="G553" s="8" t="s">
        <v>825</v>
      </c>
      <c r="H553" s="8" t="s">
        <v>90</v>
      </c>
      <c r="I553" s="8" t="s">
        <v>221</v>
      </c>
      <c r="J553" s="8" t="s">
        <v>61</v>
      </c>
      <c r="K553" s="7" t="b">
        <v>1</v>
      </c>
      <c r="L553" s="8" t="s">
        <v>23</v>
      </c>
      <c r="M553" s="7">
        <v>101</v>
      </c>
      <c r="N553" s="8" t="s">
        <v>843</v>
      </c>
      <c r="O553" s="7">
        <v>28</v>
      </c>
      <c r="P553" s="9"/>
      <c r="Q553" s="8" t="s">
        <v>61</v>
      </c>
      <c r="R553" s="7">
        <v>1</v>
      </c>
      <c r="S553" s="10">
        <v>45488</v>
      </c>
      <c r="T553" s="8" t="s">
        <v>63</v>
      </c>
      <c r="U553" s="8" t="s">
        <v>64</v>
      </c>
      <c r="V553" s="8" t="s">
        <v>18</v>
      </c>
      <c r="W553" s="8" t="s">
        <v>12</v>
      </c>
      <c r="X553" s="8" t="s">
        <v>65</v>
      </c>
      <c r="Y553" s="8" t="s">
        <v>16</v>
      </c>
      <c r="Z553" s="8" t="s">
        <v>9</v>
      </c>
      <c r="AA553" s="8" t="s">
        <v>84</v>
      </c>
      <c r="AB553" s="8" t="s">
        <v>64</v>
      </c>
      <c r="AC553" s="8" t="s">
        <v>63</v>
      </c>
      <c r="AD553" s="8" t="s">
        <v>61</v>
      </c>
      <c r="AE553" s="8" t="s">
        <v>61</v>
      </c>
      <c r="AF553" s="8" t="s">
        <v>74</v>
      </c>
      <c r="AG553" s="7">
        <v>8.6</v>
      </c>
    </row>
    <row r="554" spans="1:33" ht="45" x14ac:dyDescent="0.25">
      <c r="A554" s="7">
        <v>2024</v>
      </c>
      <c r="B554" s="8" t="s">
        <v>54</v>
      </c>
      <c r="C554" s="8" t="s">
        <v>55</v>
      </c>
      <c r="D554" s="8" t="s">
        <v>181</v>
      </c>
      <c r="E554" s="8" t="s">
        <v>57</v>
      </c>
      <c r="F554" s="8" t="s">
        <v>58</v>
      </c>
      <c r="G554" s="8" t="s">
        <v>825</v>
      </c>
      <c r="H554" s="8" t="s">
        <v>91</v>
      </c>
      <c r="I554" s="8" t="s">
        <v>221</v>
      </c>
      <c r="J554" s="8" t="s">
        <v>61</v>
      </c>
      <c r="K554" s="7" t="b">
        <v>1</v>
      </c>
      <c r="L554" s="8" t="s">
        <v>23</v>
      </c>
      <c r="M554" s="7">
        <v>101</v>
      </c>
      <c r="N554" s="8" t="s">
        <v>844</v>
      </c>
      <c r="O554" s="7">
        <v>28</v>
      </c>
      <c r="P554" s="9"/>
      <c r="Q554" s="8" t="s">
        <v>61</v>
      </c>
      <c r="R554" s="7">
        <v>1</v>
      </c>
      <c r="S554" s="10">
        <v>45488</v>
      </c>
      <c r="T554" s="8" t="s">
        <v>63</v>
      </c>
      <c r="U554" s="8" t="s">
        <v>290</v>
      </c>
      <c r="V554" s="8" t="s">
        <v>291</v>
      </c>
      <c r="W554" s="8" t="s">
        <v>292</v>
      </c>
      <c r="X554" s="8" t="s">
        <v>65</v>
      </c>
      <c r="Y554" s="8" t="s">
        <v>16</v>
      </c>
      <c r="Z554" s="8" t="s">
        <v>9</v>
      </c>
      <c r="AA554" s="8" t="s">
        <v>84</v>
      </c>
      <c r="AB554" s="8" t="s">
        <v>290</v>
      </c>
      <c r="AC554" s="8" t="s">
        <v>63</v>
      </c>
      <c r="AD554" s="8" t="s">
        <v>61</v>
      </c>
      <c r="AE554" s="8" t="s">
        <v>61</v>
      </c>
      <c r="AF554" s="8" t="s">
        <v>74</v>
      </c>
      <c r="AG554" s="7">
        <v>12.1</v>
      </c>
    </row>
    <row r="555" spans="1:33" ht="45" x14ac:dyDescent="0.25">
      <c r="A555" s="7">
        <v>2024</v>
      </c>
      <c r="B555" s="8" t="s">
        <v>54</v>
      </c>
      <c r="C555" s="8" t="s">
        <v>55</v>
      </c>
      <c r="D555" s="8" t="s">
        <v>181</v>
      </c>
      <c r="E555" s="8" t="s">
        <v>57</v>
      </c>
      <c r="F555" s="8" t="s">
        <v>58</v>
      </c>
      <c r="G555" s="8" t="s">
        <v>825</v>
      </c>
      <c r="H555" s="8" t="s">
        <v>92</v>
      </c>
      <c r="I555" s="8" t="s">
        <v>221</v>
      </c>
      <c r="J555" s="8" t="s">
        <v>61</v>
      </c>
      <c r="K555" s="7" t="b">
        <v>1</v>
      </c>
      <c r="L555" s="8" t="s">
        <v>23</v>
      </c>
      <c r="M555" s="7">
        <v>101</v>
      </c>
      <c r="N555" s="8" t="s">
        <v>845</v>
      </c>
      <c r="O555" s="7">
        <v>28</v>
      </c>
      <c r="P555" s="9"/>
      <c r="Q555" s="8" t="s">
        <v>61</v>
      </c>
      <c r="R555" s="7">
        <v>1</v>
      </c>
      <c r="S555" s="10">
        <v>45488</v>
      </c>
      <c r="T555" s="8" t="s">
        <v>63</v>
      </c>
      <c r="U555" s="8" t="s">
        <v>224</v>
      </c>
      <c r="V555" s="8" t="s">
        <v>224</v>
      </c>
      <c r="W555" s="8" t="s">
        <v>61</v>
      </c>
      <c r="X555" s="8" t="s">
        <v>61</v>
      </c>
      <c r="Y555" s="8" t="s">
        <v>61</v>
      </c>
      <c r="Z555" s="8" t="s">
        <v>61</v>
      </c>
      <c r="AA555" s="8" t="s">
        <v>84</v>
      </c>
      <c r="AB555" s="8" t="s">
        <v>224</v>
      </c>
      <c r="AC555" s="8" t="s">
        <v>63</v>
      </c>
      <c r="AD555" s="8" t="s">
        <v>61</v>
      </c>
      <c r="AE555" s="8" t="s">
        <v>61</v>
      </c>
      <c r="AF555" s="8" t="s">
        <v>74</v>
      </c>
      <c r="AG555" s="7">
        <v>11.1</v>
      </c>
    </row>
    <row r="556" spans="1:33" ht="30" x14ac:dyDescent="0.25">
      <c r="A556" s="7">
        <v>2024</v>
      </c>
      <c r="B556" s="8" t="s">
        <v>54</v>
      </c>
      <c r="C556" s="8" t="s">
        <v>55</v>
      </c>
      <c r="D556" s="8" t="s">
        <v>181</v>
      </c>
      <c r="E556" s="8" t="s">
        <v>57</v>
      </c>
      <c r="F556" s="8" t="s">
        <v>58</v>
      </c>
      <c r="G556" s="8" t="s">
        <v>825</v>
      </c>
      <c r="H556" s="8" t="s">
        <v>93</v>
      </c>
      <c r="I556" s="8" t="s">
        <v>221</v>
      </c>
      <c r="J556" s="8" t="s">
        <v>61</v>
      </c>
      <c r="K556" s="7" t="b">
        <v>1</v>
      </c>
      <c r="L556" s="8" t="s">
        <v>23</v>
      </c>
      <c r="M556" s="7">
        <v>101</v>
      </c>
      <c r="N556" s="8" t="s">
        <v>846</v>
      </c>
      <c r="O556" s="7">
        <v>28</v>
      </c>
      <c r="P556" s="9"/>
      <c r="Q556" s="8" t="s">
        <v>61</v>
      </c>
      <c r="R556" s="7">
        <v>1</v>
      </c>
      <c r="S556" s="10">
        <v>45488</v>
      </c>
      <c r="T556" s="8" t="s">
        <v>63</v>
      </c>
      <c r="U556" s="8" t="s">
        <v>290</v>
      </c>
      <c r="V556" s="8" t="s">
        <v>291</v>
      </c>
      <c r="W556" s="8" t="s">
        <v>292</v>
      </c>
      <c r="X556" s="8" t="s">
        <v>65</v>
      </c>
      <c r="Y556" s="8" t="s">
        <v>16</v>
      </c>
      <c r="Z556" s="8" t="s">
        <v>9</v>
      </c>
      <c r="AA556" s="8" t="s">
        <v>772</v>
      </c>
      <c r="AB556" s="8" t="s">
        <v>290</v>
      </c>
      <c r="AC556" s="8" t="s">
        <v>63</v>
      </c>
      <c r="AD556" s="8" t="s">
        <v>61</v>
      </c>
      <c r="AE556" s="8" t="s">
        <v>61</v>
      </c>
      <c r="AF556" s="8" t="s">
        <v>74</v>
      </c>
      <c r="AG556" s="7">
        <v>12.8</v>
      </c>
    </row>
    <row r="557" spans="1:33" ht="30" x14ac:dyDescent="0.25">
      <c r="A557" s="7">
        <v>2024</v>
      </c>
      <c r="B557" s="8" t="s">
        <v>54</v>
      </c>
      <c r="C557" s="8" t="s">
        <v>55</v>
      </c>
      <c r="D557" s="8" t="s">
        <v>181</v>
      </c>
      <c r="E557" s="8" t="s">
        <v>57</v>
      </c>
      <c r="F557" s="8" t="s">
        <v>58</v>
      </c>
      <c r="G557" s="8" t="s">
        <v>825</v>
      </c>
      <c r="H557" s="8" t="s">
        <v>94</v>
      </c>
      <c r="I557" s="8" t="s">
        <v>221</v>
      </c>
      <c r="J557" s="8" t="s">
        <v>61</v>
      </c>
      <c r="K557" s="7" t="b">
        <v>1</v>
      </c>
      <c r="L557" s="8" t="s">
        <v>23</v>
      </c>
      <c r="M557" s="7">
        <v>101</v>
      </c>
      <c r="N557" s="8" t="s">
        <v>847</v>
      </c>
      <c r="O557" s="7">
        <v>28</v>
      </c>
      <c r="P557" s="9"/>
      <c r="Q557" s="8" t="s">
        <v>61</v>
      </c>
      <c r="R557" s="7">
        <v>1</v>
      </c>
      <c r="S557" s="10">
        <v>45488</v>
      </c>
      <c r="T557" s="8" t="s">
        <v>63</v>
      </c>
      <c r="U557" s="8" t="s">
        <v>64</v>
      </c>
      <c r="V557" s="8" t="s">
        <v>18</v>
      </c>
      <c r="W557" s="8" t="s">
        <v>12</v>
      </c>
      <c r="X557" s="8" t="s">
        <v>65</v>
      </c>
      <c r="Y557" s="8" t="s">
        <v>16</v>
      </c>
      <c r="Z557" s="8" t="s">
        <v>9</v>
      </c>
      <c r="AA557" s="8" t="s">
        <v>66</v>
      </c>
      <c r="AB557" s="8" t="s">
        <v>64</v>
      </c>
      <c r="AC557" s="8" t="s">
        <v>63</v>
      </c>
      <c r="AD557" s="8" t="s">
        <v>61</v>
      </c>
      <c r="AE557" s="8" t="s">
        <v>61</v>
      </c>
      <c r="AF557" s="8" t="s">
        <v>74</v>
      </c>
      <c r="AG557" s="7">
        <v>11.9</v>
      </c>
    </row>
    <row r="558" spans="1:33" ht="30" x14ac:dyDescent="0.25">
      <c r="A558" s="7">
        <v>2024</v>
      </c>
      <c r="B558" s="8" t="s">
        <v>54</v>
      </c>
      <c r="C558" s="8" t="s">
        <v>55</v>
      </c>
      <c r="D558" s="8" t="s">
        <v>181</v>
      </c>
      <c r="E558" s="8" t="s">
        <v>57</v>
      </c>
      <c r="F558" s="8" t="s">
        <v>58</v>
      </c>
      <c r="G558" s="8" t="s">
        <v>825</v>
      </c>
      <c r="H558" s="8" t="s">
        <v>95</v>
      </c>
      <c r="I558" s="8" t="s">
        <v>221</v>
      </c>
      <c r="J558" s="8" t="s">
        <v>61</v>
      </c>
      <c r="K558" s="7" t="b">
        <v>1</v>
      </c>
      <c r="L558" s="8" t="s">
        <v>23</v>
      </c>
      <c r="M558" s="7">
        <v>101</v>
      </c>
      <c r="N558" s="8" t="s">
        <v>848</v>
      </c>
      <c r="O558" s="7">
        <v>28</v>
      </c>
      <c r="P558" s="9"/>
      <c r="Q558" s="8" t="s">
        <v>61</v>
      </c>
      <c r="R558" s="7">
        <v>1</v>
      </c>
      <c r="S558" s="10">
        <v>45488</v>
      </c>
      <c r="T558" s="8" t="s">
        <v>63</v>
      </c>
      <c r="U558" s="8" t="s">
        <v>297</v>
      </c>
      <c r="V558" s="8" t="s">
        <v>298</v>
      </c>
      <c r="W558" s="8" t="s">
        <v>173</v>
      </c>
      <c r="X558" s="8" t="s">
        <v>65</v>
      </c>
      <c r="Y558" s="8" t="s">
        <v>16</v>
      </c>
      <c r="Z558" s="8" t="s">
        <v>9</v>
      </c>
      <c r="AA558" s="8" t="s">
        <v>66</v>
      </c>
      <c r="AB558" s="8" t="s">
        <v>297</v>
      </c>
      <c r="AC558" s="8" t="s">
        <v>63</v>
      </c>
      <c r="AD558" s="8" t="s">
        <v>61</v>
      </c>
      <c r="AE558" s="8" t="s">
        <v>61</v>
      </c>
      <c r="AF558" s="8" t="s">
        <v>74</v>
      </c>
      <c r="AG558" s="7">
        <v>9.3000000000000007</v>
      </c>
    </row>
    <row r="559" spans="1:33" x14ac:dyDescent="0.25">
      <c r="A559" s="7">
        <v>2024</v>
      </c>
      <c r="B559" s="8" t="s">
        <v>54</v>
      </c>
      <c r="C559" s="8" t="s">
        <v>55</v>
      </c>
      <c r="D559" s="8" t="s">
        <v>181</v>
      </c>
      <c r="E559" s="8" t="s">
        <v>57</v>
      </c>
      <c r="F559" s="8" t="s">
        <v>58</v>
      </c>
      <c r="G559" s="8" t="s">
        <v>825</v>
      </c>
      <c r="H559" s="8" t="s">
        <v>96</v>
      </c>
      <c r="I559" s="8" t="s">
        <v>221</v>
      </c>
      <c r="J559" s="8" t="s">
        <v>61</v>
      </c>
      <c r="K559" s="7" t="b">
        <v>1</v>
      </c>
      <c r="L559" s="8" t="s">
        <v>23</v>
      </c>
      <c r="M559" s="7">
        <v>101</v>
      </c>
      <c r="N559" s="8" t="s">
        <v>849</v>
      </c>
      <c r="O559" s="7">
        <v>28</v>
      </c>
      <c r="P559" s="9"/>
      <c r="Q559" s="8" t="s">
        <v>61</v>
      </c>
      <c r="R559" s="7">
        <v>1</v>
      </c>
      <c r="S559" s="10">
        <v>45488</v>
      </c>
      <c r="T559" s="8" t="s">
        <v>63</v>
      </c>
      <c r="U559" s="8" t="s">
        <v>224</v>
      </c>
      <c r="V559" s="8" t="s">
        <v>224</v>
      </c>
      <c r="W559" s="8" t="s">
        <v>61</v>
      </c>
      <c r="X559" s="8" t="s">
        <v>61</v>
      </c>
      <c r="Y559" s="8" t="s">
        <v>61</v>
      </c>
      <c r="Z559" s="8" t="s">
        <v>61</v>
      </c>
      <c r="AA559" s="8" t="s">
        <v>66</v>
      </c>
      <c r="AB559" s="8" t="s">
        <v>224</v>
      </c>
      <c r="AC559" s="8" t="s">
        <v>63</v>
      </c>
      <c r="AD559" s="8" t="s">
        <v>61</v>
      </c>
      <c r="AE559" s="8" t="s">
        <v>61</v>
      </c>
      <c r="AF559" s="8" t="s">
        <v>74</v>
      </c>
      <c r="AG559" s="7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release group summary</vt:lpstr>
      <vt:lpstr>raw oto pivot</vt:lpstr>
      <vt:lpstr>raw Mark ID data</vt:lpstr>
      <vt:lpstr>Sheet2</vt:lpstr>
      <vt:lpstr>Sheet3</vt:lpstr>
      <vt:lpstr>Sheet1</vt:lpstr>
      <vt:lpstr>CP</vt:lpstr>
      <vt:lpstr>CR</vt:lpstr>
      <vt:lpstr>Term</vt:lpstr>
      <vt:lpstr>Egg</vt:lpstr>
      <vt:lpstr>2023 return</vt:lpstr>
      <vt:lpstr>MIC</vt:lpstr>
      <vt:lpstr>MIC 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Frost</dc:creator>
  <cp:lastModifiedBy>Wilson, Lorna I (DFG)</cp:lastModifiedBy>
  <dcterms:created xsi:type="dcterms:W3CDTF">2024-07-16T22:25:55Z</dcterms:created>
  <dcterms:modified xsi:type="dcterms:W3CDTF">2025-04-18T23:17:26Z</dcterms:modified>
</cp:coreProperties>
</file>